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Interimaire Juin  2017" sheetId="1" r:id="rId1"/>
    <sheet name="Feuille Horaires" sheetId="3" r:id="rId2"/>
    <sheet name="Feuil4" sheetId="4" state="hidden" r:id="rId3"/>
    <sheet name="Commentaires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1" hidden="1">'Feuille Horaires'!$A$8:$G$300</definedName>
    <definedName name="_xlnm._FilterDatabase" localSheetId="0" hidden="1">'Interimaire Juin  2017'!$A$14:$J$101</definedName>
    <definedName name="AAA">#REF!</definedName>
    <definedName name="AAN">#REF!</definedName>
    <definedName name="AmendDate">#REF!</definedName>
    <definedName name="AmendExplain">#REF!</definedName>
    <definedName name="AmendNetProjBen">#REF!</definedName>
    <definedName name="AN">#REF!</definedName>
    <definedName name="Ann">'[1]Facturation Mensuelle'!$A$1</definedName>
    <definedName name="Annee">#REF!</definedName>
    <definedName name="Année">#REF!</definedName>
    <definedName name="AppCBBDate">#REF!</definedName>
    <definedName name="AppCBBName">#REF!</definedName>
    <definedName name="AppCCorpSCName">#REF!</definedName>
    <definedName name="AppCDeployChpDate">#REF!</definedName>
    <definedName name="AppCDeployChpName">#REF!</definedName>
    <definedName name="AppCFinCcpName">#REF!</definedName>
    <definedName name="AppCFInChpDate">#REF!</definedName>
    <definedName name="AppCPODate">#REF!</definedName>
    <definedName name="AppCPOName">#REF!</definedName>
    <definedName name="AppCSCDate">#REF!</definedName>
    <definedName name="AppCSSADate">#REF!</definedName>
    <definedName name="AppCSSANAme">#REF!</definedName>
    <definedName name="AppDeployChpDate">#REF!</definedName>
    <definedName name="AppFinChpDate">#REF!</definedName>
    <definedName name="AppFinChpName">#REF!</definedName>
    <definedName name="AppProcOwnDate">#REF!</definedName>
    <definedName name="ApproveBBDate">#REF!</definedName>
    <definedName name="ApproveBBName">#REF!</definedName>
    <definedName name="ApproveProcOwner">#REF!</definedName>
    <definedName name="AppSSADate">#REF!</definedName>
    <definedName name="AppSSANAme">#REF!</definedName>
    <definedName name="BaselinePeriod">#REF!</definedName>
    <definedName name="BaseRevEbitMarginPct">#REF!</definedName>
    <definedName name="BaseRevPriceInc">#REF!</definedName>
    <definedName name="BaseRevVolInc">#REF!</definedName>
    <definedName name="BBeMail">#REF!</definedName>
    <definedName name="BBName">#REF!</definedName>
    <definedName name="BBPhone">#REF!</definedName>
    <definedName name="Cellule_agence">[2]Table!$B$6:$D$89</definedName>
    <definedName name="CFActM10Y1">#REF!</definedName>
    <definedName name="CFActM10Y2">#REF!</definedName>
    <definedName name="CFActM11Y1">#REF!</definedName>
    <definedName name="CFActM11Y2">#REF!</definedName>
    <definedName name="CFActM12Y1">#REF!</definedName>
    <definedName name="CFActM12Y2">#REF!</definedName>
    <definedName name="CFActM1Y1">#REF!</definedName>
    <definedName name="CFActM1Y2">#REF!</definedName>
    <definedName name="CFActM2Y1">#REF!</definedName>
    <definedName name="CFActM2Y2">#REF!</definedName>
    <definedName name="CFActM3Y1">#REF!</definedName>
    <definedName name="CFActM3Y2">#REF!</definedName>
    <definedName name="CFActM4Y1">#REF!</definedName>
    <definedName name="CFActM4Y2">#REF!</definedName>
    <definedName name="CFActM5Y1">#REF!</definedName>
    <definedName name="CFActM5Y2">#REF!</definedName>
    <definedName name="CFActM6Y1">#REF!</definedName>
    <definedName name="CFActM6Y2">#REF!</definedName>
    <definedName name="CFActM7Y1">#REF!</definedName>
    <definedName name="CFActM7Y2">#REF!</definedName>
    <definedName name="CFActM8Y1">#REF!</definedName>
    <definedName name="CFActM8Y2">#REF!</definedName>
    <definedName name="CFActM9Y1">#REF!</definedName>
    <definedName name="CFActM9Y2">#REF!</definedName>
    <definedName name="CFFcstM10Y1">#REF!</definedName>
    <definedName name="CFFcstM10Y2">#REF!</definedName>
    <definedName name="CFFcstM11Y1">#REF!</definedName>
    <definedName name="CFFcstM11Y2">#REF!</definedName>
    <definedName name="CFFcstM12Y1">#REF!</definedName>
    <definedName name="CFFcstM12Y2">#REF!</definedName>
    <definedName name="CFFcstM1Y1">#REF!</definedName>
    <definedName name="CFFcstM1Y2">#REF!</definedName>
    <definedName name="CFFcstM2Y1">#REF!</definedName>
    <definedName name="CFFcstM2Y2">#REF!</definedName>
    <definedName name="CFFcstM3Y1">#REF!</definedName>
    <definedName name="CFFcstM3Y2">#REF!</definedName>
    <definedName name="CFFcstM4Y1">#REF!</definedName>
    <definedName name="CFFcstM4Y2">#REF!</definedName>
    <definedName name="CFFcstM5Y1">#REF!</definedName>
    <definedName name="CFFcstM5Y2">#REF!</definedName>
    <definedName name="CFFcstM6Y1">#REF!</definedName>
    <definedName name="CFFcstM6Y2">#REF!</definedName>
    <definedName name="CFFcstM7Y1">#REF!</definedName>
    <definedName name="CFFcstM7Y2">#REF!</definedName>
    <definedName name="CFFcstM8Y1">#REF!</definedName>
    <definedName name="CFFcstM8Y2">#REF!</definedName>
    <definedName name="CFFcstM9Y1">#REF!</definedName>
    <definedName name="CFFcstM9Y2">#REF!</definedName>
    <definedName name="code_projet">[3]PROJET!$B$2</definedName>
    <definedName name="COGSActM10Y1">#REF!</definedName>
    <definedName name="COGSActM10Y2">#REF!</definedName>
    <definedName name="COGSActM11Y1">#REF!</definedName>
    <definedName name="COGSActM11Y2">#REF!</definedName>
    <definedName name="COGSActM12Y1">#REF!</definedName>
    <definedName name="COGSActM12Y2">#REF!</definedName>
    <definedName name="COGSActM1Y1">#REF!</definedName>
    <definedName name="COGSActM1Y2">#REF!</definedName>
    <definedName name="COGSActM2Y1">#REF!</definedName>
    <definedName name="COGSActM2Y2">#REF!</definedName>
    <definedName name="COGSActM3Y1">#REF!</definedName>
    <definedName name="COGSActM4Y1">#REF!</definedName>
    <definedName name="COGSActM4Y2">#REF!</definedName>
    <definedName name="COGSActM5Y1">#REF!</definedName>
    <definedName name="COGSActM5Y2">#REF!</definedName>
    <definedName name="COGSActM6Y1">#REF!</definedName>
    <definedName name="COGSActM6Y2">#REF!</definedName>
    <definedName name="COGSActM7Y1">#REF!</definedName>
    <definedName name="COGSActM7Y2">#REF!</definedName>
    <definedName name="COGSActM8Y1">#REF!</definedName>
    <definedName name="COGSActM8Y2">#REF!</definedName>
    <definedName name="COGSActM9Y1">#REF!</definedName>
    <definedName name="COGSActM9Y2">#REF!</definedName>
    <definedName name="COGSFcstM10Y1">#REF!</definedName>
    <definedName name="COGSFcstM10Y2">#REF!</definedName>
    <definedName name="COGSFcstM11Y1">#REF!</definedName>
    <definedName name="COGSFcstM11Y2">#REF!</definedName>
    <definedName name="COGSFcstM12Y1">#REF!</definedName>
    <definedName name="COGSFcstM12Y2">#REF!</definedName>
    <definedName name="COGSFcstM1Y1">#REF!</definedName>
    <definedName name="COGSFcstM1Y2">#REF!</definedName>
    <definedName name="COGSFcstM2Y1">#REF!</definedName>
    <definedName name="COGSFcstM2Y2">#REF!</definedName>
    <definedName name="COGSFcstM3Y1">#REF!</definedName>
    <definedName name="COGSFcstM3Y2">#REF!</definedName>
    <definedName name="COGSFcstM4Y1">#REF!</definedName>
    <definedName name="COGSFcstM4Y2">#REF!</definedName>
    <definedName name="COGSFcstM5Y1">#REF!</definedName>
    <definedName name="COGSFcstM5Y2">#REF!</definedName>
    <definedName name="COGSFcstM6Y1">#REF!</definedName>
    <definedName name="COGSFcstM6Y2">#REF!</definedName>
    <definedName name="COGSFcstM7Y1">#REF!</definedName>
    <definedName name="COGSFcstM7Y2">#REF!</definedName>
    <definedName name="COGSFcstM8Y1">#REF!</definedName>
    <definedName name="COGSFcstM8Y2">#REF!</definedName>
    <definedName name="COGSFcstM9Y1">#REF!</definedName>
    <definedName name="COGSFcstM9Y2">#REF!</definedName>
    <definedName name="CompletionDate">#REF!</definedName>
    <definedName name="CostM10ActY1">#REF!</definedName>
    <definedName name="CostM10ActY2">#REF!</definedName>
    <definedName name="CostM10Fcst">#REF!</definedName>
    <definedName name="CostM10FcstY2">#REF!</definedName>
    <definedName name="CostM11ActY1">#REF!</definedName>
    <definedName name="CostM11ActY2">#REF!</definedName>
    <definedName name="CostM11Fcst">#REF!</definedName>
    <definedName name="CostM11FcstY2">#REF!</definedName>
    <definedName name="CostM12ActY1">#REF!</definedName>
    <definedName name="CostM12ActY2">#REF!</definedName>
    <definedName name="CostM12Fcst">#REF!</definedName>
    <definedName name="CostM12FcstY2">#REF!</definedName>
    <definedName name="CostM1ActY1">#REF!</definedName>
    <definedName name="CostM1ActY2">#REF!</definedName>
    <definedName name="CostM1Fcst">#REF!</definedName>
    <definedName name="CostM1FcstY2">#REF!</definedName>
    <definedName name="CostM2ActY1">#REF!</definedName>
    <definedName name="CostM2ActY2">#REF!</definedName>
    <definedName name="CostM2Fcst">#REF!</definedName>
    <definedName name="CostM2FcstY2">#REF!</definedName>
    <definedName name="CostM3ActY1">#REF!</definedName>
    <definedName name="CostM3ActY2">#REF!</definedName>
    <definedName name="CostM3Fcst">#REF!</definedName>
    <definedName name="CostM3FcstY2">#REF!</definedName>
    <definedName name="CostM4ActY1">#REF!</definedName>
    <definedName name="CostM4ActY2">#REF!</definedName>
    <definedName name="CostM4Fcst">#REF!</definedName>
    <definedName name="CostM4FcstY2">#REF!</definedName>
    <definedName name="CostM5ActY1">#REF!</definedName>
    <definedName name="CostM5ActY2">#REF!</definedName>
    <definedName name="CostM5Fcst">#REF!</definedName>
    <definedName name="CostM5FcstY2">#REF!</definedName>
    <definedName name="CostM6ActY1">#REF!</definedName>
    <definedName name="CostM6ActY2">#REF!</definedName>
    <definedName name="CostM6Fcst">#REF!</definedName>
    <definedName name="CostM6FcstY2">#REF!</definedName>
    <definedName name="CostM7ActY1">#REF!</definedName>
    <definedName name="CostM7ActY2">#REF!</definedName>
    <definedName name="CostM7Fcst">#REF!</definedName>
    <definedName name="CostM7FcstY2">#REF!</definedName>
    <definedName name="CostM8ActY1">#REF!</definedName>
    <definedName name="CostM8ActY2">#REF!</definedName>
    <definedName name="CostM8Fcst">#REF!</definedName>
    <definedName name="CostM8FcstY2">#REF!</definedName>
    <definedName name="CostM9ActY1">#REF!</definedName>
    <definedName name="CostM9ActY2">#REF!</definedName>
    <definedName name="CostM9Fcst">#REF!</definedName>
    <definedName name="CostM9FcstY2">#REF!</definedName>
    <definedName name="CostY1">#REF!</definedName>
    <definedName name="CostY2">#REF!</definedName>
    <definedName name="CurrentStatus">#REF!</definedName>
    <definedName name="DateDebut">[1]Planning!$E$2</definedName>
    <definedName name="DateFin">[1]Planning!$E$3</definedName>
    <definedName name="DefectDefinition">#REF!</definedName>
    <definedName name="DeployChampNAme">#REF!</definedName>
    <definedName name="DeployChampPhone">#REF!</definedName>
    <definedName name="designation">[4]DONNEE!$E$1:$E$65536</definedName>
    <definedName name="DIAGRAMME_A_45">#REF!</definedName>
    <definedName name="DivLoc">#REF!</definedName>
    <definedName name="DLabActY1">#REF!</definedName>
    <definedName name="DLabActY2">#REF!</definedName>
    <definedName name="DLabBaseline">#REF!</definedName>
    <definedName name="DLabFcstY1">#REF!</definedName>
    <definedName name="DLabFcstY2">#REF!</definedName>
    <definedName name="données_facture">[5]Formulaire!$A$21:$E$51,[5]Formulaire!$G$13,[5]Formulaire!$G$15,[5]Formulaire!$G$16</definedName>
    <definedName name="E_mail">[6]Fournisseurs!#REF!</definedName>
    <definedName name="EBITCFY1">#REF!</definedName>
    <definedName name="EBITCFY2">#REF!</definedName>
    <definedName name="EBITCostY1">#REF!</definedName>
    <definedName name="EBITCostY2">#REF!</definedName>
    <definedName name="EBITRevY1">#REF!</definedName>
    <definedName name="EBITRevY2">#REF!</definedName>
    <definedName name="Fax">[6]Fournisseurs!#REF!</definedName>
    <definedName name="FinAlyeMail">#REF!</definedName>
    <definedName name="FinAlyName">#REF!</definedName>
    <definedName name="FinAlyPhone">#REF!</definedName>
    <definedName name="GainFinancier">#REF!</definedName>
    <definedName name="GainsFinanciers">#REF!</definedName>
    <definedName name="ITeMail">#REF!</definedName>
    <definedName name="ITName">#REF!</definedName>
    <definedName name="ITPhone">#REF!</definedName>
    <definedName name="JoursFerie">'[1]Jours Fériés'!$A$3:$A$15</definedName>
    <definedName name="Leverage">#REF!</definedName>
    <definedName name="MatActY1">#REF!</definedName>
    <definedName name="MatActY2">#REF!</definedName>
    <definedName name="MatBaseline">#REF!</definedName>
    <definedName name="MatFcstY1">#REF!</definedName>
    <definedName name="MatFcstY2">#REF!</definedName>
    <definedName name="Matricederisque">[7]Matrix!$B$4:$K$13</definedName>
    <definedName name="MBBeMail">#REF!</definedName>
    <definedName name="MBBName">#REF!</definedName>
    <definedName name="MBBPhone">#REF!</definedName>
    <definedName name="MostRecNetProjBen">#REF!</definedName>
    <definedName name="motif">'[8]Effectif Moyen.'!$V$9:$V$15</definedName>
    <definedName name="nature">'[8]Effectif Moyen.'!$W$9:$W$11</definedName>
    <definedName name="NextSteps">#REF!</definedName>
    <definedName name="nom_projet">[3]PROJET!$B$1</definedName>
    <definedName name="OthCostActM10Y1">#REF!</definedName>
    <definedName name="OthCostActM10Y2">#REF!</definedName>
    <definedName name="OthCostActM11Y1">#REF!</definedName>
    <definedName name="OthCostActM11Y2">#REF!</definedName>
    <definedName name="OthCostActM12Y1">#REF!</definedName>
    <definedName name="OthCostActM12Y2">#REF!</definedName>
    <definedName name="OthCostActM1Y1">#REF!</definedName>
    <definedName name="OthCostActM1Y2">#REF!</definedName>
    <definedName name="OthCostActM2Y1">#REF!</definedName>
    <definedName name="OthCostActM2Y2">#REF!</definedName>
    <definedName name="OthCostActM3Y1">#REF!</definedName>
    <definedName name="OthCostActM3Y2">#REF!</definedName>
    <definedName name="OthCostActM4Y1">#REF!</definedName>
    <definedName name="OthCostActM4Y2">#REF!</definedName>
    <definedName name="OthCostActM5Y1">#REF!</definedName>
    <definedName name="OthCostActM5Y2">#REF!</definedName>
    <definedName name="OthCostActM6Y1">#REF!</definedName>
    <definedName name="OthCostActM6Y2">#REF!</definedName>
    <definedName name="OthCostActM7Y1">#REF!</definedName>
    <definedName name="OthCostActM7Y2">#REF!</definedName>
    <definedName name="OthCostActM8Y1">#REF!</definedName>
    <definedName name="OthCostActM8Y2">#REF!</definedName>
    <definedName name="OthCostActM9Y1">#REF!</definedName>
    <definedName name="OthCostActM9Y2">#REF!</definedName>
    <definedName name="OthCostFcstM10Y1">#REF!</definedName>
    <definedName name="OthCostFcstM10Y2">#REF!</definedName>
    <definedName name="OthCostFcstM11Y1">#REF!</definedName>
    <definedName name="OthCostFcstM11Y2">#REF!</definedName>
    <definedName name="OthCostFcstM12Y1">#REF!</definedName>
    <definedName name="OthCostFcstM12Y2">#REF!</definedName>
    <definedName name="OthCostFcstM1Y1">#REF!</definedName>
    <definedName name="OthCostFcstM1Y2">#REF!</definedName>
    <definedName name="OthCostFcstM2Y1">#REF!</definedName>
    <definedName name="OthCostFcstM2Y2">#REF!</definedName>
    <definedName name="OthCostFcstM3Y1">#REF!</definedName>
    <definedName name="OthCostFcstM3Y2">#REF!</definedName>
    <definedName name="OthCostFcstM4Y1">#REF!</definedName>
    <definedName name="OthCostFcstM4Y2">#REF!</definedName>
    <definedName name="OthCostFcstM5Y1">#REF!</definedName>
    <definedName name="OthCostFcstM5Y2">#REF!</definedName>
    <definedName name="OthCostFcstM6Y1">#REF!</definedName>
    <definedName name="OthCostFcstM6Y2">#REF!</definedName>
    <definedName name="OthCostFcstM7Y1">#REF!</definedName>
    <definedName name="OthCostFcstM7Y2">#REF!</definedName>
    <definedName name="OthCostFcstM8Y1">#REF!</definedName>
    <definedName name="OthCostFcstM8Y2">#REF!</definedName>
    <definedName name="OthCostFcstM9Y1">#REF!</definedName>
    <definedName name="OthCostFcstM9Y2">#REF!</definedName>
    <definedName name="ouinon">[9]Table!$D$1:$D$2</definedName>
    <definedName name="OvhdActY1">#REF!</definedName>
    <definedName name="OvhdActY2">#REF!</definedName>
    <definedName name="OvhdBaseline">#REF!</definedName>
    <definedName name="OvhdFcstY1">#REF!</definedName>
    <definedName name="OvhdFcstY2">#REF!</definedName>
    <definedName name="PctEBITImpactBaseline">#REF!</definedName>
    <definedName name="ProbStmt">#REF!</definedName>
    <definedName name="ProcOwnereMail">#REF!</definedName>
    <definedName name="ProcOwnerName">#REF!</definedName>
    <definedName name="PRocOwnerPhone">#REF!</definedName>
    <definedName name="ProjBen">#REF!</definedName>
    <definedName name="ProjChampeMail">#REF!</definedName>
    <definedName name="ProjChampName">#REF!</definedName>
    <definedName name="ProjChampPhone">#REF!</definedName>
    <definedName name="ProjCompletionDate">#REF!</definedName>
    <definedName name="ProjCompletionMonth">#REF!</definedName>
    <definedName name="ProjCompletionYear">#REF!</definedName>
    <definedName name="ProjDefineDate">#REF!</definedName>
    <definedName name="ProjectPhase">#REF!</definedName>
    <definedName name="ProjMetric">#REF!</definedName>
    <definedName name="ProjName">#REF!</definedName>
    <definedName name="ProjNo">#REF!</definedName>
    <definedName name="ProjObj">#REF!</definedName>
    <definedName name="RecentAccomplishments">#REF!</definedName>
    <definedName name="RevEBITActM10Y1">#REF!</definedName>
    <definedName name="RevEBITActM10Y2">#REF!</definedName>
    <definedName name="RevEBITActM11Y1">#REF!</definedName>
    <definedName name="RevEBITActM11Y2">#REF!</definedName>
    <definedName name="RevEBITActM12Y1">#REF!</definedName>
    <definedName name="RevEBITActM12Y2">#REF!</definedName>
    <definedName name="RevEBITActM1Y1">#REF!</definedName>
    <definedName name="RevEBITActM1Y2">#REF!</definedName>
    <definedName name="RevEBITActM2Y1">#REF!</definedName>
    <definedName name="RevEBITActM2Y2">#REF!</definedName>
    <definedName name="RevEBITActM3Y1">#REF!</definedName>
    <definedName name="RevEBITActM3Y2">#REF!</definedName>
    <definedName name="RevEBITActM4Y1">#REF!</definedName>
    <definedName name="RevEBITActM4Y2">#REF!</definedName>
    <definedName name="RevEBITActM5Y1">#REF!</definedName>
    <definedName name="RevEBITActM5Y2">#REF!</definedName>
    <definedName name="RevEBITActM6Y1">#REF!</definedName>
    <definedName name="RevEBITActM6Y2">#REF!</definedName>
    <definedName name="RevEBITActM7Y1">#REF!</definedName>
    <definedName name="RevEBITActM7Y2">#REF!</definedName>
    <definedName name="RevEBITActM8Y1">#REF!</definedName>
    <definedName name="RevEBITActM8Y2">#REF!</definedName>
    <definedName name="RevEBITActM9Y1">#REF!</definedName>
    <definedName name="RevEBITActM9Y2">#REF!</definedName>
    <definedName name="RevEBITFcstM10Y1">#REF!</definedName>
    <definedName name="RevEBITFcstM10Y2">#REF!</definedName>
    <definedName name="RevEBITFcstM11Y1">#REF!</definedName>
    <definedName name="RevEBITFcstM11Y2">#REF!</definedName>
    <definedName name="RevEBITFcstM12Y1">#REF!</definedName>
    <definedName name="RevEBITFcstM12Y2">#REF!</definedName>
    <definedName name="RevEBITFcstM1Y1">#REF!</definedName>
    <definedName name="RevEBITFcstM1Y2">#REF!</definedName>
    <definedName name="RevEBITFcstM2Y1">#REF!</definedName>
    <definedName name="RevEBITFcstM2Y2">#REF!</definedName>
    <definedName name="RevEBITFcstM3Y1">#REF!</definedName>
    <definedName name="RevEBITFcstM3Y2">#REF!</definedName>
    <definedName name="RevEBITFcstM4Y1">#REF!</definedName>
    <definedName name="RevEBITFcstM4Y2">#REF!</definedName>
    <definedName name="RevEBITFcstM5Y1">#REF!</definedName>
    <definedName name="RevEBITFcstM5Y2">#REF!</definedName>
    <definedName name="RevEBITFcstM6Y1">#REF!</definedName>
    <definedName name="RevEBITFcstM6Y2">#REF!</definedName>
    <definedName name="RevEBITFcstM7Y1">#REF!</definedName>
    <definedName name="RevEBITFcstM7Y2">#REF!</definedName>
    <definedName name="RevEBITFcstM8Y1">#REF!</definedName>
    <definedName name="RevEBITFcstM8Y2">#REF!</definedName>
    <definedName name="RevEBITFcstM9Y1">#REF!</definedName>
    <definedName name="RevEBITFcstM9Y2">#REF!</definedName>
    <definedName name="RiskMatrix">[10]Matrix!$B$4:$K$13</definedName>
    <definedName name="RoadBlocks">#REF!</definedName>
    <definedName name="ROIActY1">#REF!</definedName>
    <definedName name="ROIActY2">#REF!</definedName>
    <definedName name="ROIFcstY1">#REF!</definedName>
    <definedName name="ROIFcstY2">#REF!</definedName>
    <definedName name="SalActM10Y1">#REF!</definedName>
    <definedName name="SalActM10Y2">#REF!</definedName>
    <definedName name="SalActM11Y1">#REF!</definedName>
    <definedName name="SalActM11Y2">#REF!</definedName>
    <definedName name="SalActM12Y1">#REF!</definedName>
    <definedName name="SalActM12Y2">#REF!</definedName>
    <definedName name="SalActM1Y1">#REF!</definedName>
    <definedName name="SalActM1Y2">#REF!</definedName>
    <definedName name="SalActM2Y1">#REF!</definedName>
    <definedName name="SalActM2Y2">#REF!</definedName>
    <definedName name="SalActM3Y1">#REF!</definedName>
    <definedName name="SalActM3Y2">#REF!</definedName>
    <definedName name="SalActM4Y1">#REF!</definedName>
    <definedName name="SalActM4Y2">#REF!</definedName>
    <definedName name="SalActM5Y1">#REF!</definedName>
    <definedName name="SalActM5Y2">#REF!</definedName>
    <definedName name="SalActM6Y1">#REF!</definedName>
    <definedName name="SalActM6Y2">#REF!</definedName>
    <definedName name="SalActM7Y1">#REF!</definedName>
    <definedName name="SalActM7Y2">#REF!</definedName>
    <definedName name="SalActM8Y1">#REF!</definedName>
    <definedName name="SalActM8Y2">#REF!</definedName>
    <definedName name="SalActM9Y1">#REF!</definedName>
    <definedName name="SalActM9Y2">#REF!</definedName>
    <definedName name="SalFcstM10Y1">#REF!</definedName>
    <definedName name="SalFcstM10Y2">#REF!</definedName>
    <definedName name="SalFcstM11Y1">#REF!</definedName>
    <definedName name="SalFcstM11Y2">#REF!</definedName>
    <definedName name="SalFcstM12Y1">#REF!</definedName>
    <definedName name="SalFcstM12Y2">#REF!</definedName>
    <definedName name="SalFcstM1Y1">#REF!</definedName>
    <definedName name="SalFcstM1Y2">#REF!</definedName>
    <definedName name="SalFcstM2Y1">#REF!</definedName>
    <definedName name="SalFcstM2Y2">#REF!</definedName>
    <definedName name="SalFcstM3Y1">#REF!</definedName>
    <definedName name="SalFcstM3Y2">#REF!</definedName>
    <definedName name="SalFcstM4Y1">#REF!</definedName>
    <definedName name="SalFcstM4Y2">#REF!</definedName>
    <definedName name="SalFcstM5Y1">#REF!</definedName>
    <definedName name="SalFcstM5Y2">#REF!</definedName>
    <definedName name="SalFcstM6Y1">#REF!</definedName>
    <definedName name="SalFcstM6Y2">#REF!</definedName>
    <definedName name="SalFcstM7Y1">#REF!</definedName>
    <definedName name="SalFcstM7Y2">#REF!</definedName>
    <definedName name="SalFcstM8Y1">#REF!</definedName>
    <definedName name="SalFcstM8Y2">#REF!</definedName>
    <definedName name="SalFcstM9Y1">#REF!</definedName>
    <definedName name="SalFcstM9Y2">#REF!</definedName>
    <definedName name="semaine">[9]Table!$A$1:$B$7</definedName>
    <definedName name="SERVICE">#REF!</definedName>
    <definedName name="SERVICES">#REF!</definedName>
    <definedName name="SERVISE">#REF!</definedName>
    <definedName name="sexe">'[8]Effectif Moyen.'!$U$9:$U$10</definedName>
    <definedName name="soustotal">#REF!</definedName>
    <definedName name="StartDate">#REF!</definedName>
    <definedName name="StatusDate">#REF!</definedName>
    <definedName name="StatusReportNAme">#REF!</definedName>
    <definedName name="statut">'[8]Effectif Moyen.'!$X$9:$X$12</definedName>
    <definedName name="TotABITACTY2M5">#REF!</definedName>
    <definedName name="total_charges">[3]PROJET!$B$4</definedName>
    <definedName name="TotCogsActY1">#REF!</definedName>
    <definedName name="TotCogsActY2">#REF!</definedName>
    <definedName name="TotCogsBaseline">#REF!</definedName>
    <definedName name="TotCogsFcstY1">#REF!</definedName>
    <definedName name="TotCogsFcstY2">#REF!</definedName>
    <definedName name="TotEBITACTY1M1">#REF!</definedName>
    <definedName name="TotEBITACTY1M10">#REF!</definedName>
    <definedName name="TotEBITACTY1M11">#REF!</definedName>
    <definedName name="TotEBITACTY1M2">#REF!</definedName>
    <definedName name="TotEBITACTY1M3">#REF!</definedName>
    <definedName name="TotEBITACTY1M4">#REF!</definedName>
    <definedName name="TotEBITACTY1M5">#REF!</definedName>
    <definedName name="TotEBITACTY1M6">#REF!</definedName>
    <definedName name="TotEBITACTY1M7">#REF!</definedName>
    <definedName name="TotEBITACTY1M8">#REF!</definedName>
    <definedName name="TotEBITACTY1M9">#REF!</definedName>
    <definedName name="TotEBITACTY1Tot">#REF!</definedName>
    <definedName name="TotEBITACTY2M1">#REF!</definedName>
    <definedName name="TotEBITACTY2M10">#REF!</definedName>
    <definedName name="TotEBITACTY2M11">#REF!</definedName>
    <definedName name="TotEBITACTY2M12">#REF!</definedName>
    <definedName name="TotEBITACTY2M2">#REF!</definedName>
    <definedName name="TotEBITACTY2M3">#REF!</definedName>
    <definedName name="TotEBITACTY2M4">#REF!</definedName>
    <definedName name="TotEBITACTY2M6">#REF!</definedName>
    <definedName name="TotEBITACTY2M7">#REF!</definedName>
    <definedName name="TotEBITACTY2M8">#REF!</definedName>
    <definedName name="TotEBITACTY2M9">#REF!</definedName>
    <definedName name="TotEBITACTY2Tot">#REF!</definedName>
    <definedName name="TotEBITCFActY1">#REF!</definedName>
    <definedName name="TotEBITCFActY2">#REF!</definedName>
    <definedName name="TotEBITCFBaseline">#REF!</definedName>
    <definedName name="TotEBITCFFCSTY1">#REF!</definedName>
    <definedName name="TotEBITCFFcstY2">#REF!</definedName>
    <definedName name="TotEBITFcstY1M1">#REF!</definedName>
    <definedName name="TotEBITFCSTY1M10">#REF!</definedName>
    <definedName name="TotEBITFCSTY1M11">#REF!</definedName>
    <definedName name="TotEBITFCSTY1M12">#REF!</definedName>
    <definedName name="TotEBITFcstY1M2">#REF!</definedName>
    <definedName name="TotEBITFcstY1M3">#REF!</definedName>
    <definedName name="TotEBITFCSTY1M4">#REF!</definedName>
    <definedName name="TotEBITFCSTY1M5">#REF!</definedName>
    <definedName name="TotEBITFCSTY1M6">#REF!</definedName>
    <definedName name="TotEBITFCSTY1M7">#REF!</definedName>
    <definedName name="TotEBITFCSTY1M8">#REF!</definedName>
    <definedName name="TotEBITFCSTY1M9">#REF!</definedName>
    <definedName name="TotEBITFCSTY1Tot">#REF!</definedName>
    <definedName name="TotEBITFCSTY2M1">#REF!</definedName>
    <definedName name="TotEBITFCSTY2M10">#REF!</definedName>
    <definedName name="TotEBITFCSTY2M11">#REF!</definedName>
    <definedName name="TotEBITFCSTY2M12">#REF!</definedName>
    <definedName name="TotEBITFCSTY2M2">#REF!</definedName>
    <definedName name="TotEBITFCSTY2M3">#REF!</definedName>
    <definedName name="TotEBITFCSTY2M4">#REF!</definedName>
    <definedName name="TotEBITFCSTY2M5">#REF!</definedName>
    <definedName name="TotEBITFCSTY2M6">#REF!</definedName>
    <definedName name="TotEBITFCSTY2M7">#REF!</definedName>
    <definedName name="TotEBITFCSTY2M8">#REF!</definedName>
    <definedName name="TotEBITFCSTY2M9">#REF!</definedName>
    <definedName name="TotEBITFCSTY2TOT">#REF!</definedName>
    <definedName name="TOTEBITY1">#REF!</definedName>
    <definedName name="TOTEBITY2">#REF!</definedName>
    <definedName name="TotOthCostActY1">#REF!</definedName>
    <definedName name="TotOthCostActY2">#REF!</definedName>
    <definedName name="TotOthCostFcstY2">#REF!</definedName>
    <definedName name="TotOtherCostBaseline">#REF!</definedName>
    <definedName name="TotOtherCostFcstY1">#REF!</definedName>
    <definedName name="TotProductivityActY1">#REF!</definedName>
    <definedName name="TotProductivityActY2">#REF!</definedName>
    <definedName name="TotProductivityBaseline">#REF!</definedName>
    <definedName name="TotProductivityFcstY1">#REF!</definedName>
    <definedName name="TotProductivityFcstY2">#REF!</definedName>
    <definedName name="TotProjCostAct1Y2">#REF!</definedName>
    <definedName name="TotProjCostActY1">#REF!</definedName>
    <definedName name="TotProjCostActY2">#REF!</definedName>
    <definedName name="TotProjCostFcstY1">#REF!</definedName>
    <definedName name="TotProjCostFcstY2">#REF!</definedName>
    <definedName name="TotRevActY1">#REF!</definedName>
    <definedName name="TotRevActY2">#REF!</definedName>
    <definedName name="TotRevBaseline">#REF!</definedName>
    <definedName name="TotRevEBITActY1">#REF!</definedName>
    <definedName name="TotRevEBITActY2">#REF!</definedName>
    <definedName name="TotRevEBITBaseline">#REF!</definedName>
    <definedName name="TotRevEBITFcstY1">#REF!</definedName>
    <definedName name="TotRevEBITFcstY2">#REF!</definedName>
    <definedName name="TotRevFcstY1">#REF!</definedName>
    <definedName name="TotRevFcstY2">#REF!</definedName>
    <definedName name="TotSalActY1">#REF!</definedName>
    <definedName name="TotSalActY2">#REF!</definedName>
    <definedName name="TotSalBaseline">#REF!</definedName>
    <definedName name="TotSalFcstY1">#REF!</definedName>
    <definedName name="TotSalFcstY2">#REF!</definedName>
    <definedName name="TtoEBITACTY1M12">#REF!</definedName>
    <definedName name="_xlnm.Print_Area" localSheetId="1">'Feuille Horaires'!$A$1:$AM$34</definedName>
  </definedNames>
  <calcPr calcId="145621"/>
</workbook>
</file>

<file path=xl/calcChain.xml><?xml version="1.0" encoding="utf-8"?>
<calcChain xmlns="http://schemas.openxmlformats.org/spreadsheetml/2006/main">
  <c r="C10" i="3" l="1" a="1"/>
  <c r="C10" i="3" s="1"/>
  <c r="D10" i="3"/>
  <c r="E10" i="3" s="1"/>
  <c r="C11" i="3" a="1"/>
  <c r="C11" i="3" s="1"/>
  <c r="D11" i="3"/>
  <c r="E11" i="3" s="1"/>
  <c r="C12" i="3" a="1"/>
  <c r="C12" i="3" s="1"/>
  <c r="D12" i="3"/>
  <c r="E12" i="3" s="1"/>
  <c r="C13" i="3" a="1"/>
  <c r="C13" i="3" s="1"/>
  <c r="D13" i="3"/>
  <c r="E13" i="3" s="1"/>
  <c r="C14" i="3" a="1"/>
  <c r="C14" i="3" s="1"/>
  <c r="D14" i="3"/>
  <c r="E14" i="3" s="1"/>
  <c r="C15" i="3" a="1"/>
  <c r="C15" i="3" s="1"/>
  <c r="D15" i="3"/>
  <c r="E15" i="3" s="1"/>
  <c r="C16" i="3" a="1"/>
  <c r="C16" i="3" s="1"/>
  <c r="D16" i="3"/>
  <c r="E16" i="3" s="1"/>
  <c r="C17" i="3" a="1"/>
  <c r="C17" i="3" s="1"/>
  <c r="D17" i="3"/>
  <c r="E17" i="3" s="1"/>
  <c r="C18" i="3" a="1"/>
  <c r="C18" i="3" s="1"/>
  <c r="D18" i="3"/>
  <c r="E18" i="3" s="1"/>
  <c r="C19" i="3" a="1"/>
  <c r="C19" i="3" s="1"/>
  <c r="D19" i="3"/>
  <c r="E19" i="3" s="1"/>
  <c r="C20" i="3" a="1"/>
  <c r="C20" i="3" s="1"/>
  <c r="D20" i="3"/>
  <c r="E20" i="3" s="1"/>
  <c r="C21" i="3" a="1"/>
  <c r="C21" i="3"/>
  <c r="D21" i="3"/>
  <c r="E21" i="3" s="1"/>
  <c r="C22" i="3" a="1"/>
  <c r="C22" i="3" s="1"/>
  <c r="D22" i="3"/>
  <c r="E22" i="3" s="1"/>
  <c r="C23" i="3" a="1"/>
  <c r="C23" i="3"/>
  <c r="D23" i="3"/>
  <c r="E23" i="3" s="1"/>
  <c r="C24" i="3" a="1"/>
  <c r="C24" i="3" s="1"/>
  <c r="D24" i="3"/>
  <c r="E24" i="3" s="1"/>
  <c r="C25" i="3" a="1"/>
  <c r="C25" i="3" s="1"/>
  <c r="D25" i="3"/>
  <c r="E25" i="3" s="1"/>
  <c r="C26" i="3" a="1"/>
  <c r="C26" i="3" s="1"/>
  <c r="D26" i="3"/>
  <c r="E26" i="3" s="1"/>
  <c r="C27" i="3" a="1"/>
  <c r="C27" i="3" s="1"/>
  <c r="D27" i="3"/>
  <c r="E27" i="3" s="1"/>
  <c r="C28" i="3" a="1"/>
  <c r="C28" i="3" s="1"/>
  <c r="D28" i="3"/>
  <c r="E28" i="3" s="1"/>
  <c r="C29" i="3" a="1"/>
  <c r="C29" i="3" s="1"/>
  <c r="D29" i="3"/>
  <c r="E29" i="3" s="1"/>
  <c r="C30" i="3" a="1"/>
  <c r="C30" i="3" s="1"/>
  <c r="D30" i="3"/>
  <c r="E30" i="3" s="1"/>
  <c r="C31" i="3" a="1"/>
  <c r="C31" i="3" s="1"/>
  <c r="D31" i="3"/>
  <c r="E31" i="3" s="1"/>
  <c r="C32" i="3" a="1"/>
  <c r="C32" i="3" s="1"/>
  <c r="D32" i="3"/>
  <c r="E32" i="3" s="1"/>
  <c r="C33" i="3" a="1"/>
  <c r="C33" i="3" s="1"/>
  <c r="D33" i="3"/>
  <c r="E33" i="3" s="1"/>
  <c r="C34" i="3" a="1"/>
  <c r="C34" i="3" s="1"/>
  <c r="D34" i="3"/>
  <c r="E34" i="3" s="1"/>
  <c r="C35" i="3" a="1"/>
  <c r="C35" i="3" s="1"/>
  <c r="D35" i="3"/>
  <c r="E35" i="3" s="1"/>
  <c r="C36" i="3" a="1"/>
  <c r="C36" i="3" s="1"/>
  <c r="D36" i="3"/>
  <c r="E36" i="3" s="1"/>
  <c r="C37" i="3" a="1"/>
  <c r="C37" i="3" s="1"/>
  <c r="D37" i="3"/>
  <c r="E37" i="3" s="1"/>
  <c r="C38" i="3" a="1"/>
  <c r="C38" i="3" s="1"/>
  <c r="D38" i="3"/>
  <c r="E38" i="3" s="1"/>
  <c r="C39" i="3" a="1"/>
  <c r="C39" i="3" s="1"/>
  <c r="D39" i="3"/>
  <c r="E39" i="3" s="1"/>
  <c r="C40" i="3" a="1"/>
  <c r="C40" i="3" s="1"/>
  <c r="D40" i="3"/>
  <c r="E40" i="3" s="1"/>
  <c r="C41" i="3" a="1"/>
  <c r="C41" i="3" s="1"/>
  <c r="D41" i="3"/>
  <c r="E41" i="3" s="1"/>
  <c r="C42" i="3" a="1"/>
  <c r="C42" i="3" s="1"/>
  <c r="D42" i="3"/>
  <c r="E42" i="3" s="1"/>
  <c r="C43" i="3" a="1"/>
  <c r="C43" i="3" s="1"/>
  <c r="D43" i="3"/>
  <c r="E43" i="3" s="1"/>
  <c r="C44" i="3" a="1"/>
  <c r="C44" i="3" s="1"/>
  <c r="D44" i="3"/>
  <c r="E44" i="3" s="1"/>
  <c r="C45" i="3" a="1"/>
  <c r="C45" i="3"/>
  <c r="D45" i="3"/>
  <c r="E45" i="3" s="1"/>
  <c r="C46" i="3" a="1"/>
  <c r="C46" i="3" s="1"/>
  <c r="D46" i="3"/>
  <c r="E46" i="3" s="1"/>
  <c r="C47" i="3" a="1"/>
  <c r="C47" i="3" s="1"/>
  <c r="D47" i="3"/>
  <c r="E47" i="3" s="1"/>
  <c r="C48" i="3" a="1"/>
  <c r="C48" i="3" s="1"/>
  <c r="D48" i="3"/>
  <c r="E48" i="3" s="1"/>
  <c r="C49" i="3" a="1"/>
  <c r="C49" i="3"/>
  <c r="D49" i="3"/>
  <c r="E49" i="3" s="1"/>
  <c r="C50" i="3" a="1"/>
  <c r="C50" i="3" s="1"/>
  <c r="D50" i="3"/>
  <c r="E50" i="3" s="1"/>
  <c r="C51" i="3" a="1"/>
  <c r="C51" i="3" s="1"/>
  <c r="D51" i="3"/>
  <c r="E51" i="3" s="1"/>
  <c r="C52" i="3" a="1"/>
  <c r="C52" i="3" s="1"/>
  <c r="D52" i="3"/>
  <c r="E52" i="3" s="1"/>
  <c r="C53" i="3" a="1"/>
  <c r="C53" i="3" s="1"/>
  <c r="D53" i="3"/>
  <c r="E53" i="3" s="1"/>
  <c r="C54" i="3" a="1"/>
  <c r="C54" i="3" s="1"/>
  <c r="D54" i="3"/>
  <c r="E54" i="3" s="1"/>
  <c r="C55" i="3" a="1"/>
  <c r="C55" i="3" s="1"/>
  <c r="D55" i="3"/>
  <c r="E55" i="3" s="1"/>
  <c r="C56" i="3" a="1"/>
  <c r="C56" i="3" s="1"/>
  <c r="D56" i="3"/>
  <c r="E56" i="3" s="1"/>
  <c r="C57" i="3" a="1"/>
  <c r="C57" i="3" s="1"/>
  <c r="D57" i="3"/>
  <c r="E57" i="3" s="1"/>
  <c r="C58" i="3" a="1"/>
  <c r="C58" i="3" s="1"/>
  <c r="D58" i="3"/>
  <c r="E58" i="3" s="1"/>
  <c r="C59" i="3" a="1"/>
  <c r="C59" i="3" s="1"/>
  <c r="D59" i="3"/>
  <c r="E59" i="3" s="1"/>
  <c r="C60" i="3" a="1"/>
  <c r="C60" i="3" s="1"/>
  <c r="D60" i="3"/>
  <c r="E60" i="3" s="1"/>
  <c r="C61" i="3" a="1"/>
  <c r="C61" i="3" s="1"/>
  <c r="D61" i="3"/>
  <c r="E61" i="3" s="1"/>
  <c r="C62" i="3" a="1"/>
  <c r="C62" i="3" s="1"/>
  <c r="D62" i="3"/>
  <c r="E62" i="3" s="1"/>
  <c r="C63" i="3" a="1"/>
  <c r="C63" i="3" s="1"/>
  <c r="D63" i="3"/>
  <c r="E63" i="3" s="1"/>
  <c r="C64" i="3" a="1"/>
  <c r="C64" i="3" s="1"/>
  <c r="D64" i="3"/>
  <c r="E64" i="3" s="1"/>
  <c r="C65" i="3" a="1"/>
  <c r="C65" i="3" s="1"/>
  <c r="D65" i="3"/>
  <c r="E65" i="3" s="1"/>
  <c r="C66" i="3" a="1"/>
  <c r="C66" i="3" s="1"/>
  <c r="D66" i="3"/>
  <c r="E66" i="3" s="1"/>
  <c r="C67" i="3" a="1"/>
  <c r="C67" i="3" s="1"/>
  <c r="D67" i="3"/>
  <c r="E67" i="3" s="1"/>
  <c r="C68" i="3" a="1"/>
  <c r="C68" i="3" s="1"/>
  <c r="D68" i="3"/>
  <c r="E68" i="3" s="1"/>
  <c r="C69" i="3" a="1"/>
  <c r="C69" i="3" s="1"/>
  <c r="D69" i="3"/>
  <c r="E69" i="3" s="1"/>
  <c r="C70" i="3" a="1"/>
  <c r="C70" i="3" s="1"/>
  <c r="D70" i="3"/>
  <c r="E70" i="3" s="1"/>
  <c r="C71" i="3" a="1"/>
  <c r="C71" i="3"/>
  <c r="D71" i="3"/>
  <c r="E71" i="3" s="1"/>
  <c r="C72" i="3" a="1"/>
  <c r="C72" i="3" s="1"/>
  <c r="D72" i="3"/>
  <c r="E72" i="3" s="1"/>
  <c r="C73" i="3" a="1"/>
  <c r="C73" i="3" s="1"/>
  <c r="D73" i="3"/>
  <c r="E73" i="3" s="1"/>
  <c r="C74" i="3" a="1"/>
  <c r="C74" i="3" s="1"/>
  <c r="D74" i="3"/>
  <c r="E74" i="3" s="1"/>
  <c r="C75" i="3" a="1"/>
  <c r="C75" i="3" s="1"/>
  <c r="D75" i="3"/>
  <c r="E75" i="3" s="1"/>
  <c r="C76" i="3" a="1"/>
  <c r="C76" i="3" s="1"/>
  <c r="D76" i="3"/>
  <c r="E76" i="3" s="1"/>
  <c r="C77" i="3" a="1"/>
  <c r="C77" i="3"/>
  <c r="D77" i="3"/>
  <c r="E77" i="3" s="1"/>
  <c r="C78" i="3" a="1"/>
  <c r="C78" i="3" s="1"/>
  <c r="D78" i="3"/>
  <c r="E78" i="3" s="1"/>
  <c r="C79" i="3" a="1"/>
  <c r="C79" i="3" s="1"/>
  <c r="D79" i="3"/>
  <c r="E79" i="3" s="1"/>
  <c r="C80" i="3" a="1"/>
  <c r="C80" i="3" s="1"/>
  <c r="D80" i="3"/>
  <c r="E80" i="3" s="1"/>
  <c r="C81" i="3" a="1"/>
  <c r="C81" i="3" s="1"/>
  <c r="D81" i="3"/>
  <c r="E81" i="3" s="1"/>
  <c r="C82" i="3" a="1"/>
  <c r="C82" i="3" s="1"/>
  <c r="D82" i="3"/>
  <c r="E82" i="3" s="1"/>
  <c r="C83" i="3" a="1"/>
  <c r="C83" i="3" s="1"/>
  <c r="D83" i="3"/>
  <c r="E83" i="3" s="1"/>
  <c r="C84" i="3" a="1"/>
  <c r="C84" i="3" s="1"/>
  <c r="D84" i="3"/>
  <c r="E84" i="3" s="1"/>
  <c r="C85" i="3" a="1"/>
  <c r="C85" i="3" s="1"/>
  <c r="D85" i="3"/>
  <c r="E85" i="3" s="1"/>
  <c r="C86" i="3" a="1"/>
  <c r="C86" i="3" s="1"/>
  <c r="D86" i="3"/>
  <c r="E86" i="3" s="1"/>
  <c r="C87" i="3" a="1"/>
  <c r="C87" i="3" s="1"/>
  <c r="D87" i="3"/>
  <c r="E87" i="3" s="1"/>
  <c r="C88" i="3" a="1"/>
  <c r="C88" i="3" s="1"/>
  <c r="D88" i="3"/>
  <c r="E88" i="3" s="1"/>
  <c r="C89" i="3" a="1"/>
  <c r="C89" i="3" s="1"/>
  <c r="D89" i="3"/>
  <c r="E89" i="3" s="1"/>
  <c r="C90" i="3" a="1"/>
  <c r="C90" i="3" s="1"/>
  <c r="D90" i="3"/>
  <c r="E90" i="3" s="1"/>
  <c r="C91" i="3" a="1"/>
  <c r="C91" i="3" s="1"/>
  <c r="D91" i="3"/>
  <c r="E91" i="3" s="1"/>
  <c r="C92" i="3" a="1"/>
  <c r="C92" i="3" s="1"/>
  <c r="D92" i="3"/>
  <c r="E92" i="3" s="1"/>
  <c r="C93" i="3" a="1"/>
  <c r="C93" i="3" s="1"/>
  <c r="D93" i="3"/>
  <c r="E93" i="3" s="1"/>
  <c r="C94" i="3" a="1"/>
  <c r="C94" i="3" s="1"/>
  <c r="D94" i="3"/>
  <c r="E94" i="3" s="1"/>
  <c r="C95" i="3" a="1"/>
  <c r="C95" i="3" s="1"/>
  <c r="D95" i="3"/>
  <c r="E95" i="3" s="1"/>
  <c r="C96" i="3" a="1"/>
  <c r="C96" i="3" s="1"/>
  <c r="D96" i="3"/>
  <c r="E96" i="3" s="1"/>
  <c r="C97" i="3" a="1"/>
  <c r="C97" i="3" s="1"/>
  <c r="D97" i="3"/>
  <c r="E97" i="3" s="1"/>
  <c r="C98" i="3" a="1"/>
  <c r="C98" i="3" s="1"/>
  <c r="D98" i="3"/>
  <c r="E98" i="3" s="1"/>
  <c r="C99" i="3" a="1"/>
  <c r="C99" i="3" s="1"/>
  <c r="D99" i="3"/>
  <c r="E99" i="3" s="1"/>
  <c r="C100" i="3" a="1"/>
  <c r="C100" i="3" s="1"/>
  <c r="D100" i="3"/>
  <c r="E100" i="3" s="1"/>
  <c r="C101" i="3" a="1"/>
  <c r="C101" i="3" s="1"/>
  <c r="D101" i="3"/>
  <c r="E101" i="3" s="1"/>
  <c r="C102" i="3" a="1"/>
  <c r="C102" i="3" s="1"/>
  <c r="D102" i="3"/>
  <c r="E102" i="3" s="1"/>
  <c r="C103" i="3" a="1"/>
  <c r="C103" i="3" s="1"/>
  <c r="D103" i="3"/>
  <c r="E103" i="3" s="1"/>
  <c r="C104" i="3" a="1"/>
  <c r="C104" i="3" s="1"/>
  <c r="D104" i="3"/>
  <c r="E104" i="3" s="1"/>
  <c r="C105" i="3" a="1"/>
  <c r="C105" i="3" s="1"/>
  <c r="D105" i="3"/>
  <c r="E105" i="3" s="1"/>
  <c r="C106" i="3" a="1"/>
  <c r="C106" i="3" s="1"/>
  <c r="D106" i="3"/>
  <c r="E106" i="3" s="1"/>
  <c r="C107" i="3" a="1"/>
  <c r="C107" i="3" s="1"/>
  <c r="D107" i="3"/>
  <c r="E107" i="3" s="1"/>
  <c r="C108" i="3" a="1"/>
  <c r="C108" i="3" s="1"/>
  <c r="D108" i="3"/>
  <c r="E108" i="3" s="1"/>
  <c r="C109" i="3" a="1"/>
  <c r="C109" i="3" s="1"/>
  <c r="D109" i="3"/>
  <c r="E109" i="3" s="1"/>
  <c r="C110" i="3" a="1"/>
  <c r="C110" i="3" s="1"/>
  <c r="D110" i="3"/>
  <c r="E110" i="3" s="1"/>
  <c r="C111" i="3" a="1"/>
  <c r="C111" i="3" s="1"/>
  <c r="D111" i="3"/>
  <c r="E111" i="3" s="1"/>
  <c r="C112" i="3" a="1"/>
  <c r="C112" i="3" s="1"/>
  <c r="D112" i="3"/>
  <c r="E112" i="3" s="1"/>
  <c r="C113" i="3" a="1"/>
  <c r="C113" i="3" s="1"/>
  <c r="D113" i="3"/>
  <c r="E113" i="3" s="1"/>
  <c r="C114" i="3" a="1"/>
  <c r="C114" i="3" s="1"/>
  <c r="D114" i="3"/>
  <c r="E114" i="3" s="1"/>
  <c r="C115" i="3" a="1"/>
  <c r="C115" i="3" s="1"/>
  <c r="D115" i="3"/>
  <c r="E115" i="3" s="1"/>
  <c r="C116" i="3" a="1"/>
  <c r="C116" i="3" s="1"/>
  <c r="D116" i="3"/>
  <c r="E116" i="3" s="1"/>
  <c r="C117" i="3" a="1"/>
  <c r="C117" i="3" s="1"/>
  <c r="D117" i="3"/>
  <c r="E117" i="3" s="1"/>
  <c r="C118" i="3" a="1"/>
  <c r="C118" i="3" s="1"/>
  <c r="D118" i="3"/>
  <c r="E118" i="3" s="1"/>
  <c r="C119" i="3" a="1"/>
  <c r="C119" i="3" s="1"/>
  <c r="D119" i="3"/>
  <c r="E119" i="3" s="1"/>
  <c r="C120" i="3" a="1"/>
  <c r="C120" i="3" s="1"/>
  <c r="D120" i="3"/>
  <c r="E120" i="3" s="1"/>
  <c r="C121" i="3" a="1"/>
  <c r="C121" i="3" s="1"/>
  <c r="D121" i="3"/>
  <c r="E121" i="3" s="1"/>
  <c r="C122" i="3" a="1"/>
  <c r="C122" i="3" s="1"/>
  <c r="D122" i="3"/>
  <c r="E122" i="3" s="1"/>
  <c r="C123" i="3" a="1"/>
  <c r="C123" i="3" s="1"/>
  <c r="D123" i="3"/>
  <c r="E123" i="3" s="1"/>
  <c r="C124" i="3" a="1"/>
  <c r="C124" i="3" s="1"/>
  <c r="D124" i="3"/>
  <c r="E124" i="3" s="1"/>
  <c r="C125" i="3" a="1"/>
  <c r="C125" i="3" s="1"/>
  <c r="D125" i="3"/>
  <c r="E125" i="3" s="1"/>
  <c r="C126" i="3" a="1"/>
  <c r="C126" i="3" s="1"/>
  <c r="D126" i="3"/>
  <c r="E126" i="3" s="1"/>
  <c r="C127" i="3" a="1"/>
  <c r="C127" i="3" s="1"/>
  <c r="D127" i="3"/>
  <c r="E127" i="3" s="1"/>
  <c r="C128" i="3" a="1"/>
  <c r="C128" i="3" s="1"/>
  <c r="D128" i="3"/>
  <c r="E128" i="3" s="1"/>
  <c r="C129" i="3" a="1"/>
  <c r="C129" i="3" s="1"/>
  <c r="D129" i="3"/>
  <c r="E129" i="3" s="1"/>
  <c r="C130" i="3" a="1"/>
  <c r="C130" i="3" s="1"/>
  <c r="D130" i="3"/>
  <c r="E130" i="3" s="1"/>
  <c r="C131" i="3" a="1"/>
  <c r="C131" i="3" s="1"/>
  <c r="D131" i="3"/>
  <c r="E131" i="3" s="1"/>
  <c r="C132" i="3" a="1"/>
  <c r="C132" i="3" s="1"/>
  <c r="D132" i="3"/>
  <c r="E132" i="3" s="1"/>
  <c r="C133" i="3" a="1"/>
  <c r="C133" i="3" s="1"/>
  <c r="D133" i="3"/>
  <c r="E133" i="3" s="1"/>
  <c r="C134" i="3" a="1"/>
  <c r="C134" i="3" s="1"/>
  <c r="D134" i="3"/>
  <c r="E134" i="3" s="1"/>
  <c r="C135" i="3" a="1"/>
  <c r="C135" i="3" s="1"/>
  <c r="D135" i="3"/>
  <c r="E135" i="3" s="1"/>
  <c r="C136" i="3" a="1"/>
  <c r="C136" i="3" s="1"/>
  <c r="D136" i="3"/>
  <c r="E136" i="3" s="1"/>
  <c r="C137" i="3" a="1"/>
  <c r="C137" i="3" s="1"/>
  <c r="D137" i="3"/>
  <c r="E137" i="3" s="1"/>
  <c r="C138" i="3" a="1"/>
  <c r="C138" i="3" s="1"/>
  <c r="D138" i="3"/>
  <c r="E138" i="3" s="1"/>
  <c r="C139" i="3" a="1"/>
  <c r="C139" i="3" s="1"/>
  <c r="D139" i="3"/>
  <c r="E139" i="3" s="1"/>
  <c r="C140" i="3" a="1"/>
  <c r="C140" i="3" s="1"/>
  <c r="D140" i="3"/>
  <c r="E140" i="3" s="1"/>
  <c r="C141" i="3" a="1"/>
  <c r="C141" i="3" s="1"/>
  <c r="D141" i="3"/>
  <c r="E141" i="3" s="1"/>
  <c r="C142" i="3" a="1"/>
  <c r="C142" i="3" s="1"/>
  <c r="D142" i="3"/>
  <c r="E142" i="3" s="1"/>
  <c r="C143" i="3" a="1"/>
  <c r="C143" i="3" s="1"/>
  <c r="D143" i="3"/>
  <c r="E143" i="3" s="1"/>
  <c r="C144" i="3" a="1"/>
  <c r="C144" i="3" s="1"/>
  <c r="D144" i="3"/>
  <c r="E144" i="3" s="1"/>
  <c r="C145" i="3" a="1"/>
  <c r="C145" i="3" s="1"/>
  <c r="D145" i="3"/>
  <c r="E145" i="3" s="1"/>
  <c r="C146" i="3" a="1"/>
  <c r="C146" i="3" s="1"/>
  <c r="D146" i="3"/>
  <c r="E146" i="3" s="1"/>
  <c r="C147" i="3" a="1"/>
  <c r="C147" i="3" s="1"/>
  <c r="D147" i="3"/>
  <c r="E147" i="3" s="1"/>
  <c r="C148" i="3" a="1"/>
  <c r="C148" i="3" s="1"/>
  <c r="D148" i="3"/>
  <c r="E148" i="3" s="1"/>
  <c r="C149" i="3" a="1"/>
  <c r="C149" i="3" s="1"/>
  <c r="D149" i="3"/>
  <c r="E149" i="3" s="1"/>
  <c r="C150" i="3" a="1"/>
  <c r="C150" i="3" s="1"/>
  <c r="D150" i="3"/>
  <c r="E150" i="3" s="1"/>
  <c r="C151" i="3" a="1"/>
  <c r="C151" i="3" s="1"/>
  <c r="D151" i="3"/>
  <c r="E151" i="3" s="1"/>
  <c r="C152" i="3" a="1"/>
  <c r="C152" i="3" s="1"/>
  <c r="D152" i="3"/>
  <c r="E152" i="3" s="1"/>
  <c r="C153" i="3" a="1"/>
  <c r="C153" i="3" s="1"/>
  <c r="D153" i="3"/>
  <c r="E153" i="3" s="1"/>
  <c r="C154" i="3" a="1"/>
  <c r="C154" i="3" s="1"/>
  <c r="D154" i="3"/>
  <c r="E154" i="3" s="1"/>
  <c r="C155" i="3" a="1"/>
  <c r="C155" i="3" s="1"/>
  <c r="D155" i="3"/>
  <c r="E155" i="3" s="1"/>
  <c r="C156" i="3" a="1"/>
  <c r="C156" i="3" s="1"/>
  <c r="D156" i="3"/>
  <c r="E156" i="3" s="1"/>
  <c r="C157" i="3" a="1"/>
  <c r="C157" i="3" s="1"/>
  <c r="D157" i="3"/>
  <c r="E157" i="3" s="1"/>
  <c r="C158" i="3" a="1"/>
  <c r="C158" i="3" s="1"/>
  <c r="D158" i="3"/>
  <c r="E158" i="3" s="1"/>
  <c r="C159" i="3" a="1"/>
  <c r="C159" i="3" s="1"/>
  <c r="D159" i="3"/>
  <c r="E159" i="3" s="1"/>
  <c r="C160" i="3" a="1"/>
  <c r="C160" i="3" s="1"/>
  <c r="D160" i="3"/>
  <c r="E160" i="3" s="1"/>
  <c r="C161" i="3" a="1"/>
  <c r="C161" i="3" s="1"/>
  <c r="D161" i="3"/>
  <c r="E161" i="3" s="1"/>
  <c r="C162" i="3" a="1"/>
  <c r="C162" i="3" s="1"/>
  <c r="D162" i="3"/>
  <c r="E162" i="3" s="1"/>
  <c r="C163" i="3" a="1"/>
  <c r="C163" i="3" s="1"/>
  <c r="D163" i="3"/>
  <c r="E163" i="3" s="1"/>
  <c r="C164" i="3" a="1"/>
  <c r="C164" i="3" s="1"/>
  <c r="D164" i="3"/>
  <c r="E164" i="3" s="1"/>
  <c r="C165" i="3" a="1"/>
  <c r="C165" i="3" s="1"/>
  <c r="D165" i="3"/>
  <c r="E165" i="3" s="1"/>
  <c r="C166" i="3" a="1"/>
  <c r="C166" i="3" s="1"/>
  <c r="D166" i="3"/>
  <c r="E166" i="3" s="1"/>
  <c r="C167" i="3" a="1"/>
  <c r="C167" i="3" s="1"/>
  <c r="D167" i="3"/>
  <c r="E167" i="3" s="1"/>
  <c r="C168" i="3" a="1"/>
  <c r="C168" i="3" s="1"/>
  <c r="D168" i="3"/>
  <c r="E168" i="3" s="1"/>
  <c r="C169" i="3" a="1"/>
  <c r="C169" i="3" s="1"/>
  <c r="D169" i="3"/>
  <c r="E169" i="3"/>
  <c r="C170" i="3" a="1"/>
  <c r="C170" i="3" s="1"/>
  <c r="D170" i="3"/>
  <c r="E170" i="3" s="1"/>
  <c r="C171" i="3" a="1"/>
  <c r="C171" i="3" s="1"/>
  <c r="D171" i="3"/>
  <c r="E171" i="3" s="1"/>
  <c r="C172" i="3" a="1"/>
  <c r="C172" i="3" s="1"/>
  <c r="D172" i="3"/>
  <c r="E172" i="3" s="1"/>
  <c r="C173" i="3" a="1"/>
  <c r="C173" i="3" s="1"/>
  <c r="D173" i="3"/>
  <c r="E173" i="3" s="1"/>
  <c r="C174" i="3" a="1"/>
  <c r="C174" i="3" s="1"/>
  <c r="D174" i="3"/>
  <c r="E174" i="3" s="1"/>
  <c r="C175" i="3" a="1"/>
  <c r="C175" i="3" s="1"/>
  <c r="D175" i="3"/>
  <c r="E175" i="3" s="1"/>
  <c r="C176" i="3" a="1"/>
  <c r="C176" i="3" s="1"/>
  <c r="D176" i="3"/>
  <c r="E176" i="3" s="1"/>
  <c r="C177" i="3" a="1"/>
  <c r="C177" i="3" s="1"/>
  <c r="D177" i="3"/>
  <c r="E177" i="3" s="1"/>
  <c r="C178" i="3" a="1"/>
  <c r="C178" i="3" s="1"/>
  <c r="D178" i="3"/>
  <c r="E178" i="3" s="1"/>
  <c r="C179" i="3" a="1"/>
  <c r="C179" i="3" s="1"/>
  <c r="D179" i="3"/>
  <c r="E179" i="3" s="1"/>
  <c r="C180" i="3" a="1"/>
  <c r="C180" i="3" s="1"/>
  <c r="D180" i="3"/>
  <c r="E180" i="3"/>
  <c r="C181" i="3" a="1"/>
  <c r="C181" i="3" s="1"/>
  <c r="D181" i="3"/>
  <c r="E181" i="3" s="1"/>
  <c r="C182" i="3" a="1"/>
  <c r="C182" i="3" s="1"/>
  <c r="D182" i="3"/>
  <c r="E182" i="3" s="1"/>
  <c r="C183" i="3" a="1"/>
  <c r="C183" i="3" s="1"/>
  <c r="D183" i="3"/>
  <c r="E183" i="3" s="1"/>
  <c r="C184" i="3" a="1"/>
  <c r="C184" i="3" s="1"/>
  <c r="D184" i="3"/>
  <c r="E184" i="3" s="1"/>
  <c r="C185" i="3" a="1"/>
  <c r="C185" i="3" s="1"/>
  <c r="D185" i="3"/>
  <c r="E185" i="3" s="1"/>
  <c r="C186" i="3" a="1"/>
  <c r="C186" i="3" s="1"/>
  <c r="D186" i="3"/>
  <c r="E186" i="3" s="1"/>
  <c r="C187" i="3" a="1"/>
  <c r="C187" i="3" s="1"/>
  <c r="D187" i="3"/>
  <c r="E187" i="3" s="1"/>
  <c r="C188" i="3" a="1"/>
  <c r="C188" i="3" s="1"/>
  <c r="D188" i="3"/>
  <c r="E188" i="3" s="1"/>
  <c r="C189" i="3" a="1"/>
  <c r="C189" i="3" s="1"/>
  <c r="D189" i="3"/>
  <c r="E189" i="3" s="1"/>
  <c r="C190" i="3" a="1"/>
  <c r="C190" i="3" s="1"/>
  <c r="D190" i="3"/>
  <c r="E190" i="3"/>
  <c r="C191" i="3" a="1"/>
  <c r="C191" i="3" s="1"/>
  <c r="D191" i="3"/>
  <c r="E191" i="3" s="1"/>
  <c r="C192" i="3" a="1"/>
  <c r="C192" i="3" s="1"/>
  <c r="D192" i="3"/>
  <c r="E192" i="3" s="1"/>
  <c r="C193" i="3" a="1"/>
  <c r="C193" i="3" s="1"/>
  <c r="D193" i="3"/>
  <c r="E193" i="3" s="1"/>
  <c r="C194" i="3" a="1"/>
  <c r="C194" i="3" s="1"/>
  <c r="D194" i="3"/>
  <c r="E194" i="3" s="1"/>
  <c r="C195" i="3" a="1"/>
  <c r="C195" i="3" s="1"/>
  <c r="D195" i="3"/>
  <c r="E195" i="3" s="1"/>
  <c r="C196" i="3" a="1"/>
  <c r="C196" i="3" s="1"/>
  <c r="D196" i="3"/>
  <c r="E196" i="3" s="1"/>
  <c r="C197" i="3" a="1"/>
  <c r="C197" i="3" s="1"/>
  <c r="D197" i="3"/>
  <c r="E197" i="3" s="1"/>
  <c r="C198" i="3" a="1"/>
  <c r="C198" i="3" s="1"/>
  <c r="D198" i="3"/>
  <c r="E198" i="3"/>
  <c r="C199" i="3" a="1"/>
  <c r="C199" i="3" s="1"/>
  <c r="D199" i="3"/>
  <c r="E199" i="3" s="1"/>
  <c r="C200" i="3" a="1"/>
  <c r="C200" i="3" s="1"/>
  <c r="D200" i="3"/>
  <c r="E200" i="3" s="1"/>
  <c r="C201" i="3" a="1"/>
  <c r="C201" i="3" s="1"/>
  <c r="D201" i="3"/>
  <c r="E201" i="3" s="1"/>
  <c r="C202" i="3" a="1"/>
  <c r="C202" i="3" s="1"/>
  <c r="D202" i="3"/>
  <c r="E202" i="3" s="1"/>
  <c r="C203" i="3" a="1"/>
  <c r="C203" i="3" s="1"/>
  <c r="D203" i="3"/>
  <c r="E203" i="3" s="1"/>
  <c r="C204" i="3" a="1"/>
  <c r="C204" i="3" s="1"/>
  <c r="D204" i="3"/>
  <c r="E204" i="3" s="1"/>
  <c r="C205" i="3" a="1"/>
  <c r="C205" i="3" s="1"/>
  <c r="D205" i="3"/>
  <c r="E205" i="3" s="1"/>
  <c r="C206" i="3" a="1"/>
  <c r="C206" i="3" s="1"/>
  <c r="D206" i="3"/>
  <c r="E206" i="3" s="1"/>
  <c r="C207" i="3" a="1"/>
  <c r="C207" i="3" s="1"/>
  <c r="D207" i="3"/>
  <c r="E207" i="3" s="1"/>
  <c r="C208" i="3" a="1"/>
  <c r="C208" i="3" s="1"/>
  <c r="D208" i="3"/>
  <c r="E208" i="3"/>
  <c r="C209" i="3" a="1"/>
  <c r="C209" i="3" s="1"/>
  <c r="D209" i="3"/>
  <c r="E209" i="3" s="1"/>
  <c r="C210" i="3" a="1"/>
  <c r="C210" i="3" s="1"/>
  <c r="D210" i="3"/>
  <c r="E210" i="3" s="1"/>
  <c r="C211" i="3" a="1"/>
  <c r="C211" i="3" s="1"/>
  <c r="D211" i="3"/>
  <c r="E211" i="3" s="1"/>
  <c r="C212" i="3" a="1"/>
  <c r="C212" i="3" s="1"/>
  <c r="D212" i="3"/>
  <c r="E212" i="3" s="1"/>
  <c r="C213" i="3" a="1"/>
  <c r="C213" i="3" s="1"/>
  <c r="D213" i="3"/>
  <c r="E213" i="3" s="1"/>
  <c r="C214" i="3" a="1"/>
  <c r="C214" i="3" s="1"/>
  <c r="D214" i="3"/>
  <c r="E214" i="3" s="1"/>
  <c r="C215" i="3" a="1"/>
  <c r="C215" i="3" s="1"/>
  <c r="D215" i="3"/>
  <c r="E215" i="3" s="1"/>
  <c r="C216" i="3" a="1"/>
  <c r="C216" i="3" s="1"/>
  <c r="D216" i="3"/>
  <c r="E216" i="3" s="1"/>
  <c r="C217" i="3" a="1"/>
  <c r="C217" i="3" s="1"/>
  <c r="D217" i="3"/>
  <c r="E217" i="3" s="1"/>
  <c r="C218" i="3" a="1"/>
  <c r="C218" i="3" s="1"/>
  <c r="D218" i="3"/>
  <c r="E218" i="3"/>
  <c r="C219" i="3" a="1"/>
  <c r="C219" i="3" s="1"/>
  <c r="D219" i="3"/>
  <c r="E219" i="3" s="1"/>
  <c r="C220" i="3" a="1"/>
  <c r="C220" i="3" s="1"/>
  <c r="D220" i="3"/>
  <c r="E220" i="3" s="1"/>
  <c r="C221" i="3" a="1"/>
  <c r="C221" i="3" s="1"/>
  <c r="D221" i="3"/>
  <c r="E221" i="3" s="1"/>
  <c r="C222" i="3" a="1"/>
  <c r="C222" i="3" s="1"/>
  <c r="D222" i="3"/>
  <c r="E222" i="3" s="1"/>
  <c r="C223" i="3" a="1"/>
  <c r="C223" i="3" s="1"/>
  <c r="D223" i="3"/>
  <c r="E223" i="3" s="1"/>
  <c r="C224" i="3" a="1"/>
  <c r="C224" i="3" s="1"/>
  <c r="D224" i="3"/>
  <c r="E224" i="3" s="1"/>
  <c r="C225" i="3" a="1"/>
  <c r="C225" i="3" s="1"/>
  <c r="D225" i="3"/>
  <c r="E225" i="3" s="1"/>
  <c r="C226" i="3" a="1"/>
  <c r="C226" i="3" s="1"/>
  <c r="D226" i="3"/>
  <c r="E226" i="3" s="1"/>
  <c r="C227" i="3" a="1"/>
  <c r="C227" i="3" s="1"/>
  <c r="D227" i="3"/>
  <c r="E227" i="3" s="1"/>
  <c r="C228" i="3" a="1"/>
  <c r="C228" i="3" s="1"/>
  <c r="D228" i="3"/>
  <c r="E228" i="3" s="1"/>
  <c r="C229" i="3" a="1"/>
  <c r="C229" i="3" s="1"/>
  <c r="D229" i="3"/>
  <c r="E229" i="3"/>
  <c r="C230" i="3" a="1"/>
  <c r="C230" i="3" s="1"/>
  <c r="D230" i="3"/>
  <c r="E230" i="3" s="1"/>
  <c r="C231" i="3" a="1"/>
  <c r="C231" i="3" s="1"/>
  <c r="D231" i="3"/>
  <c r="E231" i="3" s="1"/>
  <c r="C232" i="3" a="1"/>
  <c r="C232" i="3" s="1"/>
  <c r="D232" i="3"/>
  <c r="E232" i="3" s="1"/>
  <c r="C233" i="3" a="1"/>
  <c r="C233" i="3" s="1"/>
  <c r="D233" i="3"/>
  <c r="E233" i="3" s="1"/>
  <c r="C234" i="3" a="1"/>
  <c r="C234" i="3" s="1"/>
  <c r="D234" i="3"/>
  <c r="E234" i="3" s="1"/>
  <c r="C235" i="3" a="1"/>
  <c r="C235" i="3" s="1"/>
  <c r="D235" i="3"/>
  <c r="E235" i="3" s="1"/>
  <c r="C236" i="3" a="1"/>
  <c r="C236" i="3" s="1"/>
  <c r="D236" i="3"/>
  <c r="E236" i="3" s="1"/>
  <c r="C237" i="3" a="1"/>
  <c r="C237" i="3" s="1"/>
  <c r="D237" i="3"/>
  <c r="E237" i="3" s="1"/>
  <c r="C238" i="3" a="1"/>
  <c r="C238" i="3" s="1"/>
  <c r="D238" i="3"/>
  <c r="E238" i="3" s="1"/>
  <c r="C239" i="3" a="1"/>
  <c r="C239" i="3" s="1"/>
  <c r="D239" i="3"/>
  <c r="E239" i="3" s="1"/>
  <c r="C240" i="3" a="1"/>
  <c r="C240" i="3" s="1"/>
  <c r="D240" i="3"/>
  <c r="E240" i="3"/>
  <c r="C241" i="3" a="1"/>
  <c r="C241" i="3" s="1"/>
  <c r="D241" i="3"/>
  <c r="E241" i="3" s="1"/>
  <c r="C242" i="3" a="1"/>
  <c r="C242" i="3" s="1"/>
  <c r="D242" i="3"/>
  <c r="E242" i="3" s="1"/>
  <c r="C243" i="3" a="1"/>
  <c r="C243" i="3" s="1"/>
  <c r="D243" i="3"/>
  <c r="E243" i="3" s="1"/>
  <c r="C244" i="3" a="1"/>
  <c r="C244" i="3" s="1"/>
  <c r="D244" i="3"/>
  <c r="E244" i="3" s="1"/>
  <c r="C245" i="3" a="1"/>
  <c r="C245" i="3" s="1"/>
  <c r="D245" i="3"/>
  <c r="E245" i="3" s="1"/>
  <c r="C246" i="3" a="1"/>
  <c r="C246" i="3" s="1"/>
  <c r="D246" i="3"/>
  <c r="E246" i="3" s="1"/>
  <c r="C247" i="3" a="1"/>
  <c r="C247" i="3" s="1"/>
  <c r="D247" i="3"/>
  <c r="E247" i="3" s="1"/>
  <c r="C248" i="3" a="1"/>
  <c r="C248" i="3" s="1"/>
  <c r="D248" i="3"/>
  <c r="E248" i="3" s="1"/>
  <c r="C249" i="3" a="1"/>
  <c r="C249" i="3" s="1"/>
  <c r="D249" i="3"/>
  <c r="E249" i="3"/>
  <c r="C250" i="3" a="1"/>
  <c r="C250" i="3" s="1"/>
  <c r="D250" i="3"/>
  <c r="E250" i="3" s="1"/>
  <c r="C251" i="3" a="1"/>
  <c r="C251" i="3" s="1"/>
  <c r="D251" i="3"/>
  <c r="E251" i="3" s="1"/>
  <c r="C252" i="3" a="1"/>
  <c r="C252" i="3" s="1"/>
  <c r="D252" i="3"/>
  <c r="E252" i="3" s="1"/>
  <c r="C253" i="3" a="1"/>
  <c r="C253" i="3" s="1"/>
  <c r="D253" i="3"/>
  <c r="E253" i="3" s="1"/>
  <c r="C254" i="3" a="1"/>
  <c r="C254" i="3" s="1"/>
  <c r="D254" i="3"/>
  <c r="E254" i="3" s="1"/>
  <c r="C255" i="3" a="1"/>
  <c r="C255" i="3" s="1"/>
  <c r="D255" i="3"/>
  <c r="E255" i="3" s="1"/>
  <c r="C256" i="3" a="1"/>
  <c r="C256" i="3" s="1"/>
  <c r="D256" i="3"/>
  <c r="E256" i="3" s="1"/>
  <c r="C257" i="3" a="1"/>
  <c r="C257" i="3" s="1"/>
  <c r="D257" i="3"/>
  <c r="E257" i="3"/>
  <c r="C258" i="3" a="1"/>
  <c r="C258" i="3" s="1"/>
  <c r="D258" i="3"/>
  <c r="E258" i="3" s="1"/>
  <c r="C259" i="3" a="1"/>
  <c r="C259" i="3" s="1"/>
  <c r="D259" i="3"/>
  <c r="E259" i="3" s="1"/>
  <c r="C260" i="3" a="1"/>
  <c r="C260" i="3" s="1"/>
  <c r="D260" i="3"/>
  <c r="E260" i="3" s="1"/>
  <c r="C261" i="3" a="1"/>
  <c r="C261" i="3" s="1"/>
  <c r="D261" i="3"/>
  <c r="E261" i="3" s="1"/>
  <c r="C262" i="3" a="1"/>
  <c r="C262" i="3" s="1"/>
  <c r="D262" i="3"/>
  <c r="E262" i="3" s="1"/>
  <c r="C263" i="3" a="1"/>
  <c r="C263" i="3" s="1"/>
  <c r="D263" i="3"/>
  <c r="E263" i="3" s="1"/>
  <c r="C264" i="3" a="1"/>
  <c r="C264" i="3" s="1"/>
  <c r="D264" i="3"/>
  <c r="E264" i="3" s="1"/>
  <c r="C265" i="3" a="1"/>
  <c r="C265" i="3" s="1"/>
  <c r="D265" i="3"/>
  <c r="E265" i="3"/>
  <c r="C266" i="3" a="1"/>
  <c r="C266" i="3" s="1"/>
  <c r="D266" i="3"/>
  <c r="E266" i="3" s="1"/>
  <c r="C267" i="3" a="1"/>
  <c r="C267" i="3" s="1"/>
  <c r="D267" i="3"/>
  <c r="E267" i="3" s="1"/>
  <c r="C268" i="3" a="1"/>
  <c r="C268" i="3" s="1"/>
  <c r="D268" i="3"/>
  <c r="E268" i="3" s="1"/>
  <c r="C269" i="3" a="1"/>
  <c r="C269" i="3" s="1"/>
  <c r="D269" i="3"/>
  <c r="E269" i="3" s="1"/>
  <c r="C270" i="3" a="1"/>
  <c r="C270" i="3" s="1"/>
  <c r="D270" i="3"/>
  <c r="E270" i="3" s="1"/>
  <c r="C271" i="3" a="1"/>
  <c r="C271" i="3" s="1"/>
  <c r="D271" i="3"/>
  <c r="E271" i="3"/>
  <c r="C272" i="3" a="1"/>
  <c r="C272" i="3" s="1"/>
  <c r="D272" i="3"/>
  <c r="E272" i="3" s="1"/>
  <c r="C273" i="3" a="1"/>
  <c r="C273" i="3" s="1"/>
  <c r="D273" i="3"/>
  <c r="E273" i="3" s="1"/>
  <c r="C274" i="3" a="1"/>
  <c r="C274" i="3" s="1"/>
  <c r="D274" i="3"/>
  <c r="E274" i="3" s="1"/>
  <c r="C275" i="3" a="1"/>
  <c r="C275" i="3" s="1"/>
  <c r="D275" i="3"/>
  <c r="E275" i="3" s="1"/>
  <c r="C276" i="3" a="1"/>
  <c r="C276" i="3" s="1"/>
  <c r="D276" i="3"/>
  <c r="E276" i="3"/>
  <c r="C277" i="3" a="1"/>
  <c r="C277" i="3" s="1"/>
  <c r="D277" i="3"/>
  <c r="E277" i="3" s="1"/>
  <c r="C278" i="3" a="1"/>
  <c r="C278" i="3" s="1"/>
  <c r="D278" i="3"/>
  <c r="E278" i="3" s="1"/>
  <c r="C279" i="3" a="1"/>
  <c r="C279" i="3" s="1"/>
  <c r="D279" i="3"/>
  <c r="E279" i="3" s="1"/>
  <c r="C280" i="3" a="1"/>
  <c r="C280" i="3" s="1"/>
  <c r="D280" i="3"/>
  <c r="E280" i="3" s="1"/>
  <c r="C281" i="3" a="1"/>
  <c r="C281" i="3" s="1"/>
  <c r="D281" i="3"/>
  <c r="E281" i="3"/>
  <c r="C282" i="3" a="1"/>
  <c r="C282" i="3" s="1"/>
  <c r="D282" i="3"/>
  <c r="E282" i="3" s="1"/>
  <c r="C283" i="3" a="1"/>
  <c r="C283" i="3" s="1"/>
  <c r="D283" i="3"/>
  <c r="E283" i="3" s="1"/>
  <c r="C284" i="3" a="1"/>
  <c r="C284" i="3" s="1"/>
  <c r="D284" i="3"/>
  <c r="E284" i="3" s="1"/>
  <c r="C285" i="3" a="1"/>
  <c r="C285" i="3" s="1"/>
  <c r="D285" i="3"/>
  <c r="E285" i="3" s="1"/>
  <c r="C286" i="3" a="1"/>
  <c r="C286" i="3" s="1"/>
  <c r="D286" i="3"/>
  <c r="E286" i="3" s="1"/>
  <c r="C287" i="3" a="1"/>
  <c r="C287" i="3" s="1"/>
  <c r="D287" i="3"/>
  <c r="E287" i="3"/>
  <c r="C288" i="3" a="1"/>
  <c r="C288" i="3" s="1"/>
  <c r="D288" i="3"/>
  <c r="E288" i="3" s="1"/>
  <c r="C289" i="3" a="1"/>
  <c r="C289" i="3" s="1"/>
  <c r="D289" i="3"/>
  <c r="E289" i="3" s="1"/>
  <c r="C290" i="3" a="1"/>
  <c r="C290" i="3" s="1"/>
  <c r="D290" i="3"/>
  <c r="E290" i="3" s="1"/>
  <c r="C291" i="3" a="1"/>
  <c r="C291" i="3" s="1"/>
  <c r="D291" i="3"/>
  <c r="E291" i="3" s="1"/>
  <c r="C292" i="3" a="1"/>
  <c r="C292" i="3" s="1"/>
  <c r="D292" i="3"/>
  <c r="E292" i="3"/>
  <c r="C293" i="3" a="1"/>
  <c r="C293" i="3" s="1"/>
  <c r="D293" i="3"/>
  <c r="E293" i="3" s="1"/>
  <c r="C294" i="3" a="1"/>
  <c r="C294" i="3" s="1"/>
  <c r="D294" i="3"/>
  <c r="E294" i="3" s="1"/>
  <c r="C295" i="3" a="1"/>
  <c r="C295" i="3" s="1"/>
  <c r="D295" i="3"/>
  <c r="E295" i="3" s="1"/>
  <c r="C296" i="3" a="1"/>
  <c r="C296" i="3" s="1"/>
  <c r="D296" i="3"/>
  <c r="E296" i="3" s="1"/>
  <c r="C297" i="3" a="1"/>
  <c r="C297" i="3" s="1"/>
  <c r="D297" i="3"/>
  <c r="E297" i="3"/>
  <c r="C298" i="3" a="1"/>
  <c r="C298" i="3" s="1"/>
  <c r="D298" i="3"/>
  <c r="E298" i="3" s="1"/>
  <c r="C299" i="3" a="1"/>
  <c r="C299" i="3" s="1"/>
  <c r="D299" i="3"/>
  <c r="E299" i="3" s="1"/>
  <c r="C300" i="3" a="1"/>
  <c r="C300" i="3" s="1"/>
  <c r="D300" i="3"/>
  <c r="E300" i="3" s="1"/>
  <c r="B4" i="3" l="1"/>
  <c r="B3" i="3"/>
  <c r="AD101" i="3"/>
  <c r="AG101" i="3" s="1"/>
  <c r="AD102" i="3"/>
  <c r="AG102" i="3" s="1"/>
  <c r="AD103" i="3"/>
  <c r="AG103" i="3" s="1"/>
  <c r="AD104" i="3"/>
  <c r="AG104" i="3" s="1"/>
  <c r="AD105" i="3"/>
  <c r="AG105" i="3" s="1"/>
  <c r="AD106" i="3"/>
  <c r="AG106" i="3" s="1"/>
  <c r="AD107" i="3"/>
  <c r="AG107" i="3" s="1"/>
  <c r="AD108" i="3"/>
  <c r="AG108" i="3" s="1"/>
  <c r="AD109" i="3"/>
  <c r="AG109" i="3" s="1"/>
  <c r="AD110" i="3"/>
  <c r="AG110" i="3" s="1"/>
  <c r="AD111" i="3"/>
  <c r="AG111" i="3" s="1"/>
  <c r="AD112" i="3"/>
  <c r="AG112" i="3" s="1"/>
  <c r="AD113" i="3"/>
  <c r="AG113" i="3" s="1"/>
  <c r="AD114" i="3"/>
  <c r="AG114" i="3" s="1"/>
  <c r="AD115" i="3"/>
  <c r="AG115" i="3" s="1"/>
  <c r="AD116" i="3"/>
  <c r="AG116" i="3" s="1"/>
  <c r="AD117" i="3"/>
  <c r="AG117" i="3" s="1"/>
  <c r="AD118" i="3"/>
  <c r="AG118" i="3" s="1"/>
  <c r="AD119" i="3"/>
  <c r="AG119" i="3" s="1"/>
  <c r="AD120" i="3"/>
  <c r="AG120" i="3" s="1"/>
  <c r="AD121" i="3"/>
  <c r="AG121" i="3" s="1"/>
  <c r="AD122" i="3"/>
  <c r="AG122" i="3" s="1"/>
  <c r="AD123" i="3"/>
  <c r="AG123" i="3" s="1"/>
  <c r="AD124" i="3"/>
  <c r="AG124" i="3" s="1"/>
  <c r="AD125" i="3"/>
  <c r="AG125" i="3" s="1"/>
  <c r="AD126" i="3"/>
  <c r="AG126" i="3" s="1"/>
  <c r="AD127" i="3"/>
  <c r="AG127" i="3" s="1"/>
  <c r="AD128" i="3"/>
  <c r="AG128" i="3" s="1"/>
  <c r="AD129" i="3"/>
  <c r="AG129" i="3" s="1"/>
  <c r="AD130" i="3"/>
  <c r="AG130" i="3" s="1"/>
  <c r="AD131" i="3"/>
  <c r="AG131" i="3" s="1"/>
  <c r="AD132" i="3"/>
  <c r="AG132" i="3" s="1"/>
  <c r="AD133" i="3"/>
  <c r="AG133" i="3" s="1"/>
  <c r="AD134" i="3"/>
  <c r="AG134" i="3" s="1"/>
  <c r="AD135" i="3"/>
  <c r="AG135" i="3" s="1"/>
  <c r="AD136" i="3"/>
  <c r="AG136" i="3" s="1"/>
  <c r="AD137" i="3"/>
  <c r="AG137" i="3" s="1"/>
  <c r="AD138" i="3"/>
  <c r="AG138" i="3" s="1"/>
  <c r="AD139" i="3"/>
  <c r="AG139" i="3" s="1"/>
  <c r="AD140" i="3"/>
  <c r="AG140" i="3" s="1"/>
  <c r="AD141" i="3"/>
  <c r="AG141" i="3" s="1"/>
  <c r="AD142" i="3"/>
  <c r="AG142" i="3" s="1"/>
  <c r="AD143" i="3"/>
  <c r="AG143" i="3" s="1"/>
  <c r="AD144" i="3"/>
  <c r="AG144" i="3" s="1"/>
  <c r="AD145" i="3"/>
  <c r="AG145" i="3" s="1"/>
  <c r="AD146" i="3"/>
  <c r="AG146" i="3" s="1"/>
  <c r="AD147" i="3"/>
  <c r="AG147" i="3" s="1"/>
  <c r="AD148" i="3"/>
  <c r="AG148" i="3" s="1"/>
  <c r="AD149" i="3"/>
  <c r="AG149" i="3" s="1"/>
  <c r="AD150" i="3"/>
  <c r="AG150" i="3" s="1"/>
  <c r="AD151" i="3"/>
  <c r="AG151" i="3" s="1"/>
  <c r="AD152" i="3"/>
  <c r="AG152" i="3" s="1"/>
  <c r="AD153" i="3"/>
  <c r="AG153" i="3" s="1"/>
  <c r="AD154" i="3"/>
  <c r="AG154" i="3" s="1"/>
  <c r="AD155" i="3"/>
  <c r="AG155" i="3" s="1"/>
  <c r="AD156" i="3"/>
  <c r="AG156" i="3" s="1"/>
  <c r="AD157" i="3"/>
  <c r="AG157" i="3" s="1"/>
  <c r="AD158" i="3"/>
  <c r="AG158" i="3" s="1"/>
  <c r="AD159" i="3"/>
  <c r="AG159" i="3" s="1"/>
  <c r="AD160" i="3"/>
  <c r="AG160" i="3" s="1"/>
  <c r="AD161" i="3"/>
  <c r="AG161" i="3" s="1"/>
  <c r="AD162" i="3"/>
  <c r="AG162" i="3" s="1"/>
  <c r="AD163" i="3"/>
  <c r="AG163" i="3" s="1"/>
  <c r="AD164" i="3"/>
  <c r="AG164" i="3" s="1"/>
  <c r="AD165" i="3"/>
  <c r="AG165" i="3" s="1"/>
  <c r="AD166" i="3"/>
  <c r="AG166" i="3" s="1"/>
  <c r="AD167" i="3"/>
  <c r="AG167" i="3" s="1"/>
  <c r="AD168" i="3"/>
  <c r="AG168" i="3" s="1"/>
  <c r="AD169" i="3"/>
  <c r="AG169" i="3" s="1"/>
  <c r="AD170" i="3"/>
  <c r="AG170" i="3" s="1"/>
  <c r="AD171" i="3"/>
  <c r="AG171" i="3" s="1"/>
  <c r="AD172" i="3"/>
  <c r="AG172" i="3" s="1"/>
  <c r="AD173" i="3"/>
  <c r="AG173" i="3" s="1"/>
  <c r="AD174" i="3"/>
  <c r="AG174" i="3" s="1"/>
  <c r="AD175" i="3"/>
  <c r="AG175" i="3" s="1"/>
  <c r="AD176" i="3"/>
  <c r="AG176" i="3" s="1"/>
  <c r="AD177" i="3"/>
  <c r="AG177" i="3" s="1"/>
  <c r="AD178" i="3"/>
  <c r="AG178" i="3" s="1"/>
  <c r="AD179" i="3"/>
  <c r="AG179" i="3" s="1"/>
  <c r="AD180" i="3"/>
  <c r="AG180" i="3" s="1"/>
  <c r="AD181" i="3"/>
  <c r="AG181" i="3" s="1"/>
  <c r="AD182" i="3"/>
  <c r="AG182" i="3" s="1"/>
  <c r="AD183" i="3"/>
  <c r="AG183" i="3" s="1"/>
  <c r="AD184" i="3"/>
  <c r="AG184" i="3" s="1"/>
  <c r="AD185" i="3"/>
  <c r="AG185" i="3" s="1"/>
  <c r="AD186" i="3"/>
  <c r="AG186" i="3" s="1"/>
  <c r="AD187" i="3"/>
  <c r="AG187" i="3" s="1"/>
  <c r="AD188" i="3"/>
  <c r="AG188" i="3" s="1"/>
  <c r="AD189" i="3"/>
  <c r="AG189" i="3" s="1"/>
  <c r="AD190" i="3"/>
  <c r="AG190" i="3" s="1"/>
  <c r="AD191" i="3"/>
  <c r="AG191" i="3" s="1"/>
  <c r="AD192" i="3"/>
  <c r="AG192" i="3" s="1"/>
  <c r="AD193" i="3"/>
  <c r="AG193" i="3" s="1"/>
  <c r="AD194" i="3"/>
  <c r="AG194" i="3" s="1"/>
  <c r="AD195" i="3"/>
  <c r="AG195" i="3" s="1"/>
  <c r="AD196" i="3"/>
  <c r="AG196" i="3" s="1"/>
  <c r="AD197" i="3"/>
  <c r="AG197" i="3" s="1"/>
  <c r="AD198" i="3"/>
  <c r="AG198" i="3" s="1"/>
  <c r="AD199" i="3"/>
  <c r="AG199" i="3" s="1"/>
  <c r="AD200" i="3"/>
  <c r="AG200" i="3" s="1"/>
  <c r="AD201" i="3"/>
  <c r="AG201" i="3" s="1"/>
  <c r="AD202" i="3"/>
  <c r="AG202" i="3" s="1"/>
  <c r="AD203" i="3"/>
  <c r="AG203" i="3" s="1"/>
  <c r="AD204" i="3"/>
  <c r="AG204" i="3" s="1"/>
  <c r="AD205" i="3"/>
  <c r="AG205" i="3" s="1"/>
  <c r="AD206" i="3"/>
  <c r="AG206" i="3" s="1"/>
  <c r="AD207" i="3"/>
  <c r="AG207" i="3" s="1"/>
  <c r="AD208" i="3"/>
  <c r="AG208" i="3" s="1"/>
  <c r="AD209" i="3"/>
  <c r="AG209" i="3" s="1"/>
  <c r="AD210" i="3"/>
  <c r="AG210" i="3" s="1"/>
  <c r="AD211" i="3"/>
  <c r="AG211" i="3" s="1"/>
  <c r="AD212" i="3"/>
  <c r="AG212" i="3" s="1"/>
  <c r="AD213" i="3"/>
  <c r="AG213" i="3" s="1"/>
  <c r="AD214" i="3"/>
  <c r="AG214" i="3" s="1"/>
  <c r="AD215" i="3"/>
  <c r="AG215" i="3" s="1"/>
  <c r="AD216" i="3"/>
  <c r="AG216" i="3" s="1"/>
  <c r="AD217" i="3"/>
  <c r="AG217" i="3" s="1"/>
  <c r="AD218" i="3"/>
  <c r="AG218" i="3" s="1"/>
  <c r="AD219" i="3"/>
  <c r="AG219" i="3" s="1"/>
  <c r="AD220" i="3"/>
  <c r="AG220" i="3" s="1"/>
  <c r="AD221" i="3"/>
  <c r="AG221" i="3" s="1"/>
  <c r="AD222" i="3"/>
  <c r="AG222" i="3" s="1"/>
  <c r="AD223" i="3"/>
  <c r="AG223" i="3" s="1"/>
  <c r="AD224" i="3"/>
  <c r="AG224" i="3" s="1"/>
  <c r="AD225" i="3"/>
  <c r="AG225" i="3" s="1"/>
  <c r="AD226" i="3"/>
  <c r="AG226" i="3" s="1"/>
  <c r="AD227" i="3"/>
  <c r="AG227" i="3" s="1"/>
  <c r="AD228" i="3"/>
  <c r="AG228" i="3" s="1"/>
  <c r="AD229" i="3"/>
  <c r="AG229" i="3" s="1"/>
  <c r="AD230" i="3"/>
  <c r="AG230" i="3" s="1"/>
  <c r="AD231" i="3"/>
  <c r="AG231" i="3" s="1"/>
  <c r="AD232" i="3"/>
  <c r="AG232" i="3" s="1"/>
  <c r="AD233" i="3"/>
  <c r="AG233" i="3" s="1"/>
  <c r="AD234" i="3"/>
  <c r="AG234" i="3" s="1"/>
  <c r="AD235" i="3"/>
  <c r="AG235" i="3" s="1"/>
  <c r="AD236" i="3"/>
  <c r="AG236" i="3" s="1"/>
  <c r="AD237" i="3"/>
  <c r="AG237" i="3" s="1"/>
  <c r="AD238" i="3"/>
  <c r="AG238" i="3" s="1"/>
  <c r="AD239" i="3"/>
  <c r="AG239" i="3" s="1"/>
  <c r="AD240" i="3"/>
  <c r="AG240" i="3" s="1"/>
  <c r="AD241" i="3"/>
  <c r="AG241" i="3" s="1"/>
  <c r="AD242" i="3"/>
  <c r="AG242" i="3" s="1"/>
  <c r="AD243" i="3"/>
  <c r="AG243" i="3" s="1"/>
  <c r="AD244" i="3"/>
  <c r="AG244" i="3" s="1"/>
  <c r="AD245" i="3"/>
  <c r="AG245" i="3" s="1"/>
  <c r="AD246" i="3"/>
  <c r="AG246" i="3" s="1"/>
  <c r="AD247" i="3"/>
  <c r="AG247" i="3" s="1"/>
  <c r="AD248" i="3"/>
  <c r="AG248" i="3" s="1"/>
  <c r="AD249" i="3"/>
  <c r="AG249" i="3" s="1"/>
  <c r="AD250" i="3"/>
  <c r="AG250" i="3" s="1"/>
  <c r="AD251" i="3"/>
  <c r="AG251" i="3" s="1"/>
  <c r="AD252" i="3"/>
  <c r="AG252" i="3" s="1"/>
  <c r="AD253" i="3"/>
  <c r="AG253" i="3" s="1"/>
  <c r="AD254" i="3"/>
  <c r="AG254" i="3" s="1"/>
  <c r="AD255" i="3"/>
  <c r="AG255" i="3" s="1"/>
  <c r="AD256" i="3"/>
  <c r="AG256" i="3" s="1"/>
  <c r="AD257" i="3"/>
  <c r="AG257" i="3" s="1"/>
  <c r="AD258" i="3"/>
  <c r="AG258" i="3" s="1"/>
  <c r="AD259" i="3"/>
  <c r="AG259" i="3" s="1"/>
  <c r="AD260" i="3"/>
  <c r="AG260" i="3" s="1"/>
  <c r="AD261" i="3"/>
  <c r="AG261" i="3" s="1"/>
  <c r="AD262" i="3"/>
  <c r="AG262" i="3" s="1"/>
  <c r="AD263" i="3"/>
  <c r="AG263" i="3" s="1"/>
  <c r="AD264" i="3"/>
  <c r="AG264" i="3" s="1"/>
  <c r="AD265" i="3"/>
  <c r="AG265" i="3" s="1"/>
  <c r="AD266" i="3"/>
  <c r="AG266" i="3" s="1"/>
  <c r="AD267" i="3"/>
  <c r="AG267" i="3" s="1"/>
  <c r="AD268" i="3"/>
  <c r="AG268" i="3" s="1"/>
  <c r="AD269" i="3"/>
  <c r="AG269" i="3" s="1"/>
  <c r="AD270" i="3"/>
  <c r="AG270" i="3" s="1"/>
  <c r="AD271" i="3"/>
  <c r="AG271" i="3" s="1"/>
  <c r="AD272" i="3"/>
  <c r="AG272" i="3" s="1"/>
  <c r="AD273" i="3"/>
  <c r="AG273" i="3" s="1"/>
  <c r="AD274" i="3"/>
  <c r="AG274" i="3" s="1"/>
  <c r="AD275" i="3"/>
  <c r="AG275" i="3" s="1"/>
  <c r="AD276" i="3"/>
  <c r="AG276" i="3" s="1"/>
  <c r="AD277" i="3"/>
  <c r="AG277" i="3" s="1"/>
  <c r="AD278" i="3"/>
  <c r="AG278" i="3" s="1"/>
  <c r="AD279" i="3"/>
  <c r="AG279" i="3" s="1"/>
  <c r="AD280" i="3"/>
  <c r="AG280" i="3" s="1"/>
  <c r="AD281" i="3"/>
  <c r="AG281" i="3" s="1"/>
  <c r="AD282" i="3"/>
  <c r="AG282" i="3" s="1"/>
  <c r="AD283" i="3"/>
  <c r="AG283" i="3" s="1"/>
  <c r="AD284" i="3"/>
  <c r="AG284" i="3" s="1"/>
  <c r="AD285" i="3"/>
  <c r="AG285" i="3" s="1"/>
  <c r="AD286" i="3"/>
  <c r="AG286" i="3" s="1"/>
  <c r="AD287" i="3"/>
  <c r="AG287" i="3" s="1"/>
  <c r="AD288" i="3"/>
  <c r="AG288" i="3" s="1"/>
  <c r="AD289" i="3"/>
  <c r="AG289" i="3" s="1"/>
  <c r="AD290" i="3"/>
  <c r="AG290" i="3" s="1"/>
  <c r="AD291" i="3"/>
  <c r="AG291" i="3" s="1"/>
  <c r="AD292" i="3"/>
  <c r="AG292" i="3" s="1"/>
  <c r="AD293" i="3"/>
  <c r="AG293" i="3" s="1"/>
  <c r="AD294" i="3"/>
  <c r="AG294" i="3" s="1"/>
  <c r="AD295" i="3"/>
  <c r="AG295" i="3" s="1"/>
  <c r="AD296" i="3"/>
  <c r="AG296" i="3" s="1"/>
  <c r="AD297" i="3"/>
  <c r="AG297" i="3" s="1"/>
  <c r="AD298" i="3"/>
  <c r="AG298" i="3" s="1"/>
  <c r="AD299" i="3"/>
  <c r="AG299" i="3" s="1"/>
  <c r="AD300" i="3"/>
  <c r="AG300" i="3" s="1"/>
  <c r="Y101" i="3"/>
  <c r="AB101" i="3" s="1"/>
  <c r="Y102" i="3"/>
  <c r="AB102" i="3" s="1"/>
  <c r="Y103" i="3"/>
  <c r="AB103" i="3" s="1"/>
  <c r="Y104" i="3"/>
  <c r="AB104" i="3" s="1"/>
  <c r="Y105" i="3"/>
  <c r="AB105" i="3" s="1"/>
  <c r="Y106" i="3"/>
  <c r="AB106" i="3" s="1"/>
  <c r="Y107" i="3"/>
  <c r="AB107" i="3" s="1"/>
  <c r="Y108" i="3"/>
  <c r="AB108" i="3" s="1"/>
  <c r="Y109" i="3"/>
  <c r="AB109" i="3" s="1"/>
  <c r="Y110" i="3"/>
  <c r="AB110" i="3" s="1"/>
  <c r="Y111" i="3"/>
  <c r="AB111" i="3" s="1"/>
  <c r="Y112" i="3"/>
  <c r="AB112" i="3" s="1"/>
  <c r="Y113" i="3"/>
  <c r="AB113" i="3" s="1"/>
  <c r="Y114" i="3"/>
  <c r="AB114" i="3" s="1"/>
  <c r="Y115" i="3"/>
  <c r="AB115" i="3" s="1"/>
  <c r="Y116" i="3"/>
  <c r="AB116" i="3" s="1"/>
  <c r="Y117" i="3"/>
  <c r="AB117" i="3" s="1"/>
  <c r="Y118" i="3"/>
  <c r="AB118" i="3" s="1"/>
  <c r="Y119" i="3"/>
  <c r="AB119" i="3" s="1"/>
  <c r="Y120" i="3"/>
  <c r="AB120" i="3" s="1"/>
  <c r="Y121" i="3"/>
  <c r="AB121" i="3" s="1"/>
  <c r="Y122" i="3"/>
  <c r="AB122" i="3" s="1"/>
  <c r="Y123" i="3"/>
  <c r="AB123" i="3" s="1"/>
  <c r="Y124" i="3"/>
  <c r="AB124" i="3" s="1"/>
  <c r="Y125" i="3"/>
  <c r="AB125" i="3" s="1"/>
  <c r="Y126" i="3"/>
  <c r="AB126" i="3" s="1"/>
  <c r="Y127" i="3"/>
  <c r="AB127" i="3" s="1"/>
  <c r="Y128" i="3"/>
  <c r="AB128" i="3" s="1"/>
  <c r="Y129" i="3"/>
  <c r="AB129" i="3" s="1"/>
  <c r="Y130" i="3"/>
  <c r="AB130" i="3" s="1"/>
  <c r="Y131" i="3"/>
  <c r="AB131" i="3" s="1"/>
  <c r="Y132" i="3"/>
  <c r="AB132" i="3" s="1"/>
  <c r="Y133" i="3"/>
  <c r="AB133" i="3" s="1"/>
  <c r="Y134" i="3"/>
  <c r="AB134" i="3" s="1"/>
  <c r="Y135" i="3"/>
  <c r="AB135" i="3" s="1"/>
  <c r="Y136" i="3"/>
  <c r="AB136" i="3" s="1"/>
  <c r="Y137" i="3"/>
  <c r="AB137" i="3" s="1"/>
  <c r="Y138" i="3"/>
  <c r="AB138" i="3" s="1"/>
  <c r="Y139" i="3"/>
  <c r="AB139" i="3" s="1"/>
  <c r="Y140" i="3"/>
  <c r="AB140" i="3" s="1"/>
  <c r="Y141" i="3"/>
  <c r="AB141" i="3" s="1"/>
  <c r="Y142" i="3"/>
  <c r="AB142" i="3" s="1"/>
  <c r="Y143" i="3"/>
  <c r="AB143" i="3" s="1"/>
  <c r="Y144" i="3"/>
  <c r="AB144" i="3" s="1"/>
  <c r="Y145" i="3"/>
  <c r="AB145" i="3" s="1"/>
  <c r="Y146" i="3"/>
  <c r="AB146" i="3" s="1"/>
  <c r="Y147" i="3"/>
  <c r="AB147" i="3" s="1"/>
  <c r="Y148" i="3"/>
  <c r="AB148" i="3" s="1"/>
  <c r="Y149" i="3"/>
  <c r="AB149" i="3" s="1"/>
  <c r="Y150" i="3"/>
  <c r="AB150" i="3" s="1"/>
  <c r="Y151" i="3"/>
  <c r="AB151" i="3" s="1"/>
  <c r="Y152" i="3"/>
  <c r="AB152" i="3" s="1"/>
  <c r="Y153" i="3"/>
  <c r="AB153" i="3" s="1"/>
  <c r="Y154" i="3"/>
  <c r="AB154" i="3" s="1"/>
  <c r="Y155" i="3"/>
  <c r="AB155" i="3" s="1"/>
  <c r="Y156" i="3"/>
  <c r="AB156" i="3" s="1"/>
  <c r="Y157" i="3"/>
  <c r="AB157" i="3" s="1"/>
  <c r="Y158" i="3"/>
  <c r="AB158" i="3" s="1"/>
  <c r="Y159" i="3"/>
  <c r="AB159" i="3" s="1"/>
  <c r="Y160" i="3"/>
  <c r="AB160" i="3" s="1"/>
  <c r="Y161" i="3"/>
  <c r="AB161" i="3" s="1"/>
  <c r="Y162" i="3"/>
  <c r="AB162" i="3" s="1"/>
  <c r="Y163" i="3"/>
  <c r="AB163" i="3" s="1"/>
  <c r="Y164" i="3"/>
  <c r="AB164" i="3" s="1"/>
  <c r="Y165" i="3"/>
  <c r="AB165" i="3" s="1"/>
  <c r="Y166" i="3"/>
  <c r="AB166" i="3" s="1"/>
  <c r="Y167" i="3"/>
  <c r="AB167" i="3" s="1"/>
  <c r="Y168" i="3"/>
  <c r="AB168" i="3" s="1"/>
  <c r="Y169" i="3"/>
  <c r="AB169" i="3" s="1"/>
  <c r="Y170" i="3"/>
  <c r="AB170" i="3" s="1"/>
  <c r="Y171" i="3"/>
  <c r="AB171" i="3" s="1"/>
  <c r="Y172" i="3"/>
  <c r="AB172" i="3" s="1"/>
  <c r="Y173" i="3"/>
  <c r="AB173" i="3" s="1"/>
  <c r="Y174" i="3"/>
  <c r="AB174" i="3" s="1"/>
  <c r="Y175" i="3"/>
  <c r="AB175" i="3" s="1"/>
  <c r="Y176" i="3"/>
  <c r="AB176" i="3" s="1"/>
  <c r="Y177" i="3"/>
  <c r="AB177" i="3" s="1"/>
  <c r="Y178" i="3"/>
  <c r="AB178" i="3" s="1"/>
  <c r="Y179" i="3"/>
  <c r="AB179" i="3" s="1"/>
  <c r="Y180" i="3"/>
  <c r="AB180" i="3" s="1"/>
  <c r="Y181" i="3"/>
  <c r="AB181" i="3" s="1"/>
  <c r="Y182" i="3"/>
  <c r="AB182" i="3" s="1"/>
  <c r="Y183" i="3"/>
  <c r="AB183" i="3" s="1"/>
  <c r="Y184" i="3"/>
  <c r="AB184" i="3" s="1"/>
  <c r="Y185" i="3"/>
  <c r="AB185" i="3" s="1"/>
  <c r="Y186" i="3"/>
  <c r="AB186" i="3" s="1"/>
  <c r="Y187" i="3"/>
  <c r="AB187" i="3" s="1"/>
  <c r="Y188" i="3"/>
  <c r="AB188" i="3" s="1"/>
  <c r="Y189" i="3"/>
  <c r="AB189" i="3" s="1"/>
  <c r="Y190" i="3"/>
  <c r="AB190" i="3" s="1"/>
  <c r="Y191" i="3"/>
  <c r="AB191" i="3" s="1"/>
  <c r="Y192" i="3"/>
  <c r="AB192" i="3" s="1"/>
  <c r="Y193" i="3"/>
  <c r="AB193" i="3" s="1"/>
  <c r="Y194" i="3"/>
  <c r="AB194" i="3" s="1"/>
  <c r="Y195" i="3"/>
  <c r="AB195" i="3" s="1"/>
  <c r="Y196" i="3"/>
  <c r="AB196" i="3" s="1"/>
  <c r="Y197" i="3"/>
  <c r="AB197" i="3" s="1"/>
  <c r="Y198" i="3"/>
  <c r="AB198" i="3" s="1"/>
  <c r="Y199" i="3"/>
  <c r="AB199" i="3" s="1"/>
  <c r="Y200" i="3"/>
  <c r="AB200" i="3" s="1"/>
  <c r="Y201" i="3"/>
  <c r="AB201" i="3" s="1"/>
  <c r="Y202" i="3"/>
  <c r="AB202" i="3" s="1"/>
  <c r="Y203" i="3"/>
  <c r="AB203" i="3" s="1"/>
  <c r="Y204" i="3"/>
  <c r="AB204" i="3" s="1"/>
  <c r="Y205" i="3"/>
  <c r="AB205" i="3" s="1"/>
  <c r="Y206" i="3"/>
  <c r="AB206" i="3" s="1"/>
  <c r="Y207" i="3"/>
  <c r="AB207" i="3" s="1"/>
  <c r="Y208" i="3"/>
  <c r="AB208" i="3" s="1"/>
  <c r="Y209" i="3"/>
  <c r="AB209" i="3" s="1"/>
  <c r="Y210" i="3"/>
  <c r="AB210" i="3" s="1"/>
  <c r="Y211" i="3"/>
  <c r="AB211" i="3" s="1"/>
  <c r="Y212" i="3"/>
  <c r="AB212" i="3" s="1"/>
  <c r="Y213" i="3"/>
  <c r="AB213" i="3" s="1"/>
  <c r="Y214" i="3"/>
  <c r="AB214" i="3" s="1"/>
  <c r="Y215" i="3"/>
  <c r="AB215" i="3" s="1"/>
  <c r="Y216" i="3"/>
  <c r="AB216" i="3" s="1"/>
  <c r="Y217" i="3"/>
  <c r="AB217" i="3" s="1"/>
  <c r="Y218" i="3"/>
  <c r="AB218" i="3" s="1"/>
  <c r="Y219" i="3"/>
  <c r="AB219" i="3" s="1"/>
  <c r="Y220" i="3"/>
  <c r="AB220" i="3" s="1"/>
  <c r="Y221" i="3"/>
  <c r="AB221" i="3" s="1"/>
  <c r="Y222" i="3"/>
  <c r="AB222" i="3" s="1"/>
  <c r="Y223" i="3"/>
  <c r="AB223" i="3" s="1"/>
  <c r="Y224" i="3"/>
  <c r="AB224" i="3" s="1"/>
  <c r="Y225" i="3"/>
  <c r="AB225" i="3" s="1"/>
  <c r="Y226" i="3"/>
  <c r="AB226" i="3" s="1"/>
  <c r="Y227" i="3"/>
  <c r="AB227" i="3" s="1"/>
  <c r="Y228" i="3"/>
  <c r="AB228" i="3" s="1"/>
  <c r="Y229" i="3"/>
  <c r="AB229" i="3" s="1"/>
  <c r="Y230" i="3"/>
  <c r="AB230" i="3" s="1"/>
  <c r="Y231" i="3"/>
  <c r="AB231" i="3" s="1"/>
  <c r="Y232" i="3"/>
  <c r="AB232" i="3" s="1"/>
  <c r="Y233" i="3"/>
  <c r="AB233" i="3" s="1"/>
  <c r="Y234" i="3"/>
  <c r="AB234" i="3" s="1"/>
  <c r="Y235" i="3"/>
  <c r="AB235" i="3" s="1"/>
  <c r="Y236" i="3"/>
  <c r="AB236" i="3" s="1"/>
  <c r="Y237" i="3"/>
  <c r="AB237" i="3" s="1"/>
  <c r="Y238" i="3"/>
  <c r="AB238" i="3" s="1"/>
  <c r="Y239" i="3"/>
  <c r="AB239" i="3" s="1"/>
  <c r="Y240" i="3"/>
  <c r="AB240" i="3" s="1"/>
  <c r="Y241" i="3"/>
  <c r="AB241" i="3" s="1"/>
  <c r="Y242" i="3"/>
  <c r="AB242" i="3" s="1"/>
  <c r="Y243" i="3"/>
  <c r="AB243" i="3" s="1"/>
  <c r="Y244" i="3"/>
  <c r="AB244" i="3" s="1"/>
  <c r="Y245" i="3"/>
  <c r="AB245" i="3" s="1"/>
  <c r="Y246" i="3"/>
  <c r="AB246" i="3" s="1"/>
  <c r="Y247" i="3"/>
  <c r="AB247" i="3" s="1"/>
  <c r="Y248" i="3"/>
  <c r="AB248" i="3" s="1"/>
  <c r="Y249" i="3"/>
  <c r="AB249" i="3" s="1"/>
  <c r="Y250" i="3"/>
  <c r="AB250" i="3" s="1"/>
  <c r="Y251" i="3"/>
  <c r="AB251" i="3" s="1"/>
  <c r="Y252" i="3"/>
  <c r="AB252" i="3" s="1"/>
  <c r="Y253" i="3"/>
  <c r="AB253" i="3" s="1"/>
  <c r="Y254" i="3"/>
  <c r="AB254" i="3" s="1"/>
  <c r="Y255" i="3"/>
  <c r="AB255" i="3" s="1"/>
  <c r="Y256" i="3"/>
  <c r="AB256" i="3" s="1"/>
  <c r="Y257" i="3"/>
  <c r="AB257" i="3" s="1"/>
  <c r="Y258" i="3"/>
  <c r="AB258" i="3" s="1"/>
  <c r="Y259" i="3"/>
  <c r="AB259" i="3" s="1"/>
  <c r="Y260" i="3"/>
  <c r="AB260" i="3" s="1"/>
  <c r="Y261" i="3"/>
  <c r="AB261" i="3" s="1"/>
  <c r="Y262" i="3"/>
  <c r="AB262" i="3" s="1"/>
  <c r="Y263" i="3"/>
  <c r="AB263" i="3" s="1"/>
  <c r="Y264" i="3"/>
  <c r="AB264" i="3" s="1"/>
  <c r="Y265" i="3"/>
  <c r="AB265" i="3" s="1"/>
  <c r="Y266" i="3"/>
  <c r="AB266" i="3" s="1"/>
  <c r="Y267" i="3"/>
  <c r="AB267" i="3" s="1"/>
  <c r="Y268" i="3"/>
  <c r="AB268" i="3" s="1"/>
  <c r="Y269" i="3"/>
  <c r="AB269" i="3" s="1"/>
  <c r="Y270" i="3"/>
  <c r="AB270" i="3" s="1"/>
  <c r="Y271" i="3"/>
  <c r="AB271" i="3" s="1"/>
  <c r="Y272" i="3"/>
  <c r="AB272" i="3" s="1"/>
  <c r="Y273" i="3"/>
  <c r="AB273" i="3" s="1"/>
  <c r="Y274" i="3"/>
  <c r="AB274" i="3" s="1"/>
  <c r="Y275" i="3"/>
  <c r="AB275" i="3" s="1"/>
  <c r="Y276" i="3"/>
  <c r="AB276" i="3" s="1"/>
  <c r="Y277" i="3"/>
  <c r="AB277" i="3" s="1"/>
  <c r="Y278" i="3"/>
  <c r="AB278" i="3" s="1"/>
  <c r="Y279" i="3"/>
  <c r="AB279" i="3" s="1"/>
  <c r="Y280" i="3"/>
  <c r="AB280" i="3" s="1"/>
  <c r="Y281" i="3"/>
  <c r="AB281" i="3" s="1"/>
  <c r="Y282" i="3"/>
  <c r="AB282" i="3" s="1"/>
  <c r="Y283" i="3"/>
  <c r="AB283" i="3" s="1"/>
  <c r="Y284" i="3"/>
  <c r="AB284" i="3" s="1"/>
  <c r="Y285" i="3"/>
  <c r="AB285" i="3" s="1"/>
  <c r="Y286" i="3"/>
  <c r="AB286" i="3" s="1"/>
  <c r="Y287" i="3"/>
  <c r="AB287" i="3" s="1"/>
  <c r="Y288" i="3"/>
  <c r="AB288" i="3" s="1"/>
  <c r="Y289" i="3"/>
  <c r="AB289" i="3" s="1"/>
  <c r="Y290" i="3"/>
  <c r="AB290" i="3" s="1"/>
  <c r="Y291" i="3"/>
  <c r="AB291" i="3" s="1"/>
  <c r="Y292" i="3"/>
  <c r="AB292" i="3" s="1"/>
  <c r="Y293" i="3"/>
  <c r="AB293" i="3" s="1"/>
  <c r="Y294" i="3"/>
  <c r="AB294" i="3" s="1"/>
  <c r="Y295" i="3"/>
  <c r="AB295" i="3" s="1"/>
  <c r="Y296" i="3"/>
  <c r="AB296" i="3" s="1"/>
  <c r="Y297" i="3"/>
  <c r="AB297" i="3" s="1"/>
  <c r="Y298" i="3"/>
  <c r="AB298" i="3" s="1"/>
  <c r="Y299" i="3"/>
  <c r="AB299" i="3" s="1"/>
  <c r="Y300" i="3"/>
  <c r="AB300" i="3" s="1"/>
  <c r="T101" i="3"/>
  <c r="W101" i="3" s="1"/>
  <c r="T102" i="3"/>
  <c r="W102" i="3" s="1"/>
  <c r="T103" i="3"/>
  <c r="W103" i="3" s="1"/>
  <c r="T104" i="3"/>
  <c r="W104" i="3" s="1"/>
  <c r="T105" i="3"/>
  <c r="W105" i="3" s="1"/>
  <c r="T106" i="3"/>
  <c r="W106" i="3" s="1"/>
  <c r="T107" i="3"/>
  <c r="W107" i="3" s="1"/>
  <c r="T108" i="3"/>
  <c r="W108" i="3" s="1"/>
  <c r="T109" i="3"/>
  <c r="W109" i="3" s="1"/>
  <c r="T110" i="3"/>
  <c r="W110" i="3" s="1"/>
  <c r="T111" i="3"/>
  <c r="W111" i="3" s="1"/>
  <c r="T112" i="3"/>
  <c r="W112" i="3" s="1"/>
  <c r="T113" i="3"/>
  <c r="W113" i="3" s="1"/>
  <c r="T114" i="3"/>
  <c r="W114" i="3" s="1"/>
  <c r="T115" i="3"/>
  <c r="W115" i="3" s="1"/>
  <c r="T116" i="3"/>
  <c r="W116" i="3" s="1"/>
  <c r="T117" i="3"/>
  <c r="W117" i="3" s="1"/>
  <c r="T118" i="3"/>
  <c r="W118" i="3" s="1"/>
  <c r="T119" i="3"/>
  <c r="W119" i="3" s="1"/>
  <c r="T120" i="3"/>
  <c r="W120" i="3" s="1"/>
  <c r="T121" i="3"/>
  <c r="W121" i="3" s="1"/>
  <c r="T122" i="3"/>
  <c r="W122" i="3" s="1"/>
  <c r="T123" i="3"/>
  <c r="W123" i="3" s="1"/>
  <c r="T124" i="3"/>
  <c r="W124" i="3" s="1"/>
  <c r="T125" i="3"/>
  <c r="W125" i="3" s="1"/>
  <c r="T126" i="3"/>
  <c r="W126" i="3" s="1"/>
  <c r="T127" i="3"/>
  <c r="W127" i="3" s="1"/>
  <c r="T128" i="3"/>
  <c r="W128" i="3" s="1"/>
  <c r="T129" i="3"/>
  <c r="W129" i="3" s="1"/>
  <c r="T130" i="3"/>
  <c r="W130" i="3" s="1"/>
  <c r="T131" i="3"/>
  <c r="W131" i="3" s="1"/>
  <c r="T132" i="3"/>
  <c r="W132" i="3" s="1"/>
  <c r="T133" i="3"/>
  <c r="W133" i="3" s="1"/>
  <c r="T134" i="3"/>
  <c r="W134" i="3" s="1"/>
  <c r="T135" i="3"/>
  <c r="W135" i="3" s="1"/>
  <c r="T136" i="3"/>
  <c r="W136" i="3" s="1"/>
  <c r="T137" i="3"/>
  <c r="W137" i="3" s="1"/>
  <c r="T138" i="3"/>
  <c r="W138" i="3" s="1"/>
  <c r="T139" i="3"/>
  <c r="W139" i="3" s="1"/>
  <c r="T140" i="3"/>
  <c r="W140" i="3" s="1"/>
  <c r="T141" i="3"/>
  <c r="W141" i="3" s="1"/>
  <c r="T142" i="3"/>
  <c r="W142" i="3" s="1"/>
  <c r="T143" i="3"/>
  <c r="W143" i="3" s="1"/>
  <c r="T144" i="3"/>
  <c r="W144" i="3" s="1"/>
  <c r="T145" i="3"/>
  <c r="W145" i="3" s="1"/>
  <c r="T146" i="3"/>
  <c r="W146" i="3" s="1"/>
  <c r="T147" i="3"/>
  <c r="W147" i="3" s="1"/>
  <c r="T148" i="3"/>
  <c r="W148" i="3" s="1"/>
  <c r="T149" i="3"/>
  <c r="W149" i="3" s="1"/>
  <c r="T150" i="3"/>
  <c r="W150" i="3" s="1"/>
  <c r="T151" i="3"/>
  <c r="W151" i="3" s="1"/>
  <c r="T152" i="3"/>
  <c r="W152" i="3" s="1"/>
  <c r="T153" i="3"/>
  <c r="W153" i="3" s="1"/>
  <c r="T154" i="3"/>
  <c r="W154" i="3" s="1"/>
  <c r="T155" i="3"/>
  <c r="W155" i="3" s="1"/>
  <c r="T156" i="3"/>
  <c r="W156" i="3" s="1"/>
  <c r="T157" i="3"/>
  <c r="W157" i="3" s="1"/>
  <c r="T158" i="3"/>
  <c r="W158" i="3" s="1"/>
  <c r="T159" i="3"/>
  <c r="W159" i="3" s="1"/>
  <c r="T160" i="3"/>
  <c r="W160" i="3" s="1"/>
  <c r="T161" i="3"/>
  <c r="W161" i="3" s="1"/>
  <c r="T162" i="3"/>
  <c r="W162" i="3" s="1"/>
  <c r="T163" i="3"/>
  <c r="W163" i="3" s="1"/>
  <c r="T164" i="3"/>
  <c r="W164" i="3" s="1"/>
  <c r="T165" i="3"/>
  <c r="W165" i="3" s="1"/>
  <c r="T166" i="3"/>
  <c r="W166" i="3" s="1"/>
  <c r="T167" i="3"/>
  <c r="W167" i="3" s="1"/>
  <c r="T168" i="3"/>
  <c r="W168" i="3" s="1"/>
  <c r="T169" i="3"/>
  <c r="W169" i="3" s="1"/>
  <c r="T170" i="3"/>
  <c r="W170" i="3" s="1"/>
  <c r="T171" i="3"/>
  <c r="W171" i="3" s="1"/>
  <c r="T172" i="3"/>
  <c r="W172" i="3" s="1"/>
  <c r="T173" i="3"/>
  <c r="W173" i="3" s="1"/>
  <c r="T174" i="3"/>
  <c r="W174" i="3" s="1"/>
  <c r="T175" i="3"/>
  <c r="W175" i="3" s="1"/>
  <c r="T176" i="3"/>
  <c r="W176" i="3" s="1"/>
  <c r="T177" i="3"/>
  <c r="W177" i="3" s="1"/>
  <c r="T178" i="3"/>
  <c r="W178" i="3" s="1"/>
  <c r="T179" i="3"/>
  <c r="W179" i="3" s="1"/>
  <c r="T180" i="3"/>
  <c r="W180" i="3" s="1"/>
  <c r="T181" i="3"/>
  <c r="W181" i="3" s="1"/>
  <c r="T182" i="3"/>
  <c r="W182" i="3" s="1"/>
  <c r="T183" i="3"/>
  <c r="W183" i="3" s="1"/>
  <c r="T184" i="3"/>
  <c r="W184" i="3" s="1"/>
  <c r="T185" i="3"/>
  <c r="W185" i="3" s="1"/>
  <c r="T186" i="3"/>
  <c r="W186" i="3" s="1"/>
  <c r="T187" i="3"/>
  <c r="W187" i="3" s="1"/>
  <c r="T188" i="3"/>
  <c r="W188" i="3" s="1"/>
  <c r="T189" i="3"/>
  <c r="W189" i="3" s="1"/>
  <c r="T190" i="3"/>
  <c r="W190" i="3" s="1"/>
  <c r="T191" i="3"/>
  <c r="W191" i="3" s="1"/>
  <c r="T192" i="3"/>
  <c r="W192" i="3" s="1"/>
  <c r="T193" i="3"/>
  <c r="W193" i="3" s="1"/>
  <c r="T194" i="3"/>
  <c r="W194" i="3" s="1"/>
  <c r="T195" i="3"/>
  <c r="W195" i="3" s="1"/>
  <c r="T196" i="3"/>
  <c r="W196" i="3" s="1"/>
  <c r="T197" i="3"/>
  <c r="W197" i="3" s="1"/>
  <c r="T198" i="3"/>
  <c r="W198" i="3" s="1"/>
  <c r="T199" i="3"/>
  <c r="W199" i="3" s="1"/>
  <c r="T200" i="3"/>
  <c r="W200" i="3" s="1"/>
  <c r="T201" i="3"/>
  <c r="W201" i="3" s="1"/>
  <c r="T202" i="3"/>
  <c r="W202" i="3" s="1"/>
  <c r="T203" i="3"/>
  <c r="W203" i="3" s="1"/>
  <c r="T204" i="3"/>
  <c r="W204" i="3" s="1"/>
  <c r="T205" i="3"/>
  <c r="W205" i="3" s="1"/>
  <c r="T206" i="3"/>
  <c r="W206" i="3" s="1"/>
  <c r="T207" i="3"/>
  <c r="W207" i="3" s="1"/>
  <c r="T208" i="3"/>
  <c r="W208" i="3" s="1"/>
  <c r="T209" i="3"/>
  <c r="W209" i="3" s="1"/>
  <c r="T210" i="3"/>
  <c r="W210" i="3" s="1"/>
  <c r="T211" i="3"/>
  <c r="W211" i="3" s="1"/>
  <c r="T212" i="3"/>
  <c r="W212" i="3" s="1"/>
  <c r="T213" i="3"/>
  <c r="W213" i="3" s="1"/>
  <c r="T214" i="3"/>
  <c r="W214" i="3" s="1"/>
  <c r="T215" i="3"/>
  <c r="W215" i="3" s="1"/>
  <c r="T216" i="3"/>
  <c r="W216" i="3" s="1"/>
  <c r="T217" i="3"/>
  <c r="W217" i="3" s="1"/>
  <c r="T218" i="3"/>
  <c r="W218" i="3" s="1"/>
  <c r="T219" i="3"/>
  <c r="W219" i="3" s="1"/>
  <c r="T220" i="3"/>
  <c r="W220" i="3" s="1"/>
  <c r="T221" i="3"/>
  <c r="W221" i="3" s="1"/>
  <c r="T222" i="3"/>
  <c r="W222" i="3" s="1"/>
  <c r="T223" i="3"/>
  <c r="W223" i="3" s="1"/>
  <c r="T224" i="3"/>
  <c r="W224" i="3" s="1"/>
  <c r="T225" i="3"/>
  <c r="W225" i="3" s="1"/>
  <c r="T226" i="3"/>
  <c r="W226" i="3" s="1"/>
  <c r="T227" i="3"/>
  <c r="W227" i="3" s="1"/>
  <c r="T228" i="3"/>
  <c r="W228" i="3" s="1"/>
  <c r="T229" i="3"/>
  <c r="W229" i="3" s="1"/>
  <c r="T230" i="3"/>
  <c r="W230" i="3" s="1"/>
  <c r="T231" i="3"/>
  <c r="W231" i="3" s="1"/>
  <c r="T232" i="3"/>
  <c r="W232" i="3" s="1"/>
  <c r="T233" i="3"/>
  <c r="W233" i="3" s="1"/>
  <c r="T234" i="3"/>
  <c r="W234" i="3" s="1"/>
  <c r="T235" i="3"/>
  <c r="W235" i="3" s="1"/>
  <c r="T236" i="3"/>
  <c r="W236" i="3" s="1"/>
  <c r="T237" i="3"/>
  <c r="W237" i="3" s="1"/>
  <c r="T238" i="3"/>
  <c r="W238" i="3" s="1"/>
  <c r="T239" i="3"/>
  <c r="W239" i="3" s="1"/>
  <c r="T240" i="3"/>
  <c r="W240" i="3" s="1"/>
  <c r="T241" i="3"/>
  <c r="W241" i="3" s="1"/>
  <c r="T242" i="3"/>
  <c r="W242" i="3" s="1"/>
  <c r="T243" i="3"/>
  <c r="W243" i="3" s="1"/>
  <c r="T244" i="3"/>
  <c r="W244" i="3" s="1"/>
  <c r="T245" i="3"/>
  <c r="W245" i="3" s="1"/>
  <c r="T246" i="3"/>
  <c r="W246" i="3" s="1"/>
  <c r="T247" i="3"/>
  <c r="W247" i="3" s="1"/>
  <c r="T248" i="3"/>
  <c r="W248" i="3" s="1"/>
  <c r="T249" i="3"/>
  <c r="W249" i="3" s="1"/>
  <c r="T250" i="3"/>
  <c r="W250" i="3" s="1"/>
  <c r="T251" i="3"/>
  <c r="W251" i="3" s="1"/>
  <c r="T252" i="3"/>
  <c r="W252" i="3" s="1"/>
  <c r="T253" i="3"/>
  <c r="W253" i="3" s="1"/>
  <c r="T254" i="3"/>
  <c r="W254" i="3" s="1"/>
  <c r="T255" i="3"/>
  <c r="W255" i="3" s="1"/>
  <c r="T256" i="3"/>
  <c r="W256" i="3" s="1"/>
  <c r="T257" i="3"/>
  <c r="W257" i="3" s="1"/>
  <c r="T258" i="3"/>
  <c r="W258" i="3" s="1"/>
  <c r="T259" i="3"/>
  <c r="W259" i="3" s="1"/>
  <c r="T260" i="3"/>
  <c r="W260" i="3" s="1"/>
  <c r="T261" i="3"/>
  <c r="W261" i="3" s="1"/>
  <c r="T262" i="3"/>
  <c r="W262" i="3" s="1"/>
  <c r="T263" i="3"/>
  <c r="W263" i="3" s="1"/>
  <c r="T264" i="3"/>
  <c r="W264" i="3" s="1"/>
  <c r="T265" i="3"/>
  <c r="W265" i="3" s="1"/>
  <c r="T266" i="3"/>
  <c r="W266" i="3" s="1"/>
  <c r="T267" i="3"/>
  <c r="W267" i="3" s="1"/>
  <c r="T268" i="3"/>
  <c r="W268" i="3" s="1"/>
  <c r="T269" i="3"/>
  <c r="W269" i="3" s="1"/>
  <c r="T270" i="3"/>
  <c r="W270" i="3" s="1"/>
  <c r="T271" i="3"/>
  <c r="W271" i="3" s="1"/>
  <c r="T272" i="3"/>
  <c r="W272" i="3" s="1"/>
  <c r="T273" i="3"/>
  <c r="W273" i="3" s="1"/>
  <c r="T274" i="3"/>
  <c r="W274" i="3" s="1"/>
  <c r="T275" i="3"/>
  <c r="W275" i="3" s="1"/>
  <c r="T276" i="3"/>
  <c r="W276" i="3" s="1"/>
  <c r="T277" i="3"/>
  <c r="W277" i="3" s="1"/>
  <c r="T278" i="3"/>
  <c r="W278" i="3" s="1"/>
  <c r="T279" i="3"/>
  <c r="W279" i="3" s="1"/>
  <c r="T280" i="3"/>
  <c r="W280" i="3" s="1"/>
  <c r="T281" i="3"/>
  <c r="W281" i="3" s="1"/>
  <c r="T282" i="3"/>
  <c r="W282" i="3" s="1"/>
  <c r="T283" i="3"/>
  <c r="W283" i="3" s="1"/>
  <c r="T284" i="3"/>
  <c r="W284" i="3" s="1"/>
  <c r="T285" i="3"/>
  <c r="W285" i="3" s="1"/>
  <c r="T286" i="3"/>
  <c r="W286" i="3" s="1"/>
  <c r="T287" i="3"/>
  <c r="W287" i="3" s="1"/>
  <c r="T288" i="3"/>
  <c r="W288" i="3" s="1"/>
  <c r="T289" i="3"/>
  <c r="W289" i="3" s="1"/>
  <c r="T290" i="3"/>
  <c r="W290" i="3" s="1"/>
  <c r="T291" i="3"/>
  <c r="W291" i="3" s="1"/>
  <c r="T292" i="3"/>
  <c r="W292" i="3" s="1"/>
  <c r="T293" i="3"/>
  <c r="W293" i="3" s="1"/>
  <c r="T294" i="3"/>
  <c r="W294" i="3" s="1"/>
  <c r="T295" i="3"/>
  <c r="W295" i="3" s="1"/>
  <c r="T296" i="3"/>
  <c r="W296" i="3" s="1"/>
  <c r="T297" i="3"/>
  <c r="W297" i="3" s="1"/>
  <c r="T298" i="3"/>
  <c r="W298" i="3" s="1"/>
  <c r="T299" i="3"/>
  <c r="W299" i="3" s="1"/>
  <c r="T300" i="3"/>
  <c r="W300" i="3" s="1"/>
  <c r="O101" i="3"/>
  <c r="R101" i="3" s="1"/>
  <c r="O102" i="3"/>
  <c r="R102" i="3" s="1"/>
  <c r="O103" i="3"/>
  <c r="R103" i="3" s="1"/>
  <c r="O104" i="3"/>
  <c r="R104" i="3" s="1"/>
  <c r="O105" i="3"/>
  <c r="R105" i="3" s="1"/>
  <c r="O106" i="3"/>
  <c r="R106" i="3" s="1"/>
  <c r="O107" i="3"/>
  <c r="R107" i="3" s="1"/>
  <c r="O108" i="3"/>
  <c r="R108" i="3" s="1"/>
  <c r="O109" i="3"/>
  <c r="R109" i="3" s="1"/>
  <c r="O110" i="3"/>
  <c r="R110" i="3" s="1"/>
  <c r="O111" i="3"/>
  <c r="R111" i="3" s="1"/>
  <c r="O112" i="3"/>
  <c r="R112" i="3" s="1"/>
  <c r="O113" i="3"/>
  <c r="R113" i="3" s="1"/>
  <c r="O114" i="3"/>
  <c r="R114" i="3" s="1"/>
  <c r="O115" i="3"/>
  <c r="R115" i="3" s="1"/>
  <c r="O116" i="3"/>
  <c r="R116" i="3" s="1"/>
  <c r="O117" i="3"/>
  <c r="R117" i="3" s="1"/>
  <c r="O118" i="3"/>
  <c r="R118" i="3" s="1"/>
  <c r="O119" i="3"/>
  <c r="R119" i="3" s="1"/>
  <c r="O120" i="3"/>
  <c r="R120" i="3" s="1"/>
  <c r="O121" i="3"/>
  <c r="R121" i="3" s="1"/>
  <c r="O122" i="3"/>
  <c r="R122" i="3" s="1"/>
  <c r="O123" i="3"/>
  <c r="R123" i="3" s="1"/>
  <c r="O124" i="3"/>
  <c r="R124" i="3" s="1"/>
  <c r="O125" i="3"/>
  <c r="R125" i="3" s="1"/>
  <c r="O126" i="3"/>
  <c r="R126" i="3" s="1"/>
  <c r="O127" i="3"/>
  <c r="R127" i="3" s="1"/>
  <c r="O128" i="3"/>
  <c r="R128" i="3" s="1"/>
  <c r="O129" i="3"/>
  <c r="R129" i="3" s="1"/>
  <c r="O130" i="3"/>
  <c r="R130" i="3" s="1"/>
  <c r="O131" i="3"/>
  <c r="R131" i="3" s="1"/>
  <c r="O132" i="3"/>
  <c r="R132" i="3" s="1"/>
  <c r="O133" i="3"/>
  <c r="R133" i="3" s="1"/>
  <c r="O134" i="3"/>
  <c r="R134" i="3" s="1"/>
  <c r="O135" i="3"/>
  <c r="R135" i="3" s="1"/>
  <c r="O136" i="3"/>
  <c r="R136" i="3" s="1"/>
  <c r="O137" i="3"/>
  <c r="R137" i="3" s="1"/>
  <c r="O138" i="3"/>
  <c r="R138" i="3" s="1"/>
  <c r="O139" i="3"/>
  <c r="R139" i="3" s="1"/>
  <c r="O140" i="3"/>
  <c r="R140" i="3" s="1"/>
  <c r="O141" i="3"/>
  <c r="R141" i="3" s="1"/>
  <c r="O142" i="3"/>
  <c r="R142" i="3" s="1"/>
  <c r="O143" i="3"/>
  <c r="R143" i="3" s="1"/>
  <c r="O144" i="3"/>
  <c r="R144" i="3" s="1"/>
  <c r="O145" i="3"/>
  <c r="R145" i="3" s="1"/>
  <c r="O146" i="3"/>
  <c r="R146" i="3" s="1"/>
  <c r="O147" i="3"/>
  <c r="R147" i="3" s="1"/>
  <c r="O148" i="3"/>
  <c r="R148" i="3" s="1"/>
  <c r="O149" i="3"/>
  <c r="R149" i="3" s="1"/>
  <c r="O150" i="3"/>
  <c r="R150" i="3" s="1"/>
  <c r="O151" i="3"/>
  <c r="R151" i="3" s="1"/>
  <c r="O152" i="3"/>
  <c r="R152" i="3" s="1"/>
  <c r="O153" i="3"/>
  <c r="R153" i="3" s="1"/>
  <c r="O154" i="3"/>
  <c r="R154" i="3" s="1"/>
  <c r="O155" i="3"/>
  <c r="R155" i="3" s="1"/>
  <c r="O156" i="3"/>
  <c r="R156" i="3" s="1"/>
  <c r="O157" i="3"/>
  <c r="R157" i="3" s="1"/>
  <c r="O158" i="3"/>
  <c r="R158" i="3" s="1"/>
  <c r="O159" i="3"/>
  <c r="R159" i="3" s="1"/>
  <c r="O160" i="3"/>
  <c r="R160" i="3" s="1"/>
  <c r="O161" i="3"/>
  <c r="R161" i="3" s="1"/>
  <c r="O162" i="3"/>
  <c r="R162" i="3" s="1"/>
  <c r="O163" i="3"/>
  <c r="R163" i="3" s="1"/>
  <c r="O164" i="3"/>
  <c r="R164" i="3" s="1"/>
  <c r="O165" i="3"/>
  <c r="R165" i="3" s="1"/>
  <c r="O166" i="3"/>
  <c r="R166" i="3" s="1"/>
  <c r="O167" i="3"/>
  <c r="R167" i="3" s="1"/>
  <c r="O168" i="3"/>
  <c r="R168" i="3" s="1"/>
  <c r="O169" i="3"/>
  <c r="R169" i="3" s="1"/>
  <c r="O170" i="3"/>
  <c r="R170" i="3" s="1"/>
  <c r="O171" i="3"/>
  <c r="R171" i="3" s="1"/>
  <c r="O172" i="3"/>
  <c r="R172" i="3" s="1"/>
  <c r="O173" i="3"/>
  <c r="R173" i="3" s="1"/>
  <c r="O174" i="3"/>
  <c r="R174" i="3" s="1"/>
  <c r="O175" i="3"/>
  <c r="R175" i="3" s="1"/>
  <c r="O176" i="3"/>
  <c r="R176" i="3" s="1"/>
  <c r="O177" i="3"/>
  <c r="R177" i="3" s="1"/>
  <c r="O178" i="3"/>
  <c r="R178" i="3" s="1"/>
  <c r="O179" i="3"/>
  <c r="R179" i="3" s="1"/>
  <c r="O180" i="3"/>
  <c r="R180" i="3" s="1"/>
  <c r="O181" i="3"/>
  <c r="R181" i="3" s="1"/>
  <c r="O182" i="3"/>
  <c r="R182" i="3" s="1"/>
  <c r="O183" i="3"/>
  <c r="R183" i="3" s="1"/>
  <c r="O184" i="3"/>
  <c r="R184" i="3" s="1"/>
  <c r="O185" i="3"/>
  <c r="R185" i="3" s="1"/>
  <c r="O186" i="3"/>
  <c r="R186" i="3" s="1"/>
  <c r="O187" i="3"/>
  <c r="R187" i="3" s="1"/>
  <c r="O188" i="3"/>
  <c r="R188" i="3" s="1"/>
  <c r="O189" i="3"/>
  <c r="R189" i="3" s="1"/>
  <c r="O190" i="3"/>
  <c r="R190" i="3" s="1"/>
  <c r="O191" i="3"/>
  <c r="R191" i="3" s="1"/>
  <c r="O192" i="3"/>
  <c r="R192" i="3" s="1"/>
  <c r="O193" i="3"/>
  <c r="R193" i="3" s="1"/>
  <c r="O194" i="3"/>
  <c r="R194" i="3" s="1"/>
  <c r="O195" i="3"/>
  <c r="R195" i="3" s="1"/>
  <c r="O196" i="3"/>
  <c r="R196" i="3" s="1"/>
  <c r="O197" i="3"/>
  <c r="R197" i="3" s="1"/>
  <c r="O198" i="3"/>
  <c r="R198" i="3" s="1"/>
  <c r="O199" i="3"/>
  <c r="R199" i="3" s="1"/>
  <c r="O200" i="3"/>
  <c r="R200" i="3" s="1"/>
  <c r="O201" i="3"/>
  <c r="R201" i="3" s="1"/>
  <c r="O202" i="3"/>
  <c r="R202" i="3" s="1"/>
  <c r="O203" i="3"/>
  <c r="R203" i="3" s="1"/>
  <c r="O204" i="3"/>
  <c r="R204" i="3" s="1"/>
  <c r="O205" i="3"/>
  <c r="R205" i="3" s="1"/>
  <c r="O206" i="3"/>
  <c r="R206" i="3" s="1"/>
  <c r="O207" i="3"/>
  <c r="R207" i="3" s="1"/>
  <c r="O208" i="3"/>
  <c r="R208" i="3" s="1"/>
  <c r="O209" i="3"/>
  <c r="R209" i="3" s="1"/>
  <c r="O210" i="3"/>
  <c r="R210" i="3" s="1"/>
  <c r="O211" i="3"/>
  <c r="R211" i="3" s="1"/>
  <c r="O212" i="3"/>
  <c r="R212" i="3" s="1"/>
  <c r="O213" i="3"/>
  <c r="R213" i="3" s="1"/>
  <c r="O214" i="3"/>
  <c r="R214" i="3" s="1"/>
  <c r="O215" i="3"/>
  <c r="R215" i="3" s="1"/>
  <c r="O216" i="3"/>
  <c r="R216" i="3" s="1"/>
  <c r="O217" i="3"/>
  <c r="R217" i="3" s="1"/>
  <c r="O218" i="3"/>
  <c r="R218" i="3" s="1"/>
  <c r="O219" i="3"/>
  <c r="R219" i="3" s="1"/>
  <c r="O220" i="3"/>
  <c r="R220" i="3" s="1"/>
  <c r="O221" i="3"/>
  <c r="R221" i="3" s="1"/>
  <c r="O222" i="3"/>
  <c r="R222" i="3" s="1"/>
  <c r="O223" i="3"/>
  <c r="R223" i="3" s="1"/>
  <c r="O224" i="3"/>
  <c r="R224" i="3" s="1"/>
  <c r="O225" i="3"/>
  <c r="R225" i="3" s="1"/>
  <c r="O226" i="3"/>
  <c r="R226" i="3" s="1"/>
  <c r="O227" i="3"/>
  <c r="R227" i="3" s="1"/>
  <c r="O228" i="3"/>
  <c r="R228" i="3" s="1"/>
  <c r="O229" i="3"/>
  <c r="R229" i="3" s="1"/>
  <c r="O230" i="3"/>
  <c r="R230" i="3" s="1"/>
  <c r="O231" i="3"/>
  <c r="R231" i="3" s="1"/>
  <c r="O232" i="3"/>
  <c r="R232" i="3" s="1"/>
  <c r="O233" i="3"/>
  <c r="R233" i="3" s="1"/>
  <c r="O234" i="3"/>
  <c r="R234" i="3" s="1"/>
  <c r="O235" i="3"/>
  <c r="R235" i="3" s="1"/>
  <c r="O236" i="3"/>
  <c r="R236" i="3" s="1"/>
  <c r="O237" i="3"/>
  <c r="R237" i="3" s="1"/>
  <c r="O238" i="3"/>
  <c r="R238" i="3" s="1"/>
  <c r="O239" i="3"/>
  <c r="R239" i="3" s="1"/>
  <c r="O240" i="3"/>
  <c r="R240" i="3" s="1"/>
  <c r="O241" i="3"/>
  <c r="R241" i="3" s="1"/>
  <c r="O242" i="3"/>
  <c r="R242" i="3" s="1"/>
  <c r="O243" i="3"/>
  <c r="R243" i="3" s="1"/>
  <c r="O244" i="3"/>
  <c r="R244" i="3" s="1"/>
  <c r="O245" i="3"/>
  <c r="R245" i="3" s="1"/>
  <c r="O246" i="3"/>
  <c r="R246" i="3" s="1"/>
  <c r="O247" i="3"/>
  <c r="R247" i="3" s="1"/>
  <c r="O248" i="3"/>
  <c r="R248" i="3" s="1"/>
  <c r="O249" i="3"/>
  <c r="R249" i="3" s="1"/>
  <c r="O250" i="3"/>
  <c r="R250" i="3" s="1"/>
  <c r="O251" i="3"/>
  <c r="R251" i="3" s="1"/>
  <c r="O252" i="3"/>
  <c r="R252" i="3" s="1"/>
  <c r="O253" i="3"/>
  <c r="R253" i="3" s="1"/>
  <c r="O254" i="3"/>
  <c r="R254" i="3" s="1"/>
  <c r="O255" i="3"/>
  <c r="R255" i="3" s="1"/>
  <c r="O256" i="3"/>
  <c r="R256" i="3" s="1"/>
  <c r="O257" i="3"/>
  <c r="R257" i="3" s="1"/>
  <c r="O258" i="3"/>
  <c r="R258" i="3" s="1"/>
  <c r="O259" i="3"/>
  <c r="R259" i="3" s="1"/>
  <c r="O260" i="3"/>
  <c r="R260" i="3" s="1"/>
  <c r="O261" i="3"/>
  <c r="R261" i="3" s="1"/>
  <c r="O262" i="3"/>
  <c r="R262" i="3" s="1"/>
  <c r="O263" i="3"/>
  <c r="R263" i="3" s="1"/>
  <c r="O264" i="3"/>
  <c r="R264" i="3" s="1"/>
  <c r="O265" i="3"/>
  <c r="R265" i="3" s="1"/>
  <c r="O266" i="3"/>
  <c r="R266" i="3" s="1"/>
  <c r="O267" i="3"/>
  <c r="R267" i="3" s="1"/>
  <c r="O268" i="3"/>
  <c r="R268" i="3" s="1"/>
  <c r="O269" i="3"/>
  <c r="R269" i="3" s="1"/>
  <c r="O270" i="3"/>
  <c r="R270" i="3" s="1"/>
  <c r="O271" i="3"/>
  <c r="R271" i="3" s="1"/>
  <c r="O272" i="3"/>
  <c r="R272" i="3" s="1"/>
  <c r="O273" i="3"/>
  <c r="R273" i="3" s="1"/>
  <c r="O274" i="3"/>
  <c r="R274" i="3" s="1"/>
  <c r="O275" i="3"/>
  <c r="R275" i="3" s="1"/>
  <c r="O276" i="3"/>
  <c r="R276" i="3" s="1"/>
  <c r="O277" i="3"/>
  <c r="R277" i="3" s="1"/>
  <c r="O278" i="3"/>
  <c r="R278" i="3" s="1"/>
  <c r="O279" i="3"/>
  <c r="R279" i="3" s="1"/>
  <c r="O280" i="3"/>
  <c r="R280" i="3" s="1"/>
  <c r="O281" i="3"/>
  <c r="R281" i="3" s="1"/>
  <c r="O282" i="3"/>
  <c r="R282" i="3" s="1"/>
  <c r="O283" i="3"/>
  <c r="R283" i="3" s="1"/>
  <c r="O284" i="3"/>
  <c r="R284" i="3" s="1"/>
  <c r="O285" i="3"/>
  <c r="R285" i="3" s="1"/>
  <c r="O286" i="3"/>
  <c r="R286" i="3" s="1"/>
  <c r="O287" i="3"/>
  <c r="R287" i="3" s="1"/>
  <c r="O288" i="3"/>
  <c r="R288" i="3" s="1"/>
  <c r="O289" i="3"/>
  <c r="R289" i="3" s="1"/>
  <c r="O290" i="3"/>
  <c r="R290" i="3" s="1"/>
  <c r="O291" i="3"/>
  <c r="R291" i="3" s="1"/>
  <c r="O292" i="3"/>
  <c r="R292" i="3" s="1"/>
  <c r="O293" i="3"/>
  <c r="R293" i="3" s="1"/>
  <c r="O294" i="3"/>
  <c r="R294" i="3" s="1"/>
  <c r="O295" i="3"/>
  <c r="R295" i="3" s="1"/>
  <c r="O296" i="3"/>
  <c r="R296" i="3" s="1"/>
  <c r="O297" i="3"/>
  <c r="R297" i="3" s="1"/>
  <c r="O298" i="3"/>
  <c r="R298" i="3" s="1"/>
  <c r="O299" i="3"/>
  <c r="R299" i="3" s="1"/>
  <c r="O300" i="3"/>
  <c r="R300" i="3" s="1"/>
  <c r="J101" i="3"/>
  <c r="M101" i="3" s="1"/>
  <c r="J102" i="3"/>
  <c r="M102" i="3" s="1"/>
  <c r="J103" i="3"/>
  <c r="M103" i="3" s="1"/>
  <c r="J104" i="3"/>
  <c r="M104" i="3" s="1"/>
  <c r="J105" i="3"/>
  <c r="M105" i="3" s="1"/>
  <c r="J106" i="3"/>
  <c r="M106" i="3" s="1"/>
  <c r="J107" i="3"/>
  <c r="M107" i="3" s="1"/>
  <c r="J108" i="3"/>
  <c r="M108" i="3" s="1"/>
  <c r="J109" i="3"/>
  <c r="M109" i="3" s="1"/>
  <c r="J110" i="3"/>
  <c r="M110" i="3" s="1"/>
  <c r="J111" i="3"/>
  <c r="M111" i="3" s="1"/>
  <c r="J112" i="3"/>
  <c r="M112" i="3" s="1"/>
  <c r="J113" i="3"/>
  <c r="M113" i="3" s="1"/>
  <c r="J114" i="3"/>
  <c r="M114" i="3" s="1"/>
  <c r="J115" i="3"/>
  <c r="M115" i="3" s="1"/>
  <c r="J116" i="3"/>
  <c r="M116" i="3" s="1"/>
  <c r="J117" i="3"/>
  <c r="M117" i="3" s="1"/>
  <c r="J118" i="3"/>
  <c r="M118" i="3" s="1"/>
  <c r="J119" i="3"/>
  <c r="M119" i="3" s="1"/>
  <c r="J120" i="3"/>
  <c r="M120" i="3" s="1"/>
  <c r="J121" i="3"/>
  <c r="M121" i="3" s="1"/>
  <c r="J122" i="3"/>
  <c r="M122" i="3" s="1"/>
  <c r="J123" i="3"/>
  <c r="M123" i="3" s="1"/>
  <c r="J124" i="3"/>
  <c r="M124" i="3" s="1"/>
  <c r="J125" i="3"/>
  <c r="M125" i="3" s="1"/>
  <c r="J126" i="3"/>
  <c r="M126" i="3" s="1"/>
  <c r="J127" i="3"/>
  <c r="M127" i="3" s="1"/>
  <c r="J128" i="3"/>
  <c r="M128" i="3" s="1"/>
  <c r="J129" i="3"/>
  <c r="M129" i="3" s="1"/>
  <c r="J130" i="3"/>
  <c r="M130" i="3" s="1"/>
  <c r="J131" i="3"/>
  <c r="M131" i="3" s="1"/>
  <c r="J132" i="3"/>
  <c r="M132" i="3" s="1"/>
  <c r="J133" i="3"/>
  <c r="M133" i="3" s="1"/>
  <c r="J134" i="3"/>
  <c r="M134" i="3" s="1"/>
  <c r="J135" i="3"/>
  <c r="M135" i="3" s="1"/>
  <c r="J136" i="3"/>
  <c r="M136" i="3" s="1"/>
  <c r="J137" i="3"/>
  <c r="M137" i="3" s="1"/>
  <c r="J138" i="3"/>
  <c r="M138" i="3" s="1"/>
  <c r="J139" i="3"/>
  <c r="M139" i="3" s="1"/>
  <c r="J140" i="3"/>
  <c r="M140" i="3" s="1"/>
  <c r="J141" i="3"/>
  <c r="M141" i="3" s="1"/>
  <c r="J142" i="3"/>
  <c r="M142" i="3" s="1"/>
  <c r="J143" i="3"/>
  <c r="M143" i="3" s="1"/>
  <c r="J144" i="3"/>
  <c r="M144" i="3" s="1"/>
  <c r="J145" i="3"/>
  <c r="M145" i="3" s="1"/>
  <c r="J146" i="3"/>
  <c r="M146" i="3" s="1"/>
  <c r="J147" i="3"/>
  <c r="M147" i="3" s="1"/>
  <c r="J148" i="3"/>
  <c r="M148" i="3" s="1"/>
  <c r="J149" i="3"/>
  <c r="M149" i="3" s="1"/>
  <c r="J150" i="3"/>
  <c r="M150" i="3" s="1"/>
  <c r="J151" i="3"/>
  <c r="M151" i="3" s="1"/>
  <c r="J152" i="3"/>
  <c r="M152" i="3" s="1"/>
  <c r="J153" i="3"/>
  <c r="M153" i="3" s="1"/>
  <c r="J154" i="3"/>
  <c r="M154" i="3" s="1"/>
  <c r="J155" i="3"/>
  <c r="M155" i="3" s="1"/>
  <c r="J156" i="3"/>
  <c r="M156" i="3" s="1"/>
  <c r="J157" i="3"/>
  <c r="M157" i="3" s="1"/>
  <c r="J158" i="3"/>
  <c r="M158" i="3" s="1"/>
  <c r="J159" i="3"/>
  <c r="M159" i="3" s="1"/>
  <c r="J160" i="3"/>
  <c r="M160" i="3" s="1"/>
  <c r="J161" i="3"/>
  <c r="M161" i="3" s="1"/>
  <c r="J162" i="3"/>
  <c r="M162" i="3" s="1"/>
  <c r="J163" i="3"/>
  <c r="M163" i="3" s="1"/>
  <c r="J164" i="3"/>
  <c r="M164" i="3" s="1"/>
  <c r="J165" i="3"/>
  <c r="M165" i="3" s="1"/>
  <c r="J166" i="3"/>
  <c r="M166" i="3" s="1"/>
  <c r="J167" i="3"/>
  <c r="M167" i="3" s="1"/>
  <c r="J168" i="3"/>
  <c r="M168" i="3" s="1"/>
  <c r="J169" i="3"/>
  <c r="M169" i="3" s="1"/>
  <c r="J170" i="3"/>
  <c r="M170" i="3" s="1"/>
  <c r="J171" i="3"/>
  <c r="M171" i="3" s="1"/>
  <c r="J172" i="3"/>
  <c r="M172" i="3" s="1"/>
  <c r="J173" i="3"/>
  <c r="M173" i="3" s="1"/>
  <c r="J174" i="3"/>
  <c r="M174" i="3" s="1"/>
  <c r="J175" i="3"/>
  <c r="M175" i="3" s="1"/>
  <c r="J176" i="3"/>
  <c r="M176" i="3" s="1"/>
  <c r="J177" i="3"/>
  <c r="M177" i="3" s="1"/>
  <c r="J178" i="3"/>
  <c r="M178" i="3" s="1"/>
  <c r="J179" i="3"/>
  <c r="M179" i="3" s="1"/>
  <c r="J180" i="3"/>
  <c r="M180" i="3" s="1"/>
  <c r="J181" i="3"/>
  <c r="M181" i="3" s="1"/>
  <c r="J182" i="3"/>
  <c r="M182" i="3" s="1"/>
  <c r="J183" i="3"/>
  <c r="M183" i="3" s="1"/>
  <c r="J184" i="3"/>
  <c r="M184" i="3" s="1"/>
  <c r="J185" i="3"/>
  <c r="M185" i="3" s="1"/>
  <c r="J186" i="3"/>
  <c r="M186" i="3" s="1"/>
  <c r="J187" i="3"/>
  <c r="M187" i="3" s="1"/>
  <c r="J188" i="3"/>
  <c r="M188" i="3" s="1"/>
  <c r="J189" i="3"/>
  <c r="M189" i="3" s="1"/>
  <c r="J190" i="3"/>
  <c r="M190" i="3" s="1"/>
  <c r="J191" i="3"/>
  <c r="M191" i="3" s="1"/>
  <c r="J192" i="3"/>
  <c r="M192" i="3" s="1"/>
  <c r="J193" i="3"/>
  <c r="M193" i="3" s="1"/>
  <c r="J194" i="3"/>
  <c r="M194" i="3" s="1"/>
  <c r="J195" i="3"/>
  <c r="M195" i="3" s="1"/>
  <c r="J196" i="3"/>
  <c r="M196" i="3" s="1"/>
  <c r="J197" i="3"/>
  <c r="M197" i="3" s="1"/>
  <c r="J198" i="3"/>
  <c r="M198" i="3" s="1"/>
  <c r="J199" i="3"/>
  <c r="M199" i="3" s="1"/>
  <c r="J200" i="3"/>
  <c r="M200" i="3" s="1"/>
  <c r="J201" i="3"/>
  <c r="M201" i="3" s="1"/>
  <c r="J202" i="3"/>
  <c r="M202" i="3" s="1"/>
  <c r="J203" i="3"/>
  <c r="M203" i="3" s="1"/>
  <c r="J204" i="3"/>
  <c r="M204" i="3" s="1"/>
  <c r="J205" i="3"/>
  <c r="M205" i="3" s="1"/>
  <c r="J206" i="3"/>
  <c r="M206" i="3" s="1"/>
  <c r="J207" i="3"/>
  <c r="M207" i="3" s="1"/>
  <c r="J208" i="3"/>
  <c r="M208" i="3" s="1"/>
  <c r="J209" i="3"/>
  <c r="M209" i="3" s="1"/>
  <c r="J210" i="3"/>
  <c r="M210" i="3" s="1"/>
  <c r="J211" i="3"/>
  <c r="M211" i="3" s="1"/>
  <c r="J212" i="3"/>
  <c r="M212" i="3" s="1"/>
  <c r="J213" i="3"/>
  <c r="M213" i="3" s="1"/>
  <c r="J214" i="3"/>
  <c r="M214" i="3" s="1"/>
  <c r="J215" i="3"/>
  <c r="M215" i="3" s="1"/>
  <c r="J216" i="3"/>
  <c r="M216" i="3" s="1"/>
  <c r="J217" i="3"/>
  <c r="M217" i="3" s="1"/>
  <c r="J218" i="3"/>
  <c r="M218" i="3" s="1"/>
  <c r="J219" i="3"/>
  <c r="M219" i="3" s="1"/>
  <c r="J220" i="3"/>
  <c r="M220" i="3" s="1"/>
  <c r="J221" i="3"/>
  <c r="M221" i="3" s="1"/>
  <c r="J222" i="3"/>
  <c r="M222" i="3" s="1"/>
  <c r="J223" i="3"/>
  <c r="M223" i="3" s="1"/>
  <c r="J224" i="3"/>
  <c r="M224" i="3" s="1"/>
  <c r="J225" i="3"/>
  <c r="M225" i="3" s="1"/>
  <c r="J226" i="3"/>
  <c r="M226" i="3" s="1"/>
  <c r="J227" i="3"/>
  <c r="M227" i="3" s="1"/>
  <c r="J228" i="3"/>
  <c r="M228" i="3" s="1"/>
  <c r="J229" i="3"/>
  <c r="M229" i="3" s="1"/>
  <c r="J230" i="3"/>
  <c r="M230" i="3" s="1"/>
  <c r="J231" i="3"/>
  <c r="M231" i="3" s="1"/>
  <c r="J232" i="3"/>
  <c r="M232" i="3" s="1"/>
  <c r="J233" i="3"/>
  <c r="M233" i="3" s="1"/>
  <c r="J234" i="3"/>
  <c r="M234" i="3" s="1"/>
  <c r="J235" i="3"/>
  <c r="M235" i="3" s="1"/>
  <c r="J236" i="3"/>
  <c r="M236" i="3" s="1"/>
  <c r="J237" i="3"/>
  <c r="M237" i="3" s="1"/>
  <c r="J238" i="3"/>
  <c r="M238" i="3" s="1"/>
  <c r="J239" i="3"/>
  <c r="M239" i="3" s="1"/>
  <c r="J240" i="3"/>
  <c r="M240" i="3" s="1"/>
  <c r="J241" i="3"/>
  <c r="M241" i="3" s="1"/>
  <c r="J242" i="3"/>
  <c r="M242" i="3" s="1"/>
  <c r="J243" i="3"/>
  <c r="M243" i="3" s="1"/>
  <c r="J244" i="3"/>
  <c r="M244" i="3" s="1"/>
  <c r="J245" i="3"/>
  <c r="M245" i="3" s="1"/>
  <c r="J246" i="3"/>
  <c r="M246" i="3" s="1"/>
  <c r="J247" i="3"/>
  <c r="M247" i="3" s="1"/>
  <c r="J248" i="3"/>
  <c r="M248" i="3" s="1"/>
  <c r="J249" i="3"/>
  <c r="M249" i="3" s="1"/>
  <c r="J250" i="3"/>
  <c r="M250" i="3" s="1"/>
  <c r="J251" i="3"/>
  <c r="M251" i="3" s="1"/>
  <c r="J252" i="3"/>
  <c r="M252" i="3" s="1"/>
  <c r="J253" i="3"/>
  <c r="M253" i="3" s="1"/>
  <c r="J254" i="3"/>
  <c r="M254" i="3" s="1"/>
  <c r="J255" i="3"/>
  <c r="M255" i="3" s="1"/>
  <c r="J256" i="3"/>
  <c r="M256" i="3" s="1"/>
  <c r="J257" i="3"/>
  <c r="M257" i="3" s="1"/>
  <c r="J258" i="3"/>
  <c r="M258" i="3" s="1"/>
  <c r="J259" i="3"/>
  <c r="M259" i="3" s="1"/>
  <c r="J260" i="3"/>
  <c r="M260" i="3" s="1"/>
  <c r="J261" i="3"/>
  <c r="M261" i="3" s="1"/>
  <c r="J262" i="3"/>
  <c r="M262" i="3" s="1"/>
  <c r="J263" i="3"/>
  <c r="M263" i="3" s="1"/>
  <c r="J264" i="3"/>
  <c r="M264" i="3" s="1"/>
  <c r="J265" i="3"/>
  <c r="M265" i="3" s="1"/>
  <c r="J266" i="3"/>
  <c r="M266" i="3" s="1"/>
  <c r="J267" i="3"/>
  <c r="M267" i="3" s="1"/>
  <c r="J268" i="3"/>
  <c r="M268" i="3" s="1"/>
  <c r="J269" i="3"/>
  <c r="M269" i="3" s="1"/>
  <c r="J270" i="3"/>
  <c r="M270" i="3" s="1"/>
  <c r="J271" i="3"/>
  <c r="M271" i="3" s="1"/>
  <c r="J272" i="3"/>
  <c r="M272" i="3" s="1"/>
  <c r="J273" i="3"/>
  <c r="M273" i="3" s="1"/>
  <c r="J274" i="3"/>
  <c r="M274" i="3" s="1"/>
  <c r="J275" i="3"/>
  <c r="M275" i="3" s="1"/>
  <c r="J276" i="3"/>
  <c r="M276" i="3" s="1"/>
  <c r="J277" i="3"/>
  <c r="M277" i="3" s="1"/>
  <c r="J278" i="3"/>
  <c r="M278" i="3" s="1"/>
  <c r="J279" i="3"/>
  <c r="M279" i="3" s="1"/>
  <c r="J280" i="3"/>
  <c r="M280" i="3" s="1"/>
  <c r="J281" i="3"/>
  <c r="M281" i="3" s="1"/>
  <c r="J282" i="3"/>
  <c r="M282" i="3" s="1"/>
  <c r="J283" i="3"/>
  <c r="M283" i="3" s="1"/>
  <c r="J284" i="3"/>
  <c r="M284" i="3" s="1"/>
  <c r="J285" i="3"/>
  <c r="M285" i="3" s="1"/>
  <c r="J286" i="3"/>
  <c r="M286" i="3" s="1"/>
  <c r="J287" i="3"/>
  <c r="M287" i="3" s="1"/>
  <c r="J288" i="3"/>
  <c r="M288" i="3" s="1"/>
  <c r="J289" i="3"/>
  <c r="M289" i="3" s="1"/>
  <c r="J290" i="3"/>
  <c r="M290" i="3" s="1"/>
  <c r="J291" i="3"/>
  <c r="M291" i="3" s="1"/>
  <c r="J292" i="3"/>
  <c r="M292" i="3" s="1"/>
  <c r="J293" i="3"/>
  <c r="M293" i="3" s="1"/>
  <c r="J294" i="3"/>
  <c r="M294" i="3" s="1"/>
  <c r="J295" i="3"/>
  <c r="M295" i="3" s="1"/>
  <c r="J296" i="3"/>
  <c r="M296" i="3" s="1"/>
  <c r="J297" i="3"/>
  <c r="M297" i="3" s="1"/>
  <c r="J298" i="3"/>
  <c r="M298" i="3" s="1"/>
  <c r="J299" i="3"/>
  <c r="M299" i="3" s="1"/>
  <c r="J300" i="3"/>
  <c r="M300" i="3" s="1"/>
  <c r="AH101" i="3"/>
  <c r="AI101" i="3"/>
  <c r="AJ101" i="3"/>
  <c r="AH102" i="3"/>
  <c r="AI102" i="3"/>
  <c r="AJ102" i="3"/>
  <c r="AH103" i="3"/>
  <c r="AI103" i="3"/>
  <c r="AJ103" i="3"/>
  <c r="AH104" i="3"/>
  <c r="AI104" i="3"/>
  <c r="AJ104" i="3"/>
  <c r="AH105" i="3"/>
  <c r="AI105" i="3"/>
  <c r="AJ105" i="3"/>
  <c r="AH106" i="3"/>
  <c r="AI106" i="3"/>
  <c r="AJ106" i="3"/>
  <c r="AH107" i="3"/>
  <c r="AI107" i="3"/>
  <c r="AJ107" i="3"/>
  <c r="AH108" i="3"/>
  <c r="AI108" i="3"/>
  <c r="AJ108" i="3"/>
  <c r="AH109" i="3"/>
  <c r="AI109" i="3"/>
  <c r="AJ109" i="3"/>
  <c r="AH110" i="3"/>
  <c r="AI110" i="3"/>
  <c r="AJ110" i="3"/>
  <c r="AH111" i="3"/>
  <c r="AI111" i="3"/>
  <c r="AJ111" i="3"/>
  <c r="AH112" i="3"/>
  <c r="AI112" i="3"/>
  <c r="AJ112" i="3"/>
  <c r="AH113" i="3"/>
  <c r="AI113" i="3"/>
  <c r="AJ113" i="3"/>
  <c r="AH114" i="3"/>
  <c r="AI114" i="3"/>
  <c r="AJ114" i="3"/>
  <c r="AH115" i="3"/>
  <c r="AI115" i="3"/>
  <c r="AJ115" i="3"/>
  <c r="AH116" i="3"/>
  <c r="AI116" i="3"/>
  <c r="AJ116" i="3"/>
  <c r="AH117" i="3"/>
  <c r="AI117" i="3"/>
  <c r="AJ117" i="3"/>
  <c r="AH118" i="3"/>
  <c r="AI118" i="3"/>
  <c r="AJ118" i="3"/>
  <c r="AH119" i="3"/>
  <c r="AI119" i="3"/>
  <c r="AJ119" i="3"/>
  <c r="AH120" i="3"/>
  <c r="AI120" i="3"/>
  <c r="AJ120" i="3"/>
  <c r="AH121" i="3"/>
  <c r="AI121" i="3"/>
  <c r="AJ121" i="3"/>
  <c r="AH122" i="3"/>
  <c r="AI122" i="3"/>
  <c r="AJ122" i="3"/>
  <c r="AH123" i="3"/>
  <c r="AI123" i="3"/>
  <c r="AJ123" i="3"/>
  <c r="AH124" i="3"/>
  <c r="AI124" i="3"/>
  <c r="AJ124" i="3"/>
  <c r="AH125" i="3"/>
  <c r="AI125" i="3"/>
  <c r="AJ125" i="3"/>
  <c r="AH126" i="3"/>
  <c r="AI126" i="3"/>
  <c r="AJ126" i="3"/>
  <c r="AH127" i="3"/>
  <c r="AI127" i="3"/>
  <c r="AJ127" i="3"/>
  <c r="AH128" i="3"/>
  <c r="AI128" i="3"/>
  <c r="AJ128" i="3"/>
  <c r="AH129" i="3"/>
  <c r="AI129" i="3"/>
  <c r="AJ129" i="3"/>
  <c r="AH130" i="3"/>
  <c r="AI130" i="3"/>
  <c r="AJ130" i="3"/>
  <c r="AH131" i="3"/>
  <c r="AI131" i="3"/>
  <c r="AJ131" i="3"/>
  <c r="AH132" i="3"/>
  <c r="AI132" i="3"/>
  <c r="AJ132" i="3"/>
  <c r="AH133" i="3"/>
  <c r="AI133" i="3"/>
  <c r="AJ133" i="3"/>
  <c r="AH134" i="3"/>
  <c r="AI134" i="3"/>
  <c r="AJ134" i="3"/>
  <c r="AH135" i="3"/>
  <c r="AI135" i="3"/>
  <c r="AJ135" i="3"/>
  <c r="AH136" i="3"/>
  <c r="AI136" i="3"/>
  <c r="AJ136" i="3"/>
  <c r="AH137" i="3"/>
  <c r="AI137" i="3"/>
  <c r="AJ137" i="3"/>
  <c r="AH138" i="3"/>
  <c r="AI138" i="3"/>
  <c r="AJ138" i="3"/>
  <c r="AH139" i="3"/>
  <c r="AI139" i="3"/>
  <c r="AJ139" i="3"/>
  <c r="AH140" i="3"/>
  <c r="AI140" i="3"/>
  <c r="AJ140" i="3"/>
  <c r="AH141" i="3"/>
  <c r="AI141" i="3"/>
  <c r="AJ141" i="3"/>
  <c r="AH142" i="3"/>
  <c r="AI142" i="3"/>
  <c r="AJ142" i="3"/>
  <c r="AH143" i="3"/>
  <c r="AI143" i="3"/>
  <c r="AJ143" i="3"/>
  <c r="AH144" i="3"/>
  <c r="AI144" i="3"/>
  <c r="AJ144" i="3"/>
  <c r="AH145" i="3"/>
  <c r="AI145" i="3"/>
  <c r="AJ145" i="3"/>
  <c r="AH146" i="3"/>
  <c r="AI146" i="3"/>
  <c r="AJ146" i="3"/>
  <c r="AH147" i="3"/>
  <c r="AI147" i="3"/>
  <c r="AJ147" i="3"/>
  <c r="AH148" i="3"/>
  <c r="AI148" i="3"/>
  <c r="AJ148" i="3"/>
  <c r="AH149" i="3"/>
  <c r="AI149" i="3"/>
  <c r="AJ149" i="3"/>
  <c r="AH150" i="3"/>
  <c r="AI150" i="3"/>
  <c r="AJ150" i="3"/>
  <c r="AH151" i="3"/>
  <c r="AI151" i="3"/>
  <c r="AJ151" i="3"/>
  <c r="AH152" i="3"/>
  <c r="AI152" i="3"/>
  <c r="AJ152" i="3"/>
  <c r="AH153" i="3"/>
  <c r="AI153" i="3"/>
  <c r="AJ153" i="3"/>
  <c r="AH154" i="3"/>
  <c r="AI154" i="3"/>
  <c r="AJ154" i="3"/>
  <c r="AH155" i="3"/>
  <c r="AI155" i="3"/>
  <c r="AJ155" i="3"/>
  <c r="AH156" i="3"/>
  <c r="AI156" i="3"/>
  <c r="AJ156" i="3"/>
  <c r="AH157" i="3"/>
  <c r="AI157" i="3"/>
  <c r="AJ157" i="3"/>
  <c r="AH158" i="3"/>
  <c r="AI158" i="3"/>
  <c r="AJ158" i="3"/>
  <c r="AH159" i="3"/>
  <c r="AI159" i="3"/>
  <c r="AJ159" i="3"/>
  <c r="AH160" i="3"/>
  <c r="AI160" i="3"/>
  <c r="AJ160" i="3"/>
  <c r="AH161" i="3"/>
  <c r="AI161" i="3"/>
  <c r="AJ161" i="3"/>
  <c r="AH162" i="3"/>
  <c r="AI162" i="3"/>
  <c r="AJ162" i="3"/>
  <c r="AH163" i="3"/>
  <c r="AI163" i="3"/>
  <c r="AJ163" i="3"/>
  <c r="AH164" i="3"/>
  <c r="AI164" i="3"/>
  <c r="AJ164" i="3"/>
  <c r="AH165" i="3"/>
  <c r="AI165" i="3"/>
  <c r="AJ165" i="3"/>
  <c r="AH166" i="3"/>
  <c r="AI166" i="3"/>
  <c r="AJ166" i="3"/>
  <c r="AH167" i="3"/>
  <c r="AI167" i="3"/>
  <c r="AJ167" i="3"/>
  <c r="AH168" i="3"/>
  <c r="AI168" i="3"/>
  <c r="AJ168" i="3"/>
  <c r="AH169" i="3"/>
  <c r="AI169" i="3"/>
  <c r="AJ169" i="3"/>
  <c r="AH170" i="3"/>
  <c r="AI170" i="3"/>
  <c r="AJ170" i="3"/>
  <c r="AH171" i="3"/>
  <c r="AI171" i="3"/>
  <c r="AJ171" i="3"/>
  <c r="AH172" i="3"/>
  <c r="AI172" i="3"/>
  <c r="AJ172" i="3"/>
  <c r="AH173" i="3"/>
  <c r="AI173" i="3"/>
  <c r="AJ173" i="3"/>
  <c r="AH174" i="3"/>
  <c r="AI174" i="3"/>
  <c r="AJ174" i="3"/>
  <c r="AH175" i="3"/>
  <c r="AI175" i="3"/>
  <c r="AJ175" i="3"/>
  <c r="AH176" i="3"/>
  <c r="AI176" i="3"/>
  <c r="AJ176" i="3"/>
  <c r="AH177" i="3"/>
  <c r="AI177" i="3"/>
  <c r="AJ177" i="3"/>
  <c r="AH178" i="3"/>
  <c r="AI178" i="3"/>
  <c r="AJ178" i="3"/>
  <c r="AH179" i="3"/>
  <c r="AI179" i="3"/>
  <c r="AJ179" i="3"/>
  <c r="AH180" i="3"/>
  <c r="AI180" i="3"/>
  <c r="AJ180" i="3"/>
  <c r="AH181" i="3"/>
  <c r="AI181" i="3"/>
  <c r="AJ181" i="3"/>
  <c r="AH182" i="3"/>
  <c r="AI182" i="3"/>
  <c r="AJ182" i="3"/>
  <c r="AH183" i="3"/>
  <c r="AI183" i="3"/>
  <c r="AJ183" i="3"/>
  <c r="AH184" i="3"/>
  <c r="AI184" i="3"/>
  <c r="AJ184" i="3"/>
  <c r="AH185" i="3"/>
  <c r="AI185" i="3"/>
  <c r="AJ185" i="3"/>
  <c r="AH186" i="3"/>
  <c r="AI186" i="3"/>
  <c r="AJ186" i="3"/>
  <c r="AH187" i="3"/>
  <c r="AI187" i="3"/>
  <c r="AJ187" i="3"/>
  <c r="AH188" i="3"/>
  <c r="AI188" i="3"/>
  <c r="AJ188" i="3"/>
  <c r="AH189" i="3"/>
  <c r="AI189" i="3"/>
  <c r="AJ189" i="3"/>
  <c r="AH190" i="3"/>
  <c r="AI190" i="3"/>
  <c r="AJ190" i="3"/>
  <c r="AH191" i="3"/>
  <c r="AI191" i="3"/>
  <c r="AJ191" i="3"/>
  <c r="AH192" i="3"/>
  <c r="AI192" i="3"/>
  <c r="AJ192" i="3"/>
  <c r="AH193" i="3"/>
  <c r="AI193" i="3"/>
  <c r="AJ193" i="3"/>
  <c r="AH194" i="3"/>
  <c r="AI194" i="3"/>
  <c r="AJ194" i="3"/>
  <c r="AH195" i="3"/>
  <c r="AI195" i="3"/>
  <c r="AJ195" i="3"/>
  <c r="AH196" i="3"/>
  <c r="AI196" i="3"/>
  <c r="AJ196" i="3"/>
  <c r="AH197" i="3"/>
  <c r="AI197" i="3"/>
  <c r="AJ197" i="3"/>
  <c r="AH198" i="3"/>
  <c r="AI198" i="3"/>
  <c r="AJ198" i="3"/>
  <c r="AH199" i="3"/>
  <c r="AI199" i="3"/>
  <c r="AJ199" i="3"/>
  <c r="AH200" i="3"/>
  <c r="AI200" i="3"/>
  <c r="AJ200" i="3"/>
  <c r="AH201" i="3"/>
  <c r="AI201" i="3"/>
  <c r="AJ201" i="3"/>
  <c r="AH202" i="3"/>
  <c r="AI202" i="3"/>
  <c r="AJ202" i="3"/>
  <c r="AH203" i="3"/>
  <c r="AI203" i="3"/>
  <c r="AJ203" i="3"/>
  <c r="AH204" i="3"/>
  <c r="AI204" i="3"/>
  <c r="AJ204" i="3"/>
  <c r="AH205" i="3"/>
  <c r="AI205" i="3"/>
  <c r="AJ205" i="3"/>
  <c r="AH206" i="3"/>
  <c r="AI206" i="3"/>
  <c r="AJ206" i="3"/>
  <c r="AH207" i="3"/>
  <c r="AI207" i="3"/>
  <c r="AJ207" i="3"/>
  <c r="AH208" i="3"/>
  <c r="AI208" i="3"/>
  <c r="AJ208" i="3"/>
  <c r="AH209" i="3"/>
  <c r="AI209" i="3"/>
  <c r="AJ209" i="3"/>
  <c r="AH210" i="3"/>
  <c r="AI210" i="3"/>
  <c r="AJ210" i="3"/>
  <c r="AH211" i="3"/>
  <c r="AI211" i="3"/>
  <c r="AJ211" i="3"/>
  <c r="AH212" i="3"/>
  <c r="AI212" i="3"/>
  <c r="AJ212" i="3"/>
  <c r="AH213" i="3"/>
  <c r="AI213" i="3"/>
  <c r="AJ213" i="3"/>
  <c r="AH214" i="3"/>
  <c r="AI214" i="3"/>
  <c r="AJ214" i="3"/>
  <c r="AH215" i="3"/>
  <c r="AI215" i="3"/>
  <c r="AJ215" i="3"/>
  <c r="AH216" i="3"/>
  <c r="AI216" i="3"/>
  <c r="AJ216" i="3"/>
  <c r="AH217" i="3"/>
  <c r="AI217" i="3"/>
  <c r="AJ217" i="3"/>
  <c r="AH218" i="3"/>
  <c r="AI218" i="3"/>
  <c r="AJ218" i="3"/>
  <c r="AH219" i="3"/>
  <c r="AI219" i="3"/>
  <c r="AJ219" i="3"/>
  <c r="AH220" i="3"/>
  <c r="AI220" i="3"/>
  <c r="AJ220" i="3"/>
  <c r="AH221" i="3"/>
  <c r="AI221" i="3"/>
  <c r="AJ221" i="3"/>
  <c r="AH222" i="3"/>
  <c r="AI222" i="3"/>
  <c r="AJ222" i="3"/>
  <c r="AH223" i="3"/>
  <c r="AI223" i="3"/>
  <c r="AJ223" i="3"/>
  <c r="AH224" i="3"/>
  <c r="AI224" i="3"/>
  <c r="AJ224" i="3"/>
  <c r="AH225" i="3"/>
  <c r="AI225" i="3"/>
  <c r="AJ225" i="3"/>
  <c r="AH226" i="3"/>
  <c r="AI226" i="3"/>
  <c r="AJ226" i="3"/>
  <c r="AH227" i="3"/>
  <c r="AI227" i="3"/>
  <c r="AJ227" i="3"/>
  <c r="AH228" i="3"/>
  <c r="AI228" i="3"/>
  <c r="AJ228" i="3"/>
  <c r="AH229" i="3"/>
  <c r="AI229" i="3"/>
  <c r="AJ229" i="3"/>
  <c r="AH230" i="3"/>
  <c r="AI230" i="3"/>
  <c r="AJ230" i="3"/>
  <c r="AH231" i="3"/>
  <c r="AI231" i="3"/>
  <c r="AJ231" i="3"/>
  <c r="AH232" i="3"/>
  <c r="AI232" i="3"/>
  <c r="AJ232" i="3"/>
  <c r="AH233" i="3"/>
  <c r="AI233" i="3"/>
  <c r="AJ233" i="3"/>
  <c r="AH234" i="3"/>
  <c r="AI234" i="3"/>
  <c r="AJ234" i="3"/>
  <c r="AH235" i="3"/>
  <c r="AI235" i="3"/>
  <c r="AJ235" i="3"/>
  <c r="AH236" i="3"/>
  <c r="AI236" i="3"/>
  <c r="AJ236" i="3"/>
  <c r="AH237" i="3"/>
  <c r="AI237" i="3"/>
  <c r="AJ237" i="3"/>
  <c r="AH238" i="3"/>
  <c r="AI238" i="3"/>
  <c r="AJ238" i="3"/>
  <c r="AH239" i="3"/>
  <c r="AI239" i="3"/>
  <c r="AJ239" i="3"/>
  <c r="AH240" i="3"/>
  <c r="AI240" i="3"/>
  <c r="AJ240" i="3"/>
  <c r="AH241" i="3"/>
  <c r="AI241" i="3"/>
  <c r="AJ241" i="3"/>
  <c r="AH242" i="3"/>
  <c r="AI242" i="3"/>
  <c r="AJ242" i="3"/>
  <c r="AH243" i="3"/>
  <c r="AI243" i="3"/>
  <c r="AJ243" i="3"/>
  <c r="AH244" i="3"/>
  <c r="AI244" i="3"/>
  <c r="AJ244" i="3"/>
  <c r="AH245" i="3"/>
  <c r="AI245" i="3"/>
  <c r="AJ245" i="3"/>
  <c r="AH246" i="3"/>
  <c r="AI246" i="3"/>
  <c r="AJ246" i="3"/>
  <c r="AH247" i="3"/>
  <c r="AI247" i="3"/>
  <c r="AJ247" i="3"/>
  <c r="AH248" i="3"/>
  <c r="AI248" i="3"/>
  <c r="AJ248" i="3"/>
  <c r="AH249" i="3"/>
  <c r="AI249" i="3"/>
  <c r="AJ249" i="3"/>
  <c r="AH250" i="3"/>
  <c r="AI250" i="3"/>
  <c r="AJ250" i="3"/>
  <c r="AH251" i="3"/>
  <c r="AI251" i="3"/>
  <c r="AJ251" i="3"/>
  <c r="AH252" i="3"/>
  <c r="AI252" i="3"/>
  <c r="AJ252" i="3"/>
  <c r="AH253" i="3"/>
  <c r="AI253" i="3"/>
  <c r="AJ253" i="3"/>
  <c r="AH254" i="3"/>
  <c r="AI254" i="3"/>
  <c r="AJ254" i="3"/>
  <c r="AH255" i="3"/>
  <c r="AI255" i="3"/>
  <c r="AJ255" i="3"/>
  <c r="AH256" i="3"/>
  <c r="AI256" i="3"/>
  <c r="AJ256" i="3"/>
  <c r="AH257" i="3"/>
  <c r="AI257" i="3"/>
  <c r="AJ257" i="3"/>
  <c r="AH258" i="3"/>
  <c r="AI258" i="3"/>
  <c r="AJ258" i="3"/>
  <c r="AH259" i="3"/>
  <c r="AI259" i="3"/>
  <c r="AJ259" i="3"/>
  <c r="AH260" i="3"/>
  <c r="AI260" i="3"/>
  <c r="AJ260" i="3"/>
  <c r="AH261" i="3"/>
  <c r="AI261" i="3"/>
  <c r="AJ261" i="3"/>
  <c r="AH262" i="3"/>
  <c r="AI262" i="3"/>
  <c r="AJ262" i="3"/>
  <c r="AH263" i="3"/>
  <c r="AI263" i="3"/>
  <c r="AJ263" i="3"/>
  <c r="AH264" i="3"/>
  <c r="AI264" i="3"/>
  <c r="AJ264" i="3"/>
  <c r="AH265" i="3"/>
  <c r="AI265" i="3"/>
  <c r="AJ265" i="3"/>
  <c r="AH266" i="3"/>
  <c r="AI266" i="3"/>
  <c r="AJ266" i="3"/>
  <c r="AH267" i="3"/>
  <c r="AI267" i="3"/>
  <c r="AJ267" i="3"/>
  <c r="AH268" i="3"/>
  <c r="AI268" i="3"/>
  <c r="AJ268" i="3"/>
  <c r="AH269" i="3"/>
  <c r="AI269" i="3"/>
  <c r="AJ269" i="3"/>
  <c r="AH270" i="3"/>
  <c r="AI270" i="3"/>
  <c r="AJ270" i="3"/>
  <c r="AH271" i="3"/>
  <c r="AI271" i="3"/>
  <c r="AJ271" i="3"/>
  <c r="AH272" i="3"/>
  <c r="AI272" i="3"/>
  <c r="AJ272" i="3"/>
  <c r="AH273" i="3"/>
  <c r="AI273" i="3"/>
  <c r="AJ273" i="3"/>
  <c r="AH274" i="3"/>
  <c r="AI274" i="3"/>
  <c r="AJ274" i="3"/>
  <c r="AH275" i="3"/>
  <c r="AI275" i="3"/>
  <c r="AJ275" i="3"/>
  <c r="AH276" i="3"/>
  <c r="AI276" i="3"/>
  <c r="AJ276" i="3"/>
  <c r="AH277" i="3"/>
  <c r="AI277" i="3"/>
  <c r="AJ277" i="3"/>
  <c r="AH278" i="3"/>
  <c r="AI278" i="3"/>
  <c r="AJ278" i="3"/>
  <c r="AH279" i="3"/>
  <c r="AI279" i="3"/>
  <c r="AJ279" i="3"/>
  <c r="AH280" i="3"/>
  <c r="AI280" i="3"/>
  <c r="AJ280" i="3"/>
  <c r="AH281" i="3"/>
  <c r="AI281" i="3"/>
  <c r="AJ281" i="3"/>
  <c r="AH282" i="3"/>
  <c r="AI282" i="3"/>
  <c r="AJ282" i="3"/>
  <c r="AH283" i="3"/>
  <c r="AI283" i="3"/>
  <c r="AJ283" i="3"/>
  <c r="AH284" i="3"/>
  <c r="AI284" i="3"/>
  <c r="AJ284" i="3"/>
  <c r="AH285" i="3"/>
  <c r="AI285" i="3"/>
  <c r="AJ285" i="3"/>
  <c r="AH286" i="3"/>
  <c r="AI286" i="3"/>
  <c r="AJ286" i="3"/>
  <c r="AH287" i="3"/>
  <c r="AI287" i="3"/>
  <c r="AJ287" i="3"/>
  <c r="AH288" i="3"/>
  <c r="AI288" i="3"/>
  <c r="AJ288" i="3"/>
  <c r="AH289" i="3"/>
  <c r="AI289" i="3"/>
  <c r="AJ289" i="3"/>
  <c r="AH290" i="3"/>
  <c r="AI290" i="3"/>
  <c r="AJ290" i="3"/>
  <c r="AH291" i="3"/>
  <c r="AI291" i="3"/>
  <c r="AJ291" i="3"/>
  <c r="AH292" i="3"/>
  <c r="AI292" i="3"/>
  <c r="AJ292" i="3"/>
  <c r="AH293" i="3"/>
  <c r="AI293" i="3"/>
  <c r="AJ293" i="3"/>
  <c r="AH294" i="3"/>
  <c r="AI294" i="3"/>
  <c r="AJ294" i="3"/>
  <c r="AH295" i="3"/>
  <c r="AI295" i="3"/>
  <c r="AJ295" i="3"/>
  <c r="AH296" i="3"/>
  <c r="AI296" i="3"/>
  <c r="AJ296" i="3"/>
  <c r="AH297" i="3"/>
  <c r="AI297" i="3"/>
  <c r="AJ297" i="3"/>
  <c r="AH298" i="3"/>
  <c r="AI298" i="3"/>
  <c r="AJ298" i="3"/>
  <c r="AH299" i="3"/>
  <c r="AI299" i="3"/>
  <c r="AJ299" i="3"/>
  <c r="AH300" i="3"/>
  <c r="AI300" i="3"/>
  <c r="AJ300" i="3"/>
  <c r="AK264" i="3" l="1"/>
  <c r="AK262" i="3"/>
  <c r="AK118" i="3"/>
  <c r="AK208" i="3"/>
  <c r="AK263" i="3"/>
  <c r="AK240" i="3"/>
  <c r="AK246" i="3"/>
  <c r="AK245" i="3"/>
  <c r="AK174" i="3"/>
  <c r="AK173" i="3"/>
  <c r="AK256" i="3"/>
  <c r="AK248" i="3"/>
  <c r="AK236" i="3"/>
  <c r="AK189" i="3"/>
  <c r="AK165" i="3"/>
  <c r="AK149" i="3"/>
  <c r="AK141" i="3"/>
  <c r="AK125" i="3"/>
  <c r="AK109" i="3"/>
  <c r="AK206" i="3"/>
  <c r="AK198" i="3"/>
  <c r="AK182" i="3"/>
  <c r="AK166" i="3"/>
  <c r="AK150" i="3"/>
  <c r="AK142" i="3"/>
  <c r="AK134" i="3"/>
  <c r="AK126" i="3"/>
  <c r="AK110" i="3"/>
  <c r="AK102" i="3"/>
  <c r="AK270" i="3"/>
  <c r="AK254" i="3"/>
  <c r="AK238" i="3"/>
  <c r="AK230" i="3"/>
  <c r="AK226" i="3"/>
  <c r="AK222" i="3"/>
  <c r="AK214" i="3"/>
  <c r="AK158" i="3"/>
  <c r="AK114" i="3"/>
  <c r="AK216" i="3"/>
  <c r="AK200" i="3"/>
  <c r="AK181" i="3"/>
  <c r="AK154" i="3"/>
  <c r="AK192" i="3"/>
  <c r="AK184" i="3"/>
  <c r="AK176" i="3"/>
  <c r="AK138" i="3"/>
  <c r="AK130" i="3"/>
  <c r="AK122" i="3"/>
  <c r="AK266" i="3"/>
  <c r="AK250" i="3"/>
  <c r="AK234" i="3"/>
  <c r="AK106" i="3"/>
  <c r="AK197" i="3"/>
  <c r="AK218" i="3"/>
  <c r="AK202" i="3"/>
  <c r="AK229" i="3"/>
  <c r="AK213" i="3"/>
  <c r="AK253" i="3"/>
  <c r="AK117" i="3"/>
  <c r="AK186" i="3"/>
  <c r="AK136" i="3"/>
  <c r="AK104" i="3"/>
  <c r="AK190" i="3"/>
  <c r="AK157" i="3"/>
  <c r="AK223" i="3"/>
  <c r="AK178" i="3"/>
  <c r="AK128" i="3"/>
  <c r="AK205" i="3"/>
  <c r="AK160" i="3"/>
  <c r="AK146" i="3"/>
  <c r="AK258" i="3"/>
  <c r="AK232" i="3"/>
  <c r="AK210" i="3"/>
  <c r="AK170" i="3"/>
  <c r="AK152" i="3"/>
  <c r="AK120" i="3"/>
  <c r="AK168" i="3"/>
  <c r="AK133" i="3"/>
  <c r="AK242" i="3"/>
  <c r="AK224" i="3"/>
  <c r="AK194" i="3"/>
  <c r="AK162" i="3"/>
  <c r="AK144" i="3"/>
  <c r="AK112" i="3"/>
  <c r="AK252" i="3"/>
  <c r="AK228" i="3"/>
  <c r="AK204" i="3"/>
  <c r="AK148" i="3"/>
  <c r="AK132" i="3"/>
  <c r="AK116" i="3"/>
  <c r="AK244" i="3"/>
  <c r="AK196" i="3"/>
  <c r="AK180" i="3"/>
  <c r="AK164" i="3"/>
  <c r="AK268" i="3"/>
  <c r="AK220" i="3"/>
  <c r="AK156" i="3"/>
  <c r="AK140" i="3"/>
  <c r="AK124" i="3"/>
  <c r="AK108" i="3"/>
  <c r="AK260" i="3"/>
  <c r="AK212" i="3"/>
  <c r="AK188" i="3"/>
  <c r="AK172" i="3"/>
  <c r="AK269" i="3"/>
  <c r="AK299" i="3"/>
  <c r="AK295" i="3"/>
  <c r="AK291" i="3"/>
  <c r="AK287" i="3"/>
  <c r="AK283" i="3"/>
  <c r="AK279" i="3"/>
  <c r="AK271" i="3"/>
  <c r="AK255" i="3"/>
  <c r="AK247" i="3"/>
  <c r="AK239" i="3"/>
  <c r="AK231" i="3"/>
  <c r="AK215" i="3"/>
  <c r="AK207" i="3"/>
  <c r="AK199" i="3"/>
  <c r="AK191" i="3"/>
  <c r="AK183" i="3"/>
  <c r="AK175" i="3"/>
  <c r="AK167" i="3"/>
  <c r="AK159" i="3"/>
  <c r="AK151" i="3"/>
  <c r="AK143" i="3"/>
  <c r="AK135" i="3"/>
  <c r="AK127" i="3"/>
  <c r="AK119" i="3"/>
  <c r="AK111" i="3"/>
  <c r="AK103" i="3"/>
  <c r="AK261" i="3"/>
  <c r="AK221" i="3"/>
  <c r="AK169" i="3"/>
  <c r="AK163" i="3"/>
  <c r="AK153" i="3"/>
  <c r="AK147" i="3"/>
  <c r="AK137" i="3"/>
  <c r="AK131" i="3"/>
  <c r="AK121" i="3"/>
  <c r="AK115" i="3"/>
  <c r="AK105" i="3"/>
  <c r="AK273" i="3"/>
  <c r="AK237" i="3"/>
  <c r="AK101" i="3"/>
  <c r="AK297" i="3"/>
  <c r="AK293" i="3"/>
  <c r="AK289" i="3"/>
  <c r="AK285" i="3"/>
  <c r="AK281" i="3"/>
  <c r="AK275" i="3"/>
  <c r="AK161" i="3"/>
  <c r="AK145" i="3"/>
  <c r="AK129" i="3"/>
  <c r="AK113" i="3"/>
  <c r="AK277" i="3"/>
  <c r="AK171" i="3"/>
  <c r="AK155" i="3"/>
  <c r="AK139" i="3"/>
  <c r="AK123" i="3"/>
  <c r="AK107" i="3"/>
  <c r="AK298" i="3"/>
  <c r="AK290" i="3"/>
  <c r="AK282" i="3"/>
  <c r="AK274" i="3"/>
  <c r="AK265" i="3"/>
  <c r="AK259" i="3"/>
  <c r="AK249" i="3"/>
  <c r="AK243" i="3"/>
  <c r="AK233" i="3"/>
  <c r="AK227" i="3"/>
  <c r="AK217" i="3"/>
  <c r="AK211" i="3"/>
  <c r="AK201" i="3"/>
  <c r="AK195" i="3"/>
  <c r="AK185" i="3"/>
  <c r="AK179" i="3"/>
  <c r="AK300" i="3"/>
  <c r="AK292" i="3"/>
  <c r="AK284" i="3"/>
  <c r="AK276" i="3"/>
  <c r="AK294" i="3"/>
  <c r="AK286" i="3"/>
  <c r="AK278" i="3"/>
  <c r="AK267" i="3"/>
  <c r="AK257" i="3"/>
  <c r="AK251" i="3"/>
  <c r="AK241" i="3"/>
  <c r="AK235" i="3"/>
  <c r="AK225" i="3"/>
  <c r="AK219" i="3"/>
  <c r="AK209" i="3"/>
  <c r="AK203" i="3"/>
  <c r="AK193" i="3"/>
  <c r="AK187" i="3"/>
  <c r="AK177" i="3"/>
  <c r="AK296" i="3"/>
  <c r="AK288" i="3"/>
  <c r="AK280" i="3"/>
  <c r="AK272" i="3"/>
  <c r="AH62" i="3" l="1"/>
  <c r="AI62" i="3"/>
  <c r="AJ62" i="3"/>
  <c r="AH63" i="3"/>
  <c r="AI63" i="3"/>
  <c r="AJ63" i="3"/>
  <c r="AH64" i="3"/>
  <c r="AI64" i="3"/>
  <c r="AJ64" i="3"/>
  <c r="AH65" i="3"/>
  <c r="AI65" i="3"/>
  <c r="AJ65" i="3"/>
  <c r="AH66" i="3"/>
  <c r="AI66" i="3"/>
  <c r="AJ66" i="3"/>
  <c r="AH67" i="3"/>
  <c r="AI67" i="3"/>
  <c r="AJ67" i="3"/>
  <c r="AH68" i="3"/>
  <c r="AI68" i="3"/>
  <c r="AJ68" i="3"/>
  <c r="AH69" i="3"/>
  <c r="AI69" i="3"/>
  <c r="AJ69" i="3"/>
  <c r="AH70" i="3"/>
  <c r="AI70" i="3"/>
  <c r="AJ70" i="3"/>
  <c r="AH71" i="3"/>
  <c r="AI71" i="3"/>
  <c r="AJ71" i="3"/>
  <c r="AH72" i="3"/>
  <c r="AI72" i="3"/>
  <c r="AJ72" i="3"/>
  <c r="AH73" i="3"/>
  <c r="AI73" i="3"/>
  <c r="AJ73" i="3"/>
  <c r="AH74" i="3"/>
  <c r="AI74" i="3"/>
  <c r="AJ74" i="3"/>
  <c r="AH75" i="3"/>
  <c r="AI75" i="3"/>
  <c r="AJ75" i="3"/>
  <c r="AH76" i="3"/>
  <c r="AI76" i="3"/>
  <c r="AJ76" i="3"/>
  <c r="AH77" i="3"/>
  <c r="AI77" i="3"/>
  <c r="AJ77" i="3"/>
  <c r="AH78" i="3"/>
  <c r="AI78" i="3"/>
  <c r="AJ78" i="3"/>
  <c r="AH79" i="3"/>
  <c r="AI79" i="3"/>
  <c r="AJ79" i="3"/>
  <c r="AH80" i="3"/>
  <c r="AI80" i="3"/>
  <c r="AJ80" i="3"/>
  <c r="AH81" i="3"/>
  <c r="AI81" i="3"/>
  <c r="AJ81" i="3"/>
  <c r="AH82" i="3"/>
  <c r="AI82" i="3"/>
  <c r="AJ82" i="3"/>
  <c r="AH83" i="3"/>
  <c r="AI83" i="3"/>
  <c r="AJ83" i="3"/>
  <c r="AH84" i="3"/>
  <c r="AI84" i="3"/>
  <c r="AJ84" i="3"/>
  <c r="AH85" i="3"/>
  <c r="AI85" i="3"/>
  <c r="AJ85" i="3"/>
  <c r="AH86" i="3"/>
  <c r="AI86" i="3"/>
  <c r="AJ86" i="3"/>
  <c r="AH87" i="3"/>
  <c r="AI87" i="3"/>
  <c r="AJ87" i="3"/>
  <c r="AH88" i="3"/>
  <c r="AI88" i="3"/>
  <c r="AJ88" i="3"/>
  <c r="AH89" i="3"/>
  <c r="AI89" i="3"/>
  <c r="AJ89" i="3"/>
  <c r="AH90" i="3"/>
  <c r="AI90" i="3"/>
  <c r="AJ90" i="3"/>
  <c r="AH91" i="3"/>
  <c r="AI91" i="3"/>
  <c r="AJ91" i="3"/>
  <c r="AH92" i="3"/>
  <c r="AI92" i="3"/>
  <c r="AJ92" i="3"/>
  <c r="AH93" i="3"/>
  <c r="AI93" i="3"/>
  <c r="AJ93" i="3"/>
  <c r="AH94" i="3"/>
  <c r="AI94" i="3"/>
  <c r="AJ94" i="3"/>
  <c r="AH95" i="3"/>
  <c r="AI95" i="3"/>
  <c r="AJ95" i="3"/>
  <c r="AH96" i="3"/>
  <c r="AI96" i="3"/>
  <c r="AJ96" i="3"/>
  <c r="AH97" i="3"/>
  <c r="AI97" i="3"/>
  <c r="AJ97" i="3"/>
  <c r="AH98" i="3"/>
  <c r="AI98" i="3"/>
  <c r="AJ98" i="3"/>
  <c r="AH99" i="3"/>
  <c r="AI99" i="3"/>
  <c r="AJ99" i="3"/>
  <c r="AH100" i="3"/>
  <c r="AI100" i="3"/>
  <c r="AJ100" i="3"/>
  <c r="AD62" i="3"/>
  <c r="AG62" i="3" s="1"/>
  <c r="AD63" i="3"/>
  <c r="AG63" i="3" s="1"/>
  <c r="AD64" i="3"/>
  <c r="AG64" i="3" s="1"/>
  <c r="AD65" i="3"/>
  <c r="AG65" i="3" s="1"/>
  <c r="AD66" i="3"/>
  <c r="AG66" i="3" s="1"/>
  <c r="AD67" i="3"/>
  <c r="AG67" i="3" s="1"/>
  <c r="AD68" i="3"/>
  <c r="AG68" i="3" s="1"/>
  <c r="AD69" i="3"/>
  <c r="AG69" i="3" s="1"/>
  <c r="AD70" i="3"/>
  <c r="AG70" i="3" s="1"/>
  <c r="AD71" i="3"/>
  <c r="AG71" i="3" s="1"/>
  <c r="AD72" i="3"/>
  <c r="AG72" i="3" s="1"/>
  <c r="AD73" i="3"/>
  <c r="AG73" i="3" s="1"/>
  <c r="AD74" i="3"/>
  <c r="AG74" i="3" s="1"/>
  <c r="AD75" i="3"/>
  <c r="AG75" i="3" s="1"/>
  <c r="AD76" i="3"/>
  <c r="AG76" i="3" s="1"/>
  <c r="AD77" i="3"/>
  <c r="AG77" i="3" s="1"/>
  <c r="AD78" i="3"/>
  <c r="AG78" i="3" s="1"/>
  <c r="AD79" i="3"/>
  <c r="AG79" i="3" s="1"/>
  <c r="AD80" i="3"/>
  <c r="AG80" i="3" s="1"/>
  <c r="AD81" i="3"/>
  <c r="AG81" i="3" s="1"/>
  <c r="AD82" i="3"/>
  <c r="AG82" i="3" s="1"/>
  <c r="AD83" i="3"/>
  <c r="AG83" i="3" s="1"/>
  <c r="AD84" i="3"/>
  <c r="AG84" i="3" s="1"/>
  <c r="AD85" i="3"/>
  <c r="AG85" i="3" s="1"/>
  <c r="AD86" i="3"/>
  <c r="AG86" i="3" s="1"/>
  <c r="AD87" i="3"/>
  <c r="AG87" i="3" s="1"/>
  <c r="AD88" i="3"/>
  <c r="AG88" i="3" s="1"/>
  <c r="AD89" i="3"/>
  <c r="AG89" i="3" s="1"/>
  <c r="AD90" i="3"/>
  <c r="AG90" i="3" s="1"/>
  <c r="AD91" i="3"/>
  <c r="AG91" i="3" s="1"/>
  <c r="AD92" i="3"/>
  <c r="AG92" i="3" s="1"/>
  <c r="AD93" i="3"/>
  <c r="AG93" i="3" s="1"/>
  <c r="AD94" i="3"/>
  <c r="AG94" i="3" s="1"/>
  <c r="AD95" i="3"/>
  <c r="AG95" i="3" s="1"/>
  <c r="AD96" i="3"/>
  <c r="AG96" i="3" s="1"/>
  <c r="AD97" i="3"/>
  <c r="AG97" i="3" s="1"/>
  <c r="AD98" i="3"/>
  <c r="AG98" i="3" s="1"/>
  <c r="AD99" i="3"/>
  <c r="AG99" i="3" s="1"/>
  <c r="AD100" i="3"/>
  <c r="AG100" i="3" s="1"/>
  <c r="Y62" i="3"/>
  <c r="AB62" i="3" s="1"/>
  <c r="Y63" i="3"/>
  <c r="AB63" i="3" s="1"/>
  <c r="Y64" i="3"/>
  <c r="AB64" i="3" s="1"/>
  <c r="Y65" i="3"/>
  <c r="AB65" i="3" s="1"/>
  <c r="Y66" i="3"/>
  <c r="AB66" i="3" s="1"/>
  <c r="Y67" i="3"/>
  <c r="AB67" i="3" s="1"/>
  <c r="Y68" i="3"/>
  <c r="AB68" i="3" s="1"/>
  <c r="Y69" i="3"/>
  <c r="AB69" i="3" s="1"/>
  <c r="Y70" i="3"/>
  <c r="AB70" i="3" s="1"/>
  <c r="Y71" i="3"/>
  <c r="AB71" i="3" s="1"/>
  <c r="Y72" i="3"/>
  <c r="AB72" i="3" s="1"/>
  <c r="Y73" i="3"/>
  <c r="AB73" i="3" s="1"/>
  <c r="Y74" i="3"/>
  <c r="AB74" i="3" s="1"/>
  <c r="Y75" i="3"/>
  <c r="AB75" i="3" s="1"/>
  <c r="Y76" i="3"/>
  <c r="AB76" i="3" s="1"/>
  <c r="Y77" i="3"/>
  <c r="AB77" i="3" s="1"/>
  <c r="Y78" i="3"/>
  <c r="AB78" i="3" s="1"/>
  <c r="Y79" i="3"/>
  <c r="AB79" i="3" s="1"/>
  <c r="Y80" i="3"/>
  <c r="AB80" i="3" s="1"/>
  <c r="Y81" i="3"/>
  <c r="AB81" i="3" s="1"/>
  <c r="Y82" i="3"/>
  <c r="AB82" i="3" s="1"/>
  <c r="Y83" i="3"/>
  <c r="AB83" i="3" s="1"/>
  <c r="Y84" i="3"/>
  <c r="AB84" i="3" s="1"/>
  <c r="Y85" i="3"/>
  <c r="AB85" i="3" s="1"/>
  <c r="Y86" i="3"/>
  <c r="AB86" i="3" s="1"/>
  <c r="Y87" i="3"/>
  <c r="AB87" i="3" s="1"/>
  <c r="Y88" i="3"/>
  <c r="AB88" i="3" s="1"/>
  <c r="Y89" i="3"/>
  <c r="AB89" i="3" s="1"/>
  <c r="Y90" i="3"/>
  <c r="AB90" i="3" s="1"/>
  <c r="Y91" i="3"/>
  <c r="AB91" i="3" s="1"/>
  <c r="Y92" i="3"/>
  <c r="AB92" i="3" s="1"/>
  <c r="Y93" i="3"/>
  <c r="AB93" i="3" s="1"/>
  <c r="Y94" i="3"/>
  <c r="AB94" i="3" s="1"/>
  <c r="Y95" i="3"/>
  <c r="AB95" i="3" s="1"/>
  <c r="Y96" i="3"/>
  <c r="AB96" i="3" s="1"/>
  <c r="Y97" i="3"/>
  <c r="AB97" i="3" s="1"/>
  <c r="Y98" i="3"/>
  <c r="AB98" i="3" s="1"/>
  <c r="Y99" i="3"/>
  <c r="AB99" i="3" s="1"/>
  <c r="Y100" i="3"/>
  <c r="AB100" i="3" s="1"/>
  <c r="T62" i="3"/>
  <c r="W62" i="3" s="1"/>
  <c r="T63" i="3"/>
  <c r="W63" i="3" s="1"/>
  <c r="T64" i="3"/>
  <c r="W64" i="3" s="1"/>
  <c r="T65" i="3"/>
  <c r="W65" i="3" s="1"/>
  <c r="T66" i="3"/>
  <c r="W66" i="3" s="1"/>
  <c r="T67" i="3"/>
  <c r="W67" i="3" s="1"/>
  <c r="T68" i="3"/>
  <c r="W68" i="3" s="1"/>
  <c r="T69" i="3"/>
  <c r="W69" i="3" s="1"/>
  <c r="T70" i="3"/>
  <c r="W70" i="3" s="1"/>
  <c r="T71" i="3"/>
  <c r="W71" i="3" s="1"/>
  <c r="T72" i="3"/>
  <c r="W72" i="3" s="1"/>
  <c r="T73" i="3"/>
  <c r="W73" i="3" s="1"/>
  <c r="T74" i="3"/>
  <c r="W74" i="3" s="1"/>
  <c r="T75" i="3"/>
  <c r="W75" i="3" s="1"/>
  <c r="T76" i="3"/>
  <c r="W76" i="3" s="1"/>
  <c r="T77" i="3"/>
  <c r="W77" i="3" s="1"/>
  <c r="T78" i="3"/>
  <c r="W78" i="3" s="1"/>
  <c r="T79" i="3"/>
  <c r="W79" i="3" s="1"/>
  <c r="T80" i="3"/>
  <c r="W80" i="3" s="1"/>
  <c r="T81" i="3"/>
  <c r="W81" i="3" s="1"/>
  <c r="T82" i="3"/>
  <c r="W82" i="3" s="1"/>
  <c r="T83" i="3"/>
  <c r="W83" i="3" s="1"/>
  <c r="T84" i="3"/>
  <c r="W84" i="3" s="1"/>
  <c r="T85" i="3"/>
  <c r="W85" i="3" s="1"/>
  <c r="T86" i="3"/>
  <c r="W86" i="3" s="1"/>
  <c r="T87" i="3"/>
  <c r="W87" i="3" s="1"/>
  <c r="T88" i="3"/>
  <c r="W88" i="3" s="1"/>
  <c r="T89" i="3"/>
  <c r="W89" i="3" s="1"/>
  <c r="T90" i="3"/>
  <c r="W90" i="3" s="1"/>
  <c r="T91" i="3"/>
  <c r="W91" i="3" s="1"/>
  <c r="T92" i="3"/>
  <c r="W92" i="3" s="1"/>
  <c r="T93" i="3"/>
  <c r="W93" i="3" s="1"/>
  <c r="T94" i="3"/>
  <c r="W94" i="3" s="1"/>
  <c r="T95" i="3"/>
  <c r="W95" i="3" s="1"/>
  <c r="T96" i="3"/>
  <c r="W96" i="3" s="1"/>
  <c r="T97" i="3"/>
  <c r="W97" i="3" s="1"/>
  <c r="T98" i="3"/>
  <c r="W98" i="3" s="1"/>
  <c r="T99" i="3"/>
  <c r="W99" i="3" s="1"/>
  <c r="T100" i="3"/>
  <c r="W100" i="3" s="1"/>
  <c r="O62" i="3"/>
  <c r="R62" i="3" s="1"/>
  <c r="O63" i="3"/>
  <c r="R63" i="3" s="1"/>
  <c r="O64" i="3"/>
  <c r="R64" i="3" s="1"/>
  <c r="O65" i="3"/>
  <c r="R65" i="3" s="1"/>
  <c r="O66" i="3"/>
  <c r="R66" i="3" s="1"/>
  <c r="O67" i="3"/>
  <c r="R67" i="3" s="1"/>
  <c r="O68" i="3"/>
  <c r="R68" i="3" s="1"/>
  <c r="O69" i="3"/>
  <c r="R69" i="3" s="1"/>
  <c r="O70" i="3"/>
  <c r="R70" i="3" s="1"/>
  <c r="O71" i="3"/>
  <c r="R71" i="3" s="1"/>
  <c r="O72" i="3"/>
  <c r="R72" i="3" s="1"/>
  <c r="O73" i="3"/>
  <c r="R73" i="3" s="1"/>
  <c r="O74" i="3"/>
  <c r="R74" i="3" s="1"/>
  <c r="O75" i="3"/>
  <c r="R75" i="3" s="1"/>
  <c r="O76" i="3"/>
  <c r="R76" i="3" s="1"/>
  <c r="O77" i="3"/>
  <c r="R77" i="3" s="1"/>
  <c r="O78" i="3"/>
  <c r="R78" i="3" s="1"/>
  <c r="O79" i="3"/>
  <c r="R79" i="3" s="1"/>
  <c r="O80" i="3"/>
  <c r="R80" i="3" s="1"/>
  <c r="O81" i="3"/>
  <c r="R81" i="3" s="1"/>
  <c r="O82" i="3"/>
  <c r="R82" i="3" s="1"/>
  <c r="O83" i="3"/>
  <c r="R83" i="3" s="1"/>
  <c r="O84" i="3"/>
  <c r="R84" i="3" s="1"/>
  <c r="O85" i="3"/>
  <c r="R85" i="3" s="1"/>
  <c r="O86" i="3"/>
  <c r="R86" i="3" s="1"/>
  <c r="O87" i="3"/>
  <c r="R87" i="3" s="1"/>
  <c r="O88" i="3"/>
  <c r="R88" i="3" s="1"/>
  <c r="O89" i="3"/>
  <c r="R89" i="3" s="1"/>
  <c r="O90" i="3"/>
  <c r="R90" i="3" s="1"/>
  <c r="O91" i="3"/>
  <c r="R91" i="3" s="1"/>
  <c r="O92" i="3"/>
  <c r="R92" i="3" s="1"/>
  <c r="O93" i="3"/>
  <c r="R93" i="3" s="1"/>
  <c r="O94" i="3"/>
  <c r="R94" i="3" s="1"/>
  <c r="O95" i="3"/>
  <c r="R95" i="3" s="1"/>
  <c r="O96" i="3"/>
  <c r="R96" i="3" s="1"/>
  <c r="O97" i="3"/>
  <c r="R97" i="3" s="1"/>
  <c r="O98" i="3"/>
  <c r="R98" i="3" s="1"/>
  <c r="O99" i="3"/>
  <c r="R99" i="3" s="1"/>
  <c r="O100" i="3"/>
  <c r="R100" i="3" s="1"/>
  <c r="J100" i="3"/>
  <c r="M100" i="3" s="1"/>
  <c r="J62" i="3"/>
  <c r="M62" i="3" s="1"/>
  <c r="J63" i="3"/>
  <c r="M63" i="3" s="1"/>
  <c r="J64" i="3"/>
  <c r="M64" i="3" s="1"/>
  <c r="J65" i="3"/>
  <c r="M65" i="3" s="1"/>
  <c r="J66" i="3"/>
  <c r="M66" i="3" s="1"/>
  <c r="J67" i="3"/>
  <c r="M67" i="3" s="1"/>
  <c r="J68" i="3"/>
  <c r="M68" i="3" s="1"/>
  <c r="J69" i="3"/>
  <c r="M69" i="3" s="1"/>
  <c r="J70" i="3"/>
  <c r="M70" i="3" s="1"/>
  <c r="J71" i="3"/>
  <c r="M71" i="3" s="1"/>
  <c r="J72" i="3"/>
  <c r="M72" i="3" s="1"/>
  <c r="J73" i="3"/>
  <c r="M73" i="3" s="1"/>
  <c r="J74" i="3"/>
  <c r="M74" i="3" s="1"/>
  <c r="J75" i="3"/>
  <c r="M75" i="3" s="1"/>
  <c r="J76" i="3"/>
  <c r="M76" i="3" s="1"/>
  <c r="J77" i="3"/>
  <c r="M77" i="3" s="1"/>
  <c r="J78" i="3"/>
  <c r="M78" i="3" s="1"/>
  <c r="J79" i="3"/>
  <c r="M79" i="3" s="1"/>
  <c r="J80" i="3"/>
  <c r="M80" i="3" s="1"/>
  <c r="J81" i="3"/>
  <c r="M81" i="3" s="1"/>
  <c r="J82" i="3"/>
  <c r="M82" i="3" s="1"/>
  <c r="J83" i="3"/>
  <c r="M83" i="3" s="1"/>
  <c r="J84" i="3"/>
  <c r="M84" i="3" s="1"/>
  <c r="J85" i="3"/>
  <c r="M85" i="3" s="1"/>
  <c r="J86" i="3"/>
  <c r="M86" i="3" s="1"/>
  <c r="J87" i="3"/>
  <c r="M87" i="3" s="1"/>
  <c r="J88" i="3"/>
  <c r="M88" i="3" s="1"/>
  <c r="J89" i="3"/>
  <c r="M89" i="3" s="1"/>
  <c r="J90" i="3"/>
  <c r="M90" i="3" s="1"/>
  <c r="J91" i="3"/>
  <c r="M91" i="3" s="1"/>
  <c r="J92" i="3"/>
  <c r="M92" i="3" s="1"/>
  <c r="J93" i="3"/>
  <c r="M93" i="3" s="1"/>
  <c r="J94" i="3"/>
  <c r="M94" i="3" s="1"/>
  <c r="J95" i="3"/>
  <c r="M95" i="3" s="1"/>
  <c r="J96" i="3"/>
  <c r="M96" i="3" s="1"/>
  <c r="J97" i="3"/>
  <c r="M97" i="3" s="1"/>
  <c r="J98" i="3"/>
  <c r="M98" i="3" s="1"/>
  <c r="J99" i="3"/>
  <c r="M99" i="3" s="1"/>
  <c r="AD10" i="3"/>
  <c r="AG10" i="3" s="1"/>
  <c r="AD11" i="3"/>
  <c r="AG11" i="3" s="1"/>
  <c r="AD12" i="3"/>
  <c r="AG12" i="3" s="1"/>
  <c r="AD13" i="3"/>
  <c r="AG13" i="3" s="1"/>
  <c r="AD14" i="3"/>
  <c r="AG14" i="3" s="1"/>
  <c r="AD15" i="3"/>
  <c r="AG15" i="3" s="1"/>
  <c r="AD16" i="3"/>
  <c r="AG16" i="3" s="1"/>
  <c r="AD17" i="3"/>
  <c r="AG17" i="3" s="1"/>
  <c r="AD18" i="3"/>
  <c r="AG18" i="3" s="1"/>
  <c r="AD19" i="3"/>
  <c r="AG19" i="3" s="1"/>
  <c r="AD20" i="3"/>
  <c r="AG20" i="3" s="1"/>
  <c r="AD21" i="3"/>
  <c r="AG21" i="3" s="1"/>
  <c r="AD22" i="3"/>
  <c r="AG22" i="3" s="1"/>
  <c r="AD23" i="3"/>
  <c r="AG23" i="3" s="1"/>
  <c r="AD24" i="3"/>
  <c r="AG24" i="3" s="1"/>
  <c r="AD25" i="3"/>
  <c r="AG25" i="3" s="1"/>
  <c r="AD26" i="3"/>
  <c r="AG26" i="3" s="1"/>
  <c r="AD27" i="3"/>
  <c r="AG27" i="3" s="1"/>
  <c r="AD28" i="3"/>
  <c r="AG28" i="3" s="1"/>
  <c r="AD29" i="3"/>
  <c r="AG29" i="3" s="1"/>
  <c r="AD30" i="3"/>
  <c r="AG30" i="3" s="1"/>
  <c r="AD31" i="3"/>
  <c r="AG31" i="3" s="1"/>
  <c r="AD32" i="3"/>
  <c r="AG32" i="3" s="1"/>
  <c r="AD33" i="3"/>
  <c r="AG33" i="3" s="1"/>
  <c r="AD34" i="3"/>
  <c r="AG34" i="3" s="1"/>
  <c r="AD35" i="3"/>
  <c r="AG35" i="3" s="1"/>
  <c r="AD36" i="3"/>
  <c r="AG36" i="3" s="1"/>
  <c r="AD37" i="3"/>
  <c r="AG37" i="3" s="1"/>
  <c r="AD38" i="3"/>
  <c r="AG38" i="3" s="1"/>
  <c r="AD39" i="3"/>
  <c r="AG39" i="3" s="1"/>
  <c r="AD40" i="3"/>
  <c r="AG40" i="3" s="1"/>
  <c r="AD41" i="3"/>
  <c r="AG41" i="3" s="1"/>
  <c r="AD42" i="3"/>
  <c r="AG42" i="3" s="1"/>
  <c r="AD43" i="3"/>
  <c r="AG43" i="3" s="1"/>
  <c r="AD44" i="3"/>
  <c r="AG44" i="3" s="1"/>
  <c r="AD45" i="3"/>
  <c r="AG45" i="3" s="1"/>
  <c r="AD46" i="3"/>
  <c r="AG46" i="3" s="1"/>
  <c r="AD47" i="3"/>
  <c r="AG47" i="3" s="1"/>
  <c r="AD48" i="3"/>
  <c r="AG48" i="3" s="1"/>
  <c r="AD49" i="3"/>
  <c r="AG49" i="3" s="1"/>
  <c r="AD50" i="3"/>
  <c r="AG50" i="3" s="1"/>
  <c r="AD51" i="3"/>
  <c r="AG51" i="3" s="1"/>
  <c r="AD52" i="3"/>
  <c r="AG52" i="3" s="1"/>
  <c r="AD53" i="3"/>
  <c r="AG53" i="3" s="1"/>
  <c r="AD54" i="3"/>
  <c r="AG54" i="3" s="1"/>
  <c r="AD55" i="3"/>
  <c r="AG55" i="3" s="1"/>
  <c r="AD56" i="3"/>
  <c r="AG56" i="3" s="1"/>
  <c r="AD57" i="3"/>
  <c r="AG57" i="3" s="1"/>
  <c r="AD58" i="3"/>
  <c r="AG58" i="3" s="1"/>
  <c r="AD59" i="3"/>
  <c r="AG59" i="3" s="1"/>
  <c r="AD60" i="3"/>
  <c r="AG60" i="3" s="1"/>
  <c r="AD61" i="3"/>
  <c r="AG61" i="3" s="1"/>
  <c r="Y10" i="3"/>
  <c r="AB10" i="3" s="1"/>
  <c r="Y11" i="3"/>
  <c r="AB11" i="3" s="1"/>
  <c r="Y12" i="3"/>
  <c r="AB12" i="3" s="1"/>
  <c r="Y13" i="3"/>
  <c r="AB13" i="3" s="1"/>
  <c r="Y14" i="3"/>
  <c r="AB14" i="3" s="1"/>
  <c r="Y15" i="3"/>
  <c r="AB15" i="3" s="1"/>
  <c r="Y16" i="3"/>
  <c r="AB16" i="3" s="1"/>
  <c r="Y17" i="3"/>
  <c r="AB17" i="3" s="1"/>
  <c r="Y18" i="3"/>
  <c r="AB18" i="3" s="1"/>
  <c r="Y19" i="3"/>
  <c r="AB19" i="3" s="1"/>
  <c r="Y20" i="3"/>
  <c r="AB20" i="3" s="1"/>
  <c r="Y21" i="3"/>
  <c r="AB21" i="3" s="1"/>
  <c r="Y22" i="3"/>
  <c r="AB22" i="3" s="1"/>
  <c r="Y23" i="3"/>
  <c r="AB23" i="3" s="1"/>
  <c r="Y24" i="3"/>
  <c r="AB24" i="3" s="1"/>
  <c r="Y25" i="3"/>
  <c r="AB25" i="3" s="1"/>
  <c r="Y26" i="3"/>
  <c r="AB26" i="3" s="1"/>
  <c r="Y27" i="3"/>
  <c r="AB27" i="3" s="1"/>
  <c r="Y28" i="3"/>
  <c r="AB28" i="3" s="1"/>
  <c r="Y29" i="3"/>
  <c r="AB29" i="3" s="1"/>
  <c r="Y30" i="3"/>
  <c r="AB30" i="3" s="1"/>
  <c r="Y31" i="3"/>
  <c r="AB31" i="3" s="1"/>
  <c r="Y32" i="3"/>
  <c r="AB32" i="3" s="1"/>
  <c r="Y33" i="3"/>
  <c r="AB33" i="3" s="1"/>
  <c r="Y34" i="3"/>
  <c r="AB34" i="3" s="1"/>
  <c r="Y35" i="3"/>
  <c r="AB35" i="3" s="1"/>
  <c r="Y36" i="3"/>
  <c r="AB36" i="3" s="1"/>
  <c r="Y37" i="3"/>
  <c r="AB37" i="3" s="1"/>
  <c r="Y38" i="3"/>
  <c r="AB38" i="3" s="1"/>
  <c r="Y39" i="3"/>
  <c r="AB39" i="3" s="1"/>
  <c r="Y40" i="3"/>
  <c r="AB40" i="3" s="1"/>
  <c r="Y41" i="3"/>
  <c r="AB41" i="3" s="1"/>
  <c r="Y42" i="3"/>
  <c r="AB42" i="3" s="1"/>
  <c r="Y43" i="3"/>
  <c r="AB43" i="3" s="1"/>
  <c r="Y44" i="3"/>
  <c r="AB44" i="3" s="1"/>
  <c r="Y45" i="3"/>
  <c r="AB45" i="3" s="1"/>
  <c r="Y46" i="3"/>
  <c r="AB46" i="3" s="1"/>
  <c r="Y47" i="3"/>
  <c r="AB47" i="3" s="1"/>
  <c r="Y48" i="3"/>
  <c r="AB48" i="3" s="1"/>
  <c r="Y49" i="3"/>
  <c r="AB49" i="3" s="1"/>
  <c r="Y50" i="3"/>
  <c r="AB50" i="3" s="1"/>
  <c r="Y51" i="3"/>
  <c r="AB51" i="3" s="1"/>
  <c r="Y52" i="3"/>
  <c r="AB52" i="3" s="1"/>
  <c r="Y53" i="3"/>
  <c r="AB53" i="3" s="1"/>
  <c r="Y54" i="3"/>
  <c r="AB54" i="3" s="1"/>
  <c r="Y55" i="3"/>
  <c r="AB55" i="3" s="1"/>
  <c r="Y56" i="3"/>
  <c r="AB56" i="3" s="1"/>
  <c r="Y57" i="3"/>
  <c r="AB57" i="3" s="1"/>
  <c r="Y58" i="3"/>
  <c r="AB58" i="3" s="1"/>
  <c r="Y59" i="3"/>
  <c r="AB59" i="3" s="1"/>
  <c r="Y60" i="3"/>
  <c r="AB60" i="3" s="1"/>
  <c r="Y61" i="3"/>
  <c r="AB61" i="3" s="1"/>
  <c r="T10" i="3"/>
  <c r="W10" i="3" s="1"/>
  <c r="T11" i="3"/>
  <c r="W11" i="3" s="1"/>
  <c r="T12" i="3"/>
  <c r="W12" i="3" s="1"/>
  <c r="T13" i="3"/>
  <c r="W13" i="3" s="1"/>
  <c r="T14" i="3"/>
  <c r="W14" i="3" s="1"/>
  <c r="T15" i="3"/>
  <c r="W15" i="3" s="1"/>
  <c r="T16" i="3"/>
  <c r="W16" i="3" s="1"/>
  <c r="T17" i="3"/>
  <c r="W17" i="3" s="1"/>
  <c r="T18" i="3"/>
  <c r="W18" i="3" s="1"/>
  <c r="T19" i="3"/>
  <c r="W19" i="3" s="1"/>
  <c r="T20" i="3"/>
  <c r="W20" i="3" s="1"/>
  <c r="T21" i="3"/>
  <c r="W21" i="3" s="1"/>
  <c r="T22" i="3"/>
  <c r="W22" i="3" s="1"/>
  <c r="T23" i="3"/>
  <c r="W23" i="3" s="1"/>
  <c r="T24" i="3"/>
  <c r="W24" i="3" s="1"/>
  <c r="T25" i="3"/>
  <c r="W25" i="3" s="1"/>
  <c r="T26" i="3"/>
  <c r="W26" i="3" s="1"/>
  <c r="T27" i="3"/>
  <c r="W27" i="3" s="1"/>
  <c r="T28" i="3"/>
  <c r="W28" i="3" s="1"/>
  <c r="T29" i="3"/>
  <c r="W29" i="3" s="1"/>
  <c r="T30" i="3"/>
  <c r="W30" i="3" s="1"/>
  <c r="T31" i="3"/>
  <c r="W31" i="3" s="1"/>
  <c r="T32" i="3"/>
  <c r="W32" i="3" s="1"/>
  <c r="T33" i="3"/>
  <c r="W33" i="3" s="1"/>
  <c r="T34" i="3"/>
  <c r="W34" i="3" s="1"/>
  <c r="T35" i="3"/>
  <c r="W35" i="3" s="1"/>
  <c r="T36" i="3"/>
  <c r="W36" i="3" s="1"/>
  <c r="T37" i="3"/>
  <c r="W37" i="3" s="1"/>
  <c r="T38" i="3"/>
  <c r="W38" i="3" s="1"/>
  <c r="T39" i="3"/>
  <c r="W39" i="3" s="1"/>
  <c r="T40" i="3"/>
  <c r="W40" i="3" s="1"/>
  <c r="T41" i="3"/>
  <c r="W41" i="3" s="1"/>
  <c r="T42" i="3"/>
  <c r="W42" i="3" s="1"/>
  <c r="T43" i="3"/>
  <c r="W43" i="3" s="1"/>
  <c r="T44" i="3"/>
  <c r="W44" i="3" s="1"/>
  <c r="T45" i="3"/>
  <c r="W45" i="3" s="1"/>
  <c r="T46" i="3"/>
  <c r="W46" i="3" s="1"/>
  <c r="T47" i="3"/>
  <c r="W47" i="3" s="1"/>
  <c r="T48" i="3"/>
  <c r="W48" i="3" s="1"/>
  <c r="T49" i="3"/>
  <c r="W49" i="3" s="1"/>
  <c r="T50" i="3"/>
  <c r="W50" i="3" s="1"/>
  <c r="T51" i="3"/>
  <c r="W51" i="3" s="1"/>
  <c r="T52" i="3"/>
  <c r="W52" i="3" s="1"/>
  <c r="T53" i="3"/>
  <c r="W53" i="3" s="1"/>
  <c r="T54" i="3"/>
  <c r="W54" i="3" s="1"/>
  <c r="T55" i="3"/>
  <c r="W55" i="3" s="1"/>
  <c r="T56" i="3"/>
  <c r="W56" i="3" s="1"/>
  <c r="T57" i="3"/>
  <c r="W57" i="3" s="1"/>
  <c r="T58" i="3"/>
  <c r="W58" i="3" s="1"/>
  <c r="T59" i="3"/>
  <c r="W59" i="3" s="1"/>
  <c r="T60" i="3"/>
  <c r="W60" i="3" s="1"/>
  <c r="T61" i="3"/>
  <c r="W61" i="3" s="1"/>
  <c r="O10" i="3"/>
  <c r="R10" i="3" s="1"/>
  <c r="O11" i="3"/>
  <c r="R11" i="3" s="1"/>
  <c r="O12" i="3"/>
  <c r="R12" i="3" s="1"/>
  <c r="O13" i="3"/>
  <c r="R13" i="3" s="1"/>
  <c r="O14" i="3"/>
  <c r="R14" i="3" s="1"/>
  <c r="O15" i="3"/>
  <c r="R15" i="3" s="1"/>
  <c r="O16" i="3"/>
  <c r="R16" i="3" s="1"/>
  <c r="O17" i="3"/>
  <c r="R17" i="3" s="1"/>
  <c r="O18" i="3"/>
  <c r="R18" i="3" s="1"/>
  <c r="O19" i="3"/>
  <c r="R19" i="3" s="1"/>
  <c r="O20" i="3"/>
  <c r="R20" i="3" s="1"/>
  <c r="O21" i="3"/>
  <c r="R21" i="3" s="1"/>
  <c r="O22" i="3"/>
  <c r="R22" i="3" s="1"/>
  <c r="O23" i="3"/>
  <c r="R23" i="3" s="1"/>
  <c r="O24" i="3"/>
  <c r="R24" i="3" s="1"/>
  <c r="O25" i="3"/>
  <c r="R25" i="3" s="1"/>
  <c r="O26" i="3"/>
  <c r="R26" i="3" s="1"/>
  <c r="O27" i="3"/>
  <c r="R27" i="3" s="1"/>
  <c r="O28" i="3"/>
  <c r="R28" i="3" s="1"/>
  <c r="O29" i="3"/>
  <c r="R29" i="3" s="1"/>
  <c r="O30" i="3"/>
  <c r="R30" i="3" s="1"/>
  <c r="O31" i="3"/>
  <c r="R31" i="3" s="1"/>
  <c r="O32" i="3"/>
  <c r="R32" i="3" s="1"/>
  <c r="O33" i="3"/>
  <c r="R33" i="3" s="1"/>
  <c r="O34" i="3"/>
  <c r="R34" i="3" s="1"/>
  <c r="O35" i="3"/>
  <c r="R35" i="3" s="1"/>
  <c r="O36" i="3"/>
  <c r="R36" i="3" s="1"/>
  <c r="O37" i="3"/>
  <c r="R37" i="3" s="1"/>
  <c r="O38" i="3"/>
  <c r="R38" i="3" s="1"/>
  <c r="O39" i="3"/>
  <c r="R39" i="3" s="1"/>
  <c r="O40" i="3"/>
  <c r="R40" i="3" s="1"/>
  <c r="O41" i="3"/>
  <c r="R41" i="3" s="1"/>
  <c r="O42" i="3"/>
  <c r="R42" i="3" s="1"/>
  <c r="O43" i="3"/>
  <c r="R43" i="3" s="1"/>
  <c r="O44" i="3"/>
  <c r="R44" i="3" s="1"/>
  <c r="O45" i="3"/>
  <c r="R45" i="3" s="1"/>
  <c r="O46" i="3"/>
  <c r="R46" i="3" s="1"/>
  <c r="O47" i="3"/>
  <c r="R47" i="3" s="1"/>
  <c r="O48" i="3"/>
  <c r="R48" i="3" s="1"/>
  <c r="O49" i="3"/>
  <c r="R49" i="3" s="1"/>
  <c r="O50" i="3"/>
  <c r="R50" i="3" s="1"/>
  <c r="O51" i="3"/>
  <c r="R51" i="3" s="1"/>
  <c r="O52" i="3"/>
  <c r="R52" i="3" s="1"/>
  <c r="O53" i="3"/>
  <c r="R53" i="3" s="1"/>
  <c r="O54" i="3"/>
  <c r="R54" i="3" s="1"/>
  <c r="O55" i="3"/>
  <c r="R55" i="3" s="1"/>
  <c r="O56" i="3"/>
  <c r="R56" i="3" s="1"/>
  <c r="O57" i="3"/>
  <c r="R57" i="3" s="1"/>
  <c r="O58" i="3"/>
  <c r="R58" i="3" s="1"/>
  <c r="O59" i="3"/>
  <c r="R59" i="3" s="1"/>
  <c r="O60" i="3"/>
  <c r="R60" i="3" s="1"/>
  <c r="O61" i="3"/>
  <c r="R61" i="3" s="1"/>
  <c r="AH10" i="3"/>
  <c r="AI10" i="3"/>
  <c r="AJ10" i="3"/>
  <c r="AH11" i="3"/>
  <c r="AI11" i="3"/>
  <c r="AJ11" i="3"/>
  <c r="AH12" i="3"/>
  <c r="AI12" i="3"/>
  <c r="AJ12" i="3"/>
  <c r="AH13" i="3"/>
  <c r="AI13" i="3"/>
  <c r="AJ13" i="3"/>
  <c r="AH14" i="3"/>
  <c r="AI14" i="3"/>
  <c r="AJ14" i="3"/>
  <c r="AH15" i="3"/>
  <c r="AI15" i="3"/>
  <c r="AJ15" i="3"/>
  <c r="AH16" i="3"/>
  <c r="AI16" i="3"/>
  <c r="AJ16" i="3"/>
  <c r="AH17" i="3"/>
  <c r="AI17" i="3"/>
  <c r="AJ17" i="3"/>
  <c r="AH18" i="3"/>
  <c r="AI18" i="3"/>
  <c r="AJ18" i="3"/>
  <c r="AH19" i="3"/>
  <c r="AI19" i="3"/>
  <c r="AJ19" i="3"/>
  <c r="AH20" i="3"/>
  <c r="AI20" i="3"/>
  <c r="AJ20" i="3"/>
  <c r="AH21" i="3"/>
  <c r="AI21" i="3"/>
  <c r="AJ21" i="3"/>
  <c r="AH22" i="3"/>
  <c r="AI22" i="3"/>
  <c r="AJ22" i="3"/>
  <c r="AH23" i="3"/>
  <c r="AI23" i="3"/>
  <c r="AJ23" i="3"/>
  <c r="AH24" i="3"/>
  <c r="AI24" i="3"/>
  <c r="AJ24" i="3"/>
  <c r="AH25" i="3"/>
  <c r="AI25" i="3"/>
  <c r="AJ25" i="3"/>
  <c r="AH26" i="3"/>
  <c r="AI26" i="3"/>
  <c r="AJ26" i="3"/>
  <c r="AH27" i="3"/>
  <c r="AI27" i="3"/>
  <c r="AJ27" i="3"/>
  <c r="AH28" i="3"/>
  <c r="AI28" i="3"/>
  <c r="AJ28" i="3"/>
  <c r="AH29" i="3"/>
  <c r="AI29" i="3"/>
  <c r="AJ29" i="3"/>
  <c r="AH30" i="3"/>
  <c r="AI30" i="3"/>
  <c r="AJ30" i="3"/>
  <c r="AH31" i="3"/>
  <c r="AI31" i="3"/>
  <c r="AJ31" i="3"/>
  <c r="AH32" i="3"/>
  <c r="AI32" i="3"/>
  <c r="AJ32" i="3"/>
  <c r="AH33" i="3"/>
  <c r="AI33" i="3"/>
  <c r="AJ33" i="3"/>
  <c r="AH34" i="3"/>
  <c r="AI34" i="3"/>
  <c r="AJ34" i="3"/>
  <c r="AH35" i="3"/>
  <c r="AI35" i="3"/>
  <c r="AJ35" i="3"/>
  <c r="AH36" i="3"/>
  <c r="AI36" i="3"/>
  <c r="AJ36" i="3"/>
  <c r="AH37" i="3"/>
  <c r="AI37" i="3"/>
  <c r="AJ37" i="3"/>
  <c r="AH38" i="3"/>
  <c r="AI38" i="3"/>
  <c r="AJ38" i="3"/>
  <c r="AH39" i="3"/>
  <c r="AI39" i="3"/>
  <c r="AJ39" i="3"/>
  <c r="AH40" i="3"/>
  <c r="AI40" i="3"/>
  <c r="AJ40" i="3"/>
  <c r="AH41" i="3"/>
  <c r="AI41" i="3"/>
  <c r="AJ41" i="3"/>
  <c r="AH42" i="3"/>
  <c r="AI42" i="3"/>
  <c r="AJ42" i="3"/>
  <c r="AH43" i="3"/>
  <c r="AI43" i="3"/>
  <c r="AJ43" i="3"/>
  <c r="AH44" i="3"/>
  <c r="AI44" i="3"/>
  <c r="AJ44" i="3"/>
  <c r="AH45" i="3"/>
  <c r="AI45" i="3"/>
  <c r="AJ45" i="3"/>
  <c r="AH46" i="3"/>
  <c r="AI46" i="3"/>
  <c r="AJ46" i="3"/>
  <c r="AH47" i="3"/>
  <c r="AI47" i="3"/>
  <c r="AJ47" i="3"/>
  <c r="AH48" i="3"/>
  <c r="AI48" i="3"/>
  <c r="AJ48" i="3"/>
  <c r="AH49" i="3"/>
  <c r="AI49" i="3"/>
  <c r="AJ49" i="3"/>
  <c r="AH50" i="3"/>
  <c r="AI50" i="3"/>
  <c r="AJ50" i="3"/>
  <c r="AH51" i="3"/>
  <c r="AI51" i="3"/>
  <c r="AJ51" i="3"/>
  <c r="AH52" i="3"/>
  <c r="AI52" i="3"/>
  <c r="AJ52" i="3"/>
  <c r="AH53" i="3"/>
  <c r="AI53" i="3"/>
  <c r="AJ53" i="3"/>
  <c r="AH54" i="3"/>
  <c r="AI54" i="3"/>
  <c r="AJ54" i="3"/>
  <c r="AH55" i="3"/>
  <c r="AI55" i="3"/>
  <c r="AJ55" i="3"/>
  <c r="AH56" i="3"/>
  <c r="AI56" i="3"/>
  <c r="AJ56" i="3"/>
  <c r="AH57" i="3"/>
  <c r="AI57" i="3"/>
  <c r="AJ57" i="3"/>
  <c r="AH58" i="3"/>
  <c r="AI58" i="3"/>
  <c r="AJ58" i="3"/>
  <c r="AH59" i="3"/>
  <c r="AI59" i="3"/>
  <c r="AJ59" i="3"/>
  <c r="AH60" i="3"/>
  <c r="AI60" i="3"/>
  <c r="AJ60" i="3"/>
  <c r="AH61" i="3"/>
  <c r="AI61" i="3"/>
  <c r="AJ61" i="3"/>
  <c r="AH9" i="3"/>
  <c r="AD9" i="3"/>
  <c r="AG9" i="3" s="1"/>
  <c r="Y9" i="3"/>
  <c r="T9" i="3"/>
  <c r="W9" i="3" s="1"/>
  <c r="O9" i="3"/>
  <c r="R9" i="3" s="1"/>
  <c r="J10" i="3"/>
  <c r="M10" i="3" s="1"/>
  <c r="J11" i="3"/>
  <c r="M11" i="3" s="1"/>
  <c r="J12" i="3"/>
  <c r="M12" i="3" s="1"/>
  <c r="J13" i="3"/>
  <c r="M13" i="3" s="1"/>
  <c r="J14" i="3"/>
  <c r="M14" i="3" s="1"/>
  <c r="J15" i="3"/>
  <c r="M15" i="3" s="1"/>
  <c r="J16" i="3"/>
  <c r="M16" i="3" s="1"/>
  <c r="J17" i="3"/>
  <c r="M17" i="3" s="1"/>
  <c r="J18" i="3"/>
  <c r="M18" i="3" s="1"/>
  <c r="J19" i="3"/>
  <c r="M19" i="3" s="1"/>
  <c r="J20" i="3"/>
  <c r="M20" i="3" s="1"/>
  <c r="J21" i="3"/>
  <c r="M21" i="3" s="1"/>
  <c r="J22" i="3"/>
  <c r="M22" i="3" s="1"/>
  <c r="J23" i="3"/>
  <c r="M23" i="3" s="1"/>
  <c r="J24" i="3"/>
  <c r="M24" i="3" s="1"/>
  <c r="J25" i="3"/>
  <c r="M25" i="3" s="1"/>
  <c r="J26" i="3"/>
  <c r="M26" i="3" s="1"/>
  <c r="J27" i="3"/>
  <c r="M27" i="3" s="1"/>
  <c r="J28" i="3"/>
  <c r="M28" i="3" s="1"/>
  <c r="J29" i="3"/>
  <c r="M29" i="3" s="1"/>
  <c r="J30" i="3"/>
  <c r="M30" i="3" s="1"/>
  <c r="J31" i="3"/>
  <c r="M31" i="3" s="1"/>
  <c r="J32" i="3"/>
  <c r="M32" i="3" s="1"/>
  <c r="J33" i="3"/>
  <c r="M33" i="3" s="1"/>
  <c r="J34" i="3"/>
  <c r="M34" i="3" s="1"/>
  <c r="J35" i="3"/>
  <c r="M35" i="3" s="1"/>
  <c r="J36" i="3"/>
  <c r="M36" i="3" s="1"/>
  <c r="J37" i="3"/>
  <c r="M37" i="3" s="1"/>
  <c r="J38" i="3"/>
  <c r="M38" i="3" s="1"/>
  <c r="J39" i="3"/>
  <c r="M39" i="3" s="1"/>
  <c r="J40" i="3"/>
  <c r="M40" i="3" s="1"/>
  <c r="J41" i="3"/>
  <c r="M41" i="3" s="1"/>
  <c r="J42" i="3"/>
  <c r="M42" i="3" s="1"/>
  <c r="J43" i="3"/>
  <c r="M43" i="3" s="1"/>
  <c r="J44" i="3"/>
  <c r="M44" i="3" s="1"/>
  <c r="J45" i="3"/>
  <c r="M45" i="3" s="1"/>
  <c r="J46" i="3"/>
  <c r="M46" i="3" s="1"/>
  <c r="J47" i="3"/>
  <c r="M47" i="3" s="1"/>
  <c r="J48" i="3"/>
  <c r="M48" i="3" s="1"/>
  <c r="J49" i="3"/>
  <c r="M49" i="3" s="1"/>
  <c r="J50" i="3"/>
  <c r="M50" i="3" s="1"/>
  <c r="J51" i="3"/>
  <c r="M51" i="3" s="1"/>
  <c r="J52" i="3"/>
  <c r="M52" i="3" s="1"/>
  <c r="J53" i="3"/>
  <c r="M53" i="3" s="1"/>
  <c r="J54" i="3"/>
  <c r="M54" i="3" s="1"/>
  <c r="J55" i="3"/>
  <c r="M55" i="3" s="1"/>
  <c r="J56" i="3"/>
  <c r="M56" i="3" s="1"/>
  <c r="J57" i="3"/>
  <c r="M57" i="3" s="1"/>
  <c r="J58" i="3"/>
  <c r="M58" i="3" s="1"/>
  <c r="J59" i="3"/>
  <c r="M59" i="3" s="1"/>
  <c r="J60" i="3"/>
  <c r="M60" i="3" s="1"/>
  <c r="J61" i="3"/>
  <c r="M61" i="3" s="1"/>
  <c r="J9" i="3"/>
  <c r="M9" i="3" s="1"/>
  <c r="AJ9" i="3"/>
  <c r="AI9" i="3"/>
  <c r="AB9" i="3"/>
  <c r="AK99" i="3" l="1"/>
  <c r="AK95" i="3"/>
  <c r="AK91" i="3"/>
  <c r="AK87" i="3"/>
  <c r="AK83" i="3"/>
  <c r="AK79" i="3"/>
  <c r="AK75" i="3"/>
  <c r="AK71" i="3"/>
  <c r="AK67" i="3"/>
  <c r="AK63" i="3"/>
  <c r="AK98" i="3"/>
  <c r="AK94" i="3"/>
  <c r="AK90" i="3"/>
  <c r="AK86" i="3"/>
  <c r="AK82" i="3"/>
  <c r="AK78" i="3"/>
  <c r="AK74" i="3"/>
  <c r="AK70" i="3"/>
  <c r="AK66" i="3"/>
  <c r="AK62" i="3"/>
  <c r="AK97" i="3"/>
  <c r="AK93" i="3"/>
  <c r="AK89" i="3"/>
  <c r="AK85" i="3"/>
  <c r="AK81" i="3"/>
  <c r="AK77" i="3"/>
  <c r="AK73" i="3"/>
  <c r="AK69" i="3"/>
  <c r="AK65" i="3"/>
  <c r="AK100" i="3"/>
  <c r="AK96" i="3"/>
  <c r="AK92" i="3"/>
  <c r="AK88" i="3"/>
  <c r="AK84" i="3"/>
  <c r="AK80" i="3"/>
  <c r="AK76" i="3"/>
  <c r="AK72" i="3"/>
  <c r="AK68" i="3"/>
  <c r="AK64" i="3"/>
  <c r="D9" i="3"/>
  <c r="E9" i="3" s="1"/>
  <c r="C9" i="3" a="1"/>
  <c r="C9" i="3" s="1"/>
  <c r="AK58" i="3"/>
  <c r="AK54" i="3"/>
  <c r="AK51" i="3"/>
  <c r="AK47" i="3"/>
  <c r="AK43" i="3"/>
  <c r="AK39" i="3"/>
  <c r="AK35" i="3"/>
  <c r="AK31" i="3"/>
  <c r="AK27" i="3"/>
  <c r="AK23" i="3"/>
  <c r="AK19" i="3"/>
  <c r="AK15" i="3"/>
  <c r="AK11" i="3"/>
  <c r="AK61" i="3"/>
  <c r="AK57" i="3"/>
  <c r="AK53" i="3"/>
  <c r="AK50" i="3"/>
  <c r="AK46" i="3"/>
  <c r="AK42" i="3"/>
  <c r="AK38" i="3"/>
  <c r="AK34" i="3"/>
  <c r="AK30" i="3"/>
  <c r="AK26" i="3"/>
  <c r="AK22" i="3"/>
  <c r="AK18" i="3"/>
  <c r="AK14" i="3"/>
  <c r="AK10" i="3"/>
  <c r="AK60" i="3"/>
  <c r="AK56" i="3"/>
  <c r="AK49" i="3"/>
  <c r="AK45" i="3"/>
  <c r="AK41" i="3"/>
  <c r="AK37" i="3"/>
  <c r="AK33" i="3"/>
  <c r="AK29" i="3"/>
  <c r="AK25" i="3"/>
  <c r="AK21" i="3"/>
  <c r="AK17" i="3"/>
  <c r="AK13" i="3"/>
  <c r="AK59" i="3"/>
  <c r="AK55" i="3"/>
  <c r="AK52" i="3"/>
  <c r="AK48" i="3"/>
  <c r="AK44" i="3"/>
  <c r="AK40" i="3"/>
  <c r="AK36" i="3"/>
  <c r="AK32" i="3"/>
  <c r="AK28" i="3"/>
  <c r="AK24" i="3"/>
  <c r="AK20" i="3"/>
  <c r="AK16" i="3"/>
  <c r="AK12" i="3"/>
  <c r="AK9" i="3"/>
  <c r="G78" i="3" l="1" a="1"/>
  <c r="G206" i="3" a="1"/>
  <c r="F81" i="3" a="1"/>
  <c r="F209" i="3" a="1"/>
  <c r="G179" i="3" a="1"/>
  <c r="F162" i="3" a="1"/>
  <c r="G120" i="3" a="1"/>
  <c r="G248" i="3" a="1"/>
  <c r="F123" i="3" a="1"/>
  <c r="G93" i="3" a="1"/>
  <c r="F76" i="3" a="1"/>
  <c r="F204" i="3" a="1"/>
  <c r="G277" i="3" a="1"/>
  <c r="G154" i="3" a="1"/>
  <c r="G282" i="3" a="1"/>
  <c r="F157" i="3" a="1"/>
  <c r="G127" i="3" a="1"/>
  <c r="F110" i="3" a="1"/>
  <c r="G279" i="3" a="1"/>
  <c r="G39" i="3" a="1"/>
  <c r="G132" i="3" a="1"/>
  <c r="G260" i="3" a="1"/>
  <c r="F135" i="3" a="1"/>
  <c r="G105" i="3" a="1"/>
  <c r="F88" i="3" a="1"/>
  <c r="F216" i="3" a="1"/>
  <c r="G293" i="3" a="1"/>
  <c r="G54" i="3" a="1"/>
  <c r="F300" i="3" a="1"/>
  <c r="F32" i="3" a="1"/>
  <c r="G21" i="3" a="1"/>
  <c r="F14" i="3" a="1"/>
  <c r="G118" i="3" a="1"/>
  <c r="G246" i="3" a="1"/>
  <c r="F121" i="3" a="1"/>
  <c r="G91" i="3" a="1"/>
  <c r="F74" i="3" a="1"/>
  <c r="F202" i="3" a="1"/>
  <c r="G160" i="3" a="1"/>
  <c r="G288" i="3" a="1"/>
  <c r="F163" i="3" a="1"/>
  <c r="G133" i="3" a="1"/>
  <c r="F116" i="3" a="1"/>
  <c r="G295" i="3" a="1"/>
  <c r="F58" i="3" a="1"/>
  <c r="G194" i="3" a="1"/>
  <c r="G36" i="3" a="1"/>
  <c r="F197" i="3" a="1"/>
  <c r="G167" i="3" a="1"/>
  <c r="F150" i="3" a="1"/>
  <c r="F54" i="3" a="1"/>
  <c r="F257" i="3" a="1"/>
  <c r="G172" i="3" a="1"/>
  <c r="G300" i="3" a="1"/>
  <c r="F175" i="3" a="1"/>
  <c r="G145" i="3" a="1"/>
  <c r="F128" i="3" a="1"/>
  <c r="G45" i="3" a="1"/>
  <c r="G223" i="3" a="1"/>
  <c r="F268" i="3" a="1"/>
  <c r="F28" i="3" a="1"/>
  <c r="F245" i="3" a="1"/>
  <c r="G190" i="3" a="1"/>
  <c r="G32" i="3" a="1"/>
  <c r="F193" i="3" a="1"/>
  <c r="G163" i="3" a="1"/>
  <c r="F146" i="3" a="1"/>
  <c r="G104" i="3" a="1"/>
  <c r="G232" i="3" a="1"/>
  <c r="F107" i="3" a="1"/>
  <c r="G77" i="3" a="1"/>
  <c r="G205" i="3" a="1"/>
  <c r="F188" i="3" a="1"/>
  <c r="F256" i="3" a="1"/>
  <c r="G138" i="3" a="1"/>
  <c r="G266" i="3" a="1"/>
  <c r="F141" i="3" a="1"/>
  <c r="G111" i="3" a="1"/>
  <c r="F94" i="3" a="1"/>
  <c r="F222" i="3" a="1"/>
  <c r="G15" i="3" a="1"/>
  <c r="G116" i="3" a="1"/>
  <c r="G244" i="3" a="1"/>
  <c r="F119" i="3" a="1"/>
  <c r="G89" i="3" a="1"/>
  <c r="G217" i="3" a="1"/>
  <c r="F200" i="3" a="1"/>
  <c r="F272" i="3" a="1"/>
  <c r="G37" i="3" a="1"/>
  <c r="F244" i="3" a="1"/>
  <c r="F265" i="3" a="1"/>
  <c r="F273" i="3" a="1"/>
  <c r="F63" i="3" a="1"/>
  <c r="G102" i="3" a="1"/>
  <c r="G230" i="3" a="1"/>
  <c r="F105" i="3" a="1"/>
  <c r="G75" i="3" a="1"/>
  <c r="G203" i="3" a="1"/>
  <c r="F186" i="3" a="1"/>
  <c r="G144" i="3" a="1"/>
  <c r="G272" i="3" a="1"/>
  <c r="F147" i="3" a="1"/>
  <c r="G117" i="3" a="1"/>
  <c r="F100" i="3" a="1"/>
  <c r="G219" i="3" a="1"/>
  <c r="G23" i="3" a="1"/>
  <c r="G178" i="3" a="1"/>
  <c r="G110" i="3" a="1"/>
  <c r="G238" i="3" a="1"/>
  <c r="F113" i="3" a="1"/>
  <c r="G83" i="3" a="1"/>
  <c r="G211" i="3" a="1"/>
  <c r="F194" i="3" a="1"/>
  <c r="G152" i="3" a="1"/>
  <c r="G280" i="3" a="1"/>
  <c r="F155" i="3" a="1"/>
  <c r="G125" i="3" a="1"/>
  <c r="F108" i="3" a="1"/>
  <c r="G271" i="3" a="1"/>
  <c r="F34" i="3" a="1"/>
  <c r="G186" i="3" a="1"/>
  <c r="G28" i="3" a="1"/>
  <c r="F189" i="3" a="1"/>
  <c r="G159" i="3" a="1"/>
  <c r="F142" i="3" a="1"/>
  <c r="G10" i="3" a="1"/>
  <c r="F246" i="3" a="1"/>
  <c r="G164" i="3" a="1"/>
  <c r="G292" i="3" a="1"/>
  <c r="F167" i="3" a="1"/>
  <c r="G137" i="3" a="1"/>
  <c r="F120" i="3" a="1"/>
  <c r="F23" i="3" a="1"/>
  <c r="F70" i="3" a="1"/>
  <c r="G257" i="3" a="1"/>
  <c r="F277" i="3" a="1"/>
  <c r="F61" i="3" a="1"/>
  <c r="G233" i="3" a="1"/>
  <c r="F282" i="3" a="1"/>
  <c r="G150" i="3" a="1"/>
  <c r="G278" i="3" a="1"/>
  <c r="F153" i="3" a="1"/>
  <c r="G123" i="3" a="1"/>
  <c r="F106" i="3" a="1"/>
  <c r="F266" i="3" a="1"/>
  <c r="G192" i="3" a="1"/>
  <c r="G34" i="3" a="1"/>
  <c r="F195" i="3" a="1"/>
  <c r="G165" i="3" a="1"/>
  <c r="F148" i="3" a="1"/>
  <c r="F48" i="3" a="1"/>
  <c r="G98" i="3" a="1"/>
  <c r="G226" i="3" a="1"/>
  <c r="F101" i="3" a="1"/>
  <c r="F229" i="3" a="1"/>
  <c r="G199" i="3" a="1"/>
  <c r="F182" i="3" a="1"/>
  <c r="F248" i="3" a="1"/>
  <c r="G76" i="3" a="1"/>
  <c r="G204" i="3" a="1"/>
  <c r="F79" i="3" a="1"/>
  <c r="F207" i="3" a="1"/>
  <c r="G177" i="3" a="1"/>
  <c r="F160" i="3" a="1"/>
  <c r="G64" i="3" a="1"/>
  <c r="F270" i="3" a="1"/>
  <c r="G231" i="3" a="1"/>
  <c r="G72" i="3" a="1"/>
  <c r="G94" i="3" a="1"/>
  <c r="G222" i="3" a="1"/>
  <c r="F97" i="3" a="1"/>
  <c r="F225" i="3" a="1"/>
  <c r="G195" i="3" a="1"/>
  <c r="F178" i="3" a="1"/>
  <c r="G136" i="3" a="1"/>
  <c r="G264" i="3" a="1"/>
  <c r="F139" i="3" a="1"/>
  <c r="G109" i="3" a="1"/>
  <c r="F92" i="3" a="1"/>
  <c r="F220" i="3" a="1"/>
  <c r="F299" i="3" a="1"/>
  <c r="G170" i="3" a="1"/>
  <c r="G298" i="3" a="1"/>
  <c r="F173" i="3" a="1"/>
  <c r="G143" i="3" a="1"/>
  <c r="F126" i="3" a="1"/>
  <c r="G41" i="3" a="1"/>
  <c r="G9" i="3" a="1"/>
  <c r="G148" i="3" a="1"/>
  <c r="G276" i="3" a="1"/>
  <c r="F151" i="3" a="1"/>
  <c r="G121" i="3" a="1"/>
  <c r="F104" i="3" a="1"/>
  <c r="F258" i="3" a="1"/>
  <c r="F29" i="3" a="1"/>
  <c r="F236" i="3" a="1"/>
  <c r="F69" i="3" a="1"/>
  <c r="F260" i="3" a="1"/>
  <c r="G48" i="3" a="1"/>
  <c r="G247" i="3" a="1"/>
  <c r="G134" i="3" a="1"/>
  <c r="G262" i="3" a="1"/>
  <c r="F137" i="3" a="1"/>
  <c r="G107" i="3" a="1"/>
  <c r="F90" i="3" a="1"/>
  <c r="F218" i="3" a="1"/>
  <c r="G176" i="3" a="1"/>
  <c r="G18" i="3" a="1"/>
  <c r="F179" i="3" a="1"/>
  <c r="G149" i="3" a="1"/>
  <c r="F132" i="3" a="1"/>
  <c r="G55" i="3" a="1"/>
  <c r="G82" i="3" a="1"/>
  <c r="G210" i="3" a="1"/>
  <c r="F85" i="3" a="1"/>
  <c r="F213" i="3" a="1"/>
  <c r="G183" i="3" a="1"/>
  <c r="F166" i="3" a="1"/>
  <c r="G221" i="3" a="1"/>
  <c r="F278" i="3" a="1"/>
  <c r="G188" i="3" a="1"/>
  <c r="G30" i="3" a="1"/>
  <c r="F191" i="3" a="1"/>
  <c r="G142" i="3" a="1"/>
  <c r="G270" i="3" a="1"/>
  <c r="F145" i="3" a="1"/>
  <c r="G115" i="3" a="1"/>
  <c r="F98" i="3" a="1"/>
  <c r="F226" i="3" a="1"/>
  <c r="G184" i="3" a="1"/>
  <c r="G26" i="3" a="1"/>
  <c r="F187" i="3" a="1"/>
  <c r="G157" i="3" a="1"/>
  <c r="F140" i="3" a="1"/>
  <c r="G71" i="3" a="1"/>
  <c r="G90" i="3" a="1"/>
  <c r="G218" i="3" a="1"/>
  <c r="F93" i="3" a="1"/>
  <c r="F221" i="3" a="1"/>
  <c r="G191" i="3" a="1"/>
  <c r="F174" i="3" a="1"/>
  <c r="G237" i="3" a="1"/>
  <c r="F289" i="3" a="1"/>
  <c r="G196" i="3" a="1"/>
  <c r="G38" i="3" a="1"/>
  <c r="F199" i="3" a="1"/>
  <c r="G169" i="3" a="1"/>
  <c r="F152" i="3" a="1"/>
  <c r="F60" i="3" a="1"/>
  <c r="G259" i="3" a="1"/>
  <c r="F271" i="3" a="1"/>
  <c r="G49" i="3" a="1"/>
  <c r="G67" i="3" a="1"/>
  <c r="F292" i="3" a="1"/>
  <c r="G65" i="3" a="1"/>
  <c r="G182" i="3" a="1"/>
  <c r="G24" i="3" a="1"/>
  <c r="F185" i="3" a="1"/>
  <c r="G155" i="3" a="1"/>
  <c r="F138" i="3" a="1"/>
  <c r="G96" i="3" a="1"/>
  <c r="G224" i="3" a="1"/>
  <c r="F99" i="3" a="1"/>
  <c r="F227" i="3" a="1"/>
  <c r="G197" i="3" a="1"/>
  <c r="F180" i="3" a="1"/>
  <c r="G245" i="3" a="1"/>
  <c r="G130" i="3" a="1"/>
  <c r="G258" i="3" a="1"/>
  <c r="F133" i="3" a="1"/>
  <c r="G103" i="3" a="1"/>
  <c r="F86" i="3" a="1"/>
  <c r="F214" i="3" a="1"/>
  <c r="F291" i="3" a="1"/>
  <c r="G108" i="3" a="1"/>
  <c r="G236" i="3" a="1"/>
  <c r="F111" i="3" a="1"/>
  <c r="G81" i="3" a="1"/>
  <c r="G209" i="3" a="1"/>
  <c r="F192" i="3" a="1"/>
  <c r="G261" i="3" a="1"/>
  <c r="F27" i="3" a="1"/>
  <c r="G44" i="3" a="1"/>
  <c r="G243" i="3" a="1"/>
  <c r="G126" i="3" a="1"/>
  <c r="G254" i="3" a="1"/>
  <c r="F129" i="3" a="1"/>
  <c r="G99" i="3" a="1"/>
  <c r="F82" i="3" a="1"/>
  <c r="F210" i="3" a="1"/>
  <c r="G168" i="3" a="1"/>
  <c r="G296" i="3" a="1"/>
  <c r="F171" i="3" a="1"/>
  <c r="G141" i="3" a="1"/>
  <c r="F124" i="3" a="1"/>
  <c r="F36" i="3" a="1"/>
  <c r="G74" i="3" a="1"/>
  <c r="G202" i="3" a="1"/>
  <c r="F77" i="3" a="1"/>
  <c r="F205" i="3" a="1"/>
  <c r="G175" i="3" a="1"/>
  <c r="F158" i="3" a="1"/>
  <c r="F13" i="3" a="1"/>
  <c r="G267" i="3" a="1"/>
  <c r="G180" i="3" a="1"/>
  <c r="G22" i="3" a="1"/>
  <c r="F183" i="3" a="1"/>
  <c r="G153" i="3" a="1"/>
  <c r="F136" i="3" a="1"/>
  <c r="G63" i="3" a="1"/>
  <c r="F238" i="3" a="1"/>
  <c r="F279" i="3" a="1"/>
  <c r="G12" i="3" a="1"/>
  <c r="F298" i="3" a="1"/>
  <c r="F263" i="3" a="1"/>
  <c r="G33" i="3" a="1"/>
  <c r="G166" i="3" a="1"/>
  <c r="G294" i="3" a="1"/>
  <c r="F169" i="3" a="1"/>
  <c r="G139" i="3" a="1"/>
  <c r="F122" i="3" a="1"/>
  <c r="G80" i="3" a="1"/>
  <c r="G208" i="3" a="1"/>
  <c r="F83" i="3" a="1"/>
  <c r="F211" i="3" a="1"/>
  <c r="G181" i="3" a="1"/>
  <c r="F164" i="3" a="1"/>
  <c r="G13" i="3" a="1"/>
  <c r="G114" i="3" a="1"/>
  <c r="G242" i="3" a="1"/>
  <c r="F117" i="3" a="1"/>
  <c r="G87" i="3" a="1"/>
  <c r="G215" i="3" a="1"/>
  <c r="F198" i="3" a="1"/>
  <c r="G174" i="3" a="1"/>
  <c r="G16" i="3" a="1"/>
  <c r="F177" i="3" a="1"/>
  <c r="G147" i="3" a="1"/>
  <c r="F130" i="3" a="1"/>
  <c r="G88" i="3" a="1"/>
  <c r="G216" i="3" a="1"/>
  <c r="F91" i="3" a="1"/>
  <c r="F219" i="3" a="1"/>
  <c r="G189" i="3" a="1"/>
  <c r="F172" i="3" a="1"/>
  <c r="F235" i="3" a="1"/>
  <c r="G122" i="3" a="1"/>
  <c r="G250" i="3" a="1"/>
  <c r="F125" i="3" a="1"/>
  <c r="G95" i="3" a="1"/>
  <c r="F78" i="3" a="1"/>
  <c r="F206" i="3" a="1"/>
  <c r="F280" i="3" a="1"/>
  <c r="G100" i="3" a="1"/>
  <c r="G228" i="3" a="1"/>
  <c r="F103" i="3" a="1"/>
  <c r="F231" i="3" a="1"/>
  <c r="G201" i="3" a="1"/>
  <c r="F184" i="3" a="1"/>
  <c r="F251" i="3" a="1"/>
  <c r="F16" i="3" a="1"/>
  <c r="F50" i="3" a="1"/>
  <c r="G66" i="3" a="1"/>
  <c r="G229" i="3" a="1"/>
  <c r="F47" i="3" a="1"/>
  <c r="G86" i="3" a="1"/>
  <c r="G214" i="3" a="1"/>
  <c r="F89" i="3" a="1"/>
  <c r="F217" i="3" a="1"/>
  <c r="G187" i="3" a="1"/>
  <c r="F170" i="3" a="1"/>
  <c r="G128" i="3" a="1"/>
  <c r="G256" i="3" a="1"/>
  <c r="F131" i="3" a="1"/>
  <c r="G101" i="3" a="1"/>
  <c r="F84" i="3" a="1"/>
  <c r="F212" i="3" a="1"/>
  <c r="F288" i="3" a="1"/>
  <c r="G162" i="3" a="1"/>
  <c r="G290" i="3" a="1"/>
  <c r="F165" i="3" a="1"/>
  <c r="G135" i="3" a="1"/>
  <c r="F118" i="3" a="1"/>
  <c r="G17" i="3" a="1"/>
  <c r="F64" i="3" a="1"/>
  <c r="G140" i="3" a="1"/>
  <c r="G268" i="3" a="1"/>
  <c r="F143" i="3" a="1"/>
  <c r="G113" i="3" a="1"/>
  <c r="F96" i="3" a="1"/>
  <c r="F224" i="3" a="1"/>
  <c r="F18" i="3" a="1"/>
  <c r="G11" i="3" a="1"/>
  <c r="F45" i="3" a="1"/>
  <c r="G56" i="3" a="1"/>
  <c r="G158" i="3" a="1"/>
  <c r="G286" i="3" a="1"/>
  <c r="F161" i="3" a="1"/>
  <c r="G131" i="3" a="1"/>
  <c r="F114" i="3" a="1"/>
  <c r="F290" i="3" a="1"/>
  <c r="G200" i="3" a="1"/>
  <c r="F75" i="3" a="1"/>
  <c r="F203" i="3" a="1"/>
  <c r="G173" i="3" a="1"/>
  <c r="F156" i="3" a="1"/>
  <c r="F9" i="3" a="1"/>
  <c r="G106" i="3" a="1"/>
  <c r="G234" i="3" a="1"/>
  <c r="F109" i="3" a="1"/>
  <c r="G79" i="3" a="1"/>
  <c r="G207" i="3" a="1"/>
  <c r="F190" i="3" a="1"/>
  <c r="F259" i="3" a="1"/>
  <c r="G84" i="3" a="1"/>
  <c r="G212" i="3" a="1"/>
  <c r="F87" i="3" a="1"/>
  <c r="F215" i="3" a="1"/>
  <c r="G185" i="3" a="1"/>
  <c r="F168" i="3" a="1"/>
  <c r="F228" i="3" a="1"/>
  <c r="F281" i="3" a="1"/>
  <c r="F293" i="3" a="1"/>
  <c r="F264" i="3" a="1"/>
  <c r="F275" i="3" a="1"/>
  <c r="G27" i="3" a="1"/>
  <c r="F62" i="3" a="1"/>
  <c r="G198" i="3" a="1"/>
  <c r="G40" i="3" a="1"/>
  <c r="F201" i="3" a="1"/>
  <c r="G171" i="3" a="1"/>
  <c r="F154" i="3" a="1"/>
  <c r="G112" i="3" a="1"/>
  <c r="G240" i="3" a="1"/>
  <c r="F115" i="3" a="1"/>
  <c r="G85" i="3" a="1"/>
  <c r="G213" i="3" a="1"/>
  <c r="F196" i="3" a="1"/>
  <c r="F267" i="3" a="1"/>
  <c r="G146" i="3" a="1"/>
  <c r="G274" i="3" a="1"/>
  <c r="F149" i="3" a="1"/>
  <c r="G119" i="3" a="1"/>
  <c r="F102" i="3" a="1"/>
  <c r="F250" i="3" a="1"/>
  <c r="F26" i="3" a="1"/>
  <c r="G124" i="3" a="1"/>
  <c r="G252" i="3" a="1"/>
  <c r="F127" i="3" a="1"/>
  <c r="G97" i="3" a="1"/>
  <c r="F80" i="3" a="1"/>
  <c r="F208" i="3" a="1"/>
  <c r="F283" i="3" a="1"/>
  <c r="G46" i="3" a="1"/>
  <c r="G273" i="3" a="1"/>
  <c r="F286" i="3" a="1"/>
  <c r="F294" i="3" a="1"/>
  <c r="F71" i="3" a="1"/>
  <c r="G227" i="3" a="1"/>
  <c r="G43" i="3" a="1"/>
  <c r="G73" i="3" a="1"/>
  <c r="G59" i="3" a="1"/>
  <c r="F53" i="3" a="1"/>
  <c r="F254" i="3" a="1"/>
  <c r="G249" i="3" a="1"/>
  <c r="F253" i="3" a="1"/>
  <c r="F67" i="3" a="1"/>
  <c r="F41" i="3" a="1"/>
  <c r="F284" i="3" a="1"/>
  <c r="F42" i="3" a="1"/>
  <c r="G29" i="3" a="1"/>
  <c r="F30" i="3" a="1"/>
  <c r="F17" i="3" a="1"/>
  <c r="F10" i="3" a="1"/>
  <c r="F242" i="3" a="1"/>
  <c r="F181" i="3" a="1"/>
  <c r="G269" i="3" a="1"/>
  <c r="G220" i="3" a="1"/>
  <c r="F223" i="3" a="1"/>
  <c r="F112" i="3" a="1"/>
  <c r="G14" i="3" a="1"/>
  <c r="G291" i="3" a="1"/>
  <c r="F234" i="3" a="1"/>
  <c r="G61" i="3" a="1"/>
  <c r="F38" i="3" a="1"/>
  <c r="F31" i="3" a="1"/>
  <c r="G62" i="3" a="1"/>
  <c r="F35" i="3" a="1"/>
  <c r="F40" i="3" a="1"/>
  <c r="G239" i="3" a="1"/>
  <c r="F241" i="3" a="1"/>
  <c r="F15" i="3" a="1"/>
  <c r="G265" i="3" a="1"/>
  <c r="F39" i="3" a="1"/>
  <c r="G42" i="3" a="1"/>
  <c r="F274" i="3" a="1"/>
  <c r="F232" i="3" a="1"/>
  <c r="F297" i="3" a="1"/>
  <c r="F73" i="3" a="1"/>
  <c r="F296" i="3" a="1"/>
  <c r="F43" i="3" a="1"/>
  <c r="F56" i="3" a="1"/>
  <c r="F233" i="3" a="1"/>
  <c r="F49" i="3" a="1"/>
  <c r="G297" i="3" a="1"/>
  <c r="F66" i="3" a="1"/>
  <c r="G68" i="3" a="1"/>
  <c r="G251" i="3" a="1"/>
  <c r="F287" i="3" a="1"/>
  <c r="G151" i="3" a="1"/>
  <c r="G235" i="3" a="1"/>
  <c r="G284" i="3" a="1"/>
  <c r="G129" i="3" a="1"/>
  <c r="F144" i="3" a="1"/>
  <c r="F240" i="3" a="1"/>
  <c r="F247" i="3" a="1"/>
  <c r="F11" i="3" a="1"/>
  <c r="G31" i="3" a="1"/>
  <c r="G263" i="3" a="1"/>
  <c r="G299" i="3" a="1"/>
  <c r="F22" i="3" a="1"/>
  <c r="F237" i="3" a="1"/>
  <c r="F252" i="3" a="1"/>
  <c r="F20" i="3" a="1"/>
  <c r="G241" i="3" a="1"/>
  <c r="G285" i="3" a="1"/>
  <c r="F255" i="3" a="1"/>
  <c r="F269" i="3" a="1"/>
  <c r="G287" i="3" a="1"/>
  <c r="F134" i="3" a="1"/>
  <c r="G92" i="3" a="1"/>
  <c r="F95" i="3" a="1"/>
  <c r="G161" i="3" a="1"/>
  <c r="F176" i="3" a="1"/>
  <c r="F46" i="3" a="1"/>
  <c r="G289" i="3" a="1"/>
  <c r="F21" i="3" a="1"/>
  <c r="G60" i="3" a="1"/>
  <c r="G51" i="3" a="1"/>
  <c r="F51" i="3" a="1"/>
  <c r="F261" i="3" a="1"/>
  <c r="F243" i="3" a="1"/>
  <c r="G19" i="3" a="1"/>
  <c r="F44" i="3" a="1"/>
  <c r="G255" i="3" a="1"/>
  <c r="G275" i="3" a="1"/>
  <c r="F65" i="3" a="1"/>
  <c r="G253" i="3" a="1"/>
  <c r="F33" i="3" a="1"/>
  <c r="F25" i="3" a="1"/>
  <c r="F37" i="3" a="1"/>
  <c r="G281" i="3" a="1"/>
  <c r="G53" i="3" a="1"/>
  <c r="G52" i="3" a="1"/>
  <c r="G25" i="3" a="1"/>
  <c r="F55" i="3" a="1"/>
  <c r="F239" i="3" a="1"/>
  <c r="G58" i="3" a="1"/>
  <c r="F12" i="3" a="1"/>
  <c r="G20" i="3" a="1"/>
  <c r="G156" i="3" a="1"/>
  <c r="F159" i="3" a="1"/>
  <c r="G193" i="3" a="1"/>
  <c r="F285" i="3" a="1"/>
  <c r="F249" i="3" a="1"/>
  <c r="G57" i="3" a="1"/>
  <c r="G35" i="3" a="1"/>
  <c r="F276" i="3" a="1"/>
  <c r="F230" i="3" a="1"/>
  <c r="G69" i="3" a="1"/>
  <c r="F57" i="3" a="1"/>
  <c r="F68" i="3" a="1"/>
  <c r="G50" i="3" a="1"/>
  <c r="F262" i="3" a="1"/>
  <c r="G47" i="3" a="1"/>
  <c r="F52" i="3" a="1"/>
  <c r="G70" i="3" a="1"/>
  <c r="F19" i="3" a="1"/>
  <c r="F295" i="3" a="1"/>
  <c r="G225" i="3" a="1"/>
  <c r="F59" i="3" a="1"/>
  <c r="F72" i="3" a="1"/>
  <c r="G283" i="3" a="1"/>
  <c r="F24" i="3" a="1"/>
  <c r="F24" i="3" l="1"/>
  <c r="A24" i="3" s="1"/>
  <c r="G283" i="3"/>
  <c r="B283" i="3" s="1"/>
  <c r="F72" i="3"/>
  <c r="A72" i="3" s="1"/>
  <c r="F59" i="3"/>
  <c r="A59" i="3" s="1"/>
  <c r="G225" i="3"/>
  <c r="B225" i="3" s="1"/>
  <c r="F295" i="3"/>
  <c r="A295" i="3" s="1"/>
  <c r="F19" i="3"/>
  <c r="A19" i="3" s="1"/>
  <c r="G70" i="3"/>
  <c r="B70" i="3" s="1"/>
  <c r="F52" i="3"/>
  <c r="A52" i="3" s="1"/>
  <c r="G47" i="3"/>
  <c r="B47" i="3" s="1"/>
  <c r="F262" i="3"/>
  <c r="A262" i="3" s="1"/>
  <c r="G50" i="3"/>
  <c r="B50" i="3" s="1"/>
  <c r="F68" i="3"/>
  <c r="A68" i="3" s="1"/>
  <c r="F57" i="3"/>
  <c r="A57" i="3" s="1"/>
  <c r="G69" i="3"/>
  <c r="B69" i="3" s="1"/>
  <c r="F230" i="3"/>
  <c r="A230" i="3" s="1"/>
  <c r="F276" i="3"/>
  <c r="A276" i="3" s="1"/>
  <c r="G35" i="3"/>
  <c r="B35" i="3" s="1"/>
  <c r="G57" i="3"/>
  <c r="B57" i="3" s="1"/>
  <c r="F249" i="3"/>
  <c r="A249" i="3" s="1"/>
  <c r="F285" i="3"/>
  <c r="A285" i="3" s="1"/>
  <c r="G193" i="3"/>
  <c r="B193" i="3" s="1"/>
  <c r="F159" i="3"/>
  <c r="A159" i="3" s="1"/>
  <c r="G156" i="3"/>
  <c r="B156" i="3" s="1"/>
  <c r="G20" i="3"/>
  <c r="B20" i="3" s="1"/>
  <c r="F12" i="3"/>
  <c r="A12" i="3" s="1"/>
  <c r="G58" i="3"/>
  <c r="B58" i="3" s="1"/>
  <c r="F239" i="3"/>
  <c r="A239" i="3" s="1"/>
  <c r="F55" i="3"/>
  <c r="A55" i="3" s="1"/>
  <c r="G25" i="3"/>
  <c r="B25" i="3" s="1"/>
  <c r="G52" i="3"/>
  <c r="B52" i="3" s="1"/>
  <c r="G53" i="3"/>
  <c r="B53" i="3" s="1"/>
  <c r="G281" i="3"/>
  <c r="B281" i="3" s="1"/>
  <c r="F37" i="3"/>
  <c r="A37" i="3" s="1"/>
  <c r="F25" i="3"/>
  <c r="A25" i="3" s="1"/>
  <c r="F33" i="3"/>
  <c r="A33" i="3" s="1"/>
  <c r="G253" i="3"/>
  <c r="B253" i="3" s="1"/>
  <c r="F65" i="3"/>
  <c r="A65" i="3" s="1"/>
  <c r="G275" i="3"/>
  <c r="B275" i="3" s="1"/>
  <c r="G255" i="3"/>
  <c r="B255" i="3" s="1"/>
  <c r="F44" i="3"/>
  <c r="A44" i="3" s="1"/>
  <c r="G19" i="3"/>
  <c r="B19" i="3" s="1"/>
  <c r="F243" i="3"/>
  <c r="A243" i="3" s="1"/>
  <c r="F261" i="3"/>
  <c r="A261" i="3" s="1"/>
  <c r="F51" i="3"/>
  <c r="A51" i="3" s="1"/>
  <c r="G51" i="3"/>
  <c r="B51" i="3" s="1"/>
  <c r="G60" i="3"/>
  <c r="B60" i="3" s="1"/>
  <c r="F21" i="3"/>
  <c r="A21" i="3" s="1"/>
  <c r="G289" i="3"/>
  <c r="B289" i="3" s="1"/>
  <c r="F46" i="3"/>
  <c r="A46" i="3" s="1"/>
  <c r="F176" i="3"/>
  <c r="A176" i="3" s="1"/>
  <c r="G161" i="3"/>
  <c r="B161" i="3" s="1"/>
  <c r="F95" i="3"/>
  <c r="A95" i="3" s="1"/>
  <c r="G92" i="3"/>
  <c r="B92" i="3" s="1"/>
  <c r="F134" i="3"/>
  <c r="A134" i="3" s="1"/>
  <c r="G287" i="3"/>
  <c r="B287" i="3" s="1"/>
  <c r="F269" i="3"/>
  <c r="A269" i="3" s="1"/>
  <c r="F255" i="3"/>
  <c r="A255" i="3" s="1"/>
  <c r="G285" i="3"/>
  <c r="B285" i="3" s="1"/>
  <c r="G241" i="3"/>
  <c r="B241" i="3" s="1"/>
  <c r="F20" i="3"/>
  <c r="A20" i="3" s="1"/>
  <c r="F252" i="3"/>
  <c r="A252" i="3" s="1"/>
  <c r="F237" i="3"/>
  <c r="A237" i="3" s="1"/>
  <c r="F22" i="3"/>
  <c r="A22" i="3" s="1"/>
  <c r="G299" i="3"/>
  <c r="B299" i="3" s="1"/>
  <c r="G263" i="3"/>
  <c r="B263" i="3" s="1"/>
  <c r="G31" i="3"/>
  <c r="B31" i="3" s="1"/>
  <c r="F11" i="3"/>
  <c r="A11" i="3" s="1"/>
  <c r="F247" i="3"/>
  <c r="A247" i="3" s="1"/>
  <c r="F240" i="3"/>
  <c r="A240" i="3" s="1"/>
  <c r="F144" i="3"/>
  <c r="A144" i="3" s="1"/>
  <c r="G129" i="3"/>
  <c r="B129" i="3" s="1"/>
  <c r="G284" i="3"/>
  <c r="B284" i="3" s="1"/>
  <c r="G235" i="3"/>
  <c r="B235" i="3" s="1"/>
  <c r="G151" i="3"/>
  <c r="B151" i="3" s="1"/>
  <c r="F287" i="3"/>
  <c r="A287" i="3" s="1"/>
  <c r="G251" i="3"/>
  <c r="B251" i="3" s="1"/>
  <c r="G68" i="3"/>
  <c r="B68" i="3" s="1"/>
  <c r="F66" i="3"/>
  <c r="A66" i="3" s="1"/>
  <c r="G297" i="3"/>
  <c r="B297" i="3" s="1"/>
  <c r="F49" i="3"/>
  <c r="A49" i="3" s="1"/>
  <c r="F233" i="3"/>
  <c r="A233" i="3" s="1"/>
  <c r="F56" i="3"/>
  <c r="A56" i="3" s="1"/>
  <c r="F43" i="3"/>
  <c r="A43" i="3" s="1"/>
  <c r="F296" i="3"/>
  <c r="A296" i="3" s="1"/>
  <c r="F73" i="3"/>
  <c r="A73" i="3" s="1"/>
  <c r="F297" i="3"/>
  <c r="A297" i="3" s="1"/>
  <c r="F232" i="3"/>
  <c r="A232" i="3" s="1"/>
  <c r="F274" i="3"/>
  <c r="A274" i="3" s="1"/>
  <c r="G42" i="3"/>
  <c r="B42" i="3" s="1"/>
  <c r="F39" i="3"/>
  <c r="A39" i="3" s="1"/>
  <c r="G265" i="3"/>
  <c r="B265" i="3" s="1"/>
  <c r="F15" i="3"/>
  <c r="A15" i="3" s="1"/>
  <c r="F241" i="3"/>
  <c r="A241" i="3" s="1"/>
  <c r="G239" i="3"/>
  <c r="B239" i="3" s="1"/>
  <c r="F40" i="3"/>
  <c r="A40" i="3" s="1"/>
  <c r="F35" i="3"/>
  <c r="A35" i="3" s="1"/>
  <c r="G62" i="3"/>
  <c r="B62" i="3" s="1"/>
  <c r="F31" i="3"/>
  <c r="A31" i="3" s="1"/>
  <c r="F38" i="3"/>
  <c r="A38" i="3" s="1"/>
  <c r="G61" i="3"/>
  <c r="B61" i="3" s="1"/>
  <c r="F234" i="3"/>
  <c r="A234" i="3" s="1"/>
  <c r="G291" i="3"/>
  <c r="B291" i="3" s="1"/>
  <c r="G14" i="3"/>
  <c r="B14" i="3" s="1"/>
  <c r="F112" i="3"/>
  <c r="A112" i="3" s="1"/>
  <c r="F223" i="3"/>
  <c r="A223" i="3" s="1"/>
  <c r="G220" i="3"/>
  <c r="B220" i="3" s="1"/>
  <c r="G269" i="3"/>
  <c r="B269" i="3" s="1"/>
  <c r="F181" i="3"/>
  <c r="A181" i="3" s="1"/>
  <c r="F242" i="3"/>
  <c r="A242" i="3" s="1"/>
  <c r="F10" i="3"/>
  <c r="A10" i="3" s="1"/>
  <c r="F17" i="3"/>
  <c r="A17" i="3" s="1"/>
  <c r="F30" i="3"/>
  <c r="A30" i="3" s="1"/>
  <c r="G29" i="3"/>
  <c r="B29" i="3" s="1"/>
  <c r="F42" i="3"/>
  <c r="A42" i="3" s="1"/>
  <c r="F284" i="3"/>
  <c r="A284" i="3" s="1"/>
  <c r="F41" i="3"/>
  <c r="A41" i="3" s="1"/>
  <c r="F67" i="3"/>
  <c r="A67" i="3" s="1"/>
  <c r="F253" i="3"/>
  <c r="A253" i="3" s="1"/>
  <c r="G249" i="3"/>
  <c r="B249" i="3" s="1"/>
  <c r="F254" i="3"/>
  <c r="A254" i="3" s="1"/>
  <c r="F53" i="3"/>
  <c r="A53" i="3" s="1"/>
  <c r="G59" i="3"/>
  <c r="B59" i="3" s="1"/>
  <c r="G73" i="3"/>
  <c r="B73" i="3" s="1"/>
  <c r="G43" i="3"/>
  <c r="B43" i="3" s="1"/>
  <c r="G227" i="3"/>
  <c r="B227" i="3" s="1"/>
  <c r="F71" i="3"/>
  <c r="A71" i="3" s="1"/>
  <c r="F294" i="3"/>
  <c r="A294" i="3" s="1"/>
  <c r="F286" i="3"/>
  <c r="A286" i="3" s="1"/>
  <c r="G273" i="3"/>
  <c r="B273" i="3" s="1"/>
  <c r="G46" i="3"/>
  <c r="B46" i="3" s="1"/>
  <c r="F283" i="3"/>
  <c r="A283" i="3" s="1"/>
  <c r="F208" i="3"/>
  <c r="A208" i="3" s="1"/>
  <c r="F80" i="3"/>
  <c r="A80" i="3" s="1"/>
  <c r="G97" i="3"/>
  <c r="B97" i="3" s="1"/>
  <c r="F127" i="3"/>
  <c r="A127" i="3" s="1"/>
  <c r="G252" i="3"/>
  <c r="B252" i="3" s="1"/>
  <c r="G124" i="3"/>
  <c r="B124" i="3" s="1"/>
  <c r="F26" i="3"/>
  <c r="A26" i="3" s="1"/>
  <c r="F250" i="3"/>
  <c r="A250" i="3" s="1"/>
  <c r="F102" i="3"/>
  <c r="A102" i="3" s="1"/>
  <c r="G119" i="3"/>
  <c r="B119" i="3" s="1"/>
  <c r="F149" i="3"/>
  <c r="A149" i="3" s="1"/>
  <c r="G274" i="3"/>
  <c r="B274" i="3" s="1"/>
  <c r="G146" i="3"/>
  <c r="B146" i="3" s="1"/>
  <c r="F267" i="3"/>
  <c r="A267" i="3" s="1"/>
  <c r="F196" i="3"/>
  <c r="A196" i="3" s="1"/>
  <c r="G213" i="3"/>
  <c r="B213" i="3" s="1"/>
  <c r="G85" i="3"/>
  <c r="B85" i="3" s="1"/>
  <c r="F115" i="3"/>
  <c r="A115" i="3" s="1"/>
  <c r="G240" i="3"/>
  <c r="B240" i="3" s="1"/>
  <c r="G112" i="3"/>
  <c r="B112" i="3" s="1"/>
  <c r="F154" i="3"/>
  <c r="A154" i="3" s="1"/>
  <c r="G171" i="3"/>
  <c r="B171" i="3" s="1"/>
  <c r="F201" i="3"/>
  <c r="A201" i="3" s="1"/>
  <c r="G40" i="3"/>
  <c r="B40" i="3" s="1"/>
  <c r="G198" i="3"/>
  <c r="B198" i="3" s="1"/>
  <c r="F62" i="3"/>
  <c r="A62" i="3" s="1"/>
  <c r="G27" i="3"/>
  <c r="B27" i="3" s="1"/>
  <c r="F275" i="3"/>
  <c r="A275" i="3" s="1"/>
  <c r="F264" i="3"/>
  <c r="A264" i="3" s="1"/>
  <c r="F293" i="3"/>
  <c r="A293" i="3" s="1"/>
  <c r="F281" i="3"/>
  <c r="A281" i="3" s="1"/>
  <c r="F228" i="3"/>
  <c r="A228" i="3" s="1"/>
  <c r="F168" i="3"/>
  <c r="A168" i="3" s="1"/>
  <c r="G185" i="3"/>
  <c r="B185" i="3" s="1"/>
  <c r="F215" i="3"/>
  <c r="A215" i="3" s="1"/>
  <c r="F87" i="3"/>
  <c r="A87" i="3" s="1"/>
  <c r="G212" i="3"/>
  <c r="B212" i="3" s="1"/>
  <c r="G84" i="3"/>
  <c r="B84" i="3" s="1"/>
  <c r="F259" i="3"/>
  <c r="A259" i="3" s="1"/>
  <c r="F190" i="3"/>
  <c r="A190" i="3" s="1"/>
  <c r="G207" i="3"/>
  <c r="B207" i="3" s="1"/>
  <c r="G79" i="3"/>
  <c r="B79" i="3" s="1"/>
  <c r="F109" i="3"/>
  <c r="A109" i="3" s="1"/>
  <c r="G234" i="3"/>
  <c r="B234" i="3" s="1"/>
  <c r="G106" i="3"/>
  <c r="B106" i="3" s="1"/>
  <c r="F9" i="3"/>
  <c r="A9" i="3" s="1"/>
  <c r="F156" i="3"/>
  <c r="A156" i="3" s="1"/>
  <c r="G173" i="3"/>
  <c r="B173" i="3" s="1"/>
  <c r="F203" i="3"/>
  <c r="A203" i="3" s="1"/>
  <c r="F75" i="3"/>
  <c r="A75" i="3" s="1"/>
  <c r="G200" i="3"/>
  <c r="B200" i="3" s="1"/>
  <c r="F290" i="3"/>
  <c r="A290" i="3" s="1"/>
  <c r="F114" i="3"/>
  <c r="A114" i="3" s="1"/>
  <c r="G131" i="3"/>
  <c r="B131" i="3" s="1"/>
  <c r="F161" i="3"/>
  <c r="A161" i="3" s="1"/>
  <c r="G286" i="3"/>
  <c r="B286" i="3" s="1"/>
  <c r="G158" i="3"/>
  <c r="B158" i="3" s="1"/>
  <c r="G56" i="3"/>
  <c r="B56" i="3" s="1"/>
  <c r="F45" i="3"/>
  <c r="A45" i="3" s="1"/>
  <c r="G11" i="3"/>
  <c r="B11" i="3" s="1"/>
  <c r="F18" i="3"/>
  <c r="A18" i="3" s="1"/>
  <c r="F224" i="3"/>
  <c r="A224" i="3" s="1"/>
  <c r="F96" i="3"/>
  <c r="A96" i="3" s="1"/>
  <c r="G113" i="3"/>
  <c r="B113" i="3" s="1"/>
  <c r="F143" i="3"/>
  <c r="A143" i="3" s="1"/>
  <c r="G268" i="3"/>
  <c r="B268" i="3" s="1"/>
  <c r="G140" i="3"/>
  <c r="B140" i="3" s="1"/>
  <c r="F64" i="3"/>
  <c r="A64" i="3" s="1"/>
  <c r="G17" i="3"/>
  <c r="B17" i="3" s="1"/>
  <c r="F118" i="3"/>
  <c r="A118" i="3" s="1"/>
  <c r="G135" i="3"/>
  <c r="B135" i="3" s="1"/>
  <c r="F165" i="3"/>
  <c r="A165" i="3" s="1"/>
  <c r="G290" i="3"/>
  <c r="B290" i="3" s="1"/>
  <c r="G162" i="3"/>
  <c r="B162" i="3" s="1"/>
  <c r="F288" i="3"/>
  <c r="A288" i="3" s="1"/>
  <c r="F212" i="3"/>
  <c r="A212" i="3" s="1"/>
  <c r="F84" i="3"/>
  <c r="A84" i="3" s="1"/>
  <c r="G101" i="3"/>
  <c r="B101" i="3" s="1"/>
  <c r="F131" i="3"/>
  <c r="A131" i="3" s="1"/>
  <c r="G256" i="3"/>
  <c r="B256" i="3" s="1"/>
  <c r="G128" i="3"/>
  <c r="B128" i="3" s="1"/>
  <c r="F170" i="3"/>
  <c r="A170" i="3" s="1"/>
  <c r="G187" i="3"/>
  <c r="B187" i="3" s="1"/>
  <c r="F217" i="3"/>
  <c r="A217" i="3" s="1"/>
  <c r="F89" i="3"/>
  <c r="A89" i="3" s="1"/>
  <c r="G214" i="3"/>
  <c r="B214" i="3" s="1"/>
  <c r="G86" i="3"/>
  <c r="B86" i="3" s="1"/>
  <c r="F47" i="3"/>
  <c r="A47" i="3" s="1"/>
  <c r="G229" i="3"/>
  <c r="B229" i="3" s="1"/>
  <c r="G66" i="3"/>
  <c r="B66" i="3" s="1"/>
  <c r="F50" i="3"/>
  <c r="A50" i="3" s="1"/>
  <c r="F16" i="3"/>
  <c r="A16" i="3" s="1"/>
  <c r="F251" i="3"/>
  <c r="A251" i="3" s="1"/>
  <c r="F184" i="3"/>
  <c r="A184" i="3" s="1"/>
  <c r="G201" i="3"/>
  <c r="B201" i="3" s="1"/>
  <c r="F231" i="3"/>
  <c r="A231" i="3" s="1"/>
  <c r="F103" i="3"/>
  <c r="A103" i="3" s="1"/>
  <c r="G228" i="3"/>
  <c r="B228" i="3" s="1"/>
  <c r="G100" i="3"/>
  <c r="B100" i="3" s="1"/>
  <c r="F280" i="3"/>
  <c r="A280" i="3" s="1"/>
  <c r="F206" i="3"/>
  <c r="A206" i="3" s="1"/>
  <c r="F78" i="3"/>
  <c r="A78" i="3" s="1"/>
  <c r="G95" i="3"/>
  <c r="B95" i="3" s="1"/>
  <c r="F125" i="3"/>
  <c r="A125" i="3" s="1"/>
  <c r="G250" i="3"/>
  <c r="B250" i="3" s="1"/>
  <c r="G122" i="3"/>
  <c r="B122" i="3" s="1"/>
  <c r="F235" i="3"/>
  <c r="A235" i="3" s="1"/>
  <c r="F172" i="3"/>
  <c r="A172" i="3" s="1"/>
  <c r="G189" i="3"/>
  <c r="B189" i="3" s="1"/>
  <c r="F219" i="3"/>
  <c r="A219" i="3" s="1"/>
  <c r="F91" i="3"/>
  <c r="A91" i="3" s="1"/>
  <c r="G216" i="3"/>
  <c r="B216" i="3" s="1"/>
  <c r="G88" i="3"/>
  <c r="B88" i="3" s="1"/>
  <c r="F130" i="3"/>
  <c r="A130" i="3" s="1"/>
  <c r="G147" i="3"/>
  <c r="B147" i="3" s="1"/>
  <c r="F177" i="3"/>
  <c r="A177" i="3" s="1"/>
  <c r="G16" i="3"/>
  <c r="B16" i="3" s="1"/>
  <c r="G174" i="3"/>
  <c r="B174" i="3" s="1"/>
  <c r="F198" i="3"/>
  <c r="A198" i="3" s="1"/>
  <c r="G215" i="3"/>
  <c r="B215" i="3" s="1"/>
  <c r="G87" i="3"/>
  <c r="B87" i="3" s="1"/>
  <c r="F117" i="3"/>
  <c r="A117" i="3" s="1"/>
  <c r="G242" i="3"/>
  <c r="B242" i="3" s="1"/>
  <c r="G114" i="3"/>
  <c r="B114" i="3" s="1"/>
  <c r="G13" i="3"/>
  <c r="B13" i="3" s="1"/>
  <c r="F164" i="3"/>
  <c r="A164" i="3" s="1"/>
  <c r="G181" i="3"/>
  <c r="B181" i="3" s="1"/>
  <c r="F211" i="3"/>
  <c r="A211" i="3" s="1"/>
  <c r="F83" i="3"/>
  <c r="A83" i="3" s="1"/>
  <c r="G208" i="3"/>
  <c r="B208" i="3" s="1"/>
  <c r="G80" i="3"/>
  <c r="B80" i="3" s="1"/>
  <c r="F122" i="3"/>
  <c r="A122" i="3" s="1"/>
  <c r="G139" i="3"/>
  <c r="B139" i="3" s="1"/>
  <c r="F169" i="3"/>
  <c r="A169" i="3" s="1"/>
  <c r="G294" i="3"/>
  <c r="B294" i="3" s="1"/>
  <c r="G166" i="3"/>
  <c r="B166" i="3" s="1"/>
  <c r="G33" i="3"/>
  <c r="B33" i="3" s="1"/>
  <c r="F263" i="3"/>
  <c r="A263" i="3" s="1"/>
  <c r="F298" i="3"/>
  <c r="A298" i="3" s="1"/>
  <c r="G12" i="3"/>
  <c r="B12" i="3" s="1"/>
  <c r="F279" i="3"/>
  <c r="A279" i="3" s="1"/>
  <c r="F238" i="3"/>
  <c r="A238" i="3" s="1"/>
  <c r="G63" i="3"/>
  <c r="B63" i="3" s="1"/>
  <c r="F136" i="3"/>
  <c r="A136" i="3" s="1"/>
  <c r="G153" i="3"/>
  <c r="B153" i="3" s="1"/>
  <c r="F183" i="3"/>
  <c r="A183" i="3" s="1"/>
  <c r="G22" i="3"/>
  <c r="B22" i="3" s="1"/>
  <c r="G180" i="3"/>
  <c r="B180" i="3" s="1"/>
  <c r="G267" i="3"/>
  <c r="B267" i="3" s="1"/>
  <c r="F13" i="3"/>
  <c r="A13" i="3" s="1"/>
  <c r="F158" i="3"/>
  <c r="A158" i="3" s="1"/>
  <c r="G175" i="3"/>
  <c r="B175" i="3" s="1"/>
  <c r="F205" i="3"/>
  <c r="A205" i="3" s="1"/>
  <c r="F77" i="3"/>
  <c r="A77" i="3" s="1"/>
  <c r="G202" i="3"/>
  <c r="B202" i="3" s="1"/>
  <c r="G74" i="3"/>
  <c r="B74" i="3" s="1"/>
  <c r="F36" i="3"/>
  <c r="A36" i="3" s="1"/>
  <c r="F124" i="3"/>
  <c r="A124" i="3" s="1"/>
  <c r="G141" i="3"/>
  <c r="B141" i="3" s="1"/>
  <c r="F171" i="3"/>
  <c r="A171" i="3" s="1"/>
  <c r="G296" i="3"/>
  <c r="B296" i="3" s="1"/>
  <c r="G168" i="3"/>
  <c r="B168" i="3" s="1"/>
  <c r="F210" i="3"/>
  <c r="A210" i="3" s="1"/>
  <c r="F82" i="3"/>
  <c r="A82" i="3" s="1"/>
  <c r="G99" i="3"/>
  <c r="B99" i="3" s="1"/>
  <c r="F129" i="3"/>
  <c r="A129" i="3" s="1"/>
  <c r="G254" i="3"/>
  <c r="B254" i="3" s="1"/>
  <c r="G126" i="3"/>
  <c r="B126" i="3" s="1"/>
  <c r="G243" i="3"/>
  <c r="B243" i="3" s="1"/>
  <c r="G44" i="3"/>
  <c r="B44" i="3" s="1"/>
  <c r="F27" i="3"/>
  <c r="A27" i="3" s="1"/>
  <c r="G261" i="3"/>
  <c r="B261" i="3" s="1"/>
  <c r="F192" i="3"/>
  <c r="A192" i="3" s="1"/>
  <c r="G209" i="3"/>
  <c r="B209" i="3" s="1"/>
  <c r="G81" i="3"/>
  <c r="B81" i="3" s="1"/>
  <c r="F111" i="3"/>
  <c r="A111" i="3" s="1"/>
  <c r="G236" i="3"/>
  <c r="B236" i="3" s="1"/>
  <c r="G108" i="3"/>
  <c r="B108" i="3" s="1"/>
  <c r="F291" i="3"/>
  <c r="A291" i="3" s="1"/>
  <c r="F214" i="3"/>
  <c r="A214" i="3" s="1"/>
  <c r="F86" i="3"/>
  <c r="A86" i="3" s="1"/>
  <c r="G103" i="3"/>
  <c r="B103" i="3" s="1"/>
  <c r="F133" i="3"/>
  <c r="A133" i="3" s="1"/>
  <c r="G258" i="3"/>
  <c r="B258" i="3" s="1"/>
  <c r="G130" i="3"/>
  <c r="B130" i="3" s="1"/>
  <c r="G245" i="3"/>
  <c r="B245" i="3" s="1"/>
  <c r="F180" i="3"/>
  <c r="A180" i="3" s="1"/>
  <c r="G197" i="3"/>
  <c r="B197" i="3" s="1"/>
  <c r="F227" i="3"/>
  <c r="A227" i="3" s="1"/>
  <c r="F99" i="3"/>
  <c r="A99" i="3" s="1"/>
  <c r="G224" i="3"/>
  <c r="B224" i="3" s="1"/>
  <c r="G96" i="3"/>
  <c r="B96" i="3" s="1"/>
  <c r="F138" i="3"/>
  <c r="A138" i="3" s="1"/>
  <c r="G155" i="3"/>
  <c r="B155" i="3" s="1"/>
  <c r="F185" i="3"/>
  <c r="A185" i="3" s="1"/>
  <c r="G24" i="3"/>
  <c r="B24" i="3" s="1"/>
  <c r="G182" i="3"/>
  <c r="B182" i="3" s="1"/>
  <c r="G65" i="3"/>
  <c r="B65" i="3" s="1"/>
  <c r="F292" i="3"/>
  <c r="A292" i="3" s="1"/>
  <c r="G67" i="3"/>
  <c r="B67" i="3" s="1"/>
  <c r="G49" i="3"/>
  <c r="B49" i="3" s="1"/>
  <c r="F271" i="3"/>
  <c r="A271" i="3" s="1"/>
  <c r="G259" i="3"/>
  <c r="B259" i="3" s="1"/>
  <c r="F60" i="3"/>
  <c r="A60" i="3" s="1"/>
  <c r="F152" i="3"/>
  <c r="A152" i="3" s="1"/>
  <c r="G169" i="3"/>
  <c r="B169" i="3" s="1"/>
  <c r="F199" i="3"/>
  <c r="A199" i="3" s="1"/>
  <c r="G38" i="3"/>
  <c r="B38" i="3" s="1"/>
  <c r="G196" i="3"/>
  <c r="B196" i="3" s="1"/>
  <c r="F289" i="3"/>
  <c r="A289" i="3" s="1"/>
  <c r="G237" i="3"/>
  <c r="B237" i="3" s="1"/>
  <c r="F174" i="3"/>
  <c r="A174" i="3" s="1"/>
  <c r="G191" i="3"/>
  <c r="B191" i="3" s="1"/>
  <c r="F221" i="3"/>
  <c r="A221" i="3" s="1"/>
  <c r="F93" i="3"/>
  <c r="A93" i="3" s="1"/>
  <c r="G218" i="3"/>
  <c r="B218" i="3" s="1"/>
  <c r="G90" i="3"/>
  <c r="B90" i="3" s="1"/>
  <c r="G71" i="3"/>
  <c r="B71" i="3" s="1"/>
  <c r="F140" i="3"/>
  <c r="A140" i="3" s="1"/>
  <c r="G157" i="3"/>
  <c r="B157" i="3" s="1"/>
  <c r="F187" i="3"/>
  <c r="A187" i="3" s="1"/>
  <c r="G26" i="3"/>
  <c r="B26" i="3" s="1"/>
  <c r="G184" i="3"/>
  <c r="B184" i="3" s="1"/>
  <c r="F226" i="3"/>
  <c r="A226" i="3" s="1"/>
  <c r="F98" i="3"/>
  <c r="A98" i="3" s="1"/>
  <c r="G115" i="3"/>
  <c r="B115" i="3" s="1"/>
  <c r="F145" i="3"/>
  <c r="A145" i="3" s="1"/>
  <c r="G270" i="3"/>
  <c r="B270" i="3" s="1"/>
  <c r="G142" i="3"/>
  <c r="B142" i="3" s="1"/>
  <c r="F191" i="3"/>
  <c r="A191" i="3" s="1"/>
  <c r="G30" i="3"/>
  <c r="B30" i="3" s="1"/>
  <c r="G188" i="3"/>
  <c r="B188" i="3" s="1"/>
  <c r="F278" i="3"/>
  <c r="A278" i="3" s="1"/>
  <c r="G221" i="3"/>
  <c r="B221" i="3" s="1"/>
  <c r="F166" i="3"/>
  <c r="A166" i="3" s="1"/>
  <c r="G183" i="3"/>
  <c r="B183" i="3" s="1"/>
  <c r="F213" i="3"/>
  <c r="A213" i="3" s="1"/>
  <c r="F85" i="3"/>
  <c r="A85" i="3" s="1"/>
  <c r="G210" i="3"/>
  <c r="B210" i="3" s="1"/>
  <c r="G82" i="3"/>
  <c r="B82" i="3" s="1"/>
  <c r="G55" i="3"/>
  <c r="B55" i="3" s="1"/>
  <c r="F132" i="3"/>
  <c r="A132" i="3" s="1"/>
  <c r="G149" i="3"/>
  <c r="B149" i="3" s="1"/>
  <c r="F179" i="3"/>
  <c r="A179" i="3" s="1"/>
  <c r="G18" i="3"/>
  <c r="B18" i="3" s="1"/>
  <c r="G176" i="3"/>
  <c r="B176" i="3" s="1"/>
  <c r="F218" i="3"/>
  <c r="A218" i="3" s="1"/>
  <c r="F90" i="3"/>
  <c r="A90" i="3" s="1"/>
  <c r="G107" i="3"/>
  <c r="B107" i="3" s="1"/>
  <c r="F137" i="3"/>
  <c r="A137" i="3" s="1"/>
  <c r="G262" i="3"/>
  <c r="B262" i="3" s="1"/>
  <c r="G134" i="3"/>
  <c r="B134" i="3" s="1"/>
  <c r="G247" i="3"/>
  <c r="B247" i="3" s="1"/>
  <c r="G48" i="3"/>
  <c r="B48" i="3" s="1"/>
  <c r="F260" i="3"/>
  <c r="A260" i="3" s="1"/>
  <c r="F69" i="3"/>
  <c r="A69" i="3" s="1"/>
  <c r="F236" i="3"/>
  <c r="A236" i="3" s="1"/>
  <c r="F29" i="3"/>
  <c r="A29" i="3" s="1"/>
  <c r="F258" i="3"/>
  <c r="A258" i="3" s="1"/>
  <c r="F104" i="3"/>
  <c r="A104" i="3" s="1"/>
  <c r="G121" i="3"/>
  <c r="B121" i="3" s="1"/>
  <c r="F151" i="3"/>
  <c r="A151" i="3" s="1"/>
  <c r="G276" i="3"/>
  <c r="B276" i="3" s="1"/>
  <c r="G148" i="3"/>
  <c r="B148" i="3" s="1"/>
  <c r="G9" i="3"/>
  <c r="B9" i="3" s="1"/>
  <c r="G41" i="3"/>
  <c r="B41" i="3" s="1"/>
  <c r="F126" i="3"/>
  <c r="A126" i="3" s="1"/>
  <c r="G143" i="3"/>
  <c r="B143" i="3" s="1"/>
  <c r="F173" i="3"/>
  <c r="A173" i="3" s="1"/>
  <c r="G298" i="3"/>
  <c r="B298" i="3" s="1"/>
  <c r="G170" i="3"/>
  <c r="B170" i="3" s="1"/>
  <c r="F299" i="3"/>
  <c r="A299" i="3" s="1"/>
  <c r="F220" i="3"/>
  <c r="A220" i="3" s="1"/>
  <c r="F92" i="3"/>
  <c r="A92" i="3" s="1"/>
  <c r="G109" i="3"/>
  <c r="B109" i="3" s="1"/>
  <c r="F139" i="3"/>
  <c r="A139" i="3" s="1"/>
  <c r="G264" i="3"/>
  <c r="B264" i="3" s="1"/>
  <c r="G136" i="3"/>
  <c r="B136" i="3" s="1"/>
  <c r="F178" i="3"/>
  <c r="A178" i="3" s="1"/>
  <c r="G195" i="3"/>
  <c r="B195" i="3" s="1"/>
  <c r="F225" i="3"/>
  <c r="A225" i="3" s="1"/>
  <c r="F97" i="3"/>
  <c r="A97" i="3" s="1"/>
  <c r="G222" i="3"/>
  <c r="B222" i="3" s="1"/>
  <c r="G94" i="3"/>
  <c r="B94" i="3" s="1"/>
  <c r="G72" i="3"/>
  <c r="B72" i="3" s="1"/>
  <c r="G231" i="3"/>
  <c r="B231" i="3" s="1"/>
  <c r="F270" i="3"/>
  <c r="A270" i="3" s="1"/>
  <c r="G64" i="3"/>
  <c r="B64" i="3" s="1"/>
  <c r="F160" i="3"/>
  <c r="A160" i="3" s="1"/>
  <c r="G177" i="3"/>
  <c r="B177" i="3" s="1"/>
  <c r="F207" i="3"/>
  <c r="A207" i="3" s="1"/>
  <c r="F79" i="3"/>
  <c r="A79" i="3" s="1"/>
  <c r="G204" i="3"/>
  <c r="B204" i="3" s="1"/>
  <c r="G76" i="3"/>
  <c r="B76" i="3" s="1"/>
  <c r="F248" i="3"/>
  <c r="A248" i="3" s="1"/>
  <c r="F182" i="3"/>
  <c r="A182" i="3" s="1"/>
  <c r="G199" i="3"/>
  <c r="B199" i="3" s="1"/>
  <c r="F229" i="3"/>
  <c r="A229" i="3" s="1"/>
  <c r="F101" i="3"/>
  <c r="A101" i="3" s="1"/>
  <c r="G226" i="3"/>
  <c r="B226" i="3" s="1"/>
  <c r="G98" i="3"/>
  <c r="B98" i="3" s="1"/>
  <c r="F48" i="3"/>
  <c r="A48" i="3" s="1"/>
  <c r="F148" i="3"/>
  <c r="A148" i="3" s="1"/>
  <c r="G165" i="3"/>
  <c r="B165" i="3" s="1"/>
  <c r="F195" i="3"/>
  <c r="A195" i="3" s="1"/>
  <c r="G34" i="3"/>
  <c r="B34" i="3" s="1"/>
  <c r="G192" i="3"/>
  <c r="B192" i="3" s="1"/>
  <c r="F266" i="3"/>
  <c r="A266" i="3" s="1"/>
  <c r="F106" i="3"/>
  <c r="A106" i="3" s="1"/>
  <c r="G123" i="3"/>
  <c r="B123" i="3" s="1"/>
  <c r="F153" i="3"/>
  <c r="A153" i="3" s="1"/>
  <c r="G278" i="3"/>
  <c r="B278" i="3" s="1"/>
  <c r="G150" i="3"/>
  <c r="B150" i="3" s="1"/>
  <c r="F282" i="3"/>
  <c r="A282" i="3" s="1"/>
  <c r="G233" i="3"/>
  <c r="B233" i="3" s="1"/>
  <c r="F61" i="3"/>
  <c r="A61" i="3" s="1"/>
  <c r="F277" i="3"/>
  <c r="A277" i="3" s="1"/>
  <c r="G257" i="3"/>
  <c r="B257" i="3" s="1"/>
  <c r="F70" i="3"/>
  <c r="A70" i="3" s="1"/>
  <c r="F23" i="3"/>
  <c r="A23" i="3" s="1"/>
  <c r="F120" i="3"/>
  <c r="A120" i="3" s="1"/>
  <c r="G137" i="3"/>
  <c r="B137" i="3" s="1"/>
  <c r="F167" i="3"/>
  <c r="A167" i="3" s="1"/>
  <c r="G292" i="3"/>
  <c r="B292" i="3" s="1"/>
  <c r="G164" i="3"/>
  <c r="B164" i="3" s="1"/>
  <c r="F246" i="3"/>
  <c r="A246" i="3" s="1"/>
  <c r="G10" i="3"/>
  <c r="B10" i="3" s="1"/>
  <c r="F142" i="3"/>
  <c r="A142" i="3" s="1"/>
  <c r="G159" i="3"/>
  <c r="B159" i="3" s="1"/>
  <c r="F189" i="3"/>
  <c r="A189" i="3" s="1"/>
  <c r="G28" i="3"/>
  <c r="B28" i="3" s="1"/>
  <c r="G186" i="3"/>
  <c r="B186" i="3" s="1"/>
  <c r="F34" i="3"/>
  <c r="A34" i="3" s="1"/>
  <c r="G271" i="3"/>
  <c r="B271" i="3" s="1"/>
  <c r="F108" i="3"/>
  <c r="A108" i="3" s="1"/>
  <c r="G125" i="3"/>
  <c r="B125" i="3" s="1"/>
  <c r="F155" i="3"/>
  <c r="A155" i="3" s="1"/>
  <c r="G280" i="3"/>
  <c r="B280" i="3" s="1"/>
  <c r="G152" i="3"/>
  <c r="B152" i="3" s="1"/>
  <c r="F194" i="3"/>
  <c r="A194" i="3" s="1"/>
  <c r="G211" i="3"/>
  <c r="B211" i="3" s="1"/>
  <c r="G83" i="3"/>
  <c r="B83" i="3" s="1"/>
  <c r="F113" i="3"/>
  <c r="A113" i="3" s="1"/>
  <c r="G238" i="3"/>
  <c r="B238" i="3" s="1"/>
  <c r="G110" i="3"/>
  <c r="B110" i="3" s="1"/>
  <c r="G178" i="3"/>
  <c r="B178" i="3" s="1"/>
  <c r="G23" i="3"/>
  <c r="B23" i="3" s="1"/>
  <c r="G219" i="3"/>
  <c r="B219" i="3" s="1"/>
  <c r="F100" i="3"/>
  <c r="A100" i="3" s="1"/>
  <c r="G117" i="3"/>
  <c r="B117" i="3" s="1"/>
  <c r="F147" i="3"/>
  <c r="A147" i="3" s="1"/>
  <c r="G272" i="3"/>
  <c r="B272" i="3" s="1"/>
  <c r="G144" i="3"/>
  <c r="B144" i="3" s="1"/>
  <c r="F186" i="3"/>
  <c r="A186" i="3" s="1"/>
  <c r="G203" i="3"/>
  <c r="B203" i="3" s="1"/>
  <c r="G75" i="3"/>
  <c r="B75" i="3" s="1"/>
  <c r="F105" i="3"/>
  <c r="A105" i="3" s="1"/>
  <c r="G230" i="3"/>
  <c r="B230" i="3" s="1"/>
  <c r="G102" i="3"/>
  <c r="B102" i="3" s="1"/>
  <c r="F63" i="3"/>
  <c r="A63" i="3" s="1"/>
  <c r="F273" i="3"/>
  <c r="A273" i="3" s="1"/>
  <c r="F265" i="3"/>
  <c r="A265" i="3" s="1"/>
  <c r="F244" i="3"/>
  <c r="A244" i="3" s="1"/>
  <c r="G37" i="3"/>
  <c r="B37" i="3" s="1"/>
  <c r="F272" i="3"/>
  <c r="A272" i="3" s="1"/>
  <c r="F200" i="3"/>
  <c r="A200" i="3" s="1"/>
  <c r="G217" i="3"/>
  <c r="B217" i="3" s="1"/>
  <c r="G89" i="3"/>
  <c r="B89" i="3" s="1"/>
  <c r="F119" i="3"/>
  <c r="A119" i="3" s="1"/>
  <c r="G244" i="3"/>
  <c r="B244" i="3" s="1"/>
  <c r="G116" i="3"/>
  <c r="B116" i="3" s="1"/>
  <c r="G15" i="3"/>
  <c r="B15" i="3" s="1"/>
  <c r="F222" i="3"/>
  <c r="A222" i="3" s="1"/>
  <c r="F94" i="3"/>
  <c r="A94" i="3" s="1"/>
  <c r="G111" i="3"/>
  <c r="B111" i="3" s="1"/>
  <c r="F141" i="3"/>
  <c r="A141" i="3" s="1"/>
  <c r="G266" i="3"/>
  <c r="B266" i="3" s="1"/>
  <c r="G138" i="3"/>
  <c r="B138" i="3" s="1"/>
  <c r="F256" i="3"/>
  <c r="A256" i="3" s="1"/>
  <c r="F188" i="3"/>
  <c r="A188" i="3" s="1"/>
  <c r="G205" i="3"/>
  <c r="B205" i="3" s="1"/>
  <c r="G77" i="3"/>
  <c r="B77" i="3" s="1"/>
  <c r="F107" i="3"/>
  <c r="A107" i="3" s="1"/>
  <c r="G232" i="3"/>
  <c r="B232" i="3" s="1"/>
  <c r="G104" i="3"/>
  <c r="B104" i="3" s="1"/>
  <c r="F146" i="3"/>
  <c r="A146" i="3" s="1"/>
  <c r="G163" i="3"/>
  <c r="B163" i="3" s="1"/>
  <c r="F193" i="3"/>
  <c r="A193" i="3" s="1"/>
  <c r="G32" i="3"/>
  <c r="B32" i="3" s="1"/>
  <c r="G190" i="3"/>
  <c r="B190" i="3" s="1"/>
  <c r="F245" i="3"/>
  <c r="A245" i="3" s="1"/>
  <c r="F28" i="3"/>
  <c r="A28" i="3" s="1"/>
  <c r="F268" i="3"/>
  <c r="A268" i="3" s="1"/>
  <c r="G223" i="3"/>
  <c r="B223" i="3" s="1"/>
  <c r="G45" i="3"/>
  <c r="B45" i="3" s="1"/>
  <c r="F128" i="3"/>
  <c r="A128" i="3" s="1"/>
  <c r="G145" i="3"/>
  <c r="B145" i="3" s="1"/>
  <c r="F175" i="3"/>
  <c r="A175" i="3" s="1"/>
  <c r="G300" i="3"/>
  <c r="B300" i="3" s="1"/>
  <c r="G172" i="3"/>
  <c r="B172" i="3" s="1"/>
  <c r="F257" i="3"/>
  <c r="A257" i="3" s="1"/>
  <c r="F54" i="3"/>
  <c r="A54" i="3" s="1"/>
  <c r="F150" i="3"/>
  <c r="A150" i="3" s="1"/>
  <c r="G167" i="3"/>
  <c r="B167" i="3" s="1"/>
  <c r="F197" i="3"/>
  <c r="A197" i="3" s="1"/>
  <c r="G36" i="3"/>
  <c r="B36" i="3" s="1"/>
  <c r="G194" i="3"/>
  <c r="B194" i="3" s="1"/>
  <c r="F58" i="3"/>
  <c r="A58" i="3" s="1"/>
  <c r="G295" i="3"/>
  <c r="B295" i="3" s="1"/>
  <c r="F116" i="3"/>
  <c r="A116" i="3" s="1"/>
  <c r="G133" i="3"/>
  <c r="B133" i="3" s="1"/>
  <c r="F163" i="3"/>
  <c r="A163" i="3" s="1"/>
  <c r="G288" i="3"/>
  <c r="B288" i="3" s="1"/>
  <c r="G160" i="3"/>
  <c r="B160" i="3" s="1"/>
  <c r="F202" i="3"/>
  <c r="A202" i="3" s="1"/>
  <c r="F74" i="3"/>
  <c r="A74" i="3" s="1"/>
  <c r="G91" i="3"/>
  <c r="B91" i="3" s="1"/>
  <c r="F121" i="3"/>
  <c r="A121" i="3" s="1"/>
  <c r="G246" i="3"/>
  <c r="B246" i="3" s="1"/>
  <c r="G118" i="3"/>
  <c r="B118" i="3" s="1"/>
  <c r="F14" i="3"/>
  <c r="A14" i="3" s="1"/>
  <c r="G21" i="3"/>
  <c r="B21" i="3" s="1"/>
  <c r="F32" i="3"/>
  <c r="A32" i="3" s="1"/>
  <c r="F300" i="3"/>
  <c r="A300" i="3" s="1"/>
  <c r="G54" i="3"/>
  <c r="B54" i="3" s="1"/>
  <c r="G293" i="3"/>
  <c r="B293" i="3" s="1"/>
  <c r="F216" i="3"/>
  <c r="A216" i="3" s="1"/>
  <c r="F88" i="3"/>
  <c r="A88" i="3" s="1"/>
  <c r="G105" i="3"/>
  <c r="B105" i="3" s="1"/>
  <c r="F135" i="3"/>
  <c r="A135" i="3" s="1"/>
  <c r="G260" i="3"/>
  <c r="B260" i="3" s="1"/>
  <c r="G132" i="3"/>
  <c r="B132" i="3" s="1"/>
  <c r="G39" i="3"/>
  <c r="B39" i="3" s="1"/>
  <c r="G279" i="3"/>
  <c r="B279" i="3" s="1"/>
  <c r="F110" i="3"/>
  <c r="A110" i="3" s="1"/>
  <c r="G127" i="3"/>
  <c r="B127" i="3" s="1"/>
  <c r="F157" i="3"/>
  <c r="A157" i="3" s="1"/>
  <c r="G282" i="3"/>
  <c r="B282" i="3" s="1"/>
  <c r="G154" i="3"/>
  <c r="B154" i="3" s="1"/>
  <c r="G277" i="3"/>
  <c r="B277" i="3" s="1"/>
  <c r="F204" i="3"/>
  <c r="A204" i="3" s="1"/>
  <c r="F76" i="3"/>
  <c r="A76" i="3" s="1"/>
  <c r="G93" i="3"/>
  <c r="B93" i="3" s="1"/>
  <c r="F123" i="3"/>
  <c r="A123" i="3" s="1"/>
  <c r="G248" i="3"/>
  <c r="B248" i="3" s="1"/>
  <c r="G120" i="3"/>
  <c r="B120" i="3" s="1"/>
  <c r="F162" i="3"/>
  <c r="A162" i="3" s="1"/>
  <c r="G179" i="3"/>
  <c r="B179" i="3" s="1"/>
  <c r="F209" i="3"/>
  <c r="A209" i="3" s="1"/>
  <c r="F81" i="3"/>
  <c r="A81" i="3" s="1"/>
  <c r="G206" i="3"/>
  <c r="B206" i="3" s="1"/>
  <c r="G78" i="3"/>
  <c r="B78" i="3" s="1"/>
</calcChain>
</file>

<file path=xl/sharedStrings.xml><?xml version="1.0" encoding="utf-8"?>
<sst xmlns="http://schemas.openxmlformats.org/spreadsheetml/2006/main" count="541" uniqueCount="90">
  <si>
    <t>Etablissement</t>
  </si>
  <si>
    <t>Mois :</t>
  </si>
  <si>
    <t>JUIN</t>
  </si>
  <si>
    <t>Année</t>
  </si>
  <si>
    <t>Total</t>
  </si>
  <si>
    <t>Services</t>
  </si>
  <si>
    <t>Agence</t>
  </si>
  <si>
    <t>Interimaires</t>
  </si>
  <si>
    <t>Missions</t>
  </si>
  <si>
    <t>Libellé service</t>
  </si>
  <si>
    <t>Code analytique</t>
  </si>
  <si>
    <t>Poste</t>
  </si>
  <si>
    <t>Nom</t>
  </si>
  <si>
    <t xml:space="preserve">Nom </t>
  </si>
  <si>
    <t>Prénom</t>
  </si>
  <si>
    <t>Effectif</t>
  </si>
  <si>
    <t>Début</t>
  </si>
  <si>
    <t>Fin</t>
  </si>
  <si>
    <t>N° Semaine</t>
  </si>
  <si>
    <t>Relevé des heures hebdomadaires intérimaires</t>
  </si>
  <si>
    <t>CRIT</t>
  </si>
  <si>
    <t>Semaine :</t>
  </si>
  <si>
    <t xml:space="preserve">Lundi </t>
  </si>
  <si>
    <t>Mardi</t>
  </si>
  <si>
    <t>Mercredi</t>
  </si>
  <si>
    <t>Jeudi</t>
  </si>
  <si>
    <t>Vendredi</t>
  </si>
  <si>
    <t>Heures</t>
  </si>
  <si>
    <t>HS</t>
  </si>
  <si>
    <t>H Nuits</t>
  </si>
  <si>
    <t>TR</t>
  </si>
  <si>
    <t>SYNERGIE</t>
  </si>
  <si>
    <t>Juin</t>
  </si>
  <si>
    <t>ADECCO</t>
  </si>
  <si>
    <t>Juillet</t>
  </si>
  <si>
    <t>Août</t>
  </si>
  <si>
    <t>SUPPLAY</t>
  </si>
  <si>
    <t>Septembre</t>
  </si>
  <si>
    <t>Octobre</t>
  </si>
  <si>
    <t>Novembre</t>
  </si>
  <si>
    <t>Décembre</t>
  </si>
  <si>
    <t xml:space="preserve">Ouv manut logistique </t>
  </si>
  <si>
    <t>Société :</t>
  </si>
  <si>
    <t>Date Debut :</t>
  </si>
  <si>
    <t>Date De Fin :</t>
  </si>
  <si>
    <t>Signature</t>
  </si>
  <si>
    <t>Responsbale</t>
  </si>
  <si>
    <t>Magasin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</si>
  <si>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</si>
  <si>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</si>
  <si>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</si>
  <si>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</si>
  <si>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</si>
  <si>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</si>
  <si>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</si>
  <si>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</si>
  <si>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</si>
  <si>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</si>
  <si>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</si>
  <si>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</si>
  <si>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</si>
  <si>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ZZZ</t>
  </si>
  <si>
    <t>ABC</t>
  </si>
  <si>
    <t>DEF</t>
  </si>
  <si>
    <t>INT1</t>
  </si>
  <si>
    <t>INT2</t>
  </si>
  <si>
    <t>INT3</t>
  </si>
  <si>
    <t>INT4</t>
  </si>
  <si>
    <t>INT5</t>
  </si>
  <si>
    <t/>
  </si>
  <si>
    <t>Sub pdf()</t>
  </si>
  <si>
    <t>On Error Resume Next</t>
  </si>
  <si>
    <t xml:space="preserve">    Chemin = "V:\INT_WHRS\"</t>
  </si>
  <si>
    <t xml:space="preserve">    Dossier = "Fiche Heures Interimaire "</t>
  </si>
  <si>
    <t xml:space="preserve">    DateExtraction = Format(Now(), "yyyy-mm-dd-hhhh")</t>
  </si>
  <si>
    <t xml:space="preserve">    MkDir Chemin &amp; "\" &amp; Dossier</t>
  </si>
  <si>
    <t xml:space="preserve">    MkDir Chemin &amp; "\" &amp; Dossier &amp; "\" &amp; DateExtraction</t>
  </si>
  <si>
    <t xml:space="preserve">    </t>
  </si>
  <si>
    <t xml:space="preserve">    For Each onglet In ThisWorkbook.Sheets</t>
  </si>
  <si>
    <t xml:space="preserve">    If onglet.Name = "Feuille Horaires" Then</t>
  </si>
  <si>
    <t xml:space="preserve">        onglet.Select</t>
  </si>
  <si>
    <t xml:space="preserve">        nompdf = Chemin &amp; "\" &amp; Dossier &amp; "\" &amp; DateExtraction &amp; "\" &amp; onglet.Name</t>
  </si>
  <si>
    <t xml:space="preserve">        ActiveSheet.ExportAsFixedFormat Type:=xlTypePDF, Filename:=nompdf &amp; ".pdf", Quality:=xlQualityStandard, IncludeDocProperties:=True, IgnorePrintAreas:=False, OpenAfterPublish:=False</t>
  </si>
  <si>
    <t xml:space="preserve">    End If</t>
  </si>
  <si>
    <t xml:space="preserve">    Next</t>
  </si>
  <si>
    <t>End Sub</t>
  </si>
  <si>
    <t>Rajout du nom de la société ( ce trouve en cellule B1 Onglet Feuille Horaires)</t>
  </si>
  <si>
    <t>Rajout du N° Semaine( ce trouve en cellule B2 Onglet Feuille Horaires)ET Rajout du nom de la société ( ce trouve en cellule B1 Onglet Feuille Horaires)</t>
  </si>
  <si>
    <t>Résultat a Obtenir : Société + N° Sem + Nom Onglet , soit Crit Semaine 22 Feuille Horaires</t>
  </si>
  <si>
    <t>Résultat a Obtenir : Société + yyyy-mm-dd-hhhh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</si>
</sst>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65" formatCode="_-* #,##0.00\ [$€-1]_-;\-* #,##0.00\ [$€-1]_-;_-* &quot;-&quot;??\ [$€-1]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color indexed="48"/>
      <name val="Times New Roman"/>
      <family val="1"/>
    </font>
    <font>
      <i/>
      <sz val="9"/>
      <color theme="0"/>
      <name val="Times New Roman"/>
      <family val="1"/>
    </font>
    <font>
      <i/>
      <sz val="9"/>
      <color theme="1"/>
      <name val="Times New Roman"/>
      <family val="1"/>
    </font>
    <font>
      <i/>
      <sz val="9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sz val="8"/>
      <name val="Times New Roman"/>
      <family val="1"/>
    </font>
    <font>
      <b/>
      <i/>
      <u/>
      <sz val="28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6"/>
      <color theme="1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71">
    <xf numFmtId="0" fontId="0" fillId="0" borderId="0"/>
    <xf numFmtId="0" fontId="2" fillId="0" borderId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3" borderId="0" applyNumberFormat="0" applyBorder="0" applyAlignment="0" applyProtection="0"/>
    <xf numFmtId="0" fontId="9" fillId="0" borderId="0"/>
    <xf numFmtId="0" fontId="10" fillId="0" borderId="0" applyNumberFormat="0" applyFill="0" applyBorder="0" applyAlignment="0" applyProtection="0"/>
    <xf numFmtId="0" fontId="11" fillId="24" borderId="8" applyNumberFormat="0" applyAlignment="0" applyProtection="0"/>
    <xf numFmtId="0" fontId="12" fillId="0" borderId="9" applyNumberFormat="0" applyFill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13" fillId="11" borderId="8" applyNumberFormat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2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8" borderId="0" applyNumberFormat="0" applyBorder="0" applyAlignment="0" applyProtection="0"/>
    <xf numFmtId="0" fontId="18" fillId="24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26" borderId="15" applyNumberFormat="0" applyAlignment="0" applyProtection="0"/>
  </cellStyleXfs>
  <cellXfs count="60">
    <xf numFmtId="0" fontId="0" fillId="0" borderId="0" xfId="0"/>
    <xf numFmtId="0" fontId="3" fillId="3" borderId="2" xfId="1" applyFont="1" applyFill="1" applyBorder="1" applyAlignment="1" applyProtection="1">
      <alignment horizontal="left" vertical="center" wrapText="1"/>
    </xf>
    <xf numFmtId="0" fontId="3" fillId="4" borderId="0" xfId="1" applyFont="1" applyFill="1" applyBorder="1" applyAlignment="1" applyProtection="1">
      <alignment horizontal="center" vertical="center" wrapText="1"/>
    </xf>
    <xf numFmtId="14" fontId="4" fillId="0" borderId="0" xfId="0" applyNumberFormat="1" applyFont="1" applyProtection="1"/>
    <xf numFmtId="0" fontId="5" fillId="0" borderId="0" xfId="0" applyFont="1" applyProtection="1"/>
    <xf numFmtId="0" fontId="3" fillId="3" borderId="4" xfId="1" applyFont="1" applyFill="1" applyBorder="1" applyProtection="1"/>
    <xf numFmtId="0" fontId="3" fillId="4" borderId="0" xfId="1" applyFont="1" applyFill="1" applyBorder="1" applyAlignment="1" applyProtection="1">
      <alignment horizontal="center"/>
    </xf>
    <xf numFmtId="0" fontId="3" fillId="4" borderId="0" xfId="1" applyNumberFormat="1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0" fontId="6" fillId="3" borderId="7" xfId="1" applyFont="1" applyFill="1" applyBorder="1" applyAlignment="1" applyProtection="1">
      <alignment horizontal="center" vertical="center" wrapText="1"/>
    </xf>
    <xf numFmtId="0" fontId="6" fillId="3" borderId="6" xfId="1" applyFont="1" applyFill="1" applyBorder="1" applyAlignment="1" applyProtection="1">
      <alignment horizontal="center" vertical="center" wrapText="1"/>
    </xf>
    <xf numFmtId="0" fontId="5" fillId="5" borderId="0" xfId="0" applyFont="1" applyFill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0" xfId="0"/>
    <xf numFmtId="0" fontId="9" fillId="4" borderId="20" xfId="0" applyFont="1" applyFill="1" applyBorder="1" applyAlignment="1">
      <alignment horizontal="center" vertical="center"/>
    </xf>
    <xf numFmtId="0" fontId="0" fillId="0" borderId="0" xfId="0"/>
    <xf numFmtId="0" fontId="5" fillId="0" borderId="0" xfId="0" applyFon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0" fontId="0" fillId="0" borderId="16" xfId="0" applyBorder="1"/>
    <xf numFmtId="0" fontId="26" fillId="0" borderId="23" xfId="0" applyFont="1" applyBorder="1" applyAlignment="1">
      <alignment horizontal="center" vertical="center" wrapText="1"/>
    </xf>
    <xf numFmtId="0" fontId="2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2" fontId="26" fillId="0" borderId="23" xfId="0" applyNumberFormat="1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 wrapText="1"/>
    </xf>
    <xf numFmtId="0" fontId="0" fillId="0" borderId="25" xfId="0" applyBorder="1"/>
    <xf numFmtId="0" fontId="27" fillId="28" borderId="0" xfId="0" applyFont="1" applyFill="1" applyAlignment="1">
      <alignment horizontal="center" vertical="center"/>
    </xf>
    <xf numFmtId="0" fontId="0" fillId="28" borderId="0" xfId="0" applyFill="1"/>
    <xf numFmtId="0" fontId="28" fillId="28" borderId="0" xfId="0" applyFont="1" applyFill="1" applyAlignment="1">
      <alignment horizontal="centerContinuous" vertical="center"/>
    </xf>
    <xf numFmtId="0" fontId="0" fillId="28" borderId="0" xfId="0" applyFill="1" applyAlignment="1">
      <alignment horizontal="centerContinuous" vertical="center"/>
    </xf>
    <xf numFmtId="0" fontId="31" fillId="28" borderId="0" xfId="0" applyFont="1" applyFill="1" applyAlignment="1">
      <alignment horizontal="centerContinuous" vertical="center"/>
    </xf>
    <xf numFmtId="14" fontId="28" fillId="28" borderId="0" xfId="0" applyNumberFormat="1" applyFont="1" applyFill="1" applyAlignment="1">
      <alignment horizontal="centerContinuous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wrapText="1"/>
    </xf>
    <xf numFmtId="0" fontId="33" fillId="0" borderId="0" xfId="0" applyFont="1"/>
    <xf numFmtId="0" fontId="34" fillId="4" borderId="23" xfId="0" applyFont="1" applyFill="1" applyBorder="1" applyAlignment="1">
      <alignment horizontal="center" vertical="center"/>
    </xf>
    <xf numFmtId="0" fontId="34" fillId="4" borderId="16" xfId="0" applyFont="1" applyFill="1" applyBorder="1" applyAlignment="1">
      <alignment horizontal="center" vertical="center"/>
    </xf>
    <xf numFmtId="14" fontId="5" fillId="5" borderId="0" xfId="0" applyNumberFormat="1" applyFont="1" applyFill="1" applyAlignment="1" applyProtection="1">
      <alignment horizontal="center" vertical="center"/>
      <protection locked="0"/>
    </xf>
    <xf numFmtId="1" fontId="5" fillId="0" borderId="0" xfId="0" applyNumberFormat="1" applyFont="1" applyAlignment="1" applyProtection="1">
      <alignment horizontal="center" vertical="center"/>
    </xf>
    <xf numFmtId="0" fontId="0" fillId="29" borderId="0" xfId="0" applyFill="1"/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</xf>
    <xf numFmtId="164" fontId="3" fillId="3" borderId="4" xfId="1" applyNumberFormat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3" fillId="3" borderId="2" xfId="1" applyNumberFormat="1" applyFont="1" applyFill="1" applyBorder="1" applyAlignment="1" applyProtection="1">
      <alignment horizontal="center"/>
    </xf>
    <xf numFmtId="0" fontId="3" fillId="3" borderId="3" xfId="1" applyNumberFormat="1" applyFont="1" applyFill="1" applyBorder="1" applyAlignment="1" applyProtection="1">
      <alignment horizontal="center"/>
    </xf>
    <xf numFmtId="0" fontId="30" fillId="28" borderId="0" xfId="0" applyFont="1" applyFill="1" applyAlignment="1">
      <alignment horizontal="center" vertical="center" wrapText="1"/>
    </xf>
    <xf numFmtId="0" fontId="32" fillId="0" borderId="17" xfId="0" applyFont="1" applyBorder="1" applyAlignment="1">
      <alignment horizontal="center"/>
    </xf>
    <xf numFmtId="0" fontId="32" fillId="0" borderId="18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4" fillId="27" borderId="17" xfId="0" applyFont="1" applyFill="1" applyBorder="1" applyAlignment="1">
      <alignment horizontal="center" vertical="center"/>
    </xf>
    <xf numFmtId="0" fontId="34" fillId="27" borderId="18" xfId="0" applyFont="1" applyFill="1" applyBorder="1" applyAlignment="1">
      <alignment horizontal="center" vertical="center"/>
    </xf>
    <xf numFmtId="0" fontId="34" fillId="27" borderId="19" xfId="0" applyFont="1" applyFill="1" applyBorder="1" applyAlignment="1">
      <alignment horizontal="center" vertical="center"/>
    </xf>
  </cellXfs>
  <cellStyles count="7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vertissement 2" xfId="27"/>
    <cellStyle name="Calcul 2" xfId="28"/>
    <cellStyle name="Cellule liée 2" xfId="29"/>
    <cellStyle name="Commentaire 2" xfId="30"/>
    <cellStyle name="Commentaire 2 2" xfId="31"/>
    <cellStyle name="Entrée 2" xfId="32"/>
    <cellStyle name="Euro" xfId="33"/>
    <cellStyle name="Euro 2" xfId="34"/>
    <cellStyle name="Insatisfaisant 2" xfId="35"/>
    <cellStyle name="Milliers 2" xfId="36"/>
    <cellStyle name="Monétaire 2" xfId="37"/>
    <cellStyle name="Monétaire 2 2" xfId="38"/>
    <cellStyle name="Monétaire 2 2 2" xfId="39"/>
    <cellStyle name="Monétaire 3" xfId="40"/>
    <cellStyle name="Monétaire 3 2" xfId="41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1" xfId="47"/>
    <cellStyle name="Normal 2" xfId="1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762000</xdr:colOff>
      <xdr:row>2</xdr:row>
      <xdr:rowOff>9525</xdr:rowOff>
    </xdr:to>
    <xdr:grpSp>
      <xdr:nvGrpSpPr>
        <xdr:cNvPr id="2" name="Groupe 1"/>
        <xdr:cNvGrpSpPr/>
      </xdr:nvGrpSpPr>
      <xdr:grpSpPr>
        <a:xfrm>
          <a:off x="2286000" y="0"/>
          <a:ext cx="762000" cy="333375"/>
          <a:chOff x="285750" y="142875"/>
          <a:chExt cx="762000" cy="333375"/>
        </a:xfrm>
      </xdr:grpSpPr>
      <xdr:sp macro="" textlink="">
        <xdr:nvSpPr>
          <xdr:cNvPr id="3" name="Flèche gauche 2"/>
          <xdr:cNvSpPr/>
        </xdr:nvSpPr>
        <xdr:spPr>
          <a:xfrm>
            <a:off x="285750" y="142875"/>
            <a:ext cx="657225" cy="333375"/>
          </a:xfrm>
          <a:prstGeom prst="leftArrow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</xdr:cNvPr>
          <xdr:cNvSpPr txBox="1"/>
        </xdr:nvSpPr>
        <xdr:spPr>
          <a:xfrm>
            <a:off x="390525" y="171450"/>
            <a:ext cx="6572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Choix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238125</xdr:colOff>
      <xdr:row>1</xdr:row>
      <xdr:rowOff>200025</xdr:rowOff>
    </xdr:from>
    <xdr:to>
      <xdr:col>40</xdr:col>
      <xdr:colOff>520513</xdr:colOff>
      <xdr:row>3</xdr:row>
      <xdr:rowOff>98424</xdr:rowOff>
    </xdr:to>
    <xdr:sp macro="[0]!pdf" textlink="">
      <xdr:nvSpPr>
        <xdr:cNvPr id="2" name="Rectangle à coins arrondis 1"/>
        <xdr:cNvSpPr/>
      </xdr:nvSpPr>
      <xdr:spPr bwMode="auto">
        <a:xfrm>
          <a:off x="11849100" y="495300"/>
          <a:ext cx="1044388" cy="469899"/>
        </a:xfrm>
        <a:prstGeom prst="roundRect">
          <a:avLst/>
        </a:prstGeom>
        <a:solidFill>
          <a:srgbClr val="FFC000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00B05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PDF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3</xdr:col>
      <xdr:colOff>133143</xdr:colOff>
      <xdr:row>23</xdr:row>
      <xdr:rowOff>123786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191000"/>
          <a:ext cx="1657143" cy="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6</xdr:col>
      <xdr:colOff>1990000</xdr:colOff>
      <xdr:row>27</xdr:row>
      <xdr:rowOff>57095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4762500"/>
          <a:ext cx="5800000" cy="438095"/>
        </a:xfrm>
        <a:prstGeom prst="rect">
          <a:avLst/>
        </a:prstGeom>
      </xdr:spPr>
    </xdr:pic>
    <xdr:clientData/>
  </xdr:twoCellAnchor>
  <xdr:twoCellAnchor>
    <xdr:from>
      <xdr:col>1</xdr:col>
      <xdr:colOff>438150</xdr:colOff>
      <xdr:row>9</xdr:row>
      <xdr:rowOff>19050</xdr:rowOff>
    </xdr:from>
    <xdr:to>
      <xdr:col>2</xdr:col>
      <xdr:colOff>38100</xdr:colOff>
      <xdr:row>21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200150" y="1733550"/>
          <a:ext cx="361950" cy="2390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16</xdr:row>
      <xdr:rowOff>152400</xdr:rowOff>
    </xdr:from>
    <xdr:to>
      <xdr:col>6</xdr:col>
      <xdr:colOff>466726</xdr:colOff>
      <xdr:row>25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1714500" y="3200400"/>
          <a:ext cx="3324226" cy="161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8</xdr:row>
      <xdr:rowOff>95250</xdr:rowOff>
    </xdr:from>
    <xdr:to>
      <xdr:col>6</xdr:col>
      <xdr:colOff>28575</xdr:colOff>
      <xdr:row>8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3990975" y="1619250"/>
          <a:ext cx="609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16</xdr:row>
      <xdr:rowOff>95250</xdr:rowOff>
    </xdr:from>
    <xdr:to>
      <xdr:col>7</xdr:col>
      <xdr:colOff>28575</xdr:colOff>
      <xdr:row>16</xdr:row>
      <xdr:rowOff>95250</xdr:rowOff>
    </xdr:to>
    <xdr:cxnSp macro="">
      <xdr:nvCxnSpPr>
        <xdr:cNvPr id="12" name="Connecteur droit avec flèche 11"/>
        <xdr:cNvCxnSpPr/>
      </xdr:nvCxnSpPr>
      <xdr:spPr>
        <a:xfrm flipH="1">
          <a:off x="3990975" y="1619250"/>
          <a:ext cx="6096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1895475</xdr:colOff>
      <xdr:row>25</xdr:row>
      <xdr:rowOff>114300</xdr:rowOff>
    </xdr:from>
    <xdr:to>
      <xdr:col>7</xdr:col>
      <xdr:colOff>85725</xdr:colOff>
      <xdr:row>25</xdr:row>
      <xdr:rowOff>123825</xdr:rowOff>
    </xdr:to>
    <xdr:cxnSp macro="">
      <xdr:nvCxnSpPr>
        <xdr:cNvPr id="13" name="Connecteur droit avec flèche 12"/>
        <xdr:cNvCxnSpPr/>
      </xdr:nvCxnSpPr>
      <xdr:spPr>
        <a:xfrm flipH="1" flipV="1">
          <a:off x="6467475" y="4876800"/>
          <a:ext cx="2762250" cy="95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22</xdr:row>
      <xdr:rowOff>114300</xdr:rowOff>
    </xdr:from>
    <xdr:to>
      <xdr:col>5</xdr:col>
      <xdr:colOff>752475</xdr:colOff>
      <xdr:row>22</xdr:row>
      <xdr:rowOff>114301</xdr:rowOff>
    </xdr:to>
    <xdr:cxnSp macro="">
      <xdr:nvCxnSpPr>
        <xdr:cNvPr id="16" name="Connecteur droit avec flèche 15"/>
        <xdr:cNvCxnSpPr/>
      </xdr:nvCxnSpPr>
      <xdr:spPr>
        <a:xfrm flipH="1">
          <a:off x="2200275" y="4305300"/>
          <a:ext cx="2362200" cy="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QUE/01%20-%20Cellule%20ops/15%20-%20TBD%20Logistique%202017/Latecoere%202017/TBD%20Latecoere%20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OGISTIQUE/Modalit&#233;%2016300/Donn&#233;e%20pour%20new%20indicteur%20modalit&#233;/Indicateur%20Modalit&#233;%20region%20Occitanie%20et%20Nouvelle%20Aquitaine%20JUIN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Suivi%20Phase%201%20LOT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UBURQUE.SN103865310311\Local%20Settings\Temporary%20Internet%20Files\Content.IE5\X10TKAMK\Bon%20de%20Comman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lduburque\Local%20Settings\Temporary%20Internet%20Files\Content.IE5\8XUNK5QJ\Fiche%20Demande%20de%20Travau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nts%20and%20Settings\Herv&#233;\Bureau\TC\Swiss%20Life\Six%20Sigma%20Lean%20Master\Semaine%201%20session%201\Phase%20Definir\Fichiers%20de%20Support\Gestion%20des%20risqu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lduburque\AppData\Local\Microsoft\Windows\Temporary%20Internet%20Files\Content.Outlook\F272E4B7\Interim_COLOMIERS_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Paul\Downloads\Diagramme-de-Gantt-sur-Excel-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~1\s014465\LOCALS~1\Temp\d.Users.s014465.params.Notes\Gestion%20des%20ris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Focus"/>
      <sheetName val="TDB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E2">
            <v>42736</v>
          </cell>
        </row>
        <row r="3">
          <cell r="E3">
            <v>43100</v>
          </cell>
        </row>
      </sheetData>
      <sheetData sheetId="6" refreshError="1"/>
      <sheetData sheetId="7" refreshError="1"/>
      <sheetData sheetId="8">
        <row r="3">
          <cell r="A3">
            <v>42736</v>
          </cell>
        </row>
        <row r="4">
          <cell r="A4">
            <v>42841</v>
          </cell>
        </row>
        <row r="5">
          <cell r="A5">
            <v>42842</v>
          </cell>
        </row>
        <row r="6">
          <cell r="A6">
            <v>42856</v>
          </cell>
        </row>
        <row r="7">
          <cell r="A7">
            <v>42863</v>
          </cell>
        </row>
        <row r="8">
          <cell r="A8">
            <v>42880</v>
          </cell>
        </row>
        <row r="9">
          <cell r="A9">
            <v>42890</v>
          </cell>
        </row>
        <row r="10">
          <cell r="A10">
            <v>42891</v>
          </cell>
        </row>
        <row r="11">
          <cell r="A11">
            <v>42930</v>
          </cell>
        </row>
        <row r="12">
          <cell r="A12">
            <v>42962</v>
          </cell>
        </row>
        <row r="13">
          <cell r="A13">
            <v>43040</v>
          </cell>
        </row>
        <row r="14">
          <cell r="A14">
            <v>43050</v>
          </cell>
        </row>
        <row r="15">
          <cell r="A15">
            <v>43094</v>
          </cell>
        </row>
      </sheetData>
      <sheetData sheetId="9">
        <row r="1">
          <cell r="A1">
            <v>2017</v>
          </cell>
        </row>
      </sheetData>
      <sheetData sheetId="10">
        <row r="1">
          <cell r="A1" t="str">
            <v xml:space="preserve">Nom 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1">
          <cell r="AB31">
            <v>51092.703375000005</v>
          </cell>
        </row>
      </sheetData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SYNTHESE PROJET"/>
      <sheetName val="Ref Méthodo"/>
      <sheetName val="Spécifs"/>
      <sheetName val="CONSO"/>
    </sheetNames>
    <sheetDataSet>
      <sheetData sheetId="0">
        <row r="1">
          <cell r="B1" t="str">
            <v>Phase 1 LOT 2</v>
          </cell>
        </row>
        <row r="2">
          <cell r="B2" t="str">
            <v>DSDF04970SC0</v>
          </cell>
        </row>
        <row r="4">
          <cell r="B4">
            <v>100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201401"/>
      <sheetName val="201402"/>
      <sheetName val="201403"/>
      <sheetName val="201404"/>
      <sheetName val="201405"/>
      <sheetName val="201406"/>
      <sheetName val="201407"/>
      <sheetName val="201408"/>
      <sheetName val="201409"/>
      <sheetName val="201410"/>
      <sheetName val="201411"/>
      <sheetName val="201412"/>
      <sheetName val="Synthèse"/>
      <sheetName val="Indicateurs RH"/>
      <sheetName val="Effectif Moyen."/>
      <sheetName val="Effectif Moy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U9" t="str">
            <v>F</v>
          </cell>
          <cell r="V9" t="str">
            <v>ATA</v>
          </cell>
          <cell r="W9" t="str">
            <v>I</v>
          </cell>
          <cell r="X9" t="str">
            <v>O</v>
          </cell>
        </row>
        <row r="10">
          <cell r="U10" t="str">
            <v>H</v>
          </cell>
          <cell r="V10" t="str">
            <v>RCP</v>
          </cell>
          <cell r="W10" t="str">
            <v>EC</v>
          </cell>
          <cell r="X10" t="str">
            <v>E</v>
          </cell>
        </row>
        <row r="11">
          <cell r="V11" t="str">
            <v>RMD</v>
          </cell>
          <cell r="W11" t="str">
            <v>R</v>
          </cell>
          <cell r="X11" t="str">
            <v>AM</v>
          </cell>
        </row>
        <row r="12">
          <cell r="V12" t="str">
            <v>RAC</v>
          </cell>
          <cell r="X12" t="str">
            <v>C</v>
          </cell>
        </row>
        <row r="13">
          <cell r="V13" t="str">
            <v>DSC</v>
          </cell>
        </row>
        <row r="14">
          <cell r="V14" t="str">
            <v>INT</v>
          </cell>
        </row>
        <row r="15">
          <cell r="V15" t="str">
            <v>FOR</v>
          </cell>
        </row>
      </sheetData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filterMode="1"/>
  <dimension ref="A1:J101"/>
  <sheetViews>
    <sheetView workbookViewId="0">
      <pane ySplit="14" topLeftCell="A15" activePane="bottomLeft" state="frozen"/>
      <selection pane="bottomLeft" activeCell="D114" sqref="D114"/>
    </sheetView>
  </sheetViews>
  <sheetFormatPr baseColWidth="10" defaultRowHeight="12" x14ac:dyDescent="0.2"/>
  <cols>
    <col min="1" max="1" width="11.42578125" style="4" bestFit="1" customWidth="1"/>
    <col min="2" max="2" width="10.7109375" style="4" customWidth="1"/>
    <col min="3" max="3" width="12.140625" style="4" customWidth="1"/>
    <col min="4" max="4" width="17.28515625" style="4" customWidth="1"/>
    <col min="5" max="6" width="11.42578125" style="4"/>
    <col min="7" max="7" width="11.42578125" style="4" customWidth="1"/>
    <col min="8" max="16384" width="11.42578125" style="4"/>
  </cols>
  <sheetData>
    <row r="1" spans="1:10" ht="12.75" thickBot="1" x14ac:dyDescent="0.25">
      <c r="A1" s="1" t="s">
        <v>0</v>
      </c>
      <c r="B1" s="46" t="s">
        <v>47</v>
      </c>
      <c r="C1" s="48"/>
      <c r="D1" s="2"/>
      <c r="E1" s="3">
        <v>42887</v>
      </c>
    </row>
    <row r="2" spans="1:10" ht="12.75" thickBot="1" x14ac:dyDescent="0.25">
      <c r="A2" s="5" t="s">
        <v>1</v>
      </c>
      <c r="B2" s="49" t="s">
        <v>2</v>
      </c>
      <c r="C2" s="50"/>
      <c r="D2" s="6"/>
    </row>
    <row r="3" spans="1:10" ht="12.75" thickBot="1" x14ac:dyDescent="0.25">
      <c r="A3" s="5" t="s">
        <v>3</v>
      </c>
      <c r="B3" s="51">
        <v>2017</v>
      </c>
      <c r="C3" s="52"/>
      <c r="D3" s="7"/>
    </row>
    <row r="5" spans="1:10" s="8" customForma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12" spans="1:10" ht="12.75" thickBot="1" x14ac:dyDescent="0.25"/>
    <row r="13" spans="1:10" ht="32.25" customHeight="1" thickBot="1" x14ac:dyDescent="0.25">
      <c r="A13" s="46" t="s">
        <v>5</v>
      </c>
      <c r="B13" s="47"/>
      <c r="C13" s="48"/>
      <c r="D13" s="9" t="s">
        <v>6</v>
      </c>
      <c r="E13" s="46" t="s">
        <v>7</v>
      </c>
      <c r="F13" s="47"/>
      <c r="G13" s="9"/>
      <c r="H13" s="46" t="s">
        <v>8</v>
      </c>
      <c r="I13" s="47"/>
      <c r="J13" s="47"/>
    </row>
    <row r="14" spans="1:10" ht="24.75" thickBot="1" x14ac:dyDescent="0.25">
      <c r="A14" s="10" t="s">
        <v>9</v>
      </c>
      <c r="B14" s="11" t="s">
        <v>10</v>
      </c>
      <c r="C14" s="11" t="s">
        <v>11</v>
      </c>
      <c r="D14" s="12" t="s">
        <v>12</v>
      </c>
      <c r="E14" s="11" t="s">
        <v>13</v>
      </c>
      <c r="F14" s="12" t="s">
        <v>14</v>
      </c>
      <c r="G14" s="12" t="s">
        <v>15</v>
      </c>
      <c r="H14" s="11" t="s">
        <v>16</v>
      </c>
      <c r="I14" s="12" t="s">
        <v>17</v>
      </c>
      <c r="J14" s="12" t="s">
        <v>18</v>
      </c>
    </row>
    <row r="15" spans="1:10" x14ac:dyDescent="0.2">
      <c r="A15" s="18" t="s">
        <v>47</v>
      </c>
      <c r="B15" s="18">
        <v>221</v>
      </c>
      <c r="C15" s="18" t="s">
        <v>41</v>
      </c>
      <c r="D15" s="18" t="s">
        <v>33</v>
      </c>
      <c r="E15" s="13" t="s">
        <v>54</v>
      </c>
      <c r="F15" s="18" t="s">
        <v>54</v>
      </c>
      <c r="G15" s="18">
        <v>1</v>
      </c>
      <c r="H15" s="43">
        <v>42887</v>
      </c>
      <c r="I15" s="43">
        <v>42888</v>
      </c>
      <c r="J15" s="44">
        <v>22</v>
      </c>
    </row>
    <row r="16" spans="1:10" x14ac:dyDescent="0.2">
      <c r="A16" s="18" t="s">
        <v>47</v>
      </c>
      <c r="B16" s="18" t="s">
        <v>69</v>
      </c>
      <c r="C16" s="18" t="s">
        <v>41</v>
      </c>
      <c r="D16" s="18" t="s">
        <v>20</v>
      </c>
      <c r="E16" s="13" t="s">
        <v>64</v>
      </c>
      <c r="F16" s="18" t="s">
        <v>64</v>
      </c>
      <c r="G16" s="18">
        <v>1</v>
      </c>
      <c r="H16" s="43">
        <v>42887</v>
      </c>
      <c r="I16" s="43">
        <v>42888</v>
      </c>
      <c r="J16" s="44">
        <v>22</v>
      </c>
    </row>
    <row r="17" spans="1:10" x14ac:dyDescent="0.2">
      <c r="A17" s="18" t="s">
        <v>47</v>
      </c>
      <c r="B17" s="18">
        <v>221</v>
      </c>
      <c r="C17" s="18" t="s">
        <v>41</v>
      </c>
      <c r="D17" s="18" t="s">
        <v>33</v>
      </c>
      <c r="E17" s="43" t="s">
        <v>53</v>
      </c>
      <c r="F17" s="18" t="s">
        <v>53</v>
      </c>
      <c r="G17" s="18">
        <v>1</v>
      </c>
      <c r="H17" s="43">
        <v>42887</v>
      </c>
      <c r="I17" s="43">
        <v>42888</v>
      </c>
      <c r="J17" s="44">
        <v>22</v>
      </c>
    </row>
    <row r="18" spans="1:10" hidden="1" x14ac:dyDescent="0.2">
      <c r="A18" s="18" t="s">
        <v>47</v>
      </c>
      <c r="B18" s="18">
        <v>221</v>
      </c>
      <c r="C18" s="18" t="s">
        <v>41</v>
      </c>
      <c r="D18" s="18" t="s">
        <v>33</v>
      </c>
      <c r="E18" s="13" t="s">
        <v>54</v>
      </c>
      <c r="F18" s="18" t="s">
        <v>54</v>
      </c>
      <c r="G18" s="18">
        <v>1</v>
      </c>
      <c r="H18" s="43">
        <v>42891</v>
      </c>
      <c r="I18" s="43">
        <v>42895</v>
      </c>
      <c r="J18" s="44">
        <v>23</v>
      </c>
    </row>
    <row r="19" spans="1:10" hidden="1" x14ac:dyDescent="0.2">
      <c r="A19" s="18" t="s">
        <v>47</v>
      </c>
      <c r="B19" s="18" t="s">
        <v>69</v>
      </c>
      <c r="C19" s="18" t="s">
        <v>41</v>
      </c>
      <c r="D19" s="18" t="s">
        <v>20</v>
      </c>
      <c r="E19" s="13" t="s">
        <v>65</v>
      </c>
      <c r="F19" s="18" t="s">
        <v>65</v>
      </c>
      <c r="G19" s="18">
        <v>1</v>
      </c>
      <c r="H19" s="43">
        <v>42891</v>
      </c>
      <c r="I19" s="43">
        <v>42895</v>
      </c>
      <c r="J19" s="44">
        <v>23</v>
      </c>
    </row>
    <row r="20" spans="1:10" hidden="1" x14ac:dyDescent="0.2">
      <c r="A20" s="18" t="s">
        <v>47</v>
      </c>
      <c r="B20" s="18" t="s">
        <v>69</v>
      </c>
      <c r="C20" s="18" t="s">
        <v>41</v>
      </c>
      <c r="D20" s="18" t="s">
        <v>20</v>
      </c>
      <c r="E20" s="13" t="s">
        <v>64</v>
      </c>
      <c r="F20" s="18" t="s">
        <v>64</v>
      </c>
      <c r="G20" s="18">
        <v>1</v>
      </c>
      <c r="H20" s="43">
        <v>42891</v>
      </c>
      <c r="I20" s="43">
        <v>42895</v>
      </c>
      <c r="J20" s="44">
        <v>23</v>
      </c>
    </row>
    <row r="21" spans="1:10" hidden="1" x14ac:dyDescent="0.2">
      <c r="A21" s="18" t="s">
        <v>47</v>
      </c>
      <c r="B21" s="18">
        <v>221</v>
      </c>
      <c r="C21" s="18" t="s">
        <v>41</v>
      </c>
      <c r="D21" s="18" t="s">
        <v>33</v>
      </c>
      <c r="E21" s="43" t="s">
        <v>53</v>
      </c>
      <c r="F21" s="18" t="s">
        <v>53</v>
      </c>
      <c r="G21" s="18">
        <v>1</v>
      </c>
      <c r="H21" s="43">
        <v>42891</v>
      </c>
      <c r="I21" s="43">
        <v>42895</v>
      </c>
      <c r="J21" s="44">
        <v>23</v>
      </c>
    </row>
    <row r="22" spans="1:10" hidden="1" x14ac:dyDescent="0.2">
      <c r="A22" s="18" t="s">
        <v>47</v>
      </c>
      <c r="B22" s="18" t="s">
        <v>69</v>
      </c>
      <c r="C22" s="18" t="s">
        <v>41</v>
      </c>
      <c r="D22" s="18" t="s">
        <v>36</v>
      </c>
      <c r="E22" s="13" t="s">
        <v>62</v>
      </c>
      <c r="F22" s="18" t="s">
        <v>62</v>
      </c>
      <c r="G22" s="18">
        <v>1</v>
      </c>
      <c r="H22" s="43">
        <v>42891</v>
      </c>
      <c r="I22" s="43">
        <v>42895</v>
      </c>
      <c r="J22" s="44">
        <v>23</v>
      </c>
    </row>
    <row r="23" spans="1:10" hidden="1" x14ac:dyDescent="0.2">
      <c r="A23" s="18" t="s">
        <v>47</v>
      </c>
      <c r="B23" s="18">
        <v>221</v>
      </c>
      <c r="C23" s="18" t="s">
        <v>41</v>
      </c>
      <c r="D23" s="18" t="s">
        <v>33</v>
      </c>
      <c r="E23" s="13" t="s">
        <v>54</v>
      </c>
      <c r="F23" s="18" t="s">
        <v>54</v>
      </c>
      <c r="G23" s="18">
        <v>1</v>
      </c>
      <c r="H23" s="43">
        <v>42898</v>
      </c>
      <c r="I23" s="43">
        <v>42902</v>
      </c>
      <c r="J23" s="44">
        <v>24</v>
      </c>
    </row>
    <row r="24" spans="1:10" hidden="1" x14ac:dyDescent="0.2">
      <c r="A24" s="18" t="s">
        <v>47</v>
      </c>
      <c r="B24" s="18" t="s">
        <v>69</v>
      </c>
      <c r="C24" s="18" t="s">
        <v>41</v>
      </c>
      <c r="D24" s="18" t="s">
        <v>20</v>
      </c>
      <c r="E24" s="13" t="s">
        <v>64</v>
      </c>
      <c r="F24" s="18" t="s">
        <v>64</v>
      </c>
      <c r="G24" s="18">
        <v>1</v>
      </c>
      <c r="H24" s="43">
        <v>42898</v>
      </c>
      <c r="I24" s="43">
        <v>42902</v>
      </c>
      <c r="J24" s="44">
        <v>24</v>
      </c>
    </row>
    <row r="25" spans="1:10" hidden="1" x14ac:dyDescent="0.2">
      <c r="A25" s="18" t="s">
        <v>47</v>
      </c>
      <c r="B25" s="18">
        <v>221</v>
      </c>
      <c r="C25" s="18" t="s">
        <v>41</v>
      </c>
      <c r="D25" s="18" t="s">
        <v>33</v>
      </c>
      <c r="E25" s="43" t="s">
        <v>53</v>
      </c>
      <c r="F25" s="18" t="s">
        <v>53</v>
      </c>
      <c r="G25" s="18">
        <v>1</v>
      </c>
      <c r="H25" s="43">
        <v>42898</v>
      </c>
      <c r="I25" s="43">
        <v>42902</v>
      </c>
      <c r="J25" s="44">
        <v>24</v>
      </c>
    </row>
    <row r="26" spans="1:10" hidden="1" x14ac:dyDescent="0.2">
      <c r="A26" s="18" t="s">
        <v>47</v>
      </c>
      <c r="B26" s="18" t="s">
        <v>69</v>
      </c>
      <c r="C26" s="18" t="s">
        <v>41</v>
      </c>
      <c r="D26" s="18" t="s">
        <v>36</v>
      </c>
      <c r="E26" s="13" t="s">
        <v>62</v>
      </c>
      <c r="F26" s="18" t="s">
        <v>62</v>
      </c>
      <c r="G26" s="18">
        <v>1</v>
      </c>
      <c r="H26" s="43">
        <v>42898</v>
      </c>
      <c r="I26" s="43">
        <v>42902</v>
      </c>
      <c r="J26" s="44">
        <v>24</v>
      </c>
    </row>
    <row r="27" spans="1:10" hidden="1" x14ac:dyDescent="0.2">
      <c r="A27" s="18" t="s">
        <v>47</v>
      </c>
      <c r="B27" s="18">
        <v>221</v>
      </c>
      <c r="C27" s="18" t="s">
        <v>41</v>
      </c>
      <c r="D27" s="18" t="s">
        <v>33</v>
      </c>
      <c r="E27" s="13" t="s">
        <v>54</v>
      </c>
      <c r="F27" s="18" t="s">
        <v>54</v>
      </c>
      <c r="G27" s="18">
        <v>1</v>
      </c>
      <c r="H27" s="43">
        <v>42905</v>
      </c>
      <c r="I27" s="43">
        <v>42909</v>
      </c>
      <c r="J27" s="44">
        <v>25</v>
      </c>
    </row>
    <row r="28" spans="1:10" hidden="1" x14ac:dyDescent="0.2">
      <c r="A28" s="18" t="s">
        <v>47</v>
      </c>
      <c r="B28" s="18">
        <v>221</v>
      </c>
      <c r="C28" s="18" t="s">
        <v>41</v>
      </c>
      <c r="D28" s="18" t="s">
        <v>33</v>
      </c>
      <c r="E28" s="13" t="s">
        <v>52</v>
      </c>
      <c r="F28" s="18" t="s">
        <v>52</v>
      </c>
      <c r="G28" s="18">
        <v>1</v>
      </c>
      <c r="H28" s="43">
        <v>42905</v>
      </c>
      <c r="I28" s="43">
        <v>42909</v>
      </c>
      <c r="J28" s="44">
        <v>25</v>
      </c>
    </row>
    <row r="29" spans="1:10" hidden="1" x14ac:dyDescent="0.2">
      <c r="A29" s="18" t="s">
        <v>47</v>
      </c>
      <c r="B29" s="18">
        <v>221</v>
      </c>
      <c r="C29" s="18" t="s">
        <v>41</v>
      </c>
      <c r="D29" s="18" t="s">
        <v>33</v>
      </c>
      <c r="E29" s="43" t="s">
        <v>53</v>
      </c>
      <c r="F29" s="18" t="s">
        <v>53</v>
      </c>
      <c r="G29" s="18">
        <v>1</v>
      </c>
      <c r="H29" s="43">
        <v>42905</v>
      </c>
      <c r="I29" s="43">
        <v>42909</v>
      </c>
      <c r="J29" s="44">
        <v>25</v>
      </c>
    </row>
    <row r="30" spans="1:10" hidden="1" x14ac:dyDescent="0.2">
      <c r="A30" s="18" t="s">
        <v>47</v>
      </c>
      <c r="B30" s="18" t="s">
        <v>69</v>
      </c>
      <c r="C30" s="18" t="s">
        <v>41</v>
      </c>
      <c r="D30" s="18" t="s">
        <v>36</v>
      </c>
      <c r="E30" s="13" t="s">
        <v>62</v>
      </c>
      <c r="F30" s="18" t="s">
        <v>62</v>
      </c>
      <c r="G30" s="18">
        <v>1</v>
      </c>
      <c r="H30" s="43">
        <v>42905</v>
      </c>
      <c r="I30" s="43">
        <v>42909</v>
      </c>
      <c r="J30" s="44">
        <v>25</v>
      </c>
    </row>
    <row r="31" spans="1:10" hidden="1" x14ac:dyDescent="0.2">
      <c r="A31" s="18" t="s">
        <v>47</v>
      </c>
      <c r="B31" s="18" t="s">
        <v>69</v>
      </c>
      <c r="C31" s="18" t="s">
        <v>41</v>
      </c>
      <c r="D31" s="18" t="s">
        <v>20</v>
      </c>
      <c r="E31" s="43" t="s">
        <v>59</v>
      </c>
      <c r="F31" s="18" t="s">
        <v>59</v>
      </c>
      <c r="G31" s="18">
        <v>1</v>
      </c>
      <c r="H31" s="43">
        <v>42905</v>
      </c>
      <c r="I31" s="43">
        <v>42909</v>
      </c>
      <c r="J31" s="44">
        <v>25</v>
      </c>
    </row>
    <row r="32" spans="1:10" hidden="1" x14ac:dyDescent="0.2">
      <c r="A32" s="18" t="s">
        <v>47</v>
      </c>
      <c r="B32" s="18" t="s">
        <v>69</v>
      </c>
      <c r="C32" s="18" t="s">
        <v>41</v>
      </c>
      <c r="D32" s="18" t="s">
        <v>36</v>
      </c>
      <c r="E32" s="13" t="s">
        <v>63</v>
      </c>
      <c r="F32" s="18" t="s">
        <v>63</v>
      </c>
      <c r="G32" s="18">
        <v>1</v>
      </c>
      <c r="H32" s="43">
        <v>42905</v>
      </c>
      <c r="I32" s="43">
        <v>42905</v>
      </c>
      <c r="J32" s="44">
        <v>25</v>
      </c>
    </row>
    <row r="33" spans="1:10" hidden="1" x14ac:dyDescent="0.2">
      <c r="A33" s="18" t="s">
        <v>47</v>
      </c>
      <c r="B33" s="18">
        <v>221</v>
      </c>
      <c r="C33" s="18" t="s">
        <v>41</v>
      </c>
      <c r="D33" s="18" t="s">
        <v>33</v>
      </c>
      <c r="E33" s="13" t="s">
        <v>54</v>
      </c>
      <c r="F33" s="18" t="s">
        <v>54</v>
      </c>
      <c r="G33" s="18">
        <v>1</v>
      </c>
      <c r="H33" s="43">
        <v>42912</v>
      </c>
      <c r="I33" s="43">
        <v>42916</v>
      </c>
      <c r="J33" s="44">
        <v>26</v>
      </c>
    </row>
    <row r="34" spans="1:10" hidden="1" x14ac:dyDescent="0.2">
      <c r="A34" s="18" t="s">
        <v>47</v>
      </c>
      <c r="B34" s="18">
        <v>221</v>
      </c>
      <c r="C34" s="18" t="s">
        <v>41</v>
      </c>
      <c r="D34" s="18" t="s">
        <v>33</v>
      </c>
      <c r="E34" s="43" t="s">
        <v>53</v>
      </c>
      <c r="F34" s="18" t="s">
        <v>53</v>
      </c>
      <c r="G34" s="18">
        <v>1</v>
      </c>
      <c r="H34" s="43">
        <v>42912</v>
      </c>
      <c r="I34" s="43">
        <v>42916</v>
      </c>
      <c r="J34" s="44">
        <v>26</v>
      </c>
    </row>
    <row r="35" spans="1:10" hidden="1" x14ac:dyDescent="0.2">
      <c r="A35" s="18" t="s">
        <v>47</v>
      </c>
      <c r="B35" s="18" t="s">
        <v>69</v>
      </c>
      <c r="C35" s="18" t="s">
        <v>41</v>
      </c>
      <c r="D35" s="18" t="s">
        <v>36</v>
      </c>
      <c r="E35" s="13" t="s">
        <v>62</v>
      </c>
      <c r="F35" s="18" t="s">
        <v>62</v>
      </c>
      <c r="G35" s="18">
        <v>1</v>
      </c>
      <c r="H35" s="43">
        <v>42912</v>
      </c>
      <c r="I35" s="43">
        <v>42916</v>
      </c>
      <c r="J35" s="44">
        <v>26</v>
      </c>
    </row>
    <row r="36" spans="1:10" hidden="1" x14ac:dyDescent="0.2">
      <c r="A36" s="18" t="s">
        <v>47</v>
      </c>
      <c r="B36" s="18" t="s">
        <v>69</v>
      </c>
      <c r="C36" s="18" t="s">
        <v>41</v>
      </c>
      <c r="D36" s="18" t="s">
        <v>20</v>
      </c>
      <c r="E36" s="13" t="s">
        <v>65</v>
      </c>
      <c r="F36" s="18" t="s">
        <v>65</v>
      </c>
      <c r="G36" s="18">
        <v>1</v>
      </c>
      <c r="H36" s="43">
        <v>42898</v>
      </c>
      <c r="I36" s="43">
        <v>42902</v>
      </c>
      <c r="J36" s="44">
        <v>24</v>
      </c>
    </row>
    <row r="37" spans="1:10" hidden="1" x14ac:dyDescent="0.2">
      <c r="A37" s="18" t="s">
        <v>47</v>
      </c>
      <c r="B37" s="18" t="s">
        <v>69</v>
      </c>
      <c r="C37" s="18" t="s">
        <v>41</v>
      </c>
      <c r="D37" s="18" t="s">
        <v>20</v>
      </c>
      <c r="E37" s="13" t="s">
        <v>65</v>
      </c>
      <c r="F37" s="18" t="s">
        <v>65</v>
      </c>
      <c r="G37" s="18">
        <v>1</v>
      </c>
      <c r="H37" s="43">
        <v>42905</v>
      </c>
      <c r="I37" s="43">
        <v>42909</v>
      </c>
      <c r="J37" s="44">
        <v>25</v>
      </c>
    </row>
    <row r="38" spans="1:10" hidden="1" x14ac:dyDescent="0.2">
      <c r="A38" s="18" t="s">
        <v>47</v>
      </c>
      <c r="B38" s="18" t="s">
        <v>69</v>
      </c>
      <c r="C38" s="18" t="s">
        <v>41</v>
      </c>
      <c r="D38" s="18" t="s">
        <v>20</v>
      </c>
      <c r="E38" s="13" t="s">
        <v>65</v>
      </c>
      <c r="F38" s="18" t="s">
        <v>65</v>
      </c>
      <c r="G38" s="18">
        <v>1</v>
      </c>
      <c r="H38" s="43">
        <v>42912</v>
      </c>
      <c r="I38" s="43">
        <v>42916</v>
      </c>
      <c r="J38" s="44">
        <v>26</v>
      </c>
    </row>
    <row r="39" spans="1:10" x14ac:dyDescent="0.2">
      <c r="A39" s="18" t="s">
        <v>47</v>
      </c>
      <c r="B39" s="18" t="s">
        <v>69</v>
      </c>
      <c r="C39" s="18" t="s">
        <v>41</v>
      </c>
      <c r="D39" s="18" t="s">
        <v>20</v>
      </c>
      <c r="E39" s="13" t="s">
        <v>65</v>
      </c>
      <c r="F39" s="18" t="s">
        <v>65</v>
      </c>
      <c r="G39" s="18">
        <v>1</v>
      </c>
      <c r="H39" s="43">
        <v>42887</v>
      </c>
      <c r="I39" s="43">
        <v>42888</v>
      </c>
      <c r="J39" s="44">
        <v>22</v>
      </c>
    </row>
    <row r="40" spans="1:10" x14ac:dyDescent="0.2">
      <c r="A40" s="18" t="s">
        <v>47</v>
      </c>
      <c r="B40" s="18">
        <v>221</v>
      </c>
      <c r="C40" s="18" t="s">
        <v>41</v>
      </c>
      <c r="D40" s="18" t="s">
        <v>33</v>
      </c>
      <c r="E40" s="13" t="s">
        <v>50</v>
      </c>
      <c r="F40" s="18" t="s">
        <v>50</v>
      </c>
      <c r="G40" s="18">
        <v>1</v>
      </c>
      <c r="H40" s="43">
        <v>42887</v>
      </c>
      <c r="I40" s="43">
        <v>42888</v>
      </c>
      <c r="J40" s="44">
        <v>22</v>
      </c>
    </row>
    <row r="41" spans="1:10" x14ac:dyDescent="0.2">
      <c r="A41" s="18" t="s">
        <v>47</v>
      </c>
      <c r="B41" s="18">
        <v>221</v>
      </c>
      <c r="C41" s="18" t="s">
        <v>41</v>
      </c>
      <c r="D41" s="18" t="s">
        <v>20</v>
      </c>
      <c r="E41" s="13" t="s">
        <v>60</v>
      </c>
      <c r="F41" s="18" t="s">
        <v>60</v>
      </c>
      <c r="G41" s="18">
        <v>1</v>
      </c>
      <c r="H41" s="43">
        <v>42887</v>
      </c>
      <c r="I41" s="43">
        <v>42888</v>
      </c>
      <c r="J41" s="44">
        <v>22</v>
      </c>
    </row>
    <row r="42" spans="1:10" x14ac:dyDescent="0.2">
      <c r="A42" s="18" t="s">
        <v>47</v>
      </c>
      <c r="B42" s="18">
        <v>221</v>
      </c>
      <c r="C42" s="18" t="s">
        <v>41</v>
      </c>
      <c r="D42" s="18" t="s">
        <v>20</v>
      </c>
      <c r="E42" s="13" t="s">
        <v>61</v>
      </c>
      <c r="F42" s="18" t="s">
        <v>61</v>
      </c>
      <c r="G42" s="18">
        <v>1</v>
      </c>
      <c r="H42" s="43">
        <v>42887</v>
      </c>
      <c r="I42" s="43">
        <v>42888</v>
      </c>
      <c r="J42" s="44">
        <v>22</v>
      </c>
    </row>
    <row r="43" spans="1:10" x14ac:dyDescent="0.2">
      <c r="A43" s="18" t="s">
        <v>47</v>
      </c>
      <c r="B43" s="18">
        <v>221</v>
      </c>
      <c r="C43" s="18" t="s">
        <v>41</v>
      </c>
      <c r="D43" s="18" t="s">
        <v>33</v>
      </c>
      <c r="E43" s="13" t="s">
        <v>51</v>
      </c>
      <c r="F43" s="18" t="s">
        <v>51</v>
      </c>
      <c r="G43" s="18">
        <v>1</v>
      </c>
      <c r="H43" s="43">
        <v>42887</v>
      </c>
      <c r="I43" s="43">
        <v>42888</v>
      </c>
      <c r="J43" s="44">
        <v>22</v>
      </c>
    </row>
    <row r="44" spans="1:10" x14ac:dyDescent="0.2">
      <c r="A44" s="18" t="s">
        <v>47</v>
      </c>
      <c r="B44" s="18">
        <v>221</v>
      </c>
      <c r="C44" s="18" t="s">
        <v>41</v>
      </c>
      <c r="D44" s="18" t="s">
        <v>20</v>
      </c>
      <c r="E44" s="13" t="s">
        <v>66</v>
      </c>
      <c r="F44" s="18" t="s">
        <v>66</v>
      </c>
      <c r="G44" s="18">
        <v>1</v>
      </c>
      <c r="H44" s="43">
        <v>42887</v>
      </c>
      <c r="I44" s="43">
        <v>42888</v>
      </c>
      <c r="J44" s="44">
        <v>22</v>
      </c>
    </row>
    <row r="45" spans="1:10" x14ac:dyDescent="0.2">
      <c r="A45" s="18" t="s">
        <v>47</v>
      </c>
      <c r="B45" s="18">
        <v>221</v>
      </c>
      <c r="C45" s="18" t="s">
        <v>41</v>
      </c>
      <c r="D45" s="18" t="s">
        <v>33</v>
      </c>
      <c r="E45" s="13" t="s">
        <v>48</v>
      </c>
      <c r="F45" s="18" t="s">
        <v>48</v>
      </c>
      <c r="G45" s="18">
        <v>1</v>
      </c>
      <c r="H45" s="43">
        <v>42887</v>
      </c>
      <c r="I45" s="43">
        <v>42888</v>
      </c>
      <c r="J45" s="44">
        <v>22</v>
      </c>
    </row>
    <row r="46" spans="1:10" x14ac:dyDescent="0.2">
      <c r="A46" s="18" t="s">
        <v>47</v>
      </c>
      <c r="B46" s="18">
        <v>221</v>
      </c>
      <c r="C46" s="18" t="s">
        <v>41</v>
      </c>
      <c r="D46" s="18" t="s">
        <v>20</v>
      </c>
      <c r="E46" s="13" t="s">
        <v>67</v>
      </c>
      <c r="F46" s="18" t="s">
        <v>67</v>
      </c>
      <c r="G46" s="18">
        <v>1</v>
      </c>
      <c r="H46" s="43">
        <v>42887</v>
      </c>
      <c r="I46" s="43">
        <v>42888</v>
      </c>
      <c r="J46" s="44">
        <v>22</v>
      </c>
    </row>
    <row r="47" spans="1:10" x14ac:dyDescent="0.2">
      <c r="A47" s="18" t="s">
        <v>47</v>
      </c>
      <c r="B47" s="18">
        <v>221</v>
      </c>
      <c r="C47" s="18" t="s">
        <v>41</v>
      </c>
      <c r="D47" s="18" t="s">
        <v>33</v>
      </c>
      <c r="E47" s="13" t="s">
        <v>56</v>
      </c>
      <c r="F47" s="18" t="s">
        <v>56</v>
      </c>
      <c r="G47" s="18">
        <v>1</v>
      </c>
      <c r="H47" s="43">
        <v>42887</v>
      </c>
      <c r="I47" s="43">
        <v>42888</v>
      </c>
      <c r="J47" s="44">
        <v>22</v>
      </c>
    </row>
    <row r="48" spans="1:10" x14ac:dyDescent="0.2">
      <c r="A48" s="18" t="s">
        <v>47</v>
      </c>
      <c r="B48" s="18">
        <v>221</v>
      </c>
      <c r="C48" s="18" t="s">
        <v>41</v>
      </c>
      <c r="D48" s="18" t="s">
        <v>20</v>
      </c>
      <c r="E48" s="13" t="s">
        <v>68</v>
      </c>
      <c r="F48" s="18" t="s">
        <v>68</v>
      </c>
      <c r="G48" s="18">
        <v>1</v>
      </c>
      <c r="H48" s="43">
        <v>42887</v>
      </c>
      <c r="I48" s="43">
        <v>42888</v>
      </c>
      <c r="J48" s="44">
        <v>22</v>
      </c>
    </row>
    <row r="49" spans="1:10" x14ac:dyDescent="0.2">
      <c r="A49" s="18" t="s">
        <v>47</v>
      </c>
      <c r="B49" s="18">
        <v>221</v>
      </c>
      <c r="C49" s="18" t="s">
        <v>41</v>
      </c>
      <c r="D49" s="18" t="s">
        <v>33</v>
      </c>
      <c r="E49" s="13" t="s">
        <v>55</v>
      </c>
      <c r="F49" s="18" t="s">
        <v>55</v>
      </c>
      <c r="G49" s="18">
        <v>1</v>
      </c>
      <c r="H49" s="43">
        <v>42887</v>
      </c>
      <c r="I49" s="43">
        <v>42888</v>
      </c>
      <c r="J49" s="44">
        <v>22</v>
      </c>
    </row>
    <row r="50" spans="1:10" x14ac:dyDescent="0.2">
      <c r="A50" s="18" t="s">
        <v>47</v>
      </c>
      <c r="B50" s="18">
        <v>221</v>
      </c>
      <c r="C50" s="18" t="s">
        <v>41</v>
      </c>
      <c r="D50" s="18" t="s">
        <v>33</v>
      </c>
      <c r="E50" s="13" t="s">
        <v>49</v>
      </c>
      <c r="F50" s="18" t="s">
        <v>49</v>
      </c>
      <c r="G50" s="18">
        <v>1</v>
      </c>
      <c r="H50" s="43">
        <v>42887</v>
      </c>
      <c r="I50" s="43">
        <v>42888</v>
      </c>
      <c r="J50" s="44">
        <v>22</v>
      </c>
    </row>
    <row r="51" spans="1:10" x14ac:dyDescent="0.2">
      <c r="A51" s="18" t="s">
        <v>47</v>
      </c>
      <c r="B51" s="18">
        <v>221</v>
      </c>
      <c r="C51" s="18" t="s">
        <v>41</v>
      </c>
      <c r="D51" s="18" t="s">
        <v>33</v>
      </c>
      <c r="E51" s="13" t="s">
        <v>57</v>
      </c>
      <c r="F51" s="18" t="s">
        <v>57</v>
      </c>
      <c r="G51" s="18">
        <v>1</v>
      </c>
      <c r="H51" s="43">
        <v>42887</v>
      </c>
      <c r="I51" s="43">
        <v>42888</v>
      </c>
      <c r="J51" s="44">
        <v>22</v>
      </c>
    </row>
    <row r="52" spans="1:10" hidden="1" x14ac:dyDescent="0.2">
      <c r="A52" s="18" t="s">
        <v>47</v>
      </c>
      <c r="B52" s="18">
        <v>221</v>
      </c>
      <c r="C52" s="18" t="s">
        <v>41</v>
      </c>
      <c r="D52" s="18" t="s">
        <v>33</v>
      </c>
      <c r="E52" s="13" t="s">
        <v>50</v>
      </c>
      <c r="F52" s="18" t="s">
        <v>50</v>
      </c>
      <c r="G52" s="18">
        <v>1</v>
      </c>
      <c r="H52" s="43">
        <v>42891</v>
      </c>
      <c r="I52" s="43">
        <v>42895</v>
      </c>
      <c r="J52" s="44">
        <v>23</v>
      </c>
    </row>
    <row r="53" spans="1:10" hidden="1" x14ac:dyDescent="0.2">
      <c r="A53" s="18" t="s">
        <v>47</v>
      </c>
      <c r="B53" s="18">
        <v>221</v>
      </c>
      <c r="C53" s="18" t="s">
        <v>41</v>
      </c>
      <c r="D53" s="18" t="s">
        <v>20</v>
      </c>
      <c r="E53" s="13" t="s">
        <v>60</v>
      </c>
      <c r="F53" s="18" t="s">
        <v>60</v>
      </c>
      <c r="G53" s="18">
        <v>1</v>
      </c>
      <c r="H53" s="43">
        <v>42891</v>
      </c>
      <c r="I53" s="43">
        <v>42895</v>
      </c>
      <c r="J53" s="44">
        <v>23</v>
      </c>
    </row>
    <row r="54" spans="1:10" hidden="1" x14ac:dyDescent="0.2">
      <c r="A54" s="18" t="s">
        <v>47</v>
      </c>
      <c r="B54" s="18">
        <v>221</v>
      </c>
      <c r="C54" s="18" t="s">
        <v>41</v>
      </c>
      <c r="D54" s="18" t="s">
        <v>20</v>
      </c>
      <c r="E54" s="13" t="s">
        <v>61</v>
      </c>
      <c r="F54" s="18" t="s">
        <v>61</v>
      </c>
      <c r="G54" s="18">
        <v>1</v>
      </c>
      <c r="H54" s="43">
        <v>42891</v>
      </c>
      <c r="I54" s="43">
        <v>42894</v>
      </c>
      <c r="J54" s="44">
        <v>23</v>
      </c>
    </row>
    <row r="55" spans="1:10" hidden="1" x14ac:dyDescent="0.2">
      <c r="A55" s="18" t="s">
        <v>47</v>
      </c>
      <c r="B55" s="18">
        <v>221</v>
      </c>
      <c r="C55" s="18" t="s">
        <v>41</v>
      </c>
      <c r="D55" s="18" t="s">
        <v>33</v>
      </c>
      <c r="E55" s="13" t="s">
        <v>51</v>
      </c>
      <c r="F55" s="18" t="s">
        <v>51</v>
      </c>
      <c r="G55" s="18">
        <v>1</v>
      </c>
      <c r="H55" s="43">
        <v>42891</v>
      </c>
      <c r="I55" s="43">
        <v>42895</v>
      </c>
      <c r="J55" s="44">
        <v>23</v>
      </c>
    </row>
    <row r="56" spans="1:10" hidden="1" x14ac:dyDescent="0.2">
      <c r="A56" s="18" t="s">
        <v>47</v>
      </c>
      <c r="B56" s="18">
        <v>221</v>
      </c>
      <c r="C56" s="18" t="s">
        <v>41</v>
      </c>
      <c r="D56" s="18" t="s">
        <v>20</v>
      </c>
      <c r="E56" s="13" t="s">
        <v>66</v>
      </c>
      <c r="F56" s="18" t="s">
        <v>66</v>
      </c>
      <c r="G56" s="18">
        <v>1</v>
      </c>
      <c r="H56" s="43">
        <v>42891</v>
      </c>
      <c r="I56" s="43">
        <v>42895</v>
      </c>
      <c r="J56" s="44">
        <v>23</v>
      </c>
    </row>
    <row r="57" spans="1:10" hidden="1" x14ac:dyDescent="0.2">
      <c r="A57" s="18" t="s">
        <v>47</v>
      </c>
      <c r="B57" s="18">
        <v>221</v>
      </c>
      <c r="C57" s="18" t="s">
        <v>41</v>
      </c>
      <c r="D57" s="18" t="s">
        <v>33</v>
      </c>
      <c r="E57" s="13" t="s">
        <v>48</v>
      </c>
      <c r="F57" s="18" t="s">
        <v>48</v>
      </c>
      <c r="G57" s="18">
        <v>1</v>
      </c>
      <c r="H57" s="43">
        <v>42891</v>
      </c>
      <c r="I57" s="43">
        <v>42895</v>
      </c>
      <c r="J57" s="44">
        <v>23</v>
      </c>
    </row>
    <row r="58" spans="1:10" hidden="1" x14ac:dyDescent="0.2">
      <c r="A58" s="18" t="s">
        <v>47</v>
      </c>
      <c r="B58" s="18">
        <v>221</v>
      </c>
      <c r="C58" s="18" t="s">
        <v>41</v>
      </c>
      <c r="D58" s="18" t="s">
        <v>20</v>
      </c>
      <c r="E58" s="13" t="s">
        <v>67</v>
      </c>
      <c r="F58" s="18" t="s">
        <v>67</v>
      </c>
      <c r="G58" s="18">
        <v>1</v>
      </c>
      <c r="H58" s="43">
        <v>42891</v>
      </c>
      <c r="I58" s="43">
        <v>42895</v>
      </c>
      <c r="J58" s="44">
        <v>23</v>
      </c>
    </row>
    <row r="59" spans="1:10" hidden="1" x14ac:dyDescent="0.2">
      <c r="A59" s="18" t="s">
        <v>47</v>
      </c>
      <c r="B59" s="18">
        <v>221</v>
      </c>
      <c r="C59" s="18" t="s">
        <v>41</v>
      </c>
      <c r="D59" s="18" t="s">
        <v>33</v>
      </c>
      <c r="E59" s="13" t="s">
        <v>56</v>
      </c>
      <c r="F59" s="18" t="s">
        <v>56</v>
      </c>
      <c r="G59" s="18">
        <v>1</v>
      </c>
      <c r="H59" s="43">
        <v>42891</v>
      </c>
      <c r="I59" s="43">
        <v>42895</v>
      </c>
      <c r="J59" s="44">
        <v>23</v>
      </c>
    </row>
    <row r="60" spans="1:10" hidden="1" x14ac:dyDescent="0.2">
      <c r="A60" s="18" t="s">
        <v>47</v>
      </c>
      <c r="B60" s="18">
        <v>221</v>
      </c>
      <c r="C60" s="18" t="s">
        <v>41</v>
      </c>
      <c r="D60" s="18" t="s">
        <v>20</v>
      </c>
      <c r="E60" s="13" t="s">
        <v>68</v>
      </c>
      <c r="F60" s="18" t="s">
        <v>68</v>
      </c>
      <c r="G60" s="18">
        <v>1</v>
      </c>
      <c r="H60" s="43">
        <v>42891</v>
      </c>
      <c r="I60" s="43">
        <v>42895</v>
      </c>
      <c r="J60" s="44">
        <v>23</v>
      </c>
    </row>
    <row r="61" spans="1:10" hidden="1" x14ac:dyDescent="0.2">
      <c r="A61" s="18" t="s">
        <v>47</v>
      </c>
      <c r="B61" s="18">
        <v>221</v>
      </c>
      <c r="C61" s="18" t="s">
        <v>41</v>
      </c>
      <c r="D61" s="18" t="s">
        <v>33</v>
      </c>
      <c r="E61" s="13" t="s">
        <v>55</v>
      </c>
      <c r="F61" s="18" t="s">
        <v>55</v>
      </c>
      <c r="G61" s="18">
        <v>1</v>
      </c>
      <c r="H61" s="43">
        <v>42891</v>
      </c>
      <c r="I61" s="43">
        <v>42895</v>
      </c>
      <c r="J61" s="44">
        <v>23</v>
      </c>
    </row>
    <row r="62" spans="1:10" hidden="1" x14ac:dyDescent="0.2">
      <c r="A62" s="18" t="s">
        <v>47</v>
      </c>
      <c r="B62" s="18">
        <v>221</v>
      </c>
      <c r="C62" s="18" t="s">
        <v>41</v>
      </c>
      <c r="D62" s="18" t="s">
        <v>33</v>
      </c>
      <c r="E62" s="13" t="s">
        <v>49</v>
      </c>
      <c r="F62" s="18" t="s">
        <v>49</v>
      </c>
      <c r="G62" s="18">
        <v>1</v>
      </c>
      <c r="H62" s="43">
        <v>42891</v>
      </c>
      <c r="I62" s="43">
        <v>42895</v>
      </c>
      <c r="J62" s="44">
        <v>23</v>
      </c>
    </row>
    <row r="63" spans="1:10" hidden="1" x14ac:dyDescent="0.2">
      <c r="A63" s="18" t="s">
        <v>47</v>
      </c>
      <c r="B63" s="18">
        <v>221</v>
      </c>
      <c r="C63" s="18" t="s">
        <v>41</v>
      </c>
      <c r="D63" s="18" t="s">
        <v>33</v>
      </c>
      <c r="E63" s="13" t="s">
        <v>57</v>
      </c>
      <c r="F63" s="18" t="s">
        <v>57</v>
      </c>
      <c r="G63" s="18">
        <v>1</v>
      </c>
      <c r="H63" s="43">
        <v>42891</v>
      </c>
      <c r="I63" s="43">
        <v>42895</v>
      </c>
      <c r="J63" s="44">
        <v>23</v>
      </c>
    </row>
    <row r="64" spans="1:10" hidden="1" x14ac:dyDescent="0.2">
      <c r="A64" s="18" t="s">
        <v>47</v>
      </c>
      <c r="B64" s="18">
        <v>221</v>
      </c>
      <c r="C64" s="18" t="s">
        <v>41</v>
      </c>
      <c r="D64" s="18" t="s">
        <v>33</v>
      </c>
      <c r="E64" s="13" t="s">
        <v>50</v>
      </c>
      <c r="F64" s="18" t="s">
        <v>50</v>
      </c>
      <c r="G64" s="18">
        <v>1</v>
      </c>
      <c r="H64" s="43">
        <v>42898</v>
      </c>
      <c r="I64" s="43">
        <v>42902</v>
      </c>
      <c r="J64" s="44">
        <v>24</v>
      </c>
    </row>
    <row r="65" spans="1:10" hidden="1" x14ac:dyDescent="0.2">
      <c r="A65" s="18" t="s">
        <v>47</v>
      </c>
      <c r="B65" s="18">
        <v>221</v>
      </c>
      <c r="C65" s="18" t="s">
        <v>41</v>
      </c>
      <c r="D65" s="18" t="s">
        <v>20</v>
      </c>
      <c r="E65" s="13" t="s">
        <v>60</v>
      </c>
      <c r="F65" s="18" t="s">
        <v>60</v>
      </c>
      <c r="G65" s="18">
        <v>1</v>
      </c>
      <c r="H65" s="43">
        <v>42898</v>
      </c>
      <c r="I65" s="43">
        <v>42902</v>
      </c>
      <c r="J65" s="44">
        <v>24</v>
      </c>
    </row>
    <row r="66" spans="1:10" hidden="1" x14ac:dyDescent="0.2">
      <c r="A66" s="18" t="s">
        <v>47</v>
      </c>
      <c r="B66" s="18">
        <v>221</v>
      </c>
      <c r="C66" s="18" t="s">
        <v>41</v>
      </c>
      <c r="D66" s="18" t="s">
        <v>20</v>
      </c>
      <c r="E66" s="13" t="s">
        <v>61</v>
      </c>
      <c r="F66" s="18" t="s">
        <v>61</v>
      </c>
      <c r="G66" s="18">
        <v>1</v>
      </c>
      <c r="H66" s="43">
        <v>42898</v>
      </c>
      <c r="I66" s="43">
        <v>42902</v>
      </c>
      <c r="J66" s="44">
        <v>24</v>
      </c>
    </row>
    <row r="67" spans="1:10" hidden="1" x14ac:dyDescent="0.2">
      <c r="A67" s="18" t="s">
        <v>47</v>
      </c>
      <c r="B67" s="18">
        <v>221</v>
      </c>
      <c r="C67" s="18" t="s">
        <v>41</v>
      </c>
      <c r="D67" s="18" t="s">
        <v>33</v>
      </c>
      <c r="E67" s="13" t="s">
        <v>51</v>
      </c>
      <c r="F67" s="18" t="s">
        <v>51</v>
      </c>
      <c r="G67" s="18">
        <v>1</v>
      </c>
      <c r="H67" s="43">
        <v>42898</v>
      </c>
      <c r="I67" s="43">
        <v>42902</v>
      </c>
      <c r="J67" s="44">
        <v>24</v>
      </c>
    </row>
    <row r="68" spans="1:10" hidden="1" x14ac:dyDescent="0.2">
      <c r="A68" s="18" t="s">
        <v>47</v>
      </c>
      <c r="B68" s="18">
        <v>221</v>
      </c>
      <c r="C68" s="18" t="s">
        <v>41</v>
      </c>
      <c r="D68" s="18" t="s">
        <v>20</v>
      </c>
      <c r="E68" s="13" t="s">
        <v>66</v>
      </c>
      <c r="F68" s="18" t="s">
        <v>66</v>
      </c>
      <c r="G68" s="18">
        <v>1</v>
      </c>
      <c r="H68" s="43">
        <v>42898</v>
      </c>
      <c r="I68" s="43">
        <v>42902</v>
      </c>
      <c r="J68" s="44">
        <v>24</v>
      </c>
    </row>
    <row r="69" spans="1:10" hidden="1" x14ac:dyDescent="0.2">
      <c r="A69" s="18" t="s">
        <v>47</v>
      </c>
      <c r="B69" s="18">
        <v>221</v>
      </c>
      <c r="C69" s="18" t="s">
        <v>41</v>
      </c>
      <c r="D69" s="18" t="s">
        <v>33</v>
      </c>
      <c r="E69" s="13" t="s">
        <v>48</v>
      </c>
      <c r="F69" s="18" t="s">
        <v>48</v>
      </c>
      <c r="G69" s="18">
        <v>1</v>
      </c>
      <c r="H69" s="43">
        <v>42898</v>
      </c>
      <c r="I69" s="43">
        <v>42902</v>
      </c>
      <c r="J69" s="44">
        <v>24</v>
      </c>
    </row>
    <row r="70" spans="1:10" hidden="1" x14ac:dyDescent="0.2">
      <c r="A70" s="18" t="s">
        <v>47</v>
      </c>
      <c r="B70" s="18">
        <v>221</v>
      </c>
      <c r="C70" s="18" t="s">
        <v>41</v>
      </c>
      <c r="D70" s="18" t="s">
        <v>20</v>
      </c>
      <c r="E70" s="13" t="s">
        <v>67</v>
      </c>
      <c r="F70" s="18" t="s">
        <v>67</v>
      </c>
      <c r="G70" s="18">
        <v>1</v>
      </c>
      <c r="H70" s="43">
        <v>42898</v>
      </c>
      <c r="I70" s="43">
        <v>42902</v>
      </c>
      <c r="J70" s="44">
        <v>24</v>
      </c>
    </row>
    <row r="71" spans="1:10" hidden="1" x14ac:dyDescent="0.2">
      <c r="A71" s="18" t="s">
        <v>47</v>
      </c>
      <c r="B71" s="18">
        <v>221</v>
      </c>
      <c r="C71" s="18" t="s">
        <v>41</v>
      </c>
      <c r="D71" s="18" t="s">
        <v>33</v>
      </c>
      <c r="E71" s="13" t="s">
        <v>56</v>
      </c>
      <c r="F71" s="18" t="s">
        <v>56</v>
      </c>
      <c r="G71" s="18">
        <v>1</v>
      </c>
      <c r="H71" s="43">
        <v>42898</v>
      </c>
      <c r="I71" s="43">
        <v>42902</v>
      </c>
      <c r="J71" s="44">
        <v>24</v>
      </c>
    </row>
    <row r="72" spans="1:10" hidden="1" x14ac:dyDescent="0.2">
      <c r="A72" s="18" t="s">
        <v>47</v>
      </c>
      <c r="B72" s="18">
        <v>221</v>
      </c>
      <c r="C72" s="18" t="s">
        <v>41</v>
      </c>
      <c r="D72" s="18" t="s">
        <v>20</v>
      </c>
      <c r="E72" s="13" t="s">
        <v>68</v>
      </c>
      <c r="F72" s="18" t="s">
        <v>68</v>
      </c>
      <c r="G72" s="18">
        <v>1</v>
      </c>
      <c r="H72" s="43">
        <v>42898</v>
      </c>
      <c r="I72" s="43">
        <v>42902</v>
      </c>
      <c r="J72" s="44">
        <v>24</v>
      </c>
    </row>
    <row r="73" spans="1:10" hidden="1" x14ac:dyDescent="0.2">
      <c r="A73" s="18" t="s">
        <v>47</v>
      </c>
      <c r="B73" s="18">
        <v>221</v>
      </c>
      <c r="C73" s="18" t="s">
        <v>41</v>
      </c>
      <c r="D73" s="18" t="s">
        <v>33</v>
      </c>
      <c r="E73" s="13" t="s">
        <v>55</v>
      </c>
      <c r="F73" s="18" t="s">
        <v>55</v>
      </c>
      <c r="G73" s="18">
        <v>1</v>
      </c>
      <c r="H73" s="43">
        <v>42898</v>
      </c>
      <c r="I73" s="43">
        <v>42902</v>
      </c>
      <c r="J73" s="44">
        <v>24</v>
      </c>
    </row>
    <row r="74" spans="1:10" hidden="1" x14ac:dyDescent="0.2">
      <c r="A74" s="18" t="s">
        <v>47</v>
      </c>
      <c r="B74" s="18">
        <v>221</v>
      </c>
      <c r="C74" s="18" t="s">
        <v>41</v>
      </c>
      <c r="D74" s="18" t="s">
        <v>33</v>
      </c>
      <c r="E74" s="13" t="s">
        <v>49</v>
      </c>
      <c r="F74" s="18" t="s">
        <v>49</v>
      </c>
      <c r="G74" s="18">
        <v>1</v>
      </c>
      <c r="H74" s="43">
        <v>42898</v>
      </c>
      <c r="I74" s="43">
        <v>42902</v>
      </c>
      <c r="J74" s="44">
        <v>24</v>
      </c>
    </row>
    <row r="75" spans="1:10" hidden="1" x14ac:dyDescent="0.2">
      <c r="A75" s="18" t="s">
        <v>47</v>
      </c>
      <c r="B75" s="18">
        <v>221</v>
      </c>
      <c r="C75" s="18" t="s">
        <v>41</v>
      </c>
      <c r="D75" s="18" t="s">
        <v>33</v>
      </c>
      <c r="E75" s="13" t="s">
        <v>57</v>
      </c>
      <c r="F75" s="18" t="s">
        <v>57</v>
      </c>
      <c r="G75" s="18">
        <v>1</v>
      </c>
      <c r="H75" s="43">
        <v>42898</v>
      </c>
      <c r="I75" s="43">
        <v>42902</v>
      </c>
      <c r="J75" s="44">
        <v>24</v>
      </c>
    </row>
    <row r="76" spans="1:10" hidden="1" x14ac:dyDescent="0.2">
      <c r="A76" s="18" t="s">
        <v>47</v>
      </c>
      <c r="B76" s="18">
        <v>221</v>
      </c>
      <c r="C76" s="18" t="s">
        <v>41</v>
      </c>
      <c r="D76" s="18" t="s">
        <v>33</v>
      </c>
      <c r="E76" s="13" t="s">
        <v>50</v>
      </c>
      <c r="F76" s="18" t="s">
        <v>50</v>
      </c>
      <c r="G76" s="18">
        <v>1</v>
      </c>
      <c r="H76" s="43">
        <v>42905</v>
      </c>
      <c r="I76" s="43">
        <v>42909</v>
      </c>
      <c r="J76" s="44">
        <v>25</v>
      </c>
    </row>
    <row r="77" spans="1:10" hidden="1" x14ac:dyDescent="0.2">
      <c r="A77" s="18" t="s">
        <v>47</v>
      </c>
      <c r="B77" s="18">
        <v>221</v>
      </c>
      <c r="C77" s="18" t="s">
        <v>41</v>
      </c>
      <c r="D77" s="18" t="s">
        <v>20</v>
      </c>
      <c r="E77" s="13" t="s">
        <v>60</v>
      </c>
      <c r="F77" s="18" t="s">
        <v>60</v>
      </c>
      <c r="G77" s="18">
        <v>1</v>
      </c>
      <c r="H77" s="43">
        <v>42905</v>
      </c>
      <c r="I77" s="43">
        <v>42909</v>
      </c>
      <c r="J77" s="44">
        <v>25</v>
      </c>
    </row>
    <row r="78" spans="1:10" hidden="1" x14ac:dyDescent="0.2">
      <c r="A78" s="18" t="s">
        <v>47</v>
      </c>
      <c r="B78" s="18">
        <v>221</v>
      </c>
      <c r="C78" s="18" t="s">
        <v>41</v>
      </c>
      <c r="D78" s="18" t="s">
        <v>20</v>
      </c>
      <c r="E78" s="13" t="s">
        <v>61</v>
      </c>
      <c r="F78" s="18" t="s">
        <v>61</v>
      </c>
      <c r="G78" s="18">
        <v>1</v>
      </c>
      <c r="H78" s="43">
        <v>42905</v>
      </c>
      <c r="I78" s="43">
        <v>42909</v>
      </c>
      <c r="J78" s="44">
        <v>25</v>
      </c>
    </row>
    <row r="79" spans="1:10" hidden="1" x14ac:dyDescent="0.2">
      <c r="A79" s="18" t="s">
        <v>47</v>
      </c>
      <c r="B79" s="18">
        <v>221</v>
      </c>
      <c r="C79" s="18" t="s">
        <v>41</v>
      </c>
      <c r="D79" s="18" t="s">
        <v>33</v>
      </c>
      <c r="E79" s="13" t="s">
        <v>51</v>
      </c>
      <c r="F79" s="18" t="s">
        <v>51</v>
      </c>
      <c r="G79" s="18">
        <v>1</v>
      </c>
      <c r="H79" s="43">
        <v>42905</v>
      </c>
      <c r="I79" s="43">
        <v>42909</v>
      </c>
      <c r="J79" s="44">
        <v>25</v>
      </c>
    </row>
    <row r="80" spans="1:10" hidden="1" x14ac:dyDescent="0.2">
      <c r="A80" s="18" t="s">
        <v>47</v>
      </c>
      <c r="B80" s="18">
        <v>221</v>
      </c>
      <c r="C80" s="18" t="s">
        <v>41</v>
      </c>
      <c r="D80" s="18" t="s">
        <v>20</v>
      </c>
      <c r="E80" s="13" t="s">
        <v>66</v>
      </c>
      <c r="F80" s="18" t="s">
        <v>66</v>
      </c>
      <c r="G80" s="18">
        <v>1</v>
      </c>
      <c r="H80" s="43">
        <v>42905</v>
      </c>
      <c r="I80" s="43">
        <v>42909</v>
      </c>
      <c r="J80" s="44">
        <v>25</v>
      </c>
    </row>
    <row r="81" spans="1:10" hidden="1" x14ac:dyDescent="0.2">
      <c r="A81" s="18" t="s">
        <v>47</v>
      </c>
      <c r="B81" s="18">
        <v>221</v>
      </c>
      <c r="C81" s="18" t="s">
        <v>41</v>
      </c>
      <c r="D81" s="18" t="s">
        <v>33</v>
      </c>
      <c r="E81" s="13" t="s">
        <v>48</v>
      </c>
      <c r="F81" s="18" t="s">
        <v>48</v>
      </c>
      <c r="G81" s="18">
        <v>1</v>
      </c>
      <c r="H81" s="43">
        <v>42905</v>
      </c>
      <c r="I81" s="43">
        <v>42909</v>
      </c>
      <c r="J81" s="44">
        <v>25</v>
      </c>
    </row>
    <row r="82" spans="1:10" hidden="1" x14ac:dyDescent="0.2">
      <c r="A82" s="18" t="s">
        <v>47</v>
      </c>
      <c r="B82" s="18">
        <v>221</v>
      </c>
      <c r="C82" s="18" t="s">
        <v>41</v>
      </c>
      <c r="D82" s="18" t="s">
        <v>20</v>
      </c>
      <c r="E82" s="13" t="s">
        <v>67</v>
      </c>
      <c r="F82" s="18" t="s">
        <v>67</v>
      </c>
      <c r="G82" s="18">
        <v>1</v>
      </c>
      <c r="H82" s="43">
        <v>42905</v>
      </c>
      <c r="I82" s="43">
        <v>42909</v>
      </c>
      <c r="J82" s="44">
        <v>25</v>
      </c>
    </row>
    <row r="83" spans="1:10" hidden="1" x14ac:dyDescent="0.2">
      <c r="A83" s="18" t="s">
        <v>47</v>
      </c>
      <c r="B83" s="18">
        <v>221</v>
      </c>
      <c r="C83" s="18" t="s">
        <v>41</v>
      </c>
      <c r="D83" s="18" t="s">
        <v>33</v>
      </c>
      <c r="E83" s="13" t="s">
        <v>56</v>
      </c>
      <c r="F83" s="18" t="s">
        <v>56</v>
      </c>
      <c r="G83" s="18">
        <v>1</v>
      </c>
      <c r="H83" s="43">
        <v>42905</v>
      </c>
      <c r="I83" s="43">
        <v>42909</v>
      </c>
      <c r="J83" s="44">
        <v>25</v>
      </c>
    </row>
    <row r="84" spans="1:10" hidden="1" x14ac:dyDescent="0.2">
      <c r="A84" s="18" t="s">
        <v>47</v>
      </c>
      <c r="B84" s="18">
        <v>221</v>
      </c>
      <c r="C84" s="18" t="s">
        <v>41</v>
      </c>
      <c r="D84" s="18" t="s">
        <v>20</v>
      </c>
      <c r="E84" s="13" t="s">
        <v>68</v>
      </c>
      <c r="F84" s="18" t="s">
        <v>68</v>
      </c>
      <c r="G84" s="18">
        <v>1</v>
      </c>
      <c r="H84" s="43">
        <v>42905</v>
      </c>
      <c r="I84" s="43">
        <v>42909</v>
      </c>
      <c r="J84" s="44">
        <v>25</v>
      </c>
    </row>
    <row r="85" spans="1:10" hidden="1" x14ac:dyDescent="0.2">
      <c r="A85" s="18" t="s">
        <v>47</v>
      </c>
      <c r="B85" s="18">
        <v>221</v>
      </c>
      <c r="C85" s="18" t="s">
        <v>41</v>
      </c>
      <c r="D85" s="18" t="s">
        <v>33</v>
      </c>
      <c r="E85" s="13" t="s">
        <v>55</v>
      </c>
      <c r="F85" s="18" t="s">
        <v>55</v>
      </c>
      <c r="G85" s="18">
        <v>1</v>
      </c>
      <c r="H85" s="43">
        <v>42905</v>
      </c>
      <c r="I85" s="43">
        <v>42909</v>
      </c>
      <c r="J85" s="44">
        <v>25</v>
      </c>
    </row>
    <row r="86" spans="1:10" hidden="1" x14ac:dyDescent="0.2">
      <c r="A86" s="18" t="s">
        <v>47</v>
      </c>
      <c r="B86" s="18">
        <v>221</v>
      </c>
      <c r="C86" s="18" t="s">
        <v>41</v>
      </c>
      <c r="D86" s="18" t="s">
        <v>33</v>
      </c>
      <c r="E86" s="13" t="s">
        <v>49</v>
      </c>
      <c r="F86" s="18" t="s">
        <v>49</v>
      </c>
      <c r="G86" s="18">
        <v>1</v>
      </c>
      <c r="H86" s="43">
        <v>42905</v>
      </c>
      <c r="I86" s="43">
        <v>42909</v>
      </c>
      <c r="J86" s="44">
        <v>25</v>
      </c>
    </row>
    <row r="87" spans="1:10" hidden="1" x14ac:dyDescent="0.2">
      <c r="A87" s="18" t="s">
        <v>47</v>
      </c>
      <c r="B87" s="18">
        <v>221</v>
      </c>
      <c r="C87" s="18" t="s">
        <v>41</v>
      </c>
      <c r="D87" s="18" t="s">
        <v>33</v>
      </c>
      <c r="E87" s="13" t="s">
        <v>57</v>
      </c>
      <c r="F87" s="18" t="s">
        <v>57</v>
      </c>
      <c r="G87" s="18">
        <v>1</v>
      </c>
      <c r="H87" s="43">
        <v>42905</v>
      </c>
      <c r="I87" s="43">
        <v>42909</v>
      </c>
      <c r="J87" s="44">
        <v>25</v>
      </c>
    </row>
    <row r="88" spans="1:10" hidden="1" x14ac:dyDescent="0.2">
      <c r="A88" s="18" t="s">
        <v>47</v>
      </c>
      <c r="B88" s="18">
        <v>221</v>
      </c>
      <c r="C88" s="18" t="s">
        <v>41</v>
      </c>
      <c r="D88" s="18" t="s">
        <v>33</v>
      </c>
      <c r="E88" s="13" t="s">
        <v>48</v>
      </c>
      <c r="F88" s="18" t="s">
        <v>48</v>
      </c>
      <c r="G88" s="18">
        <v>1</v>
      </c>
      <c r="H88" s="43">
        <v>42912</v>
      </c>
      <c r="I88" s="43">
        <v>42916</v>
      </c>
      <c r="J88" s="44">
        <v>26</v>
      </c>
    </row>
    <row r="89" spans="1:10" hidden="1" x14ac:dyDescent="0.2">
      <c r="A89" s="18" t="s">
        <v>47</v>
      </c>
      <c r="B89" s="18">
        <v>221</v>
      </c>
      <c r="C89" s="18" t="s">
        <v>41</v>
      </c>
      <c r="D89" s="18" t="s">
        <v>33</v>
      </c>
      <c r="E89" s="13" t="s">
        <v>49</v>
      </c>
      <c r="F89" s="18" t="s">
        <v>49</v>
      </c>
      <c r="G89" s="18">
        <v>1</v>
      </c>
      <c r="H89" s="43">
        <v>42912</v>
      </c>
      <c r="I89" s="43">
        <v>42916</v>
      </c>
      <c r="J89" s="44">
        <v>26</v>
      </c>
    </row>
    <row r="90" spans="1:10" hidden="1" x14ac:dyDescent="0.2">
      <c r="A90" s="18" t="s">
        <v>47</v>
      </c>
      <c r="B90" s="18">
        <v>221</v>
      </c>
      <c r="C90" s="18" t="s">
        <v>41</v>
      </c>
      <c r="D90" s="18" t="s">
        <v>33</v>
      </c>
      <c r="E90" s="13" t="s">
        <v>50</v>
      </c>
      <c r="F90" s="18" t="s">
        <v>50</v>
      </c>
      <c r="G90" s="18">
        <v>1</v>
      </c>
      <c r="H90" s="43">
        <v>42912</v>
      </c>
      <c r="I90" s="43">
        <v>42916</v>
      </c>
      <c r="J90" s="44">
        <v>26</v>
      </c>
    </row>
    <row r="91" spans="1:10" hidden="1" x14ac:dyDescent="0.2">
      <c r="A91" s="18" t="s">
        <v>47</v>
      </c>
      <c r="B91" s="18">
        <v>221</v>
      </c>
      <c r="C91" s="18" t="s">
        <v>41</v>
      </c>
      <c r="D91" s="18" t="s">
        <v>33</v>
      </c>
      <c r="E91" s="13" t="s">
        <v>51</v>
      </c>
      <c r="F91" s="18" t="s">
        <v>51</v>
      </c>
      <c r="G91" s="18">
        <v>1</v>
      </c>
      <c r="H91" s="43">
        <v>42912</v>
      </c>
      <c r="I91" s="43">
        <v>42916</v>
      </c>
      <c r="J91" s="44">
        <v>26</v>
      </c>
    </row>
    <row r="92" spans="1:10" hidden="1" x14ac:dyDescent="0.2">
      <c r="A92" s="18" t="s">
        <v>47</v>
      </c>
      <c r="B92" s="18">
        <v>221</v>
      </c>
      <c r="C92" s="18" t="s">
        <v>41</v>
      </c>
      <c r="D92" s="18" t="s">
        <v>33</v>
      </c>
      <c r="E92" s="13" t="s">
        <v>55</v>
      </c>
      <c r="F92" s="18" t="s">
        <v>55</v>
      </c>
      <c r="G92" s="18">
        <v>1</v>
      </c>
      <c r="H92" s="43">
        <v>42912</v>
      </c>
      <c r="I92" s="43">
        <v>42916</v>
      </c>
      <c r="J92" s="44">
        <v>26</v>
      </c>
    </row>
    <row r="93" spans="1:10" hidden="1" x14ac:dyDescent="0.2">
      <c r="A93" s="18" t="s">
        <v>47</v>
      </c>
      <c r="B93" s="18">
        <v>221</v>
      </c>
      <c r="C93" s="18" t="s">
        <v>41</v>
      </c>
      <c r="D93" s="18" t="s">
        <v>33</v>
      </c>
      <c r="E93" s="13" t="s">
        <v>56</v>
      </c>
      <c r="F93" s="18" t="s">
        <v>56</v>
      </c>
      <c r="G93" s="18">
        <v>1</v>
      </c>
      <c r="H93" s="43">
        <v>42912</v>
      </c>
      <c r="I93" s="43">
        <v>42916</v>
      </c>
      <c r="J93" s="44">
        <v>26</v>
      </c>
    </row>
    <row r="94" spans="1:10" hidden="1" x14ac:dyDescent="0.2">
      <c r="A94" s="18" t="s">
        <v>47</v>
      </c>
      <c r="B94" s="18">
        <v>221</v>
      </c>
      <c r="C94" s="18" t="s">
        <v>41</v>
      </c>
      <c r="D94" s="18" t="s">
        <v>33</v>
      </c>
      <c r="E94" s="13" t="s">
        <v>57</v>
      </c>
      <c r="F94" s="18" t="s">
        <v>57</v>
      </c>
      <c r="G94" s="18">
        <v>1</v>
      </c>
      <c r="H94" s="43">
        <v>42912</v>
      </c>
      <c r="I94" s="43">
        <v>42916</v>
      </c>
      <c r="J94" s="44">
        <v>26</v>
      </c>
    </row>
    <row r="95" spans="1:10" hidden="1" x14ac:dyDescent="0.2">
      <c r="A95" s="18" t="s">
        <v>47</v>
      </c>
      <c r="B95" s="18">
        <v>221</v>
      </c>
      <c r="C95" s="18" t="s">
        <v>41</v>
      </c>
      <c r="D95" s="18" t="s">
        <v>20</v>
      </c>
      <c r="E95" s="13" t="s">
        <v>58</v>
      </c>
      <c r="F95" s="18" t="s">
        <v>58</v>
      </c>
      <c r="G95" s="18">
        <v>1</v>
      </c>
      <c r="H95" s="43">
        <v>42905</v>
      </c>
      <c r="I95" s="43">
        <v>42909</v>
      </c>
      <c r="J95" s="44">
        <v>25</v>
      </c>
    </row>
    <row r="96" spans="1:10" hidden="1" x14ac:dyDescent="0.2">
      <c r="A96" s="18" t="s">
        <v>47</v>
      </c>
      <c r="B96" s="18">
        <v>221</v>
      </c>
      <c r="C96" s="18" t="s">
        <v>41</v>
      </c>
      <c r="D96" s="18" t="s">
        <v>20</v>
      </c>
      <c r="E96" s="13" t="s">
        <v>58</v>
      </c>
      <c r="F96" s="18" t="s">
        <v>58</v>
      </c>
      <c r="G96" s="18">
        <v>1</v>
      </c>
      <c r="H96" s="43">
        <v>42912</v>
      </c>
      <c r="I96" s="43">
        <v>42916</v>
      </c>
      <c r="J96" s="44">
        <v>26</v>
      </c>
    </row>
    <row r="97" spans="1:10" hidden="1" x14ac:dyDescent="0.2">
      <c r="A97" s="18" t="s">
        <v>47</v>
      </c>
      <c r="B97" s="18">
        <v>221</v>
      </c>
      <c r="C97" s="18" t="s">
        <v>41</v>
      </c>
      <c r="D97" s="18" t="s">
        <v>20</v>
      </c>
      <c r="E97" s="13" t="s">
        <v>60</v>
      </c>
      <c r="F97" s="18" t="s">
        <v>60</v>
      </c>
      <c r="G97" s="18">
        <v>1</v>
      </c>
      <c r="H97" s="43">
        <v>42912</v>
      </c>
      <c r="I97" s="43">
        <v>42916</v>
      </c>
      <c r="J97" s="44">
        <v>26</v>
      </c>
    </row>
    <row r="98" spans="1:10" hidden="1" x14ac:dyDescent="0.2">
      <c r="A98" s="18" t="s">
        <v>47</v>
      </c>
      <c r="B98" s="18">
        <v>221</v>
      </c>
      <c r="C98" s="18" t="s">
        <v>41</v>
      </c>
      <c r="D98" s="18" t="s">
        <v>20</v>
      </c>
      <c r="E98" s="13" t="s">
        <v>68</v>
      </c>
      <c r="F98" s="18" t="s">
        <v>68</v>
      </c>
      <c r="G98" s="18">
        <v>1</v>
      </c>
      <c r="H98" s="43">
        <v>42912</v>
      </c>
      <c r="I98" s="43">
        <v>42916</v>
      </c>
      <c r="J98" s="44">
        <v>26</v>
      </c>
    </row>
    <row r="99" spans="1:10" hidden="1" x14ac:dyDescent="0.2">
      <c r="A99" s="18" t="s">
        <v>47</v>
      </c>
      <c r="B99" s="18">
        <v>221</v>
      </c>
      <c r="C99" s="18" t="s">
        <v>41</v>
      </c>
      <c r="D99" s="18" t="s">
        <v>20</v>
      </c>
      <c r="E99" s="13" t="s">
        <v>66</v>
      </c>
      <c r="F99" s="18" t="s">
        <v>66</v>
      </c>
      <c r="G99" s="18">
        <v>1</v>
      </c>
      <c r="H99" s="43">
        <v>42912</v>
      </c>
      <c r="I99" s="43">
        <v>42913</v>
      </c>
      <c r="J99" s="44">
        <v>26</v>
      </c>
    </row>
    <row r="100" spans="1:10" hidden="1" x14ac:dyDescent="0.2">
      <c r="A100" s="18" t="s">
        <v>47</v>
      </c>
      <c r="B100" s="18">
        <v>221</v>
      </c>
      <c r="C100" s="18" t="s">
        <v>41</v>
      </c>
      <c r="D100" s="18" t="s">
        <v>20</v>
      </c>
      <c r="E100" s="13" t="s">
        <v>61</v>
      </c>
      <c r="F100" s="18" t="s">
        <v>61</v>
      </c>
      <c r="G100" s="18">
        <v>1</v>
      </c>
      <c r="H100" s="43">
        <v>42912</v>
      </c>
      <c r="I100" s="43">
        <v>42916</v>
      </c>
      <c r="J100" s="44">
        <v>26</v>
      </c>
    </row>
    <row r="101" spans="1:10" hidden="1" x14ac:dyDescent="0.2">
      <c r="A101" s="18" t="s">
        <v>47</v>
      </c>
      <c r="B101" s="18">
        <v>221</v>
      </c>
      <c r="C101" s="18" t="s">
        <v>41</v>
      </c>
      <c r="D101" s="18" t="s">
        <v>20</v>
      </c>
      <c r="E101" s="13" t="s">
        <v>67</v>
      </c>
      <c r="F101" s="18" t="s">
        <v>67</v>
      </c>
      <c r="G101" s="18">
        <v>1</v>
      </c>
      <c r="H101" s="43">
        <v>42912</v>
      </c>
      <c r="I101" s="43">
        <v>42916</v>
      </c>
      <c r="J101" s="44">
        <v>26</v>
      </c>
    </row>
  </sheetData>
  <autoFilter ref="A14:J101">
    <filterColumn colId="9">
      <filters>
        <filter val="22"/>
      </filters>
    </filterColumn>
  </autoFilter>
  <mergeCells count="6">
    <mergeCell ref="H13:J13"/>
    <mergeCell ref="B1:C1"/>
    <mergeCell ref="B2:C2"/>
    <mergeCell ref="B3:C3"/>
    <mergeCell ref="A13:C13"/>
    <mergeCell ref="E13:F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301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3.42578125" customWidth="1"/>
    <col min="2" max="2" width="17.5703125" customWidth="1"/>
    <col min="3" max="8" width="18.5703125" style="15" hidden="1" customWidth="1"/>
    <col min="9" max="9" width="5.28515625" customWidth="1"/>
    <col min="10" max="10" width="2.42578125" customWidth="1"/>
    <col min="11" max="11" width="3.5703125" bestFit="1" customWidth="1"/>
    <col min="12" max="12" width="4.85546875" customWidth="1"/>
    <col min="13" max="13" width="3.42578125" bestFit="1" customWidth="1"/>
    <col min="14" max="14" width="5.42578125" customWidth="1"/>
    <col min="15" max="15" width="2.42578125" customWidth="1"/>
    <col min="16" max="16" width="3.5703125" bestFit="1" customWidth="1"/>
    <col min="17" max="17" width="5" customWidth="1"/>
    <col min="18" max="18" width="3.42578125" bestFit="1" customWidth="1"/>
    <col min="19" max="19" width="5" customWidth="1"/>
    <col min="20" max="20" width="2.42578125" customWidth="1"/>
    <col min="21" max="21" width="3.5703125" bestFit="1" customWidth="1"/>
    <col min="22" max="22" width="5" customWidth="1"/>
    <col min="23" max="23" width="3.42578125" bestFit="1" customWidth="1"/>
    <col min="24" max="24" width="5.140625" customWidth="1"/>
    <col min="25" max="25" width="2.42578125" customWidth="1"/>
    <col min="26" max="26" width="3.5703125" bestFit="1" customWidth="1"/>
    <col min="27" max="27" width="5.28515625" customWidth="1"/>
    <col min="28" max="28" width="3.42578125" bestFit="1" customWidth="1"/>
    <col min="29" max="29" width="4.85546875" customWidth="1"/>
    <col min="30" max="30" width="2.42578125" customWidth="1"/>
    <col min="31" max="31" width="3.5703125" bestFit="1" customWidth="1"/>
    <col min="32" max="32" width="5.42578125" customWidth="1"/>
    <col min="33" max="33" width="3.42578125" bestFit="1" customWidth="1"/>
    <col min="34" max="34" width="5.5703125" customWidth="1"/>
    <col min="35" max="35" width="3.5703125" bestFit="1" customWidth="1"/>
    <col min="36" max="36" width="5" customWidth="1"/>
    <col min="37" max="37" width="3.42578125" bestFit="1" customWidth="1"/>
    <col min="38" max="38" width="16.28515625" customWidth="1"/>
    <col min="39" max="39" width="15.85546875" customWidth="1"/>
  </cols>
  <sheetData>
    <row r="1" spans="1:39" ht="23.25" customHeight="1" x14ac:dyDescent="0.25">
      <c r="A1" s="30" t="s">
        <v>42</v>
      </c>
      <c r="B1" s="32" t="s">
        <v>20</v>
      </c>
      <c r="I1" s="33"/>
      <c r="J1" s="33"/>
      <c r="K1" s="33"/>
      <c r="L1" s="31"/>
      <c r="M1" s="31"/>
      <c r="N1" s="53" t="s">
        <v>19</v>
      </c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31"/>
      <c r="AK1" s="31"/>
      <c r="AL1" s="31"/>
      <c r="AM1" s="31"/>
    </row>
    <row r="2" spans="1:39" ht="23.25" customHeight="1" x14ac:dyDescent="0.25">
      <c r="A2" s="30" t="s">
        <v>21</v>
      </c>
      <c r="B2" s="34">
        <v>24</v>
      </c>
      <c r="I2" s="33"/>
      <c r="J2" s="33"/>
      <c r="K2" s="33"/>
      <c r="L2" s="31"/>
      <c r="M2" s="31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31"/>
      <c r="AK2" s="31"/>
      <c r="AL2" s="31"/>
      <c r="AM2" s="31"/>
    </row>
    <row r="3" spans="1:39" ht="21.75" customHeight="1" x14ac:dyDescent="0.25">
      <c r="A3" s="30" t="s">
        <v>43</v>
      </c>
      <c r="B3" s="35">
        <f>+IF(ISNA(VLOOKUP($B$2,Feuil4!$B$1:$F$31,4,FALSE)),"",VLOOKUP($B$2,Feuil4!$B$1:$F$31,4,FALSE))</f>
        <v>42898</v>
      </c>
      <c r="I3" s="33"/>
      <c r="J3" s="33"/>
      <c r="K3" s="33"/>
      <c r="L3" s="31"/>
      <c r="M3" s="31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31"/>
      <c r="AK3" s="31"/>
      <c r="AL3" s="31"/>
      <c r="AM3" s="31"/>
    </row>
    <row r="4" spans="1:39" ht="21.75" customHeight="1" x14ac:dyDescent="0.25">
      <c r="A4" s="30" t="s">
        <v>44</v>
      </c>
      <c r="B4" s="35">
        <f>+IF(ISNA(VLOOKUP($B$2,Feuil4!$B$1:$F$31,5,FALSE)),"",VLOOKUP($B$2,Feuil4!$B$1:$F$31,5,FALSE))</f>
        <v>42902</v>
      </c>
      <c r="I4" s="33"/>
      <c r="J4" s="33"/>
      <c r="K4" s="33"/>
      <c r="L4" s="31"/>
      <c r="M4" s="31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31"/>
      <c r="AK4" s="31"/>
      <c r="AL4" s="31"/>
      <c r="AM4" s="31"/>
    </row>
    <row r="5" spans="1:39" ht="6.75" customHeight="1" x14ac:dyDescent="0.25"/>
    <row r="6" spans="1:39" ht="6.75" customHeight="1" thickBot="1" x14ac:dyDescent="0.3"/>
    <row r="7" spans="1:39" ht="16.5" thickTop="1" thickBot="1" x14ac:dyDescent="0.3">
      <c r="A7" s="40"/>
      <c r="B7" s="40"/>
      <c r="I7" s="57" t="s">
        <v>22</v>
      </c>
      <c r="J7" s="58"/>
      <c r="K7" s="58"/>
      <c r="L7" s="58"/>
      <c r="M7" s="59"/>
      <c r="N7" s="57" t="s">
        <v>23</v>
      </c>
      <c r="O7" s="58"/>
      <c r="P7" s="58"/>
      <c r="Q7" s="58"/>
      <c r="R7" s="59"/>
      <c r="S7" s="57" t="s">
        <v>24</v>
      </c>
      <c r="T7" s="58"/>
      <c r="U7" s="58"/>
      <c r="V7" s="58"/>
      <c r="W7" s="59"/>
      <c r="X7" s="57" t="s">
        <v>25</v>
      </c>
      <c r="Y7" s="58"/>
      <c r="Z7" s="58"/>
      <c r="AA7" s="58"/>
      <c r="AB7" s="59"/>
      <c r="AC7" s="57" t="s">
        <v>26</v>
      </c>
      <c r="AD7" s="58"/>
      <c r="AE7" s="58"/>
      <c r="AF7" s="58"/>
      <c r="AG7" s="59"/>
      <c r="AH7" s="54" t="s">
        <v>4</v>
      </c>
      <c r="AI7" s="55"/>
      <c r="AJ7" s="55"/>
      <c r="AK7" s="56"/>
      <c r="AL7" s="42" t="s">
        <v>45</v>
      </c>
      <c r="AM7" s="42" t="s">
        <v>45</v>
      </c>
    </row>
    <row r="8" spans="1:39" ht="18" thickTop="1" thickBot="1" x14ac:dyDescent="0.3">
      <c r="A8" s="41" t="s">
        <v>12</v>
      </c>
      <c r="B8" s="42" t="s">
        <v>14</v>
      </c>
      <c r="C8" s="16"/>
      <c r="D8" s="16"/>
      <c r="E8" s="16"/>
      <c r="F8" s="16"/>
      <c r="G8" s="16"/>
      <c r="H8" s="16"/>
      <c r="I8" s="36" t="s">
        <v>27</v>
      </c>
      <c r="J8" s="37"/>
      <c r="K8" s="37" t="s">
        <v>28</v>
      </c>
      <c r="L8" s="37" t="s">
        <v>29</v>
      </c>
      <c r="M8" s="38" t="s">
        <v>30</v>
      </c>
      <c r="N8" s="36" t="s">
        <v>27</v>
      </c>
      <c r="O8" s="37"/>
      <c r="P8" s="37" t="s">
        <v>28</v>
      </c>
      <c r="Q8" s="37" t="s">
        <v>29</v>
      </c>
      <c r="R8" s="38" t="s">
        <v>30</v>
      </c>
      <c r="S8" s="36" t="s">
        <v>27</v>
      </c>
      <c r="T8" s="37"/>
      <c r="U8" s="37" t="s">
        <v>28</v>
      </c>
      <c r="V8" s="37" t="s">
        <v>29</v>
      </c>
      <c r="W8" s="38" t="s">
        <v>30</v>
      </c>
      <c r="X8" s="36" t="s">
        <v>27</v>
      </c>
      <c r="Y8" s="37"/>
      <c r="Z8" s="37" t="s">
        <v>28</v>
      </c>
      <c r="AA8" s="37" t="s">
        <v>29</v>
      </c>
      <c r="AB8" s="38" t="s">
        <v>30</v>
      </c>
      <c r="AC8" s="36" t="s">
        <v>27</v>
      </c>
      <c r="AD8" s="37"/>
      <c r="AE8" s="37" t="s">
        <v>28</v>
      </c>
      <c r="AF8" s="37" t="s">
        <v>29</v>
      </c>
      <c r="AG8" s="38" t="s">
        <v>30</v>
      </c>
      <c r="AH8" s="36" t="s">
        <v>27</v>
      </c>
      <c r="AI8" s="37" t="s">
        <v>28</v>
      </c>
      <c r="AJ8" s="37" t="s">
        <v>29</v>
      </c>
      <c r="AK8" s="38" t="s">
        <v>30</v>
      </c>
      <c r="AL8" s="39" t="s">
        <v>46</v>
      </c>
      <c r="AM8" s="39" t="s">
        <v>46</v>
      </c>
    </row>
    <row r="9" spans="1:39" ht="20.25" customHeight="1" thickTop="1" thickBot="1" x14ac:dyDescent="0.3">
      <c r="A9" s="21" t="str">
        <f ca="1">+F9</f>
        <v>INT1</v>
      </c>
      <c r="B9" s="22" t="str">
        <f ca="1">+G9</f>
        <v>INT1</v>
      </c>
      <c r="C9" s="23" t="str">
        <f t="array" ref="C9">IF(AND('Interimaire Juin  2017'!D15=$B$1,'Interimaire Juin  2017'!J15=$B$2),'Interimaire Juin  2017'!E15,"")</f>
        <v/>
      </c>
      <c r="D9" s="23" t="str">
        <f>IF(AND('Interimaire Juin  2017'!D15=$B$1,'Interimaire Juin  2017'!J15=$B$2),'Interimaire Juin  2017'!F15,"")</f>
        <v/>
      </c>
      <c r="E9" s="23" t="str">
        <f>IF(D9="","",ROW())</f>
        <v/>
      </c>
      <c r="F9" s="23" t="str">
        <f t="array" aca="1" ref="F9" ca="1">IFERROR(INDEX(C:C,SMALL($E$2:$E$300,ROW(INDIRECT("1:"&amp;ROWS(C1:C300))))),"")</f>
        <v>INT1</v>
      </c>
      <c r="G9" s="23" t="str">
        <f t="array" aca="1" ref="G9" ca="1">IFERROR(INDEX(D:D,SMALL($E$2:$E$300,ROW(INDIRECT("1:"&amp;ROWS(D1:D300))))),"")</f>
        <v>INT1</v>
      </c>
      <c r="H9" s="23"/>
      <c r="I9" s="24">
        <v>7</v>
      </c>
      <c r="J9" s="25">
        <f>+IF(I9&gt;6,1,0)</f>
        <v>1</v>
      </c>
      <c r="K9" s="26"/>
      <c r="L9" s="26"/>
      <c r="M9" s="27">
        <f>+J9</f>
        <v>1</v>
      </c>
      <c r="N9" s="24">
        <v>7</v>
      </c>
      <c r="O9" s="25">
        <f>+IF(N9&gt;6,1,0)</f>
        <v>1</v>
      </c>
      <c r="P9" s="26"/>
      <c r="Q9" s="26"/>
      <c r="R9" s="27">
        <f>+O9</f>
        <v>1</v>
      </c>
      <c r="S9" s="24">
        <v>7</v>
      </c>
      <c r="T9" s="25">
        <f>+IF(S9&gt;6,1,0)</f>
        <v>1</v>
      </c>
      <c r="U9" s="26"/>
      <c r="V9" s="26"/>
      <c r="W9" s="27">
        <f>+T9</f>
        <v>1</v>
      </c>
      <c r="X9" s="24">
        <v>7</v>
      </c>
      <c r="Y9" s="25">
        <f>+IF(X9&gt;6,1,0)</f>
        <v>1</v>
      </c>
      <c r="Z9" s="26"/>
      <c r="AA9" s="26"/>
      <c r="AB9" s="27">
        <f>+Y9</f>
        <v>1</v>
      </c>
      <c r="AC9" s="24">
        <v>7</v>
      </c>
      <c r="AD9" s="25">
        <f>+IF(AC9&gt;6,1,0)</f>
        <v>1</v>
      </c>
      <c r="AE9" s="26"/>
      <c r="AF9" s="26"/>
      <c r="AG9" s="27">
        <f>+AD9</f>
        <v>1</v>
      </c>
      <c r="AH9" s="24">
        <f>I9+N9+S9+X9+AC9</f>
        <v>35</v>
      </c>
      <c r="AI9" s="26">
        <f>+AE9+Z9+U9+P9+K9</f>
        <v>0</v>
      </c>
      <c r="AJ9" s="26">
        <f>+AF9+AA9+V9+Q9+L9</f>
        <v>0</v>
      </c>
      <c r="AK9" s="28">
        <f>+AG9+AB9+W9+O9+J9</f>
        <v>5</v>
      </c>
      <c r="AL9" s="20"/>
      <c r="AM9" s="14"/>
    </row>
    <row r="10" spans="1:39" ht="20.25" customHeight="1" thickTop="1" thickBot="1" x14ac:dyDescent="0.3">
      <c r="A10" s="21" t="str">
        <f t="shared" ref="A10:A73" ca="1" si="0">+F10</f>
        <v>INT2</v>
      </c>
      <c r="B10" s="22" t="str">
        <f t="shared" ref="B10:B73" ca="1" si="1">+G10</f>
        <v>INT2</v>
      </c>
      <c r="C10" s="23" t="str">
        <f t="array" ref="C10">IF(AND('Interimaire Juin  2017'!D16=$B$1,'Interimaire Juin  2017'!J16=$B$2),'Interimaire Juin  2017'!E16,"")</f>
        <v/>
      </c>
      <c r="D10" s="23" t="str">
        <f>IF(AND('Interimaire Juin  2017'!D16=$B$1,'Interimaire Juin  2017'!J16=$B$2),'Interimaire Juin  2017'!F16,"")</f>
        <v/>
      </c>
      <c r="E10" s="23" t="str">
        <f t="shared" ref="E10:E73" si="2">IF(D10="","",ROW())</f>
        <v/>
      </c>
      <c r="F10" s="23" t="str">
        <f t="array" aca="1" ref="F10" ca="1">IFERROR(INDEX(C:C,SMALL($E$2:$E$300,ROW(INDIRECT("2:"&amp;ROWS(C2:C300))))),"")</f>
        <v>INT2</v>
      </c>
      <c r="G10" s="23" t="str">
        <f t="array" aca="1" ref="G10" ca="1">IFERROR(INDEX(D:D,SMALL($E$2:$E$300,ROW(INDIRECT("2:"&amp;ROWS(D2:D300))))),"")</f>
        <v>INT2</v>
      </c>
      <c r="H10" s="26"/>
      <c r="I10" s="24">
        <v>7</v>
      </c>
      <c r="J10" s="25">
        <f t="shared" ref="J10:J73" si="3">+IF(I10&gt;6,1,0)</f>
        <v>1</v>
      </c>
      <c r="K10" s="26"/>
      <c r="L10" s="26"/>
      <c r="M10" s="27">
        <f t="shared" ref="M10:M73" si="4">+J10</f>
        <v>1</v>
      </c>
      <c r="N10" s="24">
        <v>7</v>
      </c>
      <c r="O10" s="25">
        <f t="shared" ref="O10:O73" si="5">+IF(N10&gt;6,1,0)</f>
        <v>1</v>
      </c>
      <c r="P10" s="26"/>
      <c r="Q10" s="26"/>
      <c r="R10" s="27">
        <f t="shared" ref="R10:R73" si="6">+O10</f>
        <v>1</v>
      </c>
      <c r="S10" s="24">
        <v>7</v>
      </c>
      <c r="T10" s="25">
        <f t="shared" ref="T10:T73" si="7">+IF(S10&gt;6,1,0)</f>
        <v>1</v>
      </c>
      <c r="U10" s="26"/>
      <c r="V10" s="26"/>
      <c r="W10" s="27">
        <f t="shared" ref="W10:W61" si="8">+T10</f>
        <v>1</v>
      </c>
      <c r="X10" s="24">
        <v>7</v>
      </c>
      <c r="Y10" s="25">
        <f t="shared" ref="Y10:Y73" si="9">+IF(X10&gt;6,1,0)</f>
        <v>1</v>
      </c>
      <c r="Z10" s="26"/>
      <c r="AA10" s="26"/>
      <c r="AB10" s="27">
        <f t="shared" ref="AB10:AB61" si="10">+Y10</f>
        <v>1</v>
      </c>
      <c r="AC10" s="24">
        <v>7</v>
      </c>
      <c r="AD10" s="25">
        <f t="shared" ref="AD10:AD73" si="11">+IF(AC10&gt;6,1,0)</f>
        <v>1</v>
      </c>
      <c r="AE10" s="26"/>
      <c r="AF10" s="26"/>
      <c r="AG10" s="27">
        <f t="shared" ref="AG10:AG61" si="12">+AD10</f>
        <v>1</v>
      </c>
      <c r="AH10" s="24">
        <f t="shared" ref="AH10:AH61" si="13">I10+N10+S10+X10+AC10</f>
        <v>35</v>
      </c>
      <c r="AI10" s="26">
        <f t="shared" ref="AI10:AI61" si="14">+AE10+Z10+U10+P10+K10</f>
        <v>0</v>
      </c>
      <c r="AJ10" s="26">
        <f t="shared" ref="AJ10:AJ61" si="15">+AF10+AA10+V10+Q10+L10</f>
        <v>0</v>
      </c>
      <c r="AK10" s="28">
        <f t="shared" ref="AK10:AK61" si="16">+AG10+AB10+W10+O10+J10</f>
        <v>5</v>
      </c>
      <c r="AL10" s="20"/>
      <c r="AM10" s="14"/>
    </row>
    <row r="11" spans="1:39" ht="20.25" customHeight="1" thickTop="1" thickBot="1" x14ac:dyDescent="0.3">
      <c r="A11" s="21" t="str">
        <f t="shared" ca="1" si="0"/>
        <v>MMM</v>
      </c>
      <c r="B11" s="22" t="str">
        <f t="shared" ca="1" si="1"/>
        <v>MMM</v>
      </c>
      <c r="C11" s="23" t="str">
        <f t="array" ref="C11">IF(AND('Interimaire Juin  2017'!D17=$B$1,'Interimaire Juin  2017'!J17=$B$2),'Interimaire Juin  2017'!E17,"")</f>
        <v/>
      </c>
      <c r="D11" s="23" t="str">
        <f>IF(AND('Interimaire Juin  2017'!D17=$B$1,'Interimaire Juin  2017'!J17=$B$2),'Interimaire Juin  2017'!F17,"")</f>
        <v/>
      </c>
      <c r="E11" s="23" t="str">
        <f t="shared" si="2"/>
        <v/>
      </c>
      <c r="F11" s="23" t="str">
        <f t="array" aca="1" ref="F11" ca="1">IFERROR(INDEX(C:C,SMALL($E$2:$E$300,ROW(INDIRECT("3:"&amp;ROWS(C3:C301))))),"")</f>
        <v>MMM</v>
      </c>
      <c r="G11" s="23" t="str">
        <f t="array" aca="1" ref="G11" ca="1">IFERROR(INDEX(D:D,SMALL($E$2:$E$300,ROW(INDIRECT("3:"&amp;ROWS(D3:D301))))),"")</f>
        <v>MMM</v>
      </c>
      <c r="H11" s="26"/>
      <c r="I11" s="24">
        <v>7</v>
      </c>
      <c r="J11" s="25">
        <f t="shared" si="3"/>
        <v>1</v>
      </c>
      <c r="K11" s="26"/>
      <c r="L11" s="26"/>
      <c r="M11" s="27">
        <f t="shared" si="4"/>
        <v>1</v>
      </c>
      <c r="N11" s="24">
        <v>7</v>
      </c>
      <c r="O11" s="25">
        <f t="shared" si="5"/>
        <v>1</v>
      </c>
      <c r="P11" s="26"/>
      <c r="Q11" s="26"/>
      <c r="R11" s="27">
        <f t="shared" si="6"/>
        <v>1</v>
      </c>
      <c r="S11" s="24">
        <v>7</v>
      </c>
      <c r="T11" s="25">
        <f t="shared" si="7"/>
        <v>1</v>
      </c>
      <c r="U11" s="26"/>
      <c r="V11" s="26"/>
      <c r="W11" s="27">
        <f t="shared" si="8"/>
        <v>1</v>
      </c>
      <c r="X11" s="24">
        <v>7</v>
      </c>
      <c r="Y11" s="25">
        <f t="shared" si="9"/>
        <v>1</v>
      </c>
      <c r="Z11" s="26"/>
      <c r="AA11" s="26"/>
      <c r="AB11" s="27">
        <f t="shared" si="10"/>
        <v>1</v>
      </c>
      <c r="AC11" s="24">
        <v>7</v>
      </c>
      <c r="AD11" s="25">
        <f t="shared" si="11"/>
        <v>1</v>
      </c>
      <c r="AE11" s="26"/>
      <c r="AF11" s="26"/>
      <c r="AG11" s="27">
        <f t="shared" si="12"/>
        <v>1</v>
      </c>
      <c r="AH11" s="24">
        <f t="shared" si="13"/>
        <v>35</v>
      </c>
      <c r="AI11" s="26">
        <f t="shared" si="14"/>
        <v>0</v>
      </c>
      <c r="AJ11" s="26">
        <f t="shared" si="15"/>
        <v>0</v>
      </c>
      <c r="AK11" s="28">
        <f t="shared" si="16"/>
        <v>5</v>
      </c>
      <c r="AL11" s="20"/>
      <c r="AM11" s="14"/>
    </row>
    <row r="12" spans="1:39" ht="20.25" customHeight="1" thickTop="1" thickBot="1" x14ac:dyDescent="0.3">
      <c r="A12" s="21" t="str">
        <f t="shared" ca="1" si="0"/>
        <v>ZZZ</v>
      </c>
      <c r="B12" s="22" t="str">
        <f t="shared" ca="1" si="1"/>
        <v>ZZZ</v>
      </c>
      <c r="C12" s="23" t="str">
        <f t="array" ref="C12">IF(AND('Interimaire Juin  2017'!D18=$B$1,'Interimaire Juin  2017'!J18=$B$2),'Interimaire Juin  2017'!E18,"")</f>
        <v/>
      </c>
      <c r="D12" s="23" t="str">
        <f>IF(AND('Interimaire Juin  2017'!D18=$B$1,'Interimaire Juin  2017'!J18=$B$2),'Interimaire Juin  2017'!F18,"")</f>
        <v/>
      </c>
      <c r="E12" s="23" t="str">
        <f t="shared" si="2"/>
        <v/>
      </c>
      <c r="F12" s="23" t="str">
        <f t="array" aca="1" ref="F12" ca="1">IFERROR(INDEX(C:C,SMALL($E$2:$E$300,ROW(INDIRECT("4:"&amp;ROWS(C4:C302))))),"")</f>
        <v>ZZZ</v>
      </c>
      <c r="G12" s="23" t="str">
        <f t="array" aca="1" ref="G12" ca="1">IFERROR(INDEX(D:D,SMALL($E$2:$E$300,ROW(INDIRECT("4:"&amp;ROWS(D4:D302))))),"")</f>
        <v>ZZZ</v>
      </c>
      <c r="H12" s="26"/>
      <c r="I12" s="24">
        <v>7</v>
      </c>
      <c r="J12" s="25">
        <f t="shared" si="3"/>
        <v>1</v>
      </c>
      <c r="K12" s="26"/>
      <c r="L12" s="26"/>
      <c r="M12" s="27">
        <f t="shared" si="4"/>
        <v>1</v>
      </c>
      <c r="N12" s="24">
        <v>7</v>
      </c>
      <c r="O12" s="25">
        <f t="shared" si="5"/>
        <v>1</v>
      </c>
      <c r="P12" s="26"/>
      <c r="Q12" s="26"/>
      <c r="R12" s="27">
        <f t="shared" si="6"/>
        <v>1</v>
      </c>
      <c r="S12" s="24">
        <v>7</v>
      </c>
      <c r="T12" s="25">
        <f t="shared" si="7"/>
        <v>1</v>
      </c>
      <c r="U12" s="26"/>
      <c r="V12" s="26"/>
      <c r="W12" s="27">
        <f t="shared" si="8"/>
        <v>1</v>
      </c>
      <c r="X12" s="24">
        <v>7</v>
      </c>
      <c r="Y12" s="25">
        <f t="shared" si="9"/>
        <v>1</v>
      </c>
      <c r="Z12" s="26"/>
      <c r="AA12" s="26"/>
      <c r="AB12" s="27">
        <f t="shared" si="10"/>
        <v>1</v>
      </c>
      <c r="AC12" s="24">
        <v>7</v>
      </c>
      <c r="AD12" s="25">
        <f t="shared" si="11"/>
        <v>1</v>
      </c>
      <c r="AE12" s="26"/>
      <c r="AF12" s="26"/>
      <c r="AG12" s="27">
        <f t="shared" si="12"/>
        <v>1</v>
      </c>
      <c r="AH12" s="24">
        <f t="shared" si="13"/>
        <v>35</v>
      </c>
      <c r="AI12" s="26">
        <f t="shared" si="14"/>
        <v>0</v>
      </c>
      <c r="AJ12" s="26">
        <f t="shared" si="15"/>
        <v>0</v>
      </c>
      <c r="AK12" s="28">
        <f t="shared" si="16"/>
        <v>5</v>
      </c>
      <c r="AL12" s="20"/>
      <c r="AM12" s="14"/>
    </row>
    <row r="13" spans="1:39" ht="20.25" customHeight="1" thickTop="1" thickBot="1" x14ac:dyDescent="0.3">
      <c r="A13" s="21" t="str">
        <f t="shared" ca="1" si="0"/>
        <v>INT3</v>
      </c>
      <c r="B13" s="22" t="str">
        <f t="shared" ca="1" si="1"/>
        <v>INT3</v>
      </c>
      <c r="C13" s="23" t="str">
        <f t="array" ref="C13">IF(AND('Interimaire Juin  2017'!D19=$B$1,'Interimaire Juin  2017'!J19=$B$2),'Interimaire Juin  2017'!E19,"")</f>
        <v/>
      </c>
      <c r="D13" s="23" t="str">
        <f>IF(AND('Interimaire Juin  2017'!D19=$B$1,'Interimaire Juin  2017'!J19=$B$2),'Interimaire Juin  2017'!F19,"")</f>
        <v/>
      </c>
      <c r="E13" s="23" t="str">
        <f t="shared" si="2"/>
        <v/>
      </c>
      <c r="F13" s="23" t="str">
        <f t="array" aca="1" ref="F13" ca="1">IFERROR(INDEX(C:C,SMALL($E$2:$E$300,ROW(INDIRECT("5:"&amp;ROWS(C5:C303))))),"")</f>
        <v>INT3</v>
      </c>
      <c r="G13" s="23" t="str">
        <f t="array" aca="1" ref="G13" ca="1">IFERROR(INDEX(D:D,SMALL($E$2:$E$300,ROW(INDIRECT("5:"&amp;ROWS(D5:D303))))),"")</f>
        <v>INT3</v>
      </c>
      <c r="H13" s="29"/>
      <c r="I13" s="24">
        <v>7</v>
      </c>
      <c r="J13" s="25">
        <f t="shared" si="3"/>
        <v>1</v>
      </c>
      <c r="K13" s="26"/>
      <c r="L13" s="26"/>
      <c r="M13" s="27">
        <f t="shared" si="4"/>
        <v>1</v>
      </c>
      <c r="N13" s="24">
        <v>7</v>
      </c>
      <c r="O13" s="25">
        <f t="shared" si="5"/>
        <v>1</v>
      </c>
      <c r="P13" s="26"/>
      <c r="Q13" s="26"/>
      <c r="R13" s="27">
        <f t="shared" si="6"/>
        <v>1</v>
      </c>
      <c r="S13" s="24">
        <v>7</v>
      </c>
      <c r="T13" s="25">
        <f t="shared" si="7"/>
        <v>1</v>
      </c>
      <c r="U13" s="26"/>
      <c r="V13" s="26"/>
      <c r="W13" s="27">
        <f t="shared" si="8"/>
        <v>1</v>
      </c>
      <c r="X13" s="24">
        <v>7</v>
      </c>
      <c r="Y13" s="25">
        <f t="shared" si="9"/>
        <v>1</v>
      </c>
      <c r="Z13" s="26"/>
      <c r="AA13" s="26"/>
      <c r="AB13" s="27">
        <f t="shared" si="10"/>
        <v>1</v>
      </c>
      <c r="AC13" s="24">
        <v>7</v>
      </c>
      <c r="AD13" s="25">
        <f t="shared" si="11"/>
        <v>1</v>
      </c>
      <c r="AE13" s="26"/>
      <c r="AF13" s="26"/>
      <c r="AG13" s="27">
        <f t="shared" si="12"/>
        <v>1</v>
      </c>
      <c r="AH13" s="24">
        <f t="shared" si="13"/>
        <v>35</v>
      </c>
      <c r="AI13" s="26">
        <f t="shared" si="14"/>
        <v>0</v>
      </c>
      <c r="AJ13" s="26">
        <f t="shared" si="15"/>
        <v>0</v>
      </c>
      <c r="AK13" s="28">
        <f t="shared" si="16"/>
        <v>5</v>
      </c>
      <c r="AL13" s="20"/>
      <c r="AM13" s="14"/>
    </row>
    <row r="14" spans="1:39" ht="20.25" customHeight="1" thickTop="1" thickBot="1" x14ac:dyDescent="0.3">
      <c r="A14" s="21" t="str">
        <f t="shared" ca="1" si="0"/>
        <v>INT4</v>
      </c>
      <c r="B14" s="22" t="str">
        <f t="shared" ca="1" si="1"/>
        <v>INT4</v>
      </c>
      <c r="C14" s="23" t="str">
        <f t="array" ref="C14">IF(AND('Interimaire Juin  2017'!D20=$B$1,'Interimaire Juin  2017'!J20=$B$2),'Interimaire Juin  2017'!E20,"")</f>
        <v/>
      </c>
      <c r="D14" s="23" t="str">
        <f>IF(AND('Interimaire Juin  2017'!D20=$B$1,'Interimaire Juin  2017'!J20=$B$2),'Interimaire Juin  2017'!F20,"")</f>
        <v/>
      </c>
      <c r="E14" s="23" t="str">
        <f t="shared" si="2"/>
        <v/>
      </c>
      <c r="F14" s="23" t="str">
        <f t="array" aca="1" ref="F14" ca="1">IFERROR(INDEX(C:C,SMALL($E$2:$E$300,ROW(INDIRECT("6:"&amp;ROWS(C6:C304))))),"")</f>
        <v>INT4</v>
      </c>
      <c r="G14" s="23" t="str">
        <f t="array" aca="1" ref="G14" ca="1">IFERROR(INDEX(D:D,SMALL($E$2:$E$300,ROW(INDIRECT("6:"&amp;ROWS(D6:D304))))),"")</f>
        <v>INT4</v>
      </c>
      <c r="H14" s="29"/>
      <c r="I14" s="24">
        <v>7</v>
      </c>
      <c r="J14" s="25">
        <f t="shared" si="3"/>
        <v>1</v>
      </c>
      <c r="K14" s="26"/>
      <c r="L14" s="26"/>
      <c r="M14" s="27">
        <f t="shared" si="4"/>
        <v>1</v>
      </c>
      <c r="N14" s="24">
        <v>7</v>
      </c>
      <c r="O14" s="25">
        <f t="shared" si="5"/>
        <v>1</v>
      </c>
      <c r="P14" s="26"/>
      <c r="Q14" s="26"/>
      <c r="R14" s="27">
        <f t="shared" si="6"/>
        <v>1</v>
      </c>
      <c r="S14" s="24">
        <v>7</v>
      </c>
      <c r="T14" s="25">
        <f t="shared" si="7"/>
        <v>1</v>
      </c>
      <c r="U14" s="26"/>
      <c r="V14" s="26"/>
      <c r="W14" s="27">
        <f t="shared" si="8"/>
        <v>1</v>
      </c>
      <c r="X14" s="24">
        <v>7</v>
      </c>
      <c r="Y14" s="25">
        <f t="shared" si="9"/>
        <v>1</v>
      </c>
      <c r="Z14" s="26"/>
      <c r="AA14" s="26"/>
      <c r="AB14" s="27">
        <f t="shared" si="10"/>
        <v>1</v>
      </c>
      <c r="AC14" s="24">
        <v>7</v>
      </c>
      <c r="AD14" s="25">
        <f t="shared" si="11"/>
        <v>1</v>
      </c>
      <c r="AE14" s="26"/>
      <c r="AF14" s="26"/>
      <c r="AG14" s="27">
        <f t="shared" si="12"/>
        <v>1</v>
      </c>
      <c r="AH14" s="24">
        <f t="shared" si="13"/>
        <v>35</v>
      </c>
      <c r="AI14" s="26">
        <f t="shared" si="14"/>
        <v>0</v>
      </c>
      <c r="AJ14" s="26">
        <f t="shared" si="15"/>
        <v>0</v>
      </c>
      <c r="AK14" s="28">
        <f t="shared" si="16"/>
        <v>5</v>
      </c>
      <c r="AL14" s="20"/>
      <c r="AM14" s="14"/>
    </row>
    <row r="15" spans="1:39" ht="20.25" customHeight="1" thickTop="1" thickBot="1" x14ac:dyDescent="0.3">
      <c r="A15" s="21" t="str">
        <f t="shared" ca="1" si="0"/>
        <v>INT5</v>
      </c>
      <c r="B15" s="22" t="str">
        <f t="shared" ca="1" si="1"/>
        <v>INT5</v>
      </c>
      <c r="C15" s="23" t="str">
        <f t="array" ref="C15">IF(AND('Interimaire Juin  2017'!D21=$B$1,'Interimaire Juin  2017'!J21=$B$2),'Interimaire Juin  2017'!E21,"")</f>
        <v/>
      </c>
      <c r="D15" s="23" t="str">
        <f>IF(AND('Interimaire Juin  2017'!D21=$B$1,'Interimaire Juin  2017'!J21=$B$2),'Interimaire Juin  2017'!F21,"")</f>
        <v/>
      </c>
      <c r="E15" s="23" t="str">
        <f t="shared" si="2"/>
        <v/>
      </c>
      <c r="F15" s="23" t="str">
        <f t="array" aca="1" ref="F15" ca="1">IFERROR(INDEX(C:C,SMALL($E$2:$E$300,ROW(INDIRECT("7:"&amp;ROWS(C7:C305))))),"")</f>
        <v>INT5</v>
      </c>
      <c r="G15" s="23" t="str">
        <f t="array" aca="1" ref="G15" ca="1">IFERROR(INDEX(D:D,SMALL($E$2:$E$300,ROW(INDIRECT("7:"&amp;ROWS(D7:D305))))),"")</f>
        <v>INT5</v>
      </c>
      <c r="H15" s="29"/>
      <c r="I15" s="24">
        <v>7</v>
      </c>
      <c r="J15" s="25">
        <f t="shared" si="3"/>
        <v>1</v>
      </c>
      <c r="K15" s="26"/>
      <c r="L15" s="26"/>
      <c r="M15" s="27">
        <f t="shared" si="4"/>
        <v>1</v>
      </c>
      <c r="N15" s="24">
        <v>7</v>
      </c>
      <c r="O15" s="25">
        <f t="shared" si="5"/>
        <v>1</v>
      </c>
      <c r="P15" s="26"/>
      <c r="Q15" s="26"/>
      <c r="R15" s="27">
        <f t="shared" si="6"/>
        <v>1</v>
      </c>
      <c r="S15" s="24">
        <v>7</v>
      </c>
      <c r="T15" s="25">
        <f t="shared" si="7"/>
        <v>1</v>
      </c>
      <c r="U15" s="26"/>
      <c r="V15" s="26"/>
      <c r="W15" s="27">
        <f t="shared" si="8"/>
        <v>1</v>
      </c>
      <c r="X15" s="24">
        <v>7</v>
      </c>
      <c r="Y15" s="25">
        <f t="shared" si="9"/>
        <v>1</v>
      </c>
      <c r="Z15" s="26"/>
      <c r="AA15" s="26"/>
      <c r="AB15" s="27">
        <f t="shared" si="10"/>
        <v>1</v>
      </c>
      <c r="AC15" s="24">
        <v>7</v>
      </c>
      <c r="AD15" s="25">
        <f t="shared" si="11"/>
        <v>1</v>
      </c>
      <c r="AE15" s="26"/>
      <c r="AF15" s="26"/>
      <c r="AG15" s="27">
        <f t="shared" si="12"/>
        <v>1</v>
      </c>
      <c r="AH15" s="24">
        <f t="shared" si="13"/>
        <v>35</v>
      </c>
      <c r="AI15" s="26">
        <f t="shared" si="14"/>
        <v>0</v>
      </c>
      <c r="AJ15" s="26">
        <f t="shared" si="15"/>
        <v>0</v>
      </c>
      <c r="AK15" s="28">
        <f t="shared" si="16"/>
        <v>5</v>
      </c>
      <c r="AL15" s="20"/>
      <c r="AM15" s="14"/>
    </row>
    <row r="16" spans="1:39" ht="25.5" customHeight="1" thickTop="1" thickBot="1" x14ac:dyDescent="0.3">
      <c r="A16" s="21" t="str">
        <f t="shared" ca="1" si="0"/>
        <v/>
      </c>
      <c r="B16" s="22" t="str">
        <f t="shared" ca="1" si="1"/>
        <v/>
      </c>
      <c r="C16" s="23" t="str">
        <f t="array" ref="C16">IF(AND('Interimaire Juin  2017'!D22=$B$1,'Interimaire Juin  2017'!J22=$B$2),'Interimaire Juin  2017'!E22,"")</f>
        <v/>
      </c>
      <c r="D16" s="23" t="str">
        <f>IF(AND('Interimaire Juin  2017'!D22=$B$1,'Interimaire Juin  2017'!J22=$B$2),'Interimaire Juin  2017'!F22,"")</f>
        <v/>
      </c>
      <c r="E16" s="23" t="str">
        <f t="shared" si="2"/>
        <v/>
      </c>
      <c r="F16" s="23" t="str">
        <f t="array" aca="1" ref="F16" ca="1">IFERROR(INDEX(C:C,SMALL($E$2:$E$300,ROW(INDIRECT("8:"&amp;ROWS(C8:C306))))),"")</f>
        <v/>
      </c>
      <c r="G16" s="23" t="str">
        <f t="array" aca="1" ref="G16" ca="1">IFERROR(INDEX(D:D,SMALL($E$2:$E$300,ROW(INDIRECT("8:"&amp;ROWS(D8:D306))))),"")</f>
        <v/>
      </c>
      <c r="H16" s="29"/>
      <c r="I16" s="24">
        <v>7</v>
      </c>
      <c r="J16" s="25">
        <f t="shared" si="3"/>
        <v>1</v>
      </c>
      <c r="K16" s="26"/>
      <c r="L16" s="26"/>
      <c r="M16" s="27">
        <f t="shared" si="4"/>
        <v>1</v>
      </c>
      <c r="N16" s="24">
        <v>7</v>
      </c>
      <c r="O16" s="25">
        <f t="shared" si="5"/>
        <v>1</v>
      </c>
      <c r="P16" s="26"/>
      <c r="Q16" s="26"/>
      <c r="R16" s="27">
        <f t="shared" si="6"/>
        <v>1</v>
      </c>
      <c r="S16" s="24">
        <v>7</v>
      </c>
      <c r="T16" s="25">
        <f t="shared" si="7"/>
        <v>1</v>
      </c>
      <c r="U16" s="26"/>
      <c r="V16" s="26"/>
      <c r="W16" s="27">
        <f t="shared" si="8"/>
        <v>1</v>
      </c>
      <c r="X16" s="24">
        <v>7</v>
      </c>
      <c r="Y16" s="25">
        <f t="shared" si="9"/>
        <v>1</v>
      </c>
      <c r="Z16" s="26"/>
      <c r="AA16" s="26"/>
      <c r="AB16" s="27">
        <f t="shared" si="10"/>
        <v>1</v>
      </c>
      <c r="AC16" s="24">
        <v>7</v>
      </c>
      <c r="AD16" s="25">
        <f t="shared" si="11"/>
        <v>1</v>
      </c>
      <c r="AE16" s="26"/>
      <c r="AF16" s="26"/>
      <c r="AG16" s="27">
        <f t="shared" si="12"/>
        <v>1</v>
      </c>
      <c r="AH16" s="24">
        <f t="shared" si="13"/>
        <v>35</v>
      </c>
      <c r="AI16" s="26">
        <f t="shared" si="14"/>
        <v>0</v>
      </c>
      <c r="AJ16" s="26">
        <f t="shared" si="15"/>
        <v>0</v>
      </c>
      <c r="AK16" s="28">
        <f t="shared" si="16"/>
        <v>5</v>
      </c>
      <c r="AL16" s="20"/>
      <c r="AM16" s="14"/>
    </row>
    <row r="17" spans="1:39" ht="20.25" customHeight="1" thickTop="1" thickBot="1" x14ac:dyDescent="0.3">
      <c r="A17" s="21" t="str">
        <f t="shared" ca="1" si="0"/>
        <v/>
      </c>
      <c r="B17" s="22" t="str">
        <f t="shared" ca="1" si="1"/>
        <v/>
      </c>
      <c r="C17" s="23" t="str">
        <f t="array" ref="C17">IF(AND('Interimaire Juin  2017'!D23=$B$1,'Interimaire Juin  2017'!J23=$B$2),'Interimaire Juin  2017'!E23,"")</f>
        <v/>
      </c>
      <c r="D17" s="23" t="str">
        <f>IF(AND('Interimaire Juin  2017'!D23=$B$1,'Interimaire Juin  2017'!J23=$B$2),'Interimaire Juin  2017'!F23,"")</f>
        <v/>
      </c>
      <c r="E17" s="23" t="str">
        <f t="shared" si="2"/>
        <v/>
      </c>
      <c r="F17" s="23" t="str">
        <f t="array" aca="1" ref="F17" ca="1">IFERROR(INDEX(C:C,SMALL($E$2:$E$300,ROW(INDIRECT("9:"&amp;ROWS(C9:C307))))),"")</f>
        <v/>
      </c>
      <c r="G17" s="23" t="str">
        <f t="array" aca="1" ref="G17" ca="1">IFERROR(INDEX(D:D,SMALL($E$2:$E$300,ROW(INDIRECT("9:"&amp;ROWS(D9:D307))))),"")</f>
        <v/>
      </c>
      <c r="H17" s="29"/>
      <c r="I17" s="24">
        <v>7</v>
      </c>
      <c r="J17" s="25">
        <f t="shared" si="3"/>
        <v>1</v>
      </c>
      <c r="K17" s="26"/>
      <c r="L17" s="26"/>
      <c r="M17" s="27">
        <f t="shared" si="4"/>
        <v>1</v>
      </c>
      <c r="N17" s="24">
        <v>7</v>
      </c>
      <c r="O17" s="25">
        <f t="shared" si="5"/>
        <v>1</v>
      </c>
      <c r="P17" s="26"/>
      <c r="Q17" s="26"/>
      <c r="R17" s="27">
        <f t="shared" si="6"/>
        <v>1</v>
      </c>
      <c r="S17" s="24">
        <v>7</v>
      </c>
      <c r="T17" s="25">
        <f t="shared" si="7"/>
        <v>1</v>
      </c>
      <c r="U17" s="26"/>
      <c r="V17" s="26"/>
      <c r="W17" s="27">
        <f t="shared" si="8"/>
        <v>1</v>
      </c>
      <c r="X17" s="24">
        <v>7</v>
      </c>
      <c r="Y17" s="25">
        <f t="shared" si="9"/>
        <v>1</v>
      </c>
      <c r="Z17" s="26"/>
      <c r="AA17" s="26"/>
      <c r="AB17" s="27">
        <f t="shared" si="10"/>
        <v>1</v>
      </c>
      <c r="AC17" s="24">
        <v>7</v>
      </c>
      <c r="AD17" s="25">
        <f t="shared" si="11"/>
        <v>1</v>
      </c>
      <c r="AE17" s="26"/>
      <c r="AF17" s="26"/>
      <c r="AG17" s="27">
        <f t="shared" si="12"/>
        <v>1</v>
      </c>
      <c r="AH17" s="24">
        <f t="shared" si="13"/>
        <v>35</v>
      </c>
      <c r="AI17" s="26">
        <f t="shared" si="14"/>
        <v>0</v>
      </c>
      <c r="AJ17" s="26">
        <f t="shared" si="15"/>
        <v>0</v>
      </c>
      <c r="AK17" s="28">
        <f t="shared" si="16"/>
        <v>5</v>
      </c>
      <c r="AL17" s="20"/>
      <c r="AM17" s="14"/>
    </row>
    <row r="18" spans="1:39" ht="20.25" customHeight="1" thickTop="1" thickBot="1" x14ac:dyDescent="0.3">
      <c r="A18" s="21" t="str">
        <f t="shared" ca="1" si="0"/>
        <v/>
      </c>
      <c r="B18" s="22" t="str">
        <f t="shared" ca="1" si="1"/>
        <v/>
      </c>
      <c r="C18" s="23" t="str">
        <f t="array" ref="C18">IF(AND('Interimaire Juin  2017'!D24=$B$1,'Interimaire Juin  2017'!J24=$B$2),'Interimaire Juin  2017'!E24,"")</f>
        <v>INT1</v>
      </c>
      <c r="D18" s="23" t="str">
        <f>IF(AND('Interimaire Juin  2017'!D24=$B$1,'Interimaire Juin  2017'!J24=$B$2),'Interimaire Juin  2017'!F24,"")</f>
        <v>INT1</v>
      </c>
      <c r="E18" s="23">
        <f t="shared" si="2"/>
        <v>18</v>
      </c>
      <c r="F18" s="23" t="str">
        <f t="array" aca="1" ref="F18" ca="1">IFERROR(INDEX(C:C,SMALL($E$2:$E$300,ROW(INDIRECT("10:"&amp;ROWS(C10:C308))))),"")</f>
        <v/>
      </c>
      <c r="G18" s="23" t="str">
        <f t="array" aca="1" ref="G18" ca="1">IFERROR(INDEX(D:D,SMALL($E$2:$E$300,ROW(INDIRECT("10:"&amp;ROWS(D10:D308))))),"")</f>
        <v/>
      </c>
      <c r="H18" s="29"/>
      <c r="I18" s="24">
        <v>7</v>
      </c>
      <c r="J18" s="25">
        <f t="shared" si="3"/>
        <v>1</v>
      </c>
      <c r="K18" s="26"/>
      <c r="L18" s="26"/>
      <c r="M18" s="27">
        <f t="shared" si="4"/>
        <v>1</v>
      </c>
      <c r="N18" s="24">
        <v>7</v>
      </c>
      <c r="O18" s="25">
        <f t="shared" si="5"/>
        <v>1</v>
      </c>
      <c r="P18" s="26"/>
      <c r="Q18" s="26"/>
      <c r="R18" s="27">
        <f t="shared" si="6"/>
        <v>1</v>
      </c>
      <c r="S18" s="24">
        <v>7</v>
      </c>
      <c r="T18" s="25">
        <f t="shared" si="7"/>
        <v>1</v>
      </c>
      <c r="U18" s="26"/>
      <c r="V18" s="26"/>
      <c r="W18" s="27">
        <f t="shared" si="8"/>
        <v>1</v>
      </c>
      <c r="X18" s="24">
        <v>7</v>
      </c>
      <c r="Y18" s="25">
        <f t="shared" si="9"/>
        <v>1</v>
      </c>
      <c r="Z18" s="26"/>
      <c r="AA18" s="26"/>
      <c r="AB18" s="27">
        <f t="shared" si="10"/>
        <v>1</v>
      </c>
      <c r="AC18" s="24">
        <v>7</v>
      </c>
      <c r="AD18" s="25">
        <f t="shared" si="11"/>
        <v>1</v>
      </c>
      <c r="AE18" s="26"/>
      <c r="AF18" s="26"/>
      <c r="AG18" s="27">
        <f t="shared" si="12"/>
        <v>1</v>
      </c>
      <c r="AH18" s="24">
        <f t="shared" si="13"/>
        <v>35</v>
      </c>
      <c r="AI18" s="26">
        <f t="shared" si="14"/>
        <v>0</v>
      </c>
      <c r="AJ18" s="26">
        <f t="shared" si="15"/>
        <v>0</v>
      </c>
      <c r="AK18" s="28">
        <f t="shared" si="16"/>
        <v>5</v>
      </c>
      <c r="AL18" s="20"/>
      <c r="AM18" s="14"/>
    </row>
    <row r="19" spans="1:39" ht="20.25" customHeight="1" thickTop="1" thickBot="1" x14ac:dyDescent="0.3">
      <c r="A19" s="21" t="str">
        <f t="shared" ca="1" si="0"/>
        <v/>
      </c>
      <c r="B19" s="22" t="str">
        <f t="shared" ca="1" si="1"/>
        <v/>
      </c>
      <c r="C19" s="23" t="str">
        <f t="array" ref="C19">IF(AND('Interimaire Juin  2017'!D25=$B$1,'Interimaire Juin  2017'!J25=$B$2),'Interimaire Juin  2017'!E25,"")</f>
        <v/>
      </c>
      <c r="D19" s="23" t="str">
        <f>IF(AND('Interimaire Juin  2017'!D25=$B$1,'Interimaire Juin  2017'!J25=$B$2),'Interimaire Juin  2017'!F25,"")</f>
        <v/>
      </c>
      <c r="E19" s="23" t="str">
        <f t="shared" si="2"/>
        <v/>
      </c>
      <c r="F19" s="23" t="str">
        <f t="array" aca="1" ref="F19" ca="1">IFERROR(INDEX(C:C,SMALL($E$2:$E$300,ROW(INDIRECT("11:"&amp;ROWS(C11:C309))))),"")</f>
        <v/>
      </c>
      <c r="G19" s="23" t="str">
        <f t="array" aca="1" ref="G19" ca="1">IFERROR(INDEX(D:D,SMALL($E$2:$E$300,ROW(INDIRECT("11:"&amp;ROWS(D11:D309))))),"")</f>
        <v/>
      </c>
      <c r="H19" s="29"/>
      <c r="I19" s="24">
        <v>7</v>
      </c>
      <c r="J19" s="25">
        <f t="shared" si="3"/>
        <v>1</v>
      </c>
      <c r="K19" s="26"/>
      <c r="L19" s="26"/>
      <c r="M19" s="27">
        <f t="shared" si="4"/>
        <v>1</v>
      </c>
      <c r="N19" s="24">
        <v>7</v>
      </c>
      <c r="O19" s="25">
        <f t="shared" si="5"/>
        <v>1</v>
      </c>
      <c r="P19" s="26"/>
      <c r="Q19" s="26"/>
      <c r="R19" s="27">
        <f t="shared" si="6"/>
        <v>1</v>
      </c>
      <c r="S19" s="24">
        <v>7</v>
      </c>
      <c r="T19" s="25">
        <f t="shared" si="7"/>
        <v>1</v>
      </c>
      <c r="U19" s="26"/>
      <c r="V19" s="26"/>
      <c r="W19" s="27">
        <f t="shared" si="8"/>
        <v>1</v>
      </c>
      <c r="X19" s="24">
        <v>7</v>
      </c>
      <c r="Y19" s="25">
        <f t="shared" si="9"/>
        <v>1</v>
      </c>
      <c r="Z19" s="26"/>
      <c r="AA19" s="26"/>
      <c r="AB19" s="27">
        <f t="shared" si="10"/>
        <v>1</v>
      </c>
      <c r="AC19" s="24">
        <v>7</v>
      </c>
      <c r="AD19" s="25">
        <f t="shared" si="11"/>
        <v>1</v>
      </c>
      <c r="AE19" s="26"/>
      <c r="AF19" s="26"/>
      <c r="AG19" s="27">
        <f t="shared" si="12"/>
        <v>1</v>
      </c>
      <c r="AH19" s="24">
        <f t="shared" si="13"/>
        <v>35</v>
      </c>
      <c r="AI19" s="26">
        <f t="shared" si="14"/>
        <v>0</v>
      </c>
      <c r="AJ19" s="26">
        <f t="shared" si="15"/>
        <v>0</v>
      </c>
      <c r="AK19" s="28">
        <f t="shared" si="16"/>
        <v>5</v>
      </c>
      <c r="AL19" s="20"/>
      <c r="AM19" s="14"/>
    </row>
    <row r="20" spans="1:39" ht="20.25" customHeight="1" thickTop="1" thickBot="1" x14ac:dyDescent="0.3">
      <c r="A20" s="21" t="str">
        <f t="shared" ca="1" si="0"/>
        <v/>
      </c>
      <c r="B20" s="22" t="str">
        <f t="shared" ca="1" si="1"/>
        <v/>
      </c>
      <c r="C20" s="23" t="str">
        <f t="array" ref="C20">IF(AND('Interimaire Juin  2017'!D26=$B$1,'Interimaire Juin  2017'!J26=$B$2),'Interimaire Juin  2017'!E26,"")</f>
        <v/>
      </c>
      <c r="D20" s="23" t="str">
        <f>IF(AND('Interimaire Juin  2017'!D26=$B$1,'Interimaire Juin  2017'!J26=$B$2),'Interimaire Juin  2017'!F26,"")</f>
        <v/>
      </c>
      <c r="E20" s="23" t="str">
        <f t="shared" si="2"/>
        <v/>
      </c>
      <c r="F20" s="23" t="str">
        <f t="array" aca="1" ref="F20" ca="1">IFERROR(INDEX(C:C,SMALL($E$2:$E$300,ROW(INDIRECT("12:"&amp;ROWS(C12:C310))))),"")</f>
        <v/>
      </c>
      <c r="G20" s="23" t="str">
        <f t="array" aca="1" ref="G20" ca="1">IFERROR(INDEX(D:D,SMALL($E$2:$E$300,ROW(INDIRECT("12:"&amp;ROWS(D12:D310))))),"")</f>
        <v/>
      </c>
      <c r="H20" s="29"/>
      <c r="I20" s="24">
        <v>7</v>
      </c>
      <c r="J20" s="25">
        <f t="shared" si="3"/>
        <v>1</v>
      </c>
      <c r="K20" s="26"/>
      <c r="L20" s="26"/>
      <c r="M20" s="27">
        <f t="shared" si="4"/>
        <v>1</v>
      </c>
      <c r="N20" s="24">
        <v>7</v>
      </c>
      <c r="O20" s="25">
        <f t="shared" si="5"/>
        <v>1</v>
      </c>
      <c r="P20" s="26"/>
      <c r="Q20" s="26"/>
      <c r="R20" s="27">
        <f t="shared" si="6"/>
        <v>1</v>
      </c>
      <c r="S20" s="24">
        <v>7</v>
      </c>
      <c r="T20" s="25">
        <f t="shared" si="7"/>
        <v>1</v>
      </c>
      <c r="U20" s="26"/>
      <c r="V20" s="26"/>
      <c r="W20" s="27">
        <f t="shared" si="8"/>
        <v>1</v>
      </c>
      <c r="X20" s="24">
        <v>7</v>
      </c>
      <c r="Y20" s="25">
        <f t="shared" si="9"/>
        <v>1</v>
      </c>
      <c r="Z20" s="26"/>
      <c r="AA20" s="26"/>
      <c r="AB20" s="27">
        <f t="shared" si="10"/>
        <v>1</v>
      </c>
      <c r="AC20" s="24">
        <v>7</v>
      </c>
      <c r="AD20" s="25">
        <f t="shared" si="11"/>
        <v>1</v>
      </c>
      <c r="AE20" s="26"/>
      <c r="AF20" s="26"/>
      <c r="AG20" s="27">
        <f t="shared" si="12"/>
        <v>1</v>
      </c>
      <c r="AH20" s="24">
        <f t="shared" si="13"/>
        <v>35</v>
      </c>
      <c r="AI20" s="26">
        <f t="shared" si="14"/>
        <v>0</v>
      </c>
      <c r="AJ20" s="26">
        <f t="shared" si="15"/>
        <v>0</v>
      </c>
      <c r="AK20" s="28">
        <f t="shared" si="16"/>
        <v>5</v>
      </c>
      <c r="AL20" s="20"/>
      <c r="AM20" s="14"/>
    </row>
    <row r="21" spans="1:39" ht="20.25" customHeight="1" thickTop="1" thickBot="1" x14ac:dyDescent="0.3">
      <c r="A21" s="21" t="str">
        <f t="shared" ca="1" si="0"/>
        <v/>
      </c>
      <c r="B21" s="22" t="str">
        <f t="shared" ca="1" si="1"/>
        <v/>
      </c>
      <c r="C21" s="23" t="str">
        <f t="array" ref="C21">IF(AND('Interimaire Juin  2017'!D27=$B$1,'Interimaire Juin  2017'!J27=$B$2),'Interimaire Juin  2017'!E27,"")</f>
        <v/>
      </c>
      <c r="D21" s="23" t="str">
        <f>IF(AND('Interimaire Juin  2017'!D27=$B$1,'Interimaire Juin  2017'!J27=$B$2),'Interimaire Juin  2017'!F27,"")</f>
        <v/>
      </c>
      <c r="E21" s="23" t="str">
        <f t="shared" si="2"/>
        <v/>
      </c>
      <c r="F21" s="23" t="str">
        <f t="array" aca="1" ref="F21" ca="1">IFERROR(INDEX(C:C,SMALL($E$2:$E$300,ROW(INDIRECT("13:"&amp;ROWS(C13:C311))))),"")</f>
        <v/>
      </c>
      <c r="G21" s="23" t="str">
        <f t="array" aca="1" ref="G21" ca="1">IFERROR(INDEX(D:D,SMALL($E$2:$E$300,ROW(INDIRECT("13:"&amp;ROWS(D13:D311))))),"")</f>
        <v/>
      </c>
      <c r="H21" s="29"/>
      <c r="I21" s="24">
        <v>7</v>
      </c>
      <c r="J21" s="25">
        <f t="shared" si="3"/>
        <v>1</v>
      </c>
      <c r="K21" s="26"/>
      <c r="L21" s="26"/>
      <c r="M21" s="27">
        <f t="shared" si="4"/>
        <v>1</v>
      </c>
      <c r="N21" s="24">
        <v>7</v>
      </c>
      <c r="O21" s="25">
        <f t="shared" si="5"/>
        <v>1</v>
      </c>
      <c r="P21" s="26"/>
      <c r="Q21" s="26"/>
      <c r="R21" s="27">
        <f t="shared" si="6"/>
        <v>1</v>
      </c>
      <c r="S21" s="24">
        <v>7</v>
      </c>
      <c r="T21" s="25">
        <f t="shared" si="7"/>
        <v>1</v>
      </c>
      <c r="U21" s="26"/>
      <c r="V21" s="26"/>
      <c r="W21" s="27">
        <f t="shared" si="8"/>
        <v>1</v>
      </c>
      <c r="X21" s="24">
        <v>7</v>
      </c>
      <c r="Y21" s="25">
        <f t="shared" si="9"/>
        <v>1</v>
      </c>
      <c r="Z21" s="26"/>
      <c r="AA21" s="26"/>
      <c r="AB21" s="27">
        <f t="shared" si="10"/>
        <v>1</v>
      </c>
      <c r="AC21" s="24">
        <v>7</v>
      </c>
      <c r="AD21" s="25">
        <f t="shared" si="11"/>
        <v>1</v>
      </c>
      <c r="AE21" s="26"/>
      <c r="AF21" s="26"/>
      <c r="AG21" s="27">
        <f t="shared" si="12"/>
        <v>1</v>
      </c>
      <c r="AH21" s="24">
        <f t="shared" si="13"/>
        <v>35</v>
      </c>
      <c r="AI21" s="26">
        <f t="shared" si="14"/>
        <v>0</v>
      </c>
      <c r="AJ21" s="26">
        <f t="shared" si="15"/>
        <v>0</v>
      </c>
      <c r="AK21" s="28">
        <f t="shared" si="16"/>
        <v>5</v>
      </c>
      <c r="AL21" s="20"/>
      <c r="AM21" s="14"/>
    </row>
    <row r="22" spans="1:39" ht="20.25" customHeight="1" thickTop="1" thickBot="1" x14ac:dyDescent="0.3">
      <c r="A22" s="21" t="str">
        <f t="shared" ca="1" si="0"/>
        <v/>
      </c>
      <c r="B22" s="22" t="str">
        <f t="shared" ca="1" si="1"/>
        <v/>
      </c>
      <c r="C22" s="23" t="str">
        <f t="array" ref="C22">IF(AND('Interimaire Juin  2017'!D28=$B$1,'Interimaire Juin  2017'!J28=$B$2),'Interimaire Juin  2017'!E28,"")</f>
        <v/>
      </c>
      <c r="D22" s="23" t="str">
        <f>IF(AND('Interimaire Juin  2017'!D28=$B$1,'Interimaire Juin  2017'!J28=$B$2),'Interimaire Juin  2017'!F28,"")</f>
        <v/>
      </c>
      <c r="E22" s="23" t="str">
        <f t="shared" si="2"/>
        <v/>
      </c>
      <c r="F22" s="23" t="str">
        <f t="array" aca="1" ref="F22" ca="1">IFERROR(INDEX(C:C,SMALL($E$2:$E$300,ROW(INDIRECT("14:"&amp;ROWS(C14:C312))))),"")</f>
        <v/>
      </c>
      <c r="G22" s="23" t="str">
        <f t="array" aca="1" ref="G22" ca="1">IFERROR(INDEX(D:D,SMALL($E$2:$E$300,ROW(INDIRECT("14:"&amp;ROWS(D14:D312))))),"")</f>
        <v/>
      </c>
      <c r="H22" s="29"/>
      <c r="I22" s="24">
        <v>7</v>
      </c>
      <c r="J22" s="25">
        <f t="shared" si="3"/>
        <v>1</v>
      </c>
      <c r="K22" s="26"/>
      <c r="L22" s="26"/>
      <c r="M22" s="27">
        <f t="shared" si="4"/>
        <v>1</v>
      </c>
      <c r="N22" s="24">
        <v>7</v>
      </c>
      <c r="O22" s="25">
        <f t="shared" si="5"/>
        <v>1</v>
      </c>
      <c r="P22" s="26"/>
      <c r="Q22" s="26"/>
      <c r="R22" s="27">
        <f t="shared" si="6"/>
        <v>1</v>
      </c>
      <c r="S22" s="24">
        <v>7</v>
      </c>
      <c r="T22" s="25">
        <f t="shared" si="7"/>
        <v>1</v>
      </c>
      <c r="U22" s="26"/>
      <c r="V22" s="26"/>
      <c r="W22" s="27">
        <f t="shared" si="8"/>
        <v>1</v>
      </c>
      <c r="X22" s="24">
        <v>7</v>
      </c>
      <c r="Y22" s="25">
        <f t="shared" si="9"/>
        <v>1</v>
      </c>
      <c r="Z22" s="26"/>
      <c r="AA22" s="26"/>
      <c r="AB22" s="27">
        <f t="shared" si="10"/>
        <v>1</v>
      </c>
      <c r="AC22" s="24">
        <v>7</v>
      </c>
      <c r="AD22" s="25">
        <f t="shared" si="11"/>
        <v>1</v>
      </c>
      <c r="AE22" s="26"/>
      <c r="AF22" s="26"/>
      <c r="AG22" s="27">
        <f t="shared" si="12"/>
        <v>1</v>
      </c>
      <c r="AH22" s="24">
        <f t="shared" si="13"/>
        <v>35</v>
      </c>
      <c r="AI22" s="26">
        <f t="shared" si="14"/>
        <v>0</v>
      </c>
      <c r="AJ22" s="26">
        <f t="shared" si="15"/>
        <v>0</v>
      </c>
      <c r="AK22" s="28">
        <f t="shared" si="16"/>
        <v>5</v>
      </c>
      <c r="AL22" s="20"/>
      <c r="AM22" s="14"/>
    </row>
    <row r="23" spans="1:39" ht="20.25" customHeight="1" thickTop="1" thickBot="1" x14ac:dyDescent="0.3">
      <c r="A23" s="21" t="str">
        <f t="shared" ca="1" si="0"/>
        <v/>
      </c>
      <c r="B23" s="22" t="str">
        <f t="shared" ca="1" si="1"/>
        <v/>
      </c>
      <c r="C23" s="23" t="str">
        <f t="array" ref="C23">IF(AND('Interimaire Juin  2017'!D29=$B$1,'Interimaire Juin  2017'!J29=$B$2),'Interimaire Juin  2017'!E29,"")</f>
        <v/>
      </c>
      <c r="D23" s="23" t="str">
        <f>IF(AND('Interimaire Juin  2017'!D29=$B$1,'Interimaire Juin  2017'!J29=$B$2),'Interimaire Juin  2017'!F29,"")</f>
        <v/>
      </c>
      <c r="E23" s="23" t="str">
        <f t="shared" si="2"/>
        <v/>
      </c>
      <c r="F23" s="23" t="str">
        <f t="array" aca="1" ref="F23" ca="1">IFERROR(INDEX(C:C,SMALL($E$2:$E$300,ROW(INDIRECT("15:"&amp;ROWS(C15:C313))))),"")</f>
        <v/>
      </c>
      <c r="G23" s="23" t="str">
        <f t="array" aca="1" ref="G23" ca="1">IFERROR(INDEX(D:D,SMALL($E$2:$E$300,ROW(INDIRECT("15:"&amp;ROWS(D15:D313))))),"")</f>
        <v/>
      </c>
      <c r="H23" s="29"/>
      <c r="I23" s="24">
        <v>7</v>
      </c>
      <c r="J23" s="25">
        <f t="shared" si="3"/>
        <v>1</v>
      </c>
      <c r="K23" s="26"/>
      <c r="L23" s="26"/>
      <c r="M23" s="27">
        <f t="shared" si="4"/>
        <v>1</v>
      </c>
      <c r="N23" s="24">
        <v>7</v>
      </c>
      <c r="O23" s="25">
        <f t="shared" si="5"/>
        <v>1</v>
      </c>
      <c r="P23" s="26"/>
      <c r="Q23" s="26"/>
      <c r="R23" s="27">
        <f t="shared" si="6"/>
        <v>1</v>
      </c>
      <c r="S23" s="24">
        <v>7</v>
      </c>
      <c r="T23" s="25">
        <f t="shared" si="7"/>
        <v>1</v>
      </c>
      <c r="U23" s="26"/>
      <c r="V23" s="26"/>
      <c r="W23" s="27">
        <f t="shared" si="8"/>
        <v>1</v>
      </c>
      <c r="X23" s="24">
        <v>7</v>
      </c>
      <c r="Y23" s="25">
        <f t="shared" si="9"/>
        <v>1</v>
      </c>
      <c r="Z23" s="26"/>
      <c r="AA23" s="26"/>
      <c r="AB23" s="27">
        <f t="shared" si="10"/>
        <v>1</v>
      </c>
      <c r="AC23" s="24">
        <v>7</v>
      </c>
      <c r="AD23" s="25">
        <f t="shared" si="11"/>
        <v>1</v>
      </c>
      <c r="AE23" s="26"/>
      <c r="AF23" s="26"/>
      <c r="AG23" s="27">
        <f t="shared" si="12"/>
        <v>1</v>
      </c>
      <c r="AH23" s="24">
        <f t="shared" si="13"/>
        <v>35</v>
      </c>
      <c r="AI23" s="26">
        <f t="shared" si="14"/>
        <v>0</v>
      </c>
      <c r="AJ23" s="26">
        <f t="shared" si="15"/>
        <v>0</v>
      </c>
      <c r="AK23" s="28">
        <f t="shared" si="16"/>
        <v>5</v>
      </c>
      <c r="AL23" s="20"/>
      <c r="AM23" s="14"/>
    </row>
    <row r="24" spans="1:39" ht="20.25" customHeight="1" thickTop="1" thickBot="1" x14ac:dyDescent="0.3">
      <c r="A24" s="21" t="str">
        <f t="shared" ca="1" si="0"/>
        <v/>
      </c>
      <c r="B24" s="22" t="str">
        <f t="shared" ca="1" si="1"/>
        <v/>
      </c>
      <c r="C24" s="23" t="str">
        <f t="array" ref="C24">IF(AND('Interimaire Juin  2017'!D30=$B$1,'Interimaire Juin  2017'!J30=$B$2),'Interimaire Juin  2017'!E30,"")</f>
        <v/>
      </c>
      <c r="D24" s="23" t="str">
        <f>IF(AND('Interimaire Juin  2017'!D30=$B$1,'Interimaire Juin  2017'!J30=$B$2),'Interimaire Juin  2017'!F30,"")</f>
        <v/>
      </c>
      <c r="E24" s="23" t="str">
        <f t="shared" si="2"/>
        <v/>
      </c>
      <c r="F24" s="23" t="str">
        <f t="array" aca="1" ref="F24" ca="1">IFERROR(INDEX(C:C,SMALL($E$2:$E$300,ROW(INDIRECT("16:"&amp;ROWS(C16:C314))))),"")</f>
        <v/>
      </c>
      <c r="G24" s="23" t="str">
        <f t="array" aca="1" ref="G24" ca="1">IFERROR(INDEX(D:D,SMALL($E$2:$E$300,ROW(INDIRECT("16:"&amp;ROWS(D16:D314))))),"")</f>
        <v/>
      </c>
      <c r="H24" s="29"/>
      <c r="I24" s="24">
        <v>7</v>
      </c>
      <c r="J24" s="25">
        <f t="shared" si="3"/>
        <v>1</v>
      </c>
      <c r="K24" s="26"/>
      <c r="L24" s="26"/>
      <c r="M24" s="27">
        <f t="shared" si="4"/>
        <v>1</v>
      </c>
      <c r="N24" s="24">
        <v>7</v>
      </c>
      <c r="O24" s="25">
        <f t="shared" si="5"/>
        <v>1</v>
      </c>
      <c r="P24" s="26"/>
      <c r="Q24" s="26"/>
      <c r="R24" s="27">
        <f t="shared" si="6"/>
        <v>1</v>
      </c>
      <c r="S24" s="24">
        <v>7</v>
      </c>
      <c r="T24" s="25">
        <f t="shared" si="7"/>
        <v>1</v>
      </c>
      <c r="U24" s="26"/>
      <c r="V24" s="26"/>
      <c r="W24" s="27">
        <f t="shared" si="8"/>
        <v>1</v>
      </c>
      <c r="X24" s="24">
        <v>7</v>
      </c>
      <c r="Y24" s="25">
        <f t="shared" si="9"/>
        <v>1</v>
      </c>
      <c r="Z24" s="26"/>
      <c r="AA24" s="26"/>
      <c r="AB24" s="27">
        <f t="shared" si="10"/>
        <v>1</v>
      </c>
      <c r="AC24" s="24">
        <v>7</v>
      </c>
      <c r="AD24" s="25">
        <f t="shared" si="11"/>
        <v>1</v>
      </c>
      <c r="AE24" s="26"/>
      <c r="AF24" s="26"/>
      <c r="AG24" s="27">
        <f t="shared" si="12"/>
        <v>1</v>
      </c>
      <c r="AH24" s="24">
        <f t="shared" si="13"/>
        <v>35</v>
      </c>
      <c r="AI24" s="26">
        <f t="shared" si="14"/>
        <v>0</v>
      </c>
      <c r="AJ24" s="26">
        <f t="shared" si="15"/>
        <v>0</v>
      </c>
      <c r="AK24" s="28">
        <f t="shared" si="16"/>
        <v>5</v>
      </c>
      <c r="AL24" s="20"/>
      <c r="AM24" s="14"/>
    </row>
    <row r="25" spans="1:39" ht="20.25" customHeight="1" thickTop="1" thickBot="1" x14ac:dyDescent="0.3">
      <c r="A25" s="21" t="str">
        <f t="shared" ca="1" si="0"/>
        <v/>
      </c>
      <c r="B25" s="22" t="str">
        <f t="shared" ca="1" si="1"/>
        <v/>
      </c>
      <c r="C25" s="23" t="str">
        <f t="array" ref="C25">IF(AND('Interimaire Juin  2017'!D31=$B$1,'Interimaire Juin  2017'!J31=$B$2),'Interimaire Juin  2017'!E31,"")</f>
        <v/>
      </c>
      <c r="D25" s="23" t="str">
        <f>IF(AND('Interimaire Juin  2017'!D31=$B$1,'Interimaire Juin  2017'!J31=$B$2),'Interimaire Juin  2017'!F31,"")</f>
        <v/>
      </c>
      <c r="E25" s="23" t="str">
        <f t="shared" si="2"/>
        <v/>
      </c>
      <c r="F25" s="23" t="str">
        <f t="array" aca="1" ref="F25" ca="1">IFERROR(INDEX(C:C,SMALL($E$2:$E$300,ROW(INDIRECT("17:"&amp;ROWS(C17:C315))))),"")</f>
        <v/>
      </c>
      <c r="G25" s="23" t="str">
        <f t="array" aca="1" ref="G25" ca="1">IFERROR(INDEX(D:D,SMALL($E$2:$E$300,ROW(INDIRECT("17:"&amp;ROWS(D17:D315))))),"")</f>
        <v/>
      </c>
      <c r="H25" s="29"/>
      <c r="I25" s="24">
        <v>7</v>
      </c>
      <c r="J25" s="25">
        <f t="shared" si="3"/>
        <v>1</v>
      </c>
      <c r="K25" s="26"/>
      <c r="L25" s="26"/>
      <c r="M25" s="27">
        <f t="shared" si="4"/>
        <v>1</v>
      </c>
      <c r="N25" s="24">
        <v>7</v>
      </c>
      <c r="O25" s="25">
        <f t="shared" si="5"/>
        <v>1</v>
      </c>
      <c r="P25" s="26"/>
      <c r="Q25" s="26"/>
      <c r="R25" s="27">
        <f t="shared" si="6"/>
        <v>1</v>
      </c>
      <c r="S25" s="24">
        <v>7</v>
      </c>
      <c r="T25" s="25">
        <f t="shared" si="7"/>
        <v>1</v>
      </c>
      <c r="U25" s="26"/>
      <c r="V25" s="26"/>
      <c r="W25" s="27">
        <f t="shared" si="8"/>
        <v>1</v>
      </c>
      <c r="X25" s="24">
        <v>7</v>
      </c>
      <c r="Y25" s="25">
        <f t="shared" si="9"/>
        <v>1</v>
      </c>
      <c r="Z25" s="26"/>
      <c r="AA25" s="26"/>
      <c r="AB25" s="27">
        <f t="shared" si="10"/>
        <v>1</v>
      </c>
      <c r="AC25" s="24">
        <v>7</v>
      </c>
      <c r="AD25" s="25">
        <f t="shared" si="11"/>
        <v>1</v>
      </c>
      <c r="AE25" s="26"/>
      <c r="AF25" s="26"/>
      <c r="AG25" s="27">
        <f t="shared" si="12"/>
        <v>1</v>
      </c>
      <c r="AH25" s="24">
        <f t="shared" si="13"/>
        <v>35</v>
      </c>
      <c r="AI25" s="26">
        <f t="shared" si="14"/>
        <v>0</v>
      </c>
      <c r="AJ25" s="26">
        <f t="shared" si="15"/>
        <v>0</v>
      </c>
      <c r="AK25" s="28">
        <f t="shared" si="16"/>
        <v>5</v>
      </c>
      <c r="AL25" s="20"/>
      <c r="AM25" s="14"/>
    </row>
    <row r="26" spans="1:39" ht="20.25" customHeight="1" thickTop="1" thickBot="1" x14ac:dyDescent="0.3">
      <c r="A26" s="21" t="str">
        <f t="shared" ca="1" si="0"/>
        <v/>
      </c>
      <c r="B26" s="22" t="str">
        <f t="shared" ca="1" si="1"/>
        <v/>
      </c>
      <c r="C26" s="23" t="str">
        <f t="array" ref="C26">IF(AND('Interimaire Juin  2017'!D32=$B$1,'Interimaire Juin  2017'!J32=$B$2),'Interimaire Juin  2017'!E32,"")</f>
        <v/>
      </c>
      <c r="D26" s="23" t="str">
        <f>IF(AND('Interimaire Juin  2017'!D32=$B$1,'Interimaire Juin  2017'!J32=$B$2),'Interimaire Juin  2017'!F32,"")</f>
        <v/>
      </c>
      <c r="E26" s="23" t="str">
        <f t="shared" si="2"/>
        <v/>
      </c>
      <c r="F26" s="23" t="str">
        <f t="array" aca="1" ref="F26" ca="1">IFERROR(INDEX(C:C,SMALL($E$2:$E$300,ROW(INDIRECT("18:"&amp;ROWS(C18:C316))))),"")</f>
        <v/>
      </c>
      <c r="G26" s="23" t="str">
        <f t="array" aca="1" ref="G26" ca="1">IFERROR(INDEX(D:D,SMALL($E$2:$E$300,ROW(INDIRECT("18:"&amp;ROWS(D18:D316))))),"")</f>
        <v/>
      </c>
      <c r="H26" s="29"/>
      <c r="I26" s="24">
        <v>7</v>
      </c>
      <c r="J26" s="25">
        <f t="shared" si="3"/>
        <v>1</v>
      </c>
      <c r="K26" s="26"/>
      <c r="L26" s="26"/>
      <c r="M26" s="27">
        <f t="shared" si="4"/>
        <v>1</v>
      </c>
      <c r="N26" s="24">
        <v>7</v>
      </c>
      <c r="O26" s="25">
        <f t="shared" si="5"/>
        <v>1</v>
      </c>
      <c r="P26" s="26"/>
      <c r="Q26" s="26"/>
      <c r="R26" s="27">
        <f t="shared" si="6"/>
        <v>1</v>
      </c>
      <c r="S26" s="24">
        <v>7</v>
      </c>
      <c r="T26" s="25">
        <f t="shared" si="7"/>
        <v>1</v>
      </c>
      <c r="U26" s="26"/>
      <c r="V26" s="26"/>
      <c r="W26" s="27">
        <f t="shared" si="8"/>
        <v>1</v>
      </c>
      <c r="X26" s="24">
        <v>7</v>
      </c>
      <c r="Y26" s="25">
        <f t="shared" si="9"/>
        <v>1</v>
      </c>
      <c r="Z26" s="26"/>
      <c r="AA26" s="26"/>
      <c r="AB26" s="27">
        <f t="shared" si="10"/>
        <v>1</v>
      </c>
      <c r="AC26" s="24">
        <v>7</v>
      </c>
      <c r="AD26" s="25">
        <f t="shared" si="11"/>
        <v>1</v>
      </c>
      <c r="AE26" s="26"/>
      <c r="AF26" s="26"/>
      <c r="AG26" s="27">
        <f t="shared" si="12"/>
        <v>1</v>
      </c>
      <c r="AH26" s="24">
        <f t="shared" si="13"/>
        <v>35</v>
      </c>
      <c r="AI26" s="26">
        <f t="shared" si="14"/>
        <v>0</v>
      </c>
      <c r="AJ26" s="26">
        <f t="shared" si="15"/>
        <v>0</v>
      </c>
      <c r="AK26" s="28">
        <f t="shared" si="16"/>
        <v>5</v>
      </c>
      <c r="AL26" s="20"/>
      <c r="AM26" s="14"/>
    </row>
    <row r="27" spans="1:39" ht="20.25" customHeight="1" thickTop="1" thickBot="1" x14ac:dyDescent="0.3">
      <c r="A27" s="21" t="str">
        <f t="shared" ca="1" si="0"/>
        <v/>
      </c>
      <c r="B27" s="22" t="str">
        <f t="shared" ca="1" si="1"/>
        <v/>
      </c>
      <c r="C27" s="23" t="str">
        <f t="array" ref="C27">IF(AND('Interimaire Juin  2017'!D33=$B$1,'Interimaire Juin  2017'!J33=$B$2),'Interimaire Juin  2017'!E33,"")</f>
        <v/>
      </c>
      <c r="D27" s="23" t="str">
        <f>IF(AND('Interimaire Juin  2017'!D33=$B$1,'Interimaire Juin  2017'!J33=$B$2),'Interimaire Juin  2017'!F33,"")</f>
        <v/>
      </c>
      <c r="E27" s="23" t="str">
        <f t="shared" si="2"/>
        <v/>
      </c>
      <c r="F27" s="23" t="str">
        <f t="array" aca="1" ref="F27" ca="1">IFERROR(INDEX(C:C,SMALL($E$2:$E$300,ROW(INDIRECT("19:"&amp;ROWS(C19:C317))))),"")</f>
        <v/>
      </c>
      <c r="G27" s="23" t="str">
        <f t="array" aca="1" ref="G27" ca="1">IFERROR(INDEX(D:D,SMALL($E$2:$E$300,ROW(INDIRECT("19:"&amp;ROWS(D19:D317))))),"")</f>
        <v/>
      </c>
      <c r="H27" s="29"/>
      <c r="I27" s="24">
        <v>7</v>
      </c>
      <c r="J27" s="25">
        <f t="shared" si="3"/>
        <v>1</v>
      </c>
      <c r="K27" s="26"/>
      <c r="L27" s="26"/>
      <c r="M27" s="27">
        <f t="shared" si="4"/>
        <v>1</v>
      </c>
      <c r="N27" s="24">
        <v>7</v>
      </c>
      <c r="O27" s="25">
        <f t="shared" si="5"/>
        <v>1</v>
      </c>
      <c r="P27" s="26"/>
      <c r="Q27" s="26"/>
      <c r="R27" s="27">
        <f t="shared" si="6"/>
        <v>1</v>
      </c>
      <c r="S27" s="24">
        <v>7</v>
      </c>
      <c r="T27" s="25">
        <f t="shared" si="7"/>
        <v>1</v>
      </c>
      <c r="U27" s="26"/>
      <c r="V27" s="26"/>
      <c r="W27" s="27">
        <f t="shared" si="8"/>
        <v>1</v>
      </c>
      <c r="X27" s="24">
        <v>7</v>
      </c>
      <c r="Y27" s="25">
        <f t="shared" si="9"/>
        <v>1</v>
      </c>
      <c r="Z27" s="26"/>
      <c r="AA27" s="26"/>
      <c r="AB27" s="27">
        <f t="shared" si="10"/>
        <v>1</v>
      </c>
      <c r="AC27" s="24">
        <v>7</v>
      </c>
      <c r="AD27" s="25">
        <f t="shared" si="11"/>
        <v>1</v>
      </c>
      <c r="AE27" s="26"/>
      <c r="AF27" s="26"/>
      <c r="AG27" s="27">
        <f t="shared" si="12"/>
        <v>1</v>
      </c>
      <c r="AH27" s="24">
        <f t="shared" si="13"/>
        <v>35</v>
      </c>
      <c r="AI27" s="26">
        <f t="shared" si="14"/>
        <v>0</v>
      </c>
      <c r="AJ27" s="26">
        <f t="shared" si="15"/>
        <v>0</v>
      </c>
      <c r="AK27" s="28">
        <f t="shared" si="16"/>
        <v>5</v>
      </c>
      <c r="AL27" s="20"/>
      <c r="AM27" s="14"/>
    </row>
    <row r="28" spans="1:39" ht="20.25" customHeight="1" thickTop="1" thickBot="1" x14ac:dyDescent="0.3">
      <c r="A28" s="21" t="str">
        <f t="shared" ca="1" si="0"/>
        <v/>
      </c>
      <c r="B28" s="22" t="str">
        <f t="shared" ca="1" si="1"/>
        <v/>
      </c>
      <c r="C28" s="23" t="str">
        <f t="array" ref="C28">IF(AND('Interimaire Juin  2017'!D34=$B$1,'Interimaire Juin  2017'!J34=$B$2),'Interimaire Juin  2017'!E34,"")</f>
        <v/>
      </c>
      <c r="D28" s="23" t="str">
        <f>IF(AND('Interimaire Juin  2017'!D34=$B$1,'Interimaire Juin  2017'!J34=$B$2),'Interimaire Juin  2017'!F34,"")</f>
        <v/>
      </c>
      <c r="E28" s="23" t="str">
        <f t="shared" si="2"/>
        <v/>
      </c>
      <c r="F28" s="23" t="str">
        <f t="array" aca="1" ref="F28" ca="1">IFERROR(INDEX(C:C,SMALL($E$2:$E$300,ROW(INDIRECT("20:"&amp;ROWS(C20:C318))))),"")</f>
        <v/>
      </c>
      <c r="G28" s="23" t="str">
        <f t="array" aca="1" ref="G28" ca="1">IFERROR(INDEX(D:D,SMALL($E$2:$E$300,ROW(INDIRECT("20:"&amp;ROWS(D20:D318))))),"")</f>
        <v/>
      </c>
      <c r="H28" s="29"/>
      <c r="I28" s="24">
        <v>7</v>
      </c>
      <c r="J28" s="25">
        <f t="shared" si="3"/>
        <v>1</v>
      </c>
      <c r="K28" s="26"/>
      <c r="L28" s="26"/>
      <c r="M28" s="27">
        <f t="shared" si="4"/>
        <v>1</v>
      </c>
      <c r="N28" s="24">
        <v>7</v>
      </c>
      <c r="O28" s="25">
        <f t="shared" si="5"/>
        <v>1</v>
      </c>
      <c r="P28" s="26"/>
      <c r="Q28" s="26"/>
      <c r="R28" s="27">
        <f t="shared" si="6"/>
        <v>1</v>
      </c>
      <c r="S28" s="24">
        <v>7</v>
      </c>
      <c r="T28" s="25">
        <f t="shared" si="7"/>
        <v>1</v>
      </c>
      <c r="U28" s="26"/>
      <c r="V28" s="26"/>
      <c r="W28" s="27">
        <f t="shared" si="8"/>
        <v>1</v>
      </c>
      <c r="X28" s="24">
        <v>7</v>
      </c>
      <c r="Y28" s="25">
        <f t="shared" si="9"/>
        <v>1</v>
      </c>
      <c r="Z28" s="26"/>
      <c r="AA28" s="26"/>
      <c r="AB28" s="27">
        <f t="shared" si="10"/>
        <v>1</v>
      </c>
      <c r="AC28" s="24">
        <v>7</v>
      </c>
      <c r="AD28" s="25">
        <f t="shared" si="11"/>
        <v>1</v>
      </c>
      <c r="AE28" s="26"/>
      <c r="AF28" s="26"/>
      <c r="AG28" s="27">
        <f t="shared" si="12"/>
        <v>1</v>
      </c>
      <c r="AH28" s="24">
        <f t="shared" si="13"/>
        <v>35</v>
      </c>
      <c r="AI28" s="26">
        <f t="shared" si="14"/>
        <v>0</v>
      </c>
      <c r="AJ28" s="26">
        <f t="shared" si="15"/>
        <v>0</v>
      </c>
      <c r="AK28" s="28">
        <f t="shared" si="16"/>
        <v>5</v>
      </c>
      <c r="AL28" s="20"/>
      <c r="AM28" s="14"/>
    </row>
    <row r="29" spans="1:39" ht="20.25" customHeight="1" thickTop="1" thickBot="1" x14ac:dyDescent="0.3">
      <c r="A29" s="21" t="str">
        <f t="shared" ca="1" si="0"/>
        <v/>
      </c>
      <c r="B29" s="22" t="str">
        <f t="shared" ca="1" si="1"/>
        <v/>
      </c>
      <c r="C29" s="23" t="str">
        <f t="array" ref="C29">IF(AND('Interimaire Juin  2017'!D35=$B$1,'Interimaire Juin  2017'!J35=$B$2),'Interimaire Juin  2017'!E35,"")</f>
        <v/>
      </c>
      <c r="D29" s="23" t="str">
        <f>IF(AND('Interimaire Juin  2017'!D35=$B$1,'Interimaire Juin  2017'!J35=$B$2),'Interimaire Juin  2017'!F35,"")</f>
        <v/>
      </c>
      <c r="E29" s="23" t="str">
        <f t="shared" si="2"/>
        <v/>
      </c>
      <c r="F29" s="23" t="str">
        <f t="array" aca="1" ref="F29" ca="1">IFERROR(INDEX(C:C,SMALL($E$2:$E$300,ROW(INDIRECT("21:"&amp;ROWS(C21:C319))))),"")</f>
        <v/>
      </c>
      <c r="G29" s="23" t="str">
        <f t="array" aca="1" ref="G29" ca="1">IFERROR(INDEX(D:D,SMALL($E$2:$E$300,ROW(INDIRECT("21:"&amp;ROWS(D21:D319))))),"")</f>
        <v/>
      </c>
      <c r="H29" s="29"/>
      <c r="I29" s="24">
        <v>7</v>
      </c>
      <c r="J29" s="25">
        <f t="shared" si="3"/>
        <v>1</v>
      </c>
      <c r="K29" s="26"/>
      <c r="L29" s="26"/>
      <c r="M29" s="27">
        <f t="shared" si="4"/>
        <v>1</v>
      </c>
      <c r="N29" s="24">
        <v>7</v>
      </c>
      <c r="O29" s="25">
        <f t="shared" si="5"/>
        <v>1</v>
      </c>
      <c r="P29" s="26"/>
      <c r="Q29" s="26"/>
      <c r="R29" s="27">
        <f t="shared" si="6"/>
        <v>1</v>
      </c>
      <c r="S29" s="24">
        <v>7</v>
      </c>
      <c r="T29" s="25">
        <f t="shared" si="7"/>
        <v>1</v>
      </c>
      <c r="U29" s="26"/>
      <c r="V29" s="26"/>
      <c r="W29" s="27">
        <f t="shared" si="8"/>
        <v>1</v>
      </c>
      <c r="X29" s="24">
        <v>7</v>
      </c>
      <c r="Y29" s="25">
        <f t="shared" si="9"/>
        <v>1</v>
      </c>
      <c r="Z29" s="26"/>
      <c r="AA29" s="26"/>
      <c r="AB29" s="27">
        <f t="shared" si="10"/>
        <v>1</v>
      </c>
      <c r="AC29" s="24">
        <v>7</v>
      </c>
      <c r="AD29" s="25">
        <f t="shared" si="11"/>
        <v>1</v>
      </c>
      <c r="AE29" s="26"/>
      <c r="AF29" s="26"/>
      <c r="AG29" s="27">
        <f t="shared" si="12"/>
        <v>1</v>
      </c>
      <c r="AH29" s="24">
        <f t="shared" si="13"/>
        <v>35</v>
      </c>
      <c r="AI29" s="26">
        <f t="shared" si="14"/>
        <v>0</v>
      </c>
      <c r="AJ29" s="26">
        <f t="shared" si="15"/>
        <v>0</v>
      </c>
      <c r="AK29" s="28">
        <f t="shared" si="16"/>
        <v>5</v>
      </c>
      <c r="AL29" s="20"/>
      <c r="AM29" s="14"/>
    </row>
    <row r="30" spans="1:39" ht="20.25" customHeight="1" thickTop="1" thickBot="1" x14ac:dyDescent="0.3">
      <c r="A30" s="21" t="str">
        <f t="shared" ca="1" si="0"/>
        <v/>
      </c>
      <c r="B30" s="22" t="str">
        <f t="shared" ca="1" si="1"/>
        <v/>
      </c>
      <c r="C30" s="23" t="str">
        <f t="array" ref="C30">IF(AND('Interimaire Juin  2017'!D36=$B$1,'Interimaire Juin  2017'!J36=$B$2),'Interimaire Juin  2017'!E36,"")</f>
        <v>INT2</v>
      </c>
      <c r="D30" s="23" t="str">
        <f>IF(AND('Interimaire Juin  2017'!D36=$B$1,'Interimaire Juin  2017'!J36=$B$2),'Interimaire Juin  2017'!F36,"")</f>
        <v>INT2</v>
      </c>
      <c r="E30" s="23">
        <f t="shared" si="2"/>
        <v>30</v>
      </c>
      <c r="F30" s="23" t="str">
        <f t="array" aca="1" ref="F30" ca="1">IFERROR(INDEX(C:C,SMALL($E$2:$E$300,ROW(INDIRECT("22:"&amp;ROWS(C22:C320))))),"")</f>
        <v/>
      </c>
      <c r="G30" s="23" t="str">
        <f t="array" aca="1" ref="G30" ca="1">IFERROR(INDEX(D:D,SMALL($E$2:$E$300,ROW(INDIRECT("22:"&amp;ROWS(D22:D320))))),"")</f>
        <v/>
      </c>
      <c r="H30" s="29"/>
      <c r="I30" s="24">
        <v>7</v>
      </c>
      <c r="J30" s="25">
        <f t="shared" si="3"/>
        <v>1</v>
      </c>
      <c r="K30" s="26"/>
      <c r="L30" s="26"/>
      <c r="M30" s="27">
        <f t="shared" si="4"/>
        <v>1</v>
      </c>
      <c r="N30" s="24">
        <v>7</v>
      </c>
      <c r="O30" s="25">
        <f t="shared" si="5"/>
        <v>1</v>
      </c>
      <c r="P30" s="26"/>
      <c r="Q30" s="26"/>
      <c r="R30" s="27">
        <f t="shared" si="6"/>
        <v>1</v>
      </c>
      <c r="S30" s="24">
        <v>7</v>
      </c>
      <c r="T30" s="25">
        <f t="shared" si="7"/>
        <v>1</v>
      </c>
      <c r="U30" s="26"/>
      <c r="V30" s="26"/>
      <c r="W30" s="27">
        <f t="shared" si="8"/>
        <v>1</v>
      </c>
      <c r="X30" s="24">
        <v>7</v>
      </c>
      <c r="Y30" s="25">
        <f t="shared" si="9"/>
        <v>1</v>
      </c>
      <c r="Z30" s="26"/>
      <c r="AA30" s="26"/>
      <c r="AB30" s="27">
        <f t="shared" si="10"/>
        <v>1</v>
      </c>
      <c r="AC30" s="24">
        <v>7</v>
      </c>
      <c r="AD30" s="25">
        <f t="shared" si="11"/>
        <v>1</v>
      </c>
      <c r="AE30" s="26"/>
      <c r="AF30" s="26"/>
      <c r="AG30" s="27">
        <f t="shared" si="12"/>
        <v>1</v>
      </c>
      <c r="AH30" s="24">
        <f t="shared" si="13"/>
        <v>35</v>
      </c>
      <c r="AI30" s="26">
        <f t="shared" si="14"/>
        <v>0</v>
      </c>
      <c r="AJ30" s="26">
        <f t="shared" si="15"/>
        <v>0</v>
      </c>
      <c r="AK30" s="28">
        <f t="shared" si="16"/>
        <v>5</v>
      </c>
      <c r="AL30" s="20"/>
      <c r="AM30" s="14"/>
    </row>
    <row r="31" spans="1:39" ht="20.25" customHeight="1" thickTop="1" thickBot="1" x14ac:dyDescent="0.3">
      <c r="A31" s="21" t="str">
        <f t="shared" ca="1" si="0"/>
        <v/>
      </c>
      <c r="B31" s="22" t="str">
        <f t="shared" ca="1" si="1"/>
        <v/>
      </c>
      <c r="C31" s="23" t="str">
        <f t="array" ref="C31">IF(AND('Interimaire Juin  2017'!D37=$B$1,'Interimaire Juin  2017'!J37=$B$2),'Interimaire Juin  2017'!E37,"")</f>
        <v/>
      </c>
      <c r="D31" s="23" t="str">
        <f>IF(AND('Interimaire Juin  2017'!D37=$B$1,'Interimaire Juin  2017'!J37=$B$2),'Interimaire Juin  2017'!F37,"")</f>
        <v/>
      </c>
      <c r="E31" s="23" t="str">
        <f t="shared" si="2"/>
        <v/>
      </c>
      <c r="F31" s="23" t="str">
        <f t="array" aca="1" ref="F31" ca="1">IFERROR(INDEX(C:C,SMALL($E$2:$E$300,ROW(INDIRECT("23:"&amp;ROWS(C23:C321))))),"")</f>
        <v/>
      </c>
      <c r="G31" s="23" t="str">
        <f t="array" aca="1" ref="G31" ca="1">IFERROR(INDEX(D:D,SMALL($E$2:$E$300,ROW(INDIRECT("23:"&amp;ROWS(D23:D321))))),"")</f>
        <v/>
      </c>
      <c r="H31" s="29"/>
      <c r="I31" s="24">
        <v>7</v>
      </c>
      <c r="J31" s="25">
        <f t="shared" si="3"/>
        <v>1</v>
      </c>
      <c r="K31" s="26"/>
      <c r="L31" s="26"/>
      <c r="M31" s="27">
        <f t="shared" si="4"/>
        <v>1</v>
      </c>
      <c r="N31" s="24">
        <v>7</v>
      </c>
      <c r="O31" s="25">
        <f t="shared" si="5"/>
        <v>1</v>
      </c>
      <c r="P31" s="26"/>
      <c r="Q31" s="26"/>
      <c r="R31" s="27">
        <f t="shared" si="6"/>
        <v>1</v>
      </c>
      <c r="S31" s="24">
        <v>7</v>
      </c>
      <c r="T31" s="25">
        <f t="shared" si="7"/>
        <v>1</v>
      </c>
      <c r="U31" s="26"/>
      <c r="V31" s="26"/>
      <c r="W31" s="27">
        <f t="shared" si="8"/>
        <v>1</v>
      </c>
      <c r="X31" s="24">
        <v>7</v>
      </c>
      <c r="Y31" s="25">
        <f t="shared" si="9"/>
        <v>1</v>
      </c>
      <c r="Z31" s="26"/>
      <c r="AA31" s="26"/>
      <c r="AB31" s="27">
        <f t="shared" si="10"/>
        <v>1</v>
      </c>
      <c r="AC31" s="24">
        <v>7</v>
      </c>
      <c r="AD31" s="25">
        <f t="shared" si="11"/>
        <v>1</v>
      </c>
      <c r="AE31" s="26"/>
      <c r="AF31" s="26"/>
      <c r="AG31" s="27">
        <f t="shared" si="12"/>
        <v>1</v>
      </c>
      <c r="AH31" s="24">
        <f t="shared" si="13"/>
        <v>35</v>
      </c>
      <c r="AI31" s="26">
        <f t="shared" si="14"/>
        <v>0</v>
      </c>
      <c r="AJ31" s="26">
        <f t="shared" si="15"/>
        <v>0</v>
      </c>
      <c r="AK31" s="28">
        <f t="shared" si="16"/>
        <v>5</v>
      </c>
      <c r="AL31" s="20"/>
      <c r="AM31" s="14"/>
    </row>
    <row r="32" spans="1:39" ht="20.25" customHeight="1" thickTop="1" thickBot="1" x14ac:dyDescent="0.3">
      <c r="A32" s="21" t="str">
        <f t="shared" ca="1" si="0"/>
        <v/>
      </c>
      <c r="B32" s="22" t="str">
        <f t="shared" ca="1" si="1"/>
        <v/>
      </c>
      <c r="C32" s="23" t="str">
        <f t="array" ref="C32">IF(AND('Interimaire Juin  2017'!D38=$B$1,'Interimaire Juin  2017'!J38=$B$2),'Interimaire Juin  2017'!E38,"")</f>
        <v/>
      </c>
      <c r="D32" s="23" t="str">
        <f>IF(AND('Interimaire Juin  2017'!D38=$B$1,'Interimaire Juin  2017'!J38=$B$2),'Interimaire Juin  2017'!F38,"")</f>
        <v/>
      </c>
      <c r="E32" s="23" t="str">
        <f t="shared" si="2"/>
        <v/>
      </c>
      <c r="F32" s="23" t="str">
        <f t="array" aca="1" ref="F32" ca="1">IFERROR(INDEX(C:C,SMALL($E$2:$E$300,ROW(INDIRECT("24:"&amp;ROWS(C24:C322))))),"")</f>
        <v/>
      </c>
      <c r="G32" s="23" t="str">
        <f t="array" aca="1" ref="G32" ca="1">IFERROR(INDEX(D:D,SMALL($E$2:$E$300,ROW(INDIRECT("24:"&amp;ROWS(D24:D322))))),"")</f>
        <v/>
      </c>
      <c r="H32" s="29"/>
      <c r="I32" s="24">
        <v>7</v>
      </c>
      <c r="J32" s="25">
        <f t="shared" si="3"/>
        <v>1</v>
      </c>
      <c r="K32" s="26"/>
      <c r="L32" s="26"/>
      <c r="M32" s="27">
        <f t="shared" si="4"/>
        <v>1</v>
      </c>
      <c r="N32" s="24">
        <v>7</v>
      </c>
      <c r="O32" s="25">
        <f t="shared" si="5"/>
        <v>1</v>
      </c>
      <c r="P32" s="26"/>
      <c r="Q32" s="26"/>
      <c r="R32" s="27">
        <f t="shared" si="6"/>
        <v>1</v>
      </c>
      <c r="S32" s="24">
        <v>7</v>
      </c>
      <c r="T32" s="25">
        <f t="shared" si="7"/>
        <v>1</v>
      </c>
      <c r="U32" s="26"/>
      <c r="V32" s="26"/>
      <c r="W32" s="27">
        <f t="shared" si="8"/>
        <v>1</v>
      </c>
      <c r="X32" s="24">
        <v>7</v>
      </c>
      <c r="Y32" s="25">
        <f t="shared" si="9"/>
        <v>1</v>
      </c>
      <c r="Z32" s="26"/>
      <c r="AA32" s="26"/>
      <c r="AB32" s="27">
        <f t="shared" si="10"/>
        <v>1</v>
      </c>
      <c r="AC32" s="24">
        <v>7</v>
      </c>
      <c r="AD32" s="25">
        <f t="shared" si="11"/>
        <v>1</v>
      </c>
      <c r="AE32" s="26"/>
      <c r="AF32" s="26"/>
      <c r="AG32" s="27">
        <f t="shared" si="12"/>
        <v>1</v>
      </c>
      <c r="AH32" s="24">
        <f t="shared" si="13"/>
        <v>35</v>
      </c>
      <c r="AI32" s="26">
        <f t="shared" si="14"/>
        <v>0</v>
      </c>
      <c r="AJ32" s="26">
        <f t="shared" si="15"/>
        <v>0</v>
      </c>
      <c r="AK32" s="28">
        <f t="shared" si="16"/>
        <v>5</v>
      </c>
      <c r="AL32" s="20"/>
      <c r="AM32" s="14"/>
    </row>
    <row r="33" spans="1:39" ht="20.25" customHeight="1" thickTop="1" thickBot="1" x14ac:dyDescent="0.3">
      <c r="A33" s="21" t="str">
        <f t="shared" ca="1" si="0"/>
        <v/>
      </c>
      <c r="B33" s="22" t="str">
        <f t="shared" ca="1" si="1"/>
        <v/>
      </c>
      <c r="C33" s="23" t="str">
        <f t="array" ref="C33">IF(AND('Interimaire Juin  2017'!D39=$B$1,'Interimaire Juin  2017'!J39=$B$2),'Interimaire Juin  2017'!E39,"")</f>
        <v/>
      </c>
      <c r="D33" s="23" t="str">
        <f>IF(AND('Interimaire Juin  2017'!D39=$B$1,'Interimaire Juin  2017'!J39=$B$2),'Interimaire Juin  2017'!F39,"")</f>
        <v/>
      </c>
      <c r="E33" s="23" t="str">
        <f t="shared" si="2"/>
        <v/>
      </c>
      <c r="F33" s="23" t="str">
        <f t="array" aca="1" ref="F33" ca="1">IFERROR(INDEX(C:C,SMALL($E$2:$E$300,ROW(INDIRECT("25:"&amp;ROWS(C25:C323))))),"")</f>
        <v/>
      </c>
      <c r="G33" s="23" t="str">
        <f t="array" aca="1" ref="G33" ca="1">IFERROR(INDEX(D:D,SMALL($E$2:$E$300,ROW(INDIRECT("25:"&amp;ROWS(D25:D323))))),"")</f>
        <v/>
      </c>
      <c r="H33" s="29"/>
      <c r="I33" s="24">
        <v>7</v>
      </c>
      <c r="J33" s="25">
        <f t="shared" si="3"/>
        <v>1</v>
      </c>
      <c r="K33" s="26"/>
      <c r="L33" s="26"/>
      <c r="M33" s="27">
        <f t="shared" si="4"/>
        <v>1</v>
      </c>
      <c r="N33" s="24">
        <v>7</v>
      </c>
      <c r="O33" s="25">
        <f t="shared" si="5"/>
        <v>1</v>
      </c>
      <c r="P33" s="26"/>
      <c r="Q33" s="26"/>
      <c r="R33" s="27">
        <f t="shared" si="6"/>
        <v>1</v>
      </c>
      <c r="S33" s="24">
        <v>7</v>
      </c>
      <c r="T33" s="25">
        <f t="shared" si="7"/>
        <v>1</v>
      </c>
      <c r="U33" s="26"/>
      <c r="V33" s="26"/>
      <c r="W33" s="27">
        <f t="shared" si="8"/>
        <v>1</v>
      </c>
      <c r="X33" s="24">
        <v>7</v>
      </c>
      <c r="Y33" s="25">
        <f t="shared" si="9"/>
        <v>1</v>
      </c>
      <c r="Z33" s="26"/>
      <c r="AA33" s="26"/>
      <c r="AB33" s="27">
        <f t="shared" si="10"/>
        <v>1</v>
      </c>
      <c r="AC33" s="24">
        <v>7</v>
      </c>
      <c r="AD33" s="25">
        <f t="shared" si="11"/>
        <v>1</v>
      </c>
      <c r="AE33" s="26"/>
      <c r="AF33" s="26"/>
      <c r="AG33" s="27">
        <f t="shared" si="12"/>
        <v>1</v>
      </c>
      <c r="AH33" s="24">
        <f t="shared" si="13"/>
        <v>35</v>
      </c>
      <c r="AI33" s="26">
        <f t="shared" si="14"/>
        <v>0</v>
      </c>
      <c r="AJ33" s="26">
        <f t="shared" si="15"/>
        <v>0</v>
      </c>
      <c r="AK33" s="28">
        <f t="shared" si="16"/>
        <v>5</v>
      </c>
      <c r="AL33" s="20"/>
      <c r="AM33" s="14"/>
    </row>
    <row r="34" spans="1:39" ht="20.25" customHeight="1" thickTop="1" thickBot="1" x14ac:dyDescent="0.3">
      <c r="A34" s="21" t="str">
        <f t="shared" ca="1" si="0"/>
        <v/>
      </c>
      <c r="B34" s="22" t="str">
        <f t="shared" ca="1" si="1"/>
        <v/>
      </c>
      <c r="C34" s="23" t="str">
        <f t="array" ref="C34">IF(AND('Interimaire Juin  2017'!D40=$B$1,'Interimaire Juin  2017'!J40=$B$2),'Interimaire Juin  2017'!E40,"")</f>
        <v/>
      </c>
      <c r="D34" s="23" t="str">
        <f>IF(AND('Interimaire Juin  2017'!D40=$B$1,'Interimaire Juin  2017'!J40=$B$2),'Interimaire Juin  2017'!F40,"")</f>
        <v/>
      </c>
      <c r="E34" s="23" t="str">
        <f t="shared" si="2"/>
        <v/>
      </c>
      <c r="F34" s="23" t="str">
        <f t="array" aca="1" ref="F34" ca="1">IFERROR(INDEX(C:C,SMALL($E$2:$E$300,ROW(INDIRECT("26:"&amp;ROWS(C26:C324))))),"")</f>
        <v/>
      </c>
      <c r="G34" s="23" t="str">
        <f t="array" aca="1" ref="G34" ca="1">IFERROR(INDEX(D:D,SMALL($E$2:$E$300,ROW(INDIRECT("26:"&amp;ROWS(D26:D324))))),"")</f>
        <v/>
      </c>
      <c r="H34" s="29"/>
      <c r="I34" s="24">
        <v>7</v>
      </c>
      <c r="J34" s="25">
        <f t="shared" si="3"/>
        <v>1</v>
      </c>
      <c r="K34" s="26"/>
      <c r="L34" s="26"/>
      <c r="M34" s="27">
        <f t="shared" si="4"/>
        <v>1</v>
      </c>
      <c r="N34" s="24">
        <v>7</v>
      </c>
      <c r="O34" s="25">
        <f t="shared" si="5"/>
        <v>1</v>
      </c>
      <c r="P34" s="26"/>
      <c r="Q34" s="26"/>
      <c r="R34" s="27">
        <f t="shared" si="6"/>
        <v>1</v>
      </c>
      <c r="S34" s="24">
        <v>7</v>
      </c>
      <c r="T34" s="25">
        <f t="shared" si="7"/>
        <v>1</v>
      </c>
      <c r="U34" s="26"/>
      <c r="V34" s="26"/>
      <c r="W34" s="27">
        <f t="shared" si="8"/>
        <v>1</v>
      </c>
      <c r="X34" s="24">
        <v>7</v>
      </c>
      <c r="Y34" s="25">
        <f t="shared" si="9"/>
        <v>1</v>
      </c>
      <c r="Z34" s="26"/>
      <c r="AA34" s="26"/>
      <c r="AB34" s="27">
        <f t="shared" si="10"/>
        <v>1</v>
      </c>
      <c r="AC34" s="24">
        <v>7</v>
      </c>
      <c r="AD34" s="25">
        <f t="shared" si="11"/>
        <v>1</v>
      </c>
      <c r="AE34" s="26"/>
      <c r="AF34" s="26"/>
      <c r="AG34" s="27">
        <f t="shared" si="12"/>
        <v>1</v>
      </c>
      <c r="AH34" s="24">
        <f t="shared" si="13"/>
        <v>35</v>
      </c>
      <c r="AI34" s="26">
        <f t="shared" si="14"/>
        <v>0</v>
      </c>
      <c r="AJ34" s="26">
        <f t="shared" si="15"/>
        <v>0</v>
      </c>
      <c r="AK34" s="28">
        <f t="shared" si="16"/>
        <v>5</v>
      </c>
      <c r="AL34" s="20"/>
      <c r="AM34" s="14"/>
    </row>
    <row r="35" spans="1:39" ht="20.25" customHeight="1" thickTop="1" thickBot="1" x14ac:dyDescent="0.3">
      <c r="A35" s="21" t="str">
        <f t="shared" ca="1" si="0"/>
        <v/>
      </c>
      <c r="B35" s="22" t="str">
        <f t="shared" ca="1" si="1"/>
        <v/>
      </c>
      <c r="C35" s="23" t="str">
        <f t="array" ref="C35">IF(AND('Interimaire Juin  2017'!D41=$B$1,'Interimaire Juin  2017'!J41=$B$2),'Interimaire Juin  2017'!E41,"")</f>
        <v/>
      </c>
      <c r="D35" s="23" t="str">
        <f>IF(AND('Interimaire Juin  2017'!D41=$B$1,'Interimaire Juin  2017'!J41=$B$2),'Interimaire Juin  2017'!F41,"")</f>
        <v/>
      </c>
      <c r="E35" s="23" t="str">
        <f t="shared" si="2"/>
        <v/>
      </c>
      <c r="F35" s="23" t="str">
        <f t="array" aca="1" ref="F35" ca="1">IFERROR(INDEX(C:C,SMALL($E$2:$E$300,ROW(INDIRECT("27:"&amp;ROWS(C27:C325))))),"")</f>
        <v/>
      </c>
      <c r="G35" s="23" t="str">
        <f t="array" aca="1" ref="G35" ca="1">IFERROR(INDEX(D:D,SMALL($E$2:$E$300,ROW(INDIRECT("27:"&amp;ROWS(D27:D325))))),"")</f>
        <v/>
      </c>
      <c r="H35" s="29"/>
      <c r="I35" s="24">
        <v>7</v>
      </c>
      <c r="J35" s="25">
        <f t="shared" si="3"/>
        <v>1</v>
      </c>
      <c r="K35" s="26"/>
      <c r="L35" s="26"/>
      <c r="M35" s="27">
        <f t="shared" si="4"/>
        <v>1</v>
      </c>
      <c r="N35" s="24">
        <v>7</v>
      </c>
      <c r="O35" s="25">
        <f t="shared" si="5"/>
        <v>1</v>
      </c>
      <c r="P35" s="26"/>
      <c r="Q35" s="26"/>
      <c r="R35" s="27">
        <f t="shared" si="6"/>
        <v>1</v>
      </c>
      <c r="S35" s="24">
        <v>7</v>
      </c>
      <c r="T35" s="25">
        <f t="shared" si="7"/>
        <v>1</v>
      </c>
      <c r="U35" s="26"/>
      <c r="V35" s="26"/>
      <c r="W35" s="27">
        <f t="shared" si="8"/>
        <v>1</v>
      </c>
      <c r="X35" s="24">
        <v>7</v>
      </c>
      <c r="Y35" s="25">
        <f t="shared" si="9"/>
        <v>1</v>
      </c>
      <c r="Z35" s="26"/>
      <c r="AA35" s="26"/>
      <c r="AB35" s="27">
        <f t="shared" si="10"/>
        <v>1</v>
      </c>
      <c r="AC35" s="24">
        <v>7</v>
      </c>
      <c r="AD35" s="25">
        <f t="shared" si="11"/>
        <v>1</v>
      </c>
      <c r="AE35" s="26"/>
      <c r="AF35" s="26"/>
      <c r="AG35" s="27">
        <f t="shared" si="12"/>
        <v>1</v>
      </c>
      <c r="AH35" s="24">
        <f t="shared" si="13"/>
        <v>35</v>
      </c>
      <c r="AI35" s="26">
        <f t="shared" si="14"/>
        <v>0</v>
      </c>
      <c r="AJ35" s="26">
        <f t="shared" si="15"/>
        <v>0</v>
      </c>
      <c r="AK35" s="28">
        <f t="shared" si="16"/>
        <v>5</v>
      </c>
      <c r="AL35" s="20"/>
      <c r="AM35" s="14"/>
    </row>
    <row r="36" spans="1:39" ht="20.25" customHeight="1" thickTop="1" thickBot="1" x14ac:dyDescent="0.3">
      <c r="A36" s="21" t="str">
        <f t="shared" ca="1" si="0"/>
        <v/>
      </c>
      <c r="B36" s="22" t="str">
        <f t="shared" ca="1" si="1"/>
        <v/>
      </c>
      <c r="C36" s="23" t="str">
        <f t="array" ref="C36">IF(AND('Interimaire Juin  2017'!D42=$B$1,'Interimaire Juin  2017'!J42=$B$2),'Interimaire Juin  2017'!E42,"")</f>
        <v/>
      </c>
      <c r="D36" s="23" t="str">
        <f>IF(AND('Interimaire Juin  2017'!D42=$B$1,'Interimaire Juin  2017'!J42=$B$2),'Interimaire Juin  2017'!F42,"")</f>
        <v/>
      </c>
      <c r="E36" s="23" t="str">
        <f t="shared" si="2"/>
        <v/>
      </c>
      <c r="F36" s="23" t="str">
        <f t="array" aca="1" ref="F36" ca="1">IFERROR(INDEX(C:C,SMALL($E$2:$E$300,ROW(INDIRECT("28:"&amp;ROWS(C28:C326))))),"")</f>
        <v/>
      </c>
      <c r="G36" s="23" t="str">
        <f t="array" aca="1" ref="G36" ca="1">IFERROR(INDEX(D:D,SMALL($E$2:$E$300,ROW(INDIRECT("28:"&amp;ROWS(D28:D326))))),"")</f>
        <v/>
      </c>
      <c r="H36" s="29"/>
      <c r="I36" s="24">
        <v>7</v>
      </c>
      <c r="J36" s="25">
        <f t="shared" si="3"/>
        <v>1</v>
      </c>
      <c r="K36" s="26"/>
      <c r="L36" s="26"/>
      <c r="M36" s="27">
        <f t="shared" si="4"/>
        <v>1</v>
      </c>
      <c r="N36" s="24">
        <v>7</v>
      </c>
      <c r="O36" s="25">
        <f t="shared" si="5"/>
        <v>1</v>
      </c>
      <c r="P36" s="26"/>
      <c r="Q36" s="26"/>
      <c r="R36" s="27">
        <f t="shared" si="6"/>
        <v>1</v>
      </c>
      <c r="S36" s="24">
        <v>7</v>
      </c>
      <c r="T36" s="25">
        <f t="shared" si="7"/>
        <v>1</v>
      </c>
      <c r="U36" s="26"/>
      <c r="V36" s="26"/>
      <c r="W36" s="27">
        <f t="shared" si="8"/>
        <v>1</v>
      </c>
      <c r="X36" s="24">
        <v>7</v>
      </c>
      <c r="Y36" s="25">
        <f t="shared" si="9"/>
        <v>1</v>
      </c>
      <c r="Z36" s="26"/>
      <c r="AA36" s="26"/>
      <c r="AB36" s="27">
        <f t="shared" si="10"/>
        <v>1</v>
      </c>
      <c r="AC36" s="24">
        <v>7</v>
      </c>
      <c r="AD36" s="25">
        <f t="shared" si="11"/>
        <v>1</v>
      </c>
      <c r="AE36" s="26"/>
      <c r="AF36" s="26"/>
      <c r="AG36" s="27">
        <f t="shared" si="12"/>
        <v>1</v>
      </c>
      <c r="AH36" s="24">
        <f t="shared" si="13"/>
        <v>35</v>
      </c>
      <c r="AI36" s="26">
        <f t="shared" si="14"/>
        <v>0</v>
      </c>
      <c r="AJ36" s="26">
        <f t="shared" si="15"/>
        <v>0</v>
      </c>
      <c r="AK36" s="28">
        <f t="shared" si="16"/>
        <v>5</v>
      </c>
      <c r="AL36" s="20"/>
      <c r="AM36" s="14"/>
    </row>
    <row r="37" spans="1:39" ht="20.25" customHeight="1" thickTop="1" thickBot="1" x14ac:dyDescent="0.3">
      <c r="A37" s="21" t="str">
        <f t="shared" ca="1" si="0"/>
        <v/>
      </c>
      <c r="B37" s="22" t="str">
        <f t="shared" ca="1" si="1"/>
        <v/>
      </c>
      <c r="C37" s="23" t="str">
        <f t="array" ref="C37">IF(AND('Interimaire Juin  2017'!D43=$B$1,'Interimaire Juin  2017'!J43=$B$2),'Interimaire Juin  2017'!E43,"")</f>
        <v/>
      </c>
      <c r="D37" s="23" t="str">
        <f>IF(AND('Interimaire Juin  2017'!D43=$B$1,'Interimaire Juin  2017'!J43=$B$2),'Interimaire Juin  2017'!F43,"")</f>
        <v/>
      </c>
      <c r="E37" s="23" t="str">
        <f t="shared" si="2"/>
        <v/>
      </c>
      <c r="F37" s="23" t="str">
        <f t="array" aca="1" ref="F37" ca="1">IFERROR(INDEX(C:C,SMALL($E$2:$E$300,ROW(INDIRECT("29:"&amp;ROWS(C29:C327))))),"")</f>
        <v/>
      </c>
      <c r="G37" s="23" t="str">
        <f t="array" aca="1" ref="G37" ca="1">IFERROR(INDEX(D:D,SMALL($E$2:$E$300,ROW(INDIRECT("29:"&amp;ROWS(D29:D327))))),"")</f>
        <v/>
      </c>
      <c r="H37" s="29"/>
      <c r="I37" s="24">
        <v>7</v>
      </c>
      <c r="J37" s="25">
        <f t="shared" si="3"/>
        <v>1</v>
      </c>
      <c r="K37" s="26"/>
      <c r="L37" s="26"/>
      <c r="M37" s="27">
        <f t="shared" si="4"/>
        <v>1</v>
      </c>
      <c r="N37" s="24">
        <v>7</v>
      </c>
      <c r="O37" s="25">
        <f t="shared" si="5"/>
        <v>1</v>
      </c>
      <c r="P37" s="26"/>
      <c r="Q37" s="26"/>
      <c r="R37" s="27">
        <f t="shared" si="6"/>
        <v>1</v>
      </c>
      <c r="S37" s="24">
        <v>7</v>
      </c>
      <c r="T37" s="25">
        <f t="shared" si="7"/>
        <v>1</v>
      </c>
      <c r="U37" s="26"/>
      <c r="V37" s="26"/>
      <c r="W37" s="27">
        <f t="shared" si="8"/>
        <v>1</v>
      </c>
      <c r="X37" s="24">
        <v>7</v>
      </c>
      <c r="Y37" s="25">
        <f t="shared" si="9"/>
        <v>1</v>
      </c>
      <c r="Z37" s="26"/>
      <c r="AA37" s="26"/>
      <c r="AB37" s="27">
        <f t="shared" si="10"/>
        <v>1</v>
      </c>
      <c r="AC37" s="24">
        <v>7</v>
      </c>
      <c r="AD37" s="25">
        <f t="shared" si="11"/>
        <v>1</v>
      </c>
      <c r="AE37" s="26"/>
      <c r="AF37" s="26"/>
      <c r="AG37" s="27">
        <f t="shared" si="12"/>
        <v>1</v>
      </c>
      <c r="AH37" s="24">
        <f t="shared" si="13"/>
        <v>35</v>
      </c>
      <c r="AI37" s="26">
        <f t="shared" si="14"/>
        <v>0</v>
      </c>
      <c r="AJ37" s="26">
        <f t="shared" si="15"/>
        <v>0</v>
      </c>
      <c r="AK37" s="28">
        <f t="shared" si="16"/>
        <v>5</v>
      </c>
      <c r="AL37" s="20"/>
      <c r="AM37" s="14"/>
    </row>
    <row r="38" spans="1:39" ht="20.25" customHeight="1" thickTop="1" thickBot="1" x14ac:dyDescent="0.3">
      <c r="A38" s="21" t="str">
        <f t="shared" ca="1" si="0"/>
        <v/>
      </c>
      <c r="B38" s="22" t="str">
        <f t="shared" ca="1" si="1"/>
        <v/>
      </c>
      <c r="C38" s="23" t="str">
        <f t="array" ref="C38">IF(AND('Interimaire Juin  2017'!D44=$B$1,'Interimaire Juin  2017'!J44=$B$2),'Interimaire Juin  2017'!E44,"")</f>
        <v/>
      </c>
      <c r="D38" s="23" t="str">
        <f>IF(AND('Interimaire Juin  2017'!D44=$B$1,'Interimaire Juin  2017'!J44=$B$2),'Interimaire Juin  2017'!F44,"")</f>
        <v/>
      </c>
      <c r="E38" s="23" t="str">
        <f t="shared" si="2"/>
        <v/>
      </c>
      <c r="F38" s="23" t="str">
        <f t="array" aca="1" ref="F38" ca="1">IFERROR(INDEX(C:C,SMALL($E$2:$E$300,ROW(INDIRECT("30:"&amp;ROWS(C30:C328))))),"")</f>
        <v/>
      </c>
      <c r="G38" s="23" t="str">
        <f t="array" aca="1" ref="G38" ca="1">IFERROR(INDEX(D:D,SMALL($E$2:$E$300,ROW(INDIRECT("30:"&amp;ROWS(D30:D328))))),"")</f>
        <v/>
      </c>
      <c r="H38" s="29"/>
      <c r="I38" s="24">
        <v>7</v>
      </c>
      <c r="J38" s="25">
        <f t="shared" si="3"/>
        <v>1</v>
      </c>
      <c r="K38" s="26"/>
      <c r="L38" s="26"/>
      <c r="M38" s="27">
        <f t="shared" si="4"/>
        <v>1</v>
      </c>
      <c r="N38" s="24">
        <v>7</v>
      </c>
      <c r="O38" s="25">
        <f t="shared" si="5"/>
        <v>1</v>
      </c>
      <c r="P38" s="26"/>
      <c r="Q38" s="26"/>
      <c r="R38" s="27">
        <f t="shared" si="6"/>
        <v>1</v>
      </c>
      <c r="S38" s="24">
        <v>7</v>
      </c>
      <c r="T38" s="25">
        <f t="shared" si="7"/>
        <v>1</v>
      </c>
      <c r="U38" s="26"/>
      <c r="V38" s="26"/>
      <c r="W38" s="27">
        <f t="shared" si="8"/>
        <v>1</v>
      </c>
      <c r="X38" s="24">
        <v>7</v>
      </c>
      <c r="Y38" s="25">
        <f t="shared" si="9"/>
        <v>1</v>
      </c>
      <c r="Z38" s="26"/>
      <c r="AA38" s="26"/>
      <c r="AB38" s="27">
        <f t="shared" si="10"/>
        <v>1</v>
      </c>
      <c r="AC38" s="24">
        <v>7</v>
      </c>
      <c r="AD38" s="25">
        <f t="shared" si="11"/>
        <v>1</v>
      </c>
      <c r="AE38" s="26"/>
      <c r="AF38" s="26"/>
      <c r="AG38" s="27">
        <f t="shared" si="12"/>
        <v>1</v>
      </c>
      <c r="AH38" s="24">
        <f t="shared" si="13"/>
        <v>35</v>
      </c>
      <c r="AI38" s="26">
        <f t="shared" si="14"/>
        <v>0</v>
      </c>
      <c r="AJ38" s="26">
        <f t="shared" si="15"/>
        <v>0</v>
      </c>
      <c r="AK38" s="28">
        <f t="shared" si="16"/>
        <v>5</v>
      </c>
      <c r="AL38" s="20"/>
      <c r="AM38" s="14"/>
    </row>
    <row r="39" spans="1:39" ht="20.25" customHeight="1" thickTop="1" thickBot="1" x14ac:dyDescent="0.3">
      <c r="A39" s="21" t="str">
        <f t="shared" ca="1" si="0"/>
        <v/>
      </c>
      <c r="B39" s="22" t="str">
        <f t="shared" ca="1" si="1"/>
        <v/>
      </c>
      <c r="C39" s="23" t="str">
        <f t="array" ref="C39">IF(AND('Interimaire Juin  2017'!D45=$B$1,'Interimaire Juin  2017'!J45=$B$2),'Interimaire Juin  2017'!E45,"")</f>
        <v/>
      </c>
      <c r="D39" s="23" t="str">
        <f>IF(AND('Interimaire Juin  2017'!D45=$B$1,'Interimaire Juin  2017'!J45=$B$2),'Interimaire Juin  2017'!F45,"")</f>
        <v/>
      </c>
      <c r="E39" s="23" t="str">
        <f t="shared" si="2"/>
        <v/>
      </c>
      <c r="F39" s="23" t="str">
        <f t="array" aca="1" ref="F39" ca="1">IFERROR(INDEX(C:C,SMALL($E$2:$E$300,ROW(INDIRECT("31:"&amp;ROWS(C31:C329))))),"")</f>
        <v/>
      </c>
      <c r="G39" s="23" t="str">
        <f t="array" aca="1" ref="G39" ca="1">IFERROR(INDEX(D:D,SMALL($E$2:$E$300,ROW(INDIRECT("31:"&amp;ROWS(D31:D329))))),"")</f>
        <v/>
      </c>
      <c r="H39" s="29"/>
      <c r="I39" s="24">
        <v>7</v>
      </c>
      <c r="J39" s="25">
        <f t="shared" si="3"/>
        <v>1</v>
      </c>
      <c r="K39" s="26"/>
      <c r="L39" s="26"/>
      <c r="M39" s="27">
        <f t="shared" si="4"/>
        <v>1</v>
      </c>
      <c r="N39" s="24">
        <v>7</v>
      </c>
      <c r="O39" s="25">
        <f t="shared" si="5"/>
        <v>1</v>
      </c>
      <c r="P39" s="26"/>
      <c r="Q39" s="26"/>
      <c r="R39" s="27">
        <f t="shared" si="6"/>
        <v>1</v>
      </c>
      <c r="S39" s="24">
        <v>7</v>
      </c>
      <c r="T39" s="25">
        <f t="shared" si="7"/>
        <v>1</v>
      </c>
      <c r="U39" s="26"/>
      <c r="V39" s="26"/>
      <c r="W39" s="27">
        <f t="shared" si="8"/>
        <v>1</v>
      </c>
      <c r="X39" s="24">
        <v>7</v>
      </c>
      <c r="Y39" s="25">
        <f t="shared" si="9"/>
        <v>1</v>
      </c>
      <c r="Z39" s="26"/>
      <c r="AA39" s="26"/>
      <c r="AB39" s="27">
        <f t="shared" si="10"/>
        <v>1</v>
      </c>
      <c r="AC39" s="24">
        <v>7</v>
      </c>
      <c r="AD39" s="25">
        <f t="shared" si="11"/>
        <v>1</v>
      </c>
      <c r="AE39" s="26"/>
      <c r="AF39" s="26"/>
      <c r="AG39" s="27">
        <f t="shared" si="12"/>
        <v>1</v>
      </c>
      <c r="AH39" s="24">
        <f t="shared" si="13"/>
        <v>35</v>
      </c>
      <c r="AI39" s="26">
        <f t="shared" si="14"/>
        <v>0</v>
      </c>
      <c r="AJ39" s="26">
        <f t="shared" si="15"/>
        <v>0</v>
      </c>
      <c r="AK39" s="28">
        <f t="shared" si="16"/>
        <v>5</v>
      </c>
      <c r="AL39" s="20"/>
      <c r="AM39" s="14"/>
    </row>
    <row r="40" spans="1:39" ht="20.25" customHeight="1" thickTop="1" thickBot="1" x14ac:dyDescent="0.3">
      <c r="A40" s="21" t="str">
        <f t="shared" ca="1" si="0"/>
        <v/>
      </c>
      <c r="B40" s="22" t="str">
        <f t="shared" ca="1" si="1"/>
        <v/>
      </c>
      <c r="C40" s="23" t="str">
        <f t="array" ref="C40">IF(AND('Interimaire Juin  2017'!D46=$B$1,'Interimaire Juin  2017'!J46=$B$2),'Interimaire Juin  2017'!E46,"")</f>
        <v/>
      </c>
      <c r="D40" s="23" t="str">
        <f>IF(AND('Interimaire Juin  2017'!D46=$B$1,'Interimaire Juin  2017'!J46=$B$2),'Interimaire Juin  2017'!F46,"")</f>
        <v/>
      </c>
      <c r="E40" s="23" t="str">
        <f t="shared" si="2"/>
        <v/>
      </c>
      <c r="F40" s="23" t="str">
        <f t="array" aca="1" ref="F40" ca="1">IFERROR(INDEX(C:C,SMALL($E$2:$E$300,ROW(INDIRECT("32:"&amp;ROWS(C32:C330))))),"")</f>
        <v/>
      </c>
      <c r="G40" s="23" t="str">
        <f t="array" aca="1" ref="G40" ca="1">IFERROR(INDEX(D:D,SMALL($E$2:$E$300,ROW(INDIRECT("32:"&amp;ROWS(D32:D330))))),"")</f>
        <v/>
      </c>
      <c r="H40" s="29"/>
      <c r="I40" s="24">
        <v>7</v>
      </c>
      <c r="J40" s="25">
        <f t="shared" si="3"/>
        <v>1</v>
      </c>
      <c r="K40" s="26"/>
      <c r="L40" s="26"/>
      <c r="M40" s="27">
        <f t="shared" si="4"/>
        <v>1</v>
      </c>
      <c r="N40" s="24">
        <v>7</v>
      </c>
      <c r="O40" s="25">
        <f t="shared" si="5"/>
        <v>1</v>
      </c>
      <c r="P40" s="26"/>
      <c r="Q40" s="26"/>
      <c r="R40" s="27">
        <f t="shared" si="6"/>
        <v>1</v>
      </c>
      <c r="S40" s="24">
        <v>7</v>
      </c>
      <c r="T40" s="25">
        <f t="shared" si="7"/>
        <v>1</v>
      </c>
      <c r="U40" s="26"/>
      <c r="V40" s="26"/>
      <c r="W40" s="27">
        <f t="shared" si="8"/>
        <v>1</v>
      </c>
      <c r="X40" s="24">
        <v>7</v>
      </c>
      <c r="Y40" s="25">
        <f t="shared" si="9"/>
        <v>1</v>
      </c>
      <c r="Z40" s="26"/>
      <c r="AA40" s="26"/>
      <c r="AB40" s="27">
        <f t="shared" si="10"/>
        <v>1</v>
      </c>
      <c r="AC40" s="24">
        <v>7</v>
      </c>
      <c r="AD40" s="25">
        <f t="shared" si="11"/>
        <v>1</v>
      </c>
      <c r="AE40" s="26"/>
      <c r="AF40" s="26"/>
      <c r="AG40" s="27">
        <f t="shared" si="12"/>
        <v>1</v>
      </c>
      <c r="AH40" s="24">
        <f t="shared" si="13"/>
        <v>35</v>
      </c>
      <c r="AI40" s="26">
        <f t="shared" si="14"/>
        <v>0</v>
      </c>
      <c r="AJ40" s="26">
        <f t="shared" si="15"/>
        <v>0</v>
      </c>
      <c r="AK40" s="28">
        <f t="shared" si="16"/>
        <v>5</v>
      </c>
      <c r="AL40" s="20"/>
      <c r="AM40" s="14"/>
    </row>
    <row r="41" spans="1:39" ht="20.25" customHeight="1" thickTop="1" thickBot="1" x14ac:dyDescent="0.3">
      <c r="A41" s="21" t="str">
        <f t="shared" ca="1" si="0"/>
        <v/>
      </c>
      <c r="B41" s="22" t="str">
        <f t="shared" ca="1" si="1"/>
        <v/>
      </c>
      <c r="C41" s="23" t="str">
        <f t="array" ref="C41">IF(AND('Interimaire Juin  2017'!D47=$B$1,'Interimaire Juin  2017'!J47=$B$2),'Interimaire Juin  2017'!E47,"")</f>
        <v/>
      </c>
      <c r="D41" s="23" t="str">
        <f>IF(AND('Interimaire Juin  2017'!D47=$B$1,'Interimaire Juin  2017'!J47=$B$2),'Interimaire Juin  2017'!F47,"")</f>
        <v/>
      </c>
      <c r="E41" s="23" t="str">
        <f t="shared" si="2"/>
        <v/>
      </c>
      <c r="F41" s="23" t="str">
        <f t="array" aca="1" ref="F41" ca="1">IFERROR(INDEX(C:C,SMALL($E$2:$E$300,ROW(INDIRECT("33:"&amp;ROWS(C33:C331))))),"")</f>
        <v/>
      </c>
      <c r="G41" s="23" t="str">
        <f t="array" aca="1" ref="G41" ca="1">IFERROR(INDEX(D:D,SMALL($E$2:$E$300,ROW(INDIRECT("33:"&amp;ROWS(D33:D331))))),"")</f>
        <v/>
      </c>
      <c r="H41" s="29"/>
      <c r="I41" s="24">
        <v>7</v>
      </c>
      <c r="J41" s="25">
        <f t="shared" si="3"/>
        <v>1</v>
      </c>
      <c r="K41" s="26"/>
      <c r="L41" s="26"/>
      <c r="M41" s="27">
        <f t="shared" si="4"/>
        <v>1</v>
      </c>
      <c r="N41" s="24">
        <v>7</v>
      </c>
      <c r="O41" s="25">
        <f t="shared" si="5"/>
        <v>1</v>
      </c>
      <c r="P41" s="26"/>
      <c r="Q41" s="26"/>
      <c r="R41" s="27">
        <f t="shared" si="6"/>
        <v>1</v>
      </c>
      <c r="S41" s="24">
        <v>7</v>
      </c>
      <c r="T41" s="25">
        <f t="shared" si="7"/>
        <v>1</v>
      </c>
      <c r="U41" s="26"/>
      <c r="V41" s="26"/>
      <c r="W41" s="27">
        <f t="shared" si="8"/>
        <v>1</v>
      </c>
      <c r="X41" s="24">
        <v>7</v>
      </c>
      <c r="Y41" s="25">
        <f t="shared" si="9"/>
        <v>1</v>
      </c>
      <c r="Z41" s="26"/>
      <c r="AA41" s="26"/>
      <c r="AB41" s="27">
        <f t="shared" si="10"/>
        <v>1</v>
      </c>
      <c r="AC41" s="24">
        <v>7</v>
      </c>
      <c r="AD41" s="25">
        <f t="shared" si="11"/>
        <v>1</v>
      </c>
      <c r="AE41" s="26"/>
      <c r="AF41" s="26"/>
      <c r="AG41" s="27">
        <f t="shared" si="12"/>
        <v>1</v>
      </c>
      <c r="AH41" s="24">
        <f t="shared" si="13"/>
        <v>35</v>
      </c>
      <c r="AI41" s="26">
        <f t="shared" si="14"/>
        <v>0</v>
      </c>
      <c r="AJ41" s="26">
        <f t="shared" si="15"/>
        <v>0</v>
      </c>
      <c r="AK41" s="28">
        <f t="shared" si="16"/>
        <v>5</v>
      </c>
      <c r="AL41" s="20"/>
      <c r="AM41" s="14"/>
    </row>
    <row r="42" spans="1:39" ht="20.25" customHeight="1" thickTop="1" thickBot="1" x14ac:dyDescent="0.3">
      <c r="A42" s="21" t="str">
        <f t="shared" ca="1" si="0"/>
        <v/>
      </c>
      <c r="B42" s="22" t="str">
        <f t="shared" ca="1" si="1"/>
        <v/>
      </c>
      <c r="C42" s="23" t="str">
        <f t="array" ref="C42">IF(AND('Interimaire Juin  2017'!D48=$B$1,'Interimaire Juin  2017'!J48=$B$2),'Interimaire Juin  2017'!E48,"")</f>
        <v/>
      </c>
      <c r="D42" s="23" t="str">
        <f>IF(AND('Interimaire Juin  2017'!D48=$B$1,'Interimaire Juin  2017'!J48=$B$2),'Interimaire Juin  2017'!F48,"")</f>
        <v/>
      </c>
      <c r="E42" s="23" t="str">
        <f t="shared" si="2"/>
        <v/>
      </c>
      <c r="F42" s="23" t="str">
        <f t="array" aca="1" ref="F42" ca="1">IFERROR(INDEX(C:C,SMALL($E$2:$E$300,ROW(INDIRECT("34:"&amp;ROWS(C34:C332))))),"")</f>
        <v/>
      </c>
      <c r="G42" s="23" t="str">
        <f t="array" aca="1" ref="G42" ca="1">IFERROR(INDEX(D:D,SMALL($E$2:$E$300,ROW(INDIRECT("34:"&amp;ROWS(D34:D332))))),"")</f>
        <v/>
      </c>
      <c r="H42" s="29"/>
      <c r="I42" s="24">
        <v>7</v>
      </c>
      <c r="J42" s="25">
        <f t="shared" si="3"/>
        <v>1</v>
      </c>
      <c r="K42" s="26"/>
      <c r="L42" s="26"/>
      <c r="M42" s="27">
        <f t="shared" si="4"/>
        <v>1</v>
      </c>
      <c r="N42" s="24">
        <v>7</v>
      </c>
      <c r="O42" s="25">
        <f t="shared" si="5"/>
        <v>1</v>
      </c>
      <c r="P42" s="26"/>
      <c r="Q42" s="26"/>
      <c r="R42" s="27">
        <f t="shared" si="6"/>
        <v>1</v>
      </c>
      <c r="S42" s="24">
        <v>7</v>
      </c>
      <c r="T42" s="25">
        <f t="shared" si="7"/>
        <v>1</v>
      </c>
      <c r="U42" s="26"/>
      <c r="V42" s="26"/>
      <c r="W42" s="27">
        <f t="shared" si="8"/>
        <v>1</v>
      </c>
      <c r="X42" s="24">
        <v>7</v>
      </c>
      <c r="Y42" s="25">
        <f t="shared" si="9"/>
        <v>1</v>
      </c>
      <c r="Z42" s="26"/>
      <c r="AA42" s="26"/>
      <c r="AB42" s="27">
        <f t="shared" si="10"/>
        <v>1</v>
      </c>
      <c r="AC42" s="24">
        <v>7</v>
      </c>
      <c r="AD42" s="25">
        <f t="shared" si="11"/>
        <v>1</v>
      </c>
      <c r="AE42" s="26"/>
      <c r="AF42" s="26"/>
      <c r="AG42" s="27">
        <f t="shared" si="12"/>
        <v>1</v>
      </c>
      <c r="AH42" s="24">
        <f t="shared" si="13"/>
        <v>35</v>
      </c>
      <c r="AI42" s="26">
        <f t="shared" si="14"/>
        <v>0</v>
      </c>
      <c r="AJ42" s="26">
        <f t="shared" si="15"/>
        <v>0</v>
      </c>
      <c r="AK42" s="28">
        <f t="shared" si="16"/>
        <v>5</v>
      </c>
      <c r="AL42" s="20"/>
      <c r="AM42" s="14"/>
    </row>
    <row r="43" spans="1:39" ht="20.25" customHeight="1" thickTop="1" thickBot="1" x14ac:dyDescent="0.3">
      <c r="A43" s="21" t="str">
        <f t="shared" ca="1" si="0"/>
        <v/>
      </c>
      <c r="B43" s="22" t="str">
        <f t="shared" ca="1" si="1"/>
        <v/>
      </c>
      <c r="C43" s="23" t="str">
        <f t="array" ref="C43">IF(AND('Interimaire Juin  2017'!D49=$B$1,'Interimaire Juin  2017'!J49=$B$2),'Interimaire Juin  2017'!E49,"")</f>
        <v/>
      </c>
      <c r="D43" s="23" t="str">
        <f>IF(AND('Interimaire Juin  2017'!D49=$B$1,'Interimaire Juin  2017'!J49=$B$2),'Interimaire Juin  2017'!F49,"")</f>
        <v/>
      </c>
      <c r="E43" s="23" t="str">
        <f t="shared" si="2"/>
        <v/>
      </c>
      <c r="F43" s="23" t="str">
        <f t="array" aca="1" ref="F43" ca="1">IFERROR(INDEX(C:C,SMALL($E$2:$E$300,ROW(INDIRECT("35:"&amp;ROWS(C35:C333))))),"")</f>
        <v/>
      </c>
      <c r="G43" s="23" t="str">
        <f t="array" aca="1" ref="G43" ca="1">IFERROR(INDEX(D:D,SMALL($E$2:$E$300,ROW(INDIRECT("35:"&amp;ROWS(D35:D333))))),"")</f>
        <v/>
      </c>
      <c r="H43" s="29"/>
      <c r="I43" s="24">
        <v>7</v>
      </c>
      <c r="J43" s="25">
        <f t="shared" si="3"/>
        <v>1</v>
      </c>
      <c r="K43" s="26"/>
      <c r="L43" s="26"/>
      <c r="M43" s="27">
        <f t="shared" si="4"/>
        <v>1</v>
      </c>
      <c r="N43" s="24">
        <v>7</v>
      </c>
      <c r="O43" s="25">
        <f t="shared" si="5"/>
        <v>1</v>
      </c>
      <c r="P43" s="26"/>
      <c r="Q43" s="26"/>
      <c r="R43" s="27">
        <f t="shared" si="6"/>
        <v>1</v>
      </c>
      <c r="S43" s="24">
        <v>7</v>
      </c>
      <c r="T43" s="25">
        <f t="shared" si="7"/>
        <v>1</v>
      </c>
      <c r="U43" s="26"/>
      <c r="V43" s="26"/>
      <c r="W43" s="27">
        <f t="shared" si="8"/>
        <v>1</v>
      </c>
      <c r="X43" s="24">
        <v>7</v>
      </c>
      <c r="Y43" s="25">
        <f t="shared" si="9"/>
        <v>1</v>
      </c>
      <c r="Z43" s="26"/>
      <c r="AA43" s="26"/>
      <c r="AB43" s="27">
        <f t="shared" si="10"/>
        <v>1</v>
      </c>
      <c r="AC43" s="24">
        <v>7</v>
      </c>
      <c r="AD43" s="25">
        <f t="shared" si="11"/>
        <v>1</v>
      </c>
      <c r="AE43" s="26"/>
      <c r="AF43" s="26"/>
      <c r="AG43" s="27">
        <f t="shared" si="12"/>
        <v>1</v>
      </c>
      <c r="AH43" s="24">
        <f t="shared" si="13"/>
        <v>35</v>
      </c>
      <c r="AI43" s="26">
        <f t="shared" si="14"/>
        <v>0</v>
      </c>
      <c r="AJ43" s="26">
        <f t="shared" si="15"/>
        <v>0</v>
      </c>
      <c r="AK43" s="28">
        <f t="shared" si="16"/>
        <v>5</v>
      </c>
      <c r="AL43" s="20"/>
      <c r="AM43" s="14"/>
    </row>
    <row r="44" spans="1:39" ht="20.25" customHeight="1" thickTop="1" thickBot="1" x14ac:dyDescent="0.3">
      <c r="A44" s="21" t="str">
        <f t="shared" ca="1" si="0"/>
        <v/>
      </c>
      <c r="B44" s="22" t="str">
        <f t="shared" ca="1" si="1"/>
        <v/>
      </c>
      <c r="C44" s="23" t="str">
        <f t="array" ref="C44">IF(AND('Interimaire Juin  2017'!D50=$B$1,'Interimaire Juin  2017'!J50=$B$2),'Interimaire Juin  2017'!E50,"")</f>
        <v/>
      </c>
      <c r="D44" s="23" t="str">
        <f>IF(AND('Interimaire Juin  2017'!D50=$B$1,'Interimaire Juin  2017'!J50=$B$2),'Interimaire Juin  2017'!F50,"")</f>
        <v/>
      </c>
      <c r="E44" s="23" t="str">
        <f t="shared" si="2"/>
        <v/>
      </c>
      <c r="F44" s="23" t="str">
        <f t="array" aca="1" ref="F44" ca="1">IFERROR(INDEX(C:C,SMALL($E$2:$E$300,ROW(INDIRECT("36:"&amp;ROWS(C36:C334))))),"")</f>
        <v/>
      </c>
      <c r="G44" s="23" t="str">
        <f t="array" aca="1" ref="G44" ca="1">IFERROR(INDEX(D:D,SMALL($E$2:$E$300,ROW(INDIRECT("36:"&amp;ROWS(D36:D334))))),"")</f>
        <v/>
      </c>
      <c r="H44" s="29"/>
      <c r="I44" s="24">
        <v>7</v>
      </c>
      <c r="J44" s="25">
        <f t="shared" si="3"/>
        <v>1</v>
      </c>
      <c r="K44" s="26"/>
      <c r="L44" s="26"/>
      <c r="M44" s="27">
        <f t="shared" si="4"/>
        <v>1</v>
      </c>
      <c r="N44" s="24">
        <v>7</v>
      </c>
      <c r="O44" s="25">
        <f t="shared" si="5"/>
        <v>1</v>
      </c>
      <c r="P44" s="26"/>
      <c r="Q44" s="26"/>
      <c r="R44" s="27">
        <f t="shared" si="6"/>
        <v>1</v>
      </c>
      <c r="S44" s="24">
        <v>7</v>
      </c>
      <c r="T44" s="25">
        <f t="shared" si="7"/>
        <v>1</v>
      </c>
      <c r="U44" s="26"/>
      <c r="V44" s="26"/>
      <c r="W44" s="27">
        <f t="shared" si="8"/>
        <v>1</v>
      </c>
      <c r="X44" s="24">
        <v>7</v>
      </c>
      <c r="Y44" s="25">
        <f t="shared" si="9"/>
        <v>1</v>
      </c>
      <c r="Z44" s="26"/>
      <c r="AA44" s="26"/>
      <c r="AB44" s="27">
        <f t="shared" si="10"/>
        <v>1</v>
      </c>
      <c r="AC44" s="24">
        <v>7</v>
      </c>
      <c r="AD44" s="25">
        <f t="shared" si="11"/>
        <v>1</v>
      </c>
      <c r="AE44" s="26"/>
      <c r="AF44" s="26"/>
      <c r="AG44" s="27">
        <f t="shared" si="12"/>
        <v>1</v>
      </c>
      <c r="AH44" s="24">
        <f t="shared" si="13"/>
        <v>35</v>
      </c>
      <c r="AI44" s="26">
        <f t="shared" si="14"/>
        <v>0</v>
      </c>
      <c r="AJ44" s="26">
        <f t="shared" si="15"/>
        <v>0</v>
      </c>
      <c r="AK44" s="28">
        <f t="shared" si="16"/>
        <v>5</v>
      </c>
      <c r="AL44" s="20"/>
      <c r="AM44" s="14"/>
    </row>
    <row r="45" spans="1:39" ht="20.25" customHeight="1" thickTop="1" thickBot="1" x14ac:dyDescent="0.3">
      <c r="A45" s="21" t="str">
        <f t="shared" ca="1" si="0"/>
        <v/>
      </c>
      <c r="B45" s="22" t="str">
        <f t="shared" ca="1" si="1"/>
        <v/>
      </c>
      <c r="C45" s="23" t="str">
        <f t="array" ref="C45">IF(AND('Interimaire Juin  2017'!D51=$B$1,'Interimaire Juin  2017'!J51=$B$2),'Interimaire Juin  2017'!E51,"")</f>
        <v/>
      </c>
      <c r="D45" s="23" t="str">
        <f>IF(AND('Interimaire Juin  2017'!D51=$B$1,'Interimaire Juin  2017'!J51=$B$2),'Interimaire Juin  2017'!F51,"")</f>
        <v/>
      </c>
      <c r="E45" s="23" t="str">
        <f t="shared" si="2"/>
        <v/>
      </c>
      <c r="F45" s="23" t="str">
        <f t="array" aca="1" ref="F45" ca="1">IFERROR(INDEX(C:C,SMALL($E$2:$E$300,ROW(INDIRECT("37:"&amp;ROWS(C37:C335))))),"")</f>
        <v/>
      </c>
      <c r="G45" s="23" t="str">
        <f t="array" aca="1" ref="G45" ca="1">IFERROR(INDEX(D:D,SMALL($E$2:$E$300,ROW(INDIRECT("37:"&amp;ROWS(D37:D335))))),"")</f>
        <v/>
      </c>
      <c r="H45" s="29"/>
      <c r="I45" s="24">
        <v>7</v>
      </c>
      <c r="J45" s="25">
        <f t="shared" si="3"/>
        <v>1</v>
      </c>
      <c r="K45" s="26"/>
      <c r="L45" s="26"/>
      <c r="M45" s="27">
        <f t="shared" si="4"/>
        <v>1</v>
      </c>
      <c r="N45" s="24">
        <v>7</v>
      </c>
      <c r="O45" s="25">
        <f t="shared" si="5"/>
        <v>1</v>
      </c>
      <c r="P45" s="26"/>
      <c r="Q45" s="26"/>
      <c r="R45" s="27">
        <f t="shared" si="6"/>
        <v>1</v>
      </c>
      <c r="S45" s="24">
        <v>7</v>
      </c>
      <c r="T45" s="25">
        <f t="shared" si="7"/>
        <v>1</v>
      </c>
      <c r="U45" s="26"/>
      <c r="V45" s="26"/>
      <c r="W45" s="27">
        <f t="shared" si="8"/>
        <v>1</v>
      </c>
      <c r="X45" s="24">
        <v>7</v>
      </c>
      <c r="Y45" s="25">
        <f t="shared" si="9"/>
        <v>1</v>
      </c>
      <c r="Z45" s="26"/>
      <c r="AA45" s="26"/>
      <c r="AB45" s="27">
        <f t="shared" si="10"/>
        <v>1</v>
      </c>
      <c r="AC45" s="24">
        <v>7</v>
      </c>
      <c r="AD45" s="25">
        <f t="shared" si="11"/>
        <v>1</v>
      </c>
      <c r="AE45" s="26"/>
      <c r="AF45" s="26"/>
      <c r="AG45" s="27">
        <f t="shared" si="12"/>
        <v>1</v>
      </c>
      <c r="AH45" s="24">
        <f t="shared" si="13"/>
        <v>35</v>
      </c>
      <c r="AI45" s="26">
        <f t="shared" si="14"/>
        <v>0</v>
      </c>
      <c r="AJ45" s="26">
        <f t="shared" si="15"/>
        <v>0</v>
      </c>
      <c r="AK45" s="28">
        <f t="shared" si="16"/>
        <v>5</v>
      </c>
      <c r="AL45" s="20"/>
      <c r="AM45" s="14"/>
    </row>
    <row r="46" spans="1:39" ht="20.25" customHeight="1" thickTop="1" thickBot="1" x14ac:dyDescent="0.3">
      <c r="A46" s="21" t="str">
        <f t="shared" ca="1" si="0"/>
        <v/>
      </c>
      <c r="B46" s="22" t="str">
        <f t="shared" ca="1" si="1"/>
        <v/>
      </c>
      <c r="C46" s="23" t="str">
        <f t="array" ref="C46">IF(AND('Interimaire Juin  2017'!D52=$B$1,'Interimaire Juin  2017'!J52=$B$2),'Interimaire Juin  2017'!E52,"")</f>
        <v/>
      </c>
      <c r="D46" s="23" t="str">
        <f>IF(AND('Interimaire Juin  2017'!D52=$B$1,'Interimaire Juin  2017'!J52=$B$2),'Interimaire Juin  2017'!F52,"")</f>
        <v/>
      </c>
      <c r="E46" s="23" t="str">
        <f t="shared" si="2"/>
        <v/>
      </c>
      <c r="F46" s="23" t="str">
        <f t="array" aca="1" ref="F46" ca="1">IFERROR(INDEX(C:C,SMALL($E$2:$E$300,ROW(INDIRECT("38:"&amp;ROWS(C38:C336))))),"")</f>
        <v/>
      </c>
      <c r="G46" s="23" t="str">
        <f t="array" aca="1" ref="G46" ca="1">IFERROR(INDEX(D:D,SMALL($E$2:$E$300,ROW(INDIRECT("38:"&amp;ROWS(D38:D336))))),"")</f>
        <v/>
      </c>
      <c r="H46" s="29"/>
      <c r="I46" s="24">
        <v>7</v>
      </c>
      <c r="J46" s="25">
        <f t="shared" si="3"/>
        <v>1</v>
      </c>
      <c r="K46" s="26"/>
      <c r="L46" s="26"/>
      <c r="M46" s="27">
        <f t="shared" si="4"/>
        <v>1</v>
      </c>
      <c r="N46" s="24">
        <v>7</v>
      </c>
      <c r="O46" s="25">
        <f t="shared" si="5"/>
        <v>1</v>
      </c>
      <c r="P46" s="26"/>
      <c r="Q46" s="26"/>
      <c r="R46" s="27">
        <f t="shared" si="6"/>
        <v>1</v>
      </c>
      <c r="S46" s="24">
        <v>7</v>
      </c>
      <c r="T46" s="25">
        <f t="shared" si="7"/>
        <v>1</v>
      </c>
      <c r="U46" s="26"/>
      <c r="V46" s="26"/>
      <c r="W46" s="27">
        <f t="shared" si="8"/>
        <v>1</v>
      </c>
      <c r="X46" s="24">
        <v>7</v>
      </c>
      <c r="Y46" s="25">
        <f t="shared" si="9"/>
        <v>1</v>
      </c>
      <c r="Z46" s="26"/>
      <c r="AA46" s="26"/>
      <c r="AB46" s="27">
        <f t="shared" si="10"/>
        <v>1</v>
      </c>
      <c r="AC46" s="24">
        <v>7</v>
      </c>
      <c r="AD46" s="25">
        <f t="shared" si="11"/>
        <v>1</v>
      </c>
      <c r="AE46" s="26"/>
      <c r="AF46" s="26"/>
      <c r="AG46" s="27">
        <f t="shared" si="12"/>
        <v>1</v>
      </c>
      <c r="AH46" s="24">
        <f t="shared" si="13"/>
        <v>35</v>
      </c>
      <c r="AI46" s="26">
        <f t="shared" si="14"/>
        <v>0</v>
      </c>
      <c r="AJ46" s="26">
        <f t="shared" si="15"/>
        <v>0</v>
      </c>
      <c r="AK46" s="28">
        <f t="shared" si="16"/>
        <v>5</v>
      </c>
      <c r="AL46" s="20"/>
      <c r="AM46" s="14"/>
    </row>
    <row r="47" spans="1:39" ht="20.25" customHeight="1" thickTop="1" thickBot="1" x14ac:dyDescent="0.3">
      <c r="A47" s="21" t="str">
        <f t="shared" ca="1" si="0"/>
        <v/>
      </c>
      <c r="B47" s="22" t="str">
        <f t="shared" ca="1" si="1"/>
        <v/>
      </c>
      <c r="C47" s="23" t="str">
        <f t="array" ref="C47">IF(AND('Interimaire Juin  2017'!D53=$B$1,'Interimaire Juin  2017'!J53=$B$2),'Interimaire Juin  2017'!E53,"")</f>
        <v/>
      </c>
      <c r="D47" s="23" t="str">
        <f>IF(AND('Interimaire Juin  2017'!D53=$B$1,'Interimaire Juin  2017'!J53=$B$2),'Interimaire Juin  2017'!F53,"")</f>
        <v/>
      </c>
      <c r="E47" s="23" t="str">
        <f t="shared" si="2"/>
        <v/>
      </c>
      <c r="F47" s="23" t="str">
        <f t="array" aca="1" ref="F47" ca="1">IFERROR(INDEX(C:C,SMALL($E$2:$E$300,ROW(INDIRECT("39:"&amp;ROWS(C39:C337))))),"")</f>
        <v/>
      </c>
      <c r="G47" s="23" t="str">
        <f t="array" aca="1" ref="G47" ca="1">IFERROR(INDEX(D:D,SMALL($E$2:$E$300,ROW(INDIRECT("39:"&amp;ROWS(D39:D337))))),"")</f>
        <v/>
      </c>
      <c r="H47" s="29"/>
      <c r="I47" s="24">
        <v>7</v>
      </c>
      <c r="J47" s="25">
        <f t="shared" si="3"/>
        <v>1</v>
      </c>
      <c r="K47" s="26"/>
      <c r="L47" s="26"/>
      <c r="M47" s="27">
        <f t="shared" si="4"/>
        <v>1</v>
      </c>
      <c r="N47" s="24">
        <v>7</v>
      </c>
      <c r="O47" s="25">
        <f t="shared" si="5"/>
        <v>1</v>
      </c>
      <c r="P47" s="26"/>
      <c r="Q47" s="26"/>
      <c r="R47" s="27">
        <f t="shared" si="6"/>
        <v>1</v>
      </c>
      <c r="S47" s="24">
        <v>7</v>
      </c>
      <c r="T47" s="25">
        <f t="shared" si="7"/>
        <v>1</v>
      </c>
      <c r="U47" s="26"/>
      <c r="V47" s="26"/>
      <c r="W47" s="27">
        <f t="shared" si="8"/>
        <v>1</v>
      </c>
      <c r="X47" s="24">
        <v>7</v>
      </c>
      <c r="Y47" s="25">
        <f t="shared" si="9"/>
        <v>1</v>
      </c>
      <c r="Z47" s="26"/>
      <c r="AA47" s="26"/>
      <c r="AB47" s="27">
        <f t="shared" si="10"/>
        <v>1</v>
      </c>
      <c r="AC47" s="24">
        <v>7</v>
      </c>
      <c r="AD47" s="25">
        <f t="shared" si="11"/>
        <v>1</v>
      </c>
      <c r="AE47" s="26"/>
      <c r="AF47" s="26"/>
      <c r="AG47" s="27">
        <f t="shared" si="12"/>
        <v>1</v>
      </c>
      <c r="AH47" s="24">
        <f t="shared" si="13"/>
        <v>35</v>
      </c>
      <c r="AI47" s="26">
        <f t="shared" si="14"/>
        <v>0</v>
      </c>
      <c r="AJ47" s="26">
        <f t="shared" si="15"/>
        <v>0</v>
      </c>
      <c r="AK47" s="28">
        <f t="shared" si="16"/>
        <v>5</v>
      </c>
      <c r="AL47" s="20"/>
      <c r="AM47" s="14"/>
    </row>
    <row r="48" spans="1:39" ht="20.25" customHeight="1" thickTop="1" thickBot="1" x14ac:dyDescent="0.3">
      <c r="A48" s="21" t="str">
        <f t="shared" ca="1" si="0"/>
        <v/>
      </c>
      <c r="B48" s="22" t="str">
        <f t="shared" ca="1" si="1"/>
        <v/>
      </c>
      <c r="C48" s="23" t="str">
        <f t="array" ref="C48">IF(AND('Interimaire Juin  2017'!D54=$B$1,'Interimaire Juin  2017'!J54=$B$2),'Interimaire Juin  2017'!E54,"")</f>
        <v/>
      </c>
      <c r="D48" s="23" t="str">
        <f>IF(AND('Interimaire Juin  2017'!D54=$B$1,'Interimaire Juin  2017'!J54=$B$2),'Interimaire Juin  2017'!F54,"")</f>
        <v/>
      </c>
      <c r="E48" s="23" t="str">
        <f t="shared" si="2"/>
        <v/>
      </c>
      <c r="F48" s="23" t="str">
        <f t="array" aca="1" ref="F48" ca="1">IFERROR(INDEX(C:C,SMALL($E$2:$E$300,ROW(INDIRECT("40:"&amp;ROWS(C40:C338))))),"")</f>
        <v/>
      </c>
      <c r="G48" s="23" t="str">
        <f t="array" aca="1" ref="G48" ca="1">IFERROR(INDEX(D:D,SMALL($E$2:$E$300,ROW(INDIRECT("40:"&amp;ROWS(D40:D338))))),"")</f>
        <v/>
      </c>
      <c r="H48" s="29"/>
      <c r="I48" s="24">
        <v>7</v>
      </c>
      <c r="J48" s="25">
        <f t="shared" si="3"/>
        <v>1</v>
      </c>
      <c r="K48" s="26"/>
      <c r="L48" s="26"/>
      <c r="M48" s="27">
        <f t="shared" si="4"/>
        <v>1</v>
      </c>
      <c r="N48" s="24">
        <v>7</v>
      </c>
      <c r="O48" s="25">
        <f t="shared" si="5"/>
        <v>1</v>
      </c>
      <c r="P48" s="26"/>
      <c r="Q48" s="26"/>
      <c r="R48" s="27">
        <f t="shared" si="6"/>
        <v>1</v>
      </c>
      <c r="S48" s="24">
        <v>7</v>
      </c>
      <c r="T48" s="25">
        <f t="shared" si="7"/>
        <v>1</v>
      </c>
      <c r="U48" s="26"/>
      <c r="V48" s="26"/>
      <c r="W48" s="27">
        <f t="shared" si="8"/>
        <v>1</v>
      </c>
      <c r="X48" s="24">
        <v>7</v>
      </c>
      <c r="Y48" s="25">
        <f t="shared" si="9"/>
        <v>1</v>
      </c>
      <c r="Z48" s="26"/>
      <c r="AA48" s="26"/>
      <c r="AB48" s="27">
        <f t="shared" si="10"/>
        <v>1</v>
      </c>
      <c r="AC48" s="24">
        <v>7</v>
      </c>
      <c r="AD48" s="25">
        <f t="shared" si="11"/>
        <v>1</v>
      </c>
      <c r="AE48" s="26"/>
      <c r="AF48" s="26"/>
      <c r="AG48" s="27">
        <f t="shared" si="12"/>
        <v>1</v>
      </c>
      <c r="AH48" s="24">
        <f t="shared" si="13"/>
        <v>35</v>
      </c>
      <c r="AI48" s="26">
        <f t="shared" si="14"/>
        <v>0</v>
      </c>
      <c r="AJ48" s="26">
        <f t="shared" si="15"/>
        <v>0</v>
      </c>
      <c r="AK48" s="28">
        <f t="shared" si="16"/>
        <v>5</v>
      </c>
      <c r="AL48" s="20"/>
      <c r="AM48" s="14"/>
    </row>
    <row r="49" spans="1:39" ht="20.25" customHeight="1" thickTop="1" thickBot="1" x14ac:dyDescent="0.3">
      <c r="A49" s="21" t="str">
        <f t="shared" ca="1" si="0"/>
        <v/>
      </c>
      <c r="B49" s="22" t="str">
        <f t="shared" ca="1" si="1"/>
        <v/>
      </c>
      <c r="C49" s="23" t="str">
        <f t="array" ref="C49">IF(AND('Interimaire Juin  2017'!D55=$B$1,'Interimaire Juin  2017'!J55=$B$2),'Interimaire Juin  2017'!E55,"")</f>
        <v/>
      </c>
      <c r="D49" s="23" t="str">
        <f>IF(AND('Interimaire Juin  2017'!D55=$B$1,'Interimaire Juin  2017'!J55=$B$2),'Interimaire Juin  2017'!F55,"")</f>
        <v/>
      </c>
      <c r="E49" s="23" t="str">
        <f t="shared" si="2"/>
        <v/>
      </c>
      <c r="F49" s="23" t="str">
        <f t="array" aca="1" ref="F49" ca="1">IFERROR(INDEX(C:C,SMALL($E$2:$E$300,ROW(INDIRECT("41:"&amp;ROWS(C41:C339))))),"")</f>
        <v/>
      </c>
      <c r="G49" s="23" t="str">
        <f t="array" aca="1" ref="G49" ca="1">IFERROR(INDEX(D:D,SMALL($E$2:$E$300,ROW(INDIRECT("41:"&amp;ROWS(D41:D339))))),"")</f>
        <v/>
      </c>
      <c r="H49" s="29"/>
      <c r="I49" s="24">
        <v>7</v>
      </c>
      <c r="J49" s="25">
        <f t="shared" si="3"/>
        <v>1</v>
      </c>
      <c r="K49" s="26"/>
      <c r="L49" s="26"/>
      <c r="M49" s="27">
        <f t="shared" si="4"/>
        <v>1</v>
      </c>
      <c r="N49" s="24">
        <v>7</v>
      </c>
      <c r="O49" s="25">
        <f t="shared" si="5"/>
        <v>1</v>
      </c>
      <c r="P49" s="26"/>
      <c r="Q49" s="26"/>
      <c r="R49" s="27">
        <f t="shared" si="6"/>
        <v>1</v>
      </c>
      <c r="S49" s="24">
        <v>7</v>
      </c>
      <c r="T49" s="25">
        <f t="shared" si="7"/>
        <v>1</v>
      </c>
      <c r="U49" s="26"/>
      <c r="V49" s="26"/>
      <c r="W49" s="27">
        <f t="shared" si="8"/>
        <v>1</v>
      </c>
      <c r="X49" s="24">
        <v>7</v>
      </c>
      <c r="Y49" s="25">
        <f t="shared" si="9"/>
        <v>1</v>
      </c>
      <c r="Z49" s="26"/>
      <c r="AA49" s="26"/>
      <c r="AB49" s="27">
        <f t="shared" si="10"/>
        <v>1</v>
      </c>
      <c r="AC49" s="24">
        <v>7</v>
      </c>
      <c r="AD49" s="25">
        <f t="shared" si="11"/>
        <v>1</v>
      </c>
      <c r="AE49" s="26"/>
      <c r="AF49" s="26"/>
      <c r="AG49" s="27">
        <f t="shared" si="12"/>
        <v>1</v>
      </c>
      <c r="AH49" s="24">
        <f t="shared" si="13"/>
        <v>35</v>
      </c>
      <c r="AI49" s="26">
        <f t="shared" si="14"/>
        <v>0</v>
      </c>
      <c r="AJ49" s="26">
        <f t="shared" si="15"/>
        <v>0</v>
      </c>
      <c r="AK49" s="28">
        <f t="shared" si="16"/>
        <v>5</v>
      </c>
      <c r="AL49" s="20"/>
      <c r="AM49" s="14"/>
    </row>
    <row r="50" spans="1:39" ht="20.25" customHeight="1" thickTop="1" thickBot="1" x14ac:dyDescent="0.3">
      <c r="A50" s="21" t="str">
        <f t="shared" ca="1" si="0"/>
        <v/>
      </c>
      <c r="B50" s="22" t="str">
        <f t="shared" ca="1" si="1"/>
        <v/>
      </c>
      <c r="C50" s="23" t="str">
        <f t="array" ref="C50">IF(AND('Interimaire Juin  2017'!D56=$B$1,'Interimaire Juin  2017'!J56=$B$2),'Interimaire Juin  2017'!E56,"")</f>
        <v/>
      </c>
      <c r="D50" s="23" t="str">
        <f>IF(AND('Interimaire Juin  2017'!D56=$B$1,'Interimaire Juin  2017'!J56=$B$2),'Interimaire Juin  2017'!F56,"")</f>
        <v/>
      </c>
      <c r="E50" s="23" t="str">
        <f t="shared" si="2"/>
        <v/>
      </c>
      <c r="F50" s="23" t="str">
        <f t="array" aca="1" ref="F50" ca="1">IFERROR(INDEX(C:C,SMALL($E$2:$E$300,ROW(INDIRECT("42:"&amp;ROWS(C42:C340))))),"")</f>
        <v/>
      </c>
      <c r="G50" s="23" t="str">
        <f t="array" aca="1" ref="G50" ca="1">IFERROR(INDEX(D:D,SMALL($E$2:$E$300,ROW(INDIRECT("42:"&amp;ROWS(D42:D340))))),"")</f>
        <v/>
      </c>
      <c r="H50" s="29"/>
      <c r="I50" s="24">
        <v>7</v>
      </c>
      <c r="J50" s="25">
        <f t="shared" si="3"/>
        <v>1</v>
      </c>
      <c r="K50" s="26"/>
      <c r="L50" s="26"/>
      <c r="M50" s="27">
        <f t="shared" si="4"/>
        <v>1</v>
      </c>
      <c r="N50" s="24">
        <v>7</v>
      </c>
      <c r="O50" s="25">
        <f t="shared" si="5"/>
        <v>1</v>
      </c>
      <c r="P50" s="26"/>
      <c r="Q50" s="26"/>
      <c r="R50" s="27">
        <f t="shared" si="6"/>
        <v>1</v>
      </c>
      <c r="S50" s="24">
        <v>7</v>
      </c>
      <c r="T50" s="25">
        <f t="shared" si="7"/>
        <v>1</v>
      </c>
      <c r="U50" s="26"/>
      <c r="V50" s="26"/>
      <c r="W50" s="27">
        <f t="shared" si="8"/>
        <v>1</v>
      </c>
      <c r="X50" s="24">
        <v>7</v>
      </c>
      <c r="Y50" s="25">
        <f t="shared" si="9"/>
        <v>1</v>
      </c>
      <c r="Z50" s="26"/>
      <c r="AA50" s="26"/>
      <c r="AB50" s="27">
        <f t="shared" si="10"/>
        <v>1</v>
      </c>
      <c r="AC50" s="24">
        <v>7</v>
      </c>
      <c r="AD50" s="25">
        <f t="shared" si="11"/>
        <v>1</v>
      </c>
      <c r="AE50" s="26"/>
      <c r="AF50" s="26"/>
      <c r="AG50" s="27">
        <f t="shared" si="12"/>
        <v>1</v>
      </c>
      <c r="AH50" s="24">
        <f t="shared" si="13"/>
        <v>35</v>
      </c>
      <c r="AI50" s="26">
        <f t="shared" si="14"/>
        <v>0</v>
      </c>
      <c r="AJ50" s="26">
        <f t="shared" si="15"/>
        <v>0</v>
      </c>
      <c r="AK50" s="28">
        <f t="shared" si="16"/>
        <v>5</v>
      </c>
      <c r="AL50" s="20"/>
      <c r="AM50" s="14"/>
    </row>
    <row r="51" spans="1:39" ht="20.25" customHeight="1" thickTop="1" thickBot="1" x14ac:dyDescent="0.3">
      <c r="A51" s="21" t="str">
        <f t="shared" ca="1" si="0"/>
        <v/>
      </c>
      <c r="B51" s="22" t="str">
        <f t="shared" ca="1" si="1"/>
        <v/>
      </c>
      <c r="C51" s="23" t="str">
        <f t="array" ref="C51">IF(AND('Interimaire Juin  2017'!D57=$B$1,'Interimaire Juin  2017'!J57=$B$2),'Interimaire Juin  2017'!E57,"")</f>
        <v/>
      </c>
      <c r="D51" s="23" t="str">
        <f>IF(AND('Interimaire Juin  2017'!D57=$B$1,'Interimaire Juin  2017'!J57=$B$2),'Interimaire Juin  2017'!F57,"")</f>
        <v/>
      </c>
      <c r="E51" s="23" t="str">
        <f t="shared" si="2"/>
        <v/>
      </c>
      <c r="F51" s="23" t="str">
        <f t="array" aca="1" ref="F51" ca="1">IFERROR(INDEX(C:C,SMALL($E$2:$E$300,ROW(INDIRECT("43:"&amp;ROWS(C43:C341))))),"")</f>
        <v/>
      </c>
      <c r="G51" s="23" t="str">
        <f t="array" aca="1" ref="G51" ca="1">IFERROR(INDEX(D:D,SMALL($E$2:$E$300,ROW(INDIRECT("43:"&amp;ROWS(D43:D341))))),"")</f>
        <v/>
      </c>
      <c r="H51" s="29"/>
      <c r="I51" s="24">
        <v>7</v>
      </c>
      <c r="J51" s="25">
        <f t="shared" si="3"/>
        <v>1</v>
      </c>
      <c r="K51" s="26"/>
      <c r="L51" s="26"/>
      <c r="M51" s="27">
        <f t="shared" si="4"/>
        <v>1</v>
      </c>
      <c r="N51" s="24">
        <v>7</v>
      </c>
      <c r="O51" s="25">
        <f t="shared" si="5"/>
        <v>1</v>
      </c>
      <c r="P51" s="26"/>
      <c r="Q51" s="26"/>
      <c r="R51" s="27">
        <f t="shared" si="6"/>
        <v>1</v>
      </c>
      <c r="S51" s="24">
        <v>7</v>
      </c>
      <c r="T51" s="25">
        <f t="shared" si="7"/>
        <v>1</v>
      </c>
      <c r="U51" s="26"/>
      <c r="V51" s="26"/>
      <c r="W51" s="27">
        <f t="shared" si="8"/>
        <v>1</v>
      </c>
      <c r="X51" s="24">
        <v>7</v>
      </c>
      <c r="Y51" s="25">
        <f t="shared" si="9"/>
        <v>1</v>
      </c>
      <c r="Z51" s="26"/>
      <c r="AA51" s="26"/>
      <c r="AB51" s="27">
        <f t="shared" si="10"/>
        <v>1</v>
      </c>
      <c r="AC51" s="24">
        <v>7</v>
      </c>
      <c r="AD51" s="25">
        <f t="shared" si="11"/>
        <v>1</v>
      </c>
      <c r="AE51" s="26"/>
      <c r="AF51" s="26"/>
      <c r="AG51" s="27">
        <f t="shared" si="12"/>
        <v>1</v>
      </c>
      <c r="AH51" s="24">
        <f t="shared" si="13"/>
        <v>35</v>
      </c>
      <c r="AI51" s="26">
        <f t="shared" si="14"/>
        <v>0</v>
      </c>
      <c r="AJ51" s="26">
        <f t="shared" si="15"/>
        <v>0</v>
      </c>
      <c r="AK51" s="28">
        <f t="shared" si="16"/>
        <v>5</v>
      </c>
      <c r="AL51" s="20"/>
      <c r="AM51" s="14"/>
    </row>
    <row r="52" spans="1:39" ht="20.25" customHeight="1" thickTop="1" thickBot="1" x14ac:dyDescent="0.3">
      <c r="A52" s="21" t="str">
        <f t="shared" ca="1" si="0"/>
        <v/>
      </c>
      <c r="B52" s="22" t="str">
        <f t="shared" ca="1" si="1"/>
        <v/>
      </c>
      <c r="C52" s="23" t="str">
        <f t="array" ref="C52">IF(AND('Interimaire Juin  2017'!D58=$B$1,'Interimaire Juin  2017'!J58=$B$2),'Interimaire Juin  2017'!E58,"")</f>
        <v/>
      </c>
      <c r="D52" s="23" t="str">
        <f>IF(AND('Interimaire Juin  2017'!D58=$B$1,'Interimaire Juin  2017'!J58=$B$2),'Interimaire Juin  2017'!F58,"")</f>
        <v/>
      </c>
      <c r="E52" s="23" t="str">
        <f t="shared" si="2"/>
        <v/>
      </c>
      <c r="F52" s="23" t="str">
        <f t="array" aca="1" ref="F52" ca="1">IFERROR(INDEX(C:C,SMALL($E$2:$E$300,ROW(INDIRECT("44:"&amp;ROWS(C44:C342))))),"")</f>
        <v/>
      </c>
      <c r="G52" s="23" t="str">
        <f t="array" aca="1" ref="G52" ca="1">IFERROR(INDEX(D:D,SMALL($E$2:$E$300,ROW(INDIRECT("44:"&amp;ROWS(D44:D342))))),"")</f>
        <v/>
      </c>
      <c r="H52" s="29"/>
      <c r="I52" s="24">
        <v>7</v>
      </c>
      <c r="J52" s="25">
        <f t="shared" si="3"/>
        <v>1</v>
      </c>
      <c r="K52" s="26"/>
      <c r="L52" s="26"/>
      <c r="M52" s="27">
        <f t="shared" si="4"/>
        <v>1</v>
      </c>
      <c r="N52" s="24">
        <v>7</v>
      </c>
      <c r="O52" s="25">
        <f t="shared" si="5"/>
        <v>1</v>
      </c>
      <c r="P52" s="26"/>
      <c r="Q52" s="26"/>
      <c r="R52" s="27">
        <f t="shared" si="6"/>
        <v>1</v>
      </c>
      <c r="S52" s="24">
        <v>7</v>
      </c>
      <c r="T52" s="25">
        <f t="shared" si="7"/>
        <v>1</v>
      </c>
      <c r="U52" s="26"/>
      <c r="V52" s="26"/>
      <c r="W52" s="27">
        <f t="shared" si="8"/>
        <v>1</v>
      </c>
      <c r="X52" s="24">
        <v>7</v>
      </c>
      <c r="Y52" s="25">
        <f t="shared" si="9"/>
        <v>1</v>
      </c>
      <c r="Z52" s="26"/>
      <c r="AA52" s="26"/>
      <c r="AB52" s="27">
        <f t="shared" si="10"/>
        <v>1</v>
      </c>
      <c r="AC52" s="24">
        <v>7</v>
      </c>
      <c r="AD52" s="25">
        <f t="shared" si="11"/>
        <v>1</v>
      </c>
      <c r="AE52" s="26"/>
      <c r="AF52" s="26"/>
      <c r="AG52" s="27">
        <f t="shared" si="12"/>
        <v>1</v>
      </c>
      <c r="AH52" s="24">
        <f t="shared" si="13"/>
        <v>35</v>
      </c>
      <c r="AI52" s="26">
        <f t="shared" si="14"/>
        <v>0</v>
      </c>
      <c r="AJ52" s="26">
        <f t="shared" si="15"/>
        <v>0</v>
      </c>
      <c r="AK52" s="28">
        <f t="shared" si="16"/>
        <v>5</v>
      </c>
      <c r="AL52" s="20"/>
      <c r="AM52" s="14"/>
    </row>
    <row r="53" spans="1:39" ht="20.25" customHeight="1" thickTop="1" thickBot="1" x14ac:dyDescent="0.3">
      <c r="A53" s="21" t="str">
        <f t="shared" ca="1" si="0"/>
        <v/>
      </c>
      <c r="B53" s="22" t="str">
        <f t="shared" ca="1" si="1"/>
        <v/>
      </c>
      <c r="C53" s="23" t="str">
        <f t="array" ref="C53">IF(AND('Interimaire Juin  2017'!D59=$B$1,'Interimaire Juin  2017'!J59=$B$2),'Interimaire Juin  2017'!E59,"")</f>
        <v/>
      </c>
      <c r="D53" s="23" t="str">
        <f>IF(AND('Interimaire Juin  2017'!D59=$B$1,'Interimaire Juin  2017'!J59=$B$2),'Interimaire Juin  2017'!F59,"")</f>
        <v/>
      </c>
      <c r="E53" s="23" t="str">
        <f t="shared" si="2"/>
        <v/>
      </c>
      <c r="F53" s="23" t="str">
        <f t="array" aca="1" ref="F53" ca="1">IFERROR(INDEX(C:C,SMALL($E$2:$E$300,ROW(INDIRECT("45:"&amp;ROWS(C45:C343))))),"")</f>
        <v/>
      </c>
      <c r="G53" s="23" t="str">
        <f t="array" aca="1" ref="G53" ca="1">IFERROR(INDEX(D:D,SMALL($E$2:$E$300,ROW(INDIRECT("45:"&amp;ROWS(D45:D343))))),"")</f>
        <v/>
      </c>
      <c r="H53" s="29"/>
      <c r="I53" s="24">
        <v>7</v>
      </c>
      <c r="J53" s="25">
        <f t="shared" si="3"/>
        <v>1</v>
      </c>
      <c r="K53" s="26"/>
      <c r="L53" s="26"/>
      <c r="M53" s="27">
        <f t="shared" si="4"/>
        <v>1</v>
      </c>
      <c r="N53" s="24">
        <v>7</v>
      </c>
      <c r="O53" s="25">
        <f t="shared" si="5"/>
        <v>1</v>
      </c>
      <c r="P53" s="26"/>
      <c r="Q53" s="26"/>
      <c r="R53" s="27">
        <f t="shared" si="6"/>
        <v>1</v>
      </c>
      <c r="S53" s="24">
        <v>7</v>
      </c>
      <c r="T53" s="25">
        <f t="shared" si="7"/>
        <v>1</v>
      </c>
      <c r="U53" s="26"/>
      <c r="V53" s="26"/>
      <c r="W53" s="27">
        <f t="shared" si="8"/>
        <v>1</v>
      </c>
      <c r="X53" s="24">
        <v>7</v>
      </c>
      <c r="Y53" s="25">
        <f t="shared" si="9"/>
        <v>1</v>
      </c>
      <c r="Z53" s="26"/>
      <c r="AA53" s="26"/>
      <c r="AB53" s="27">
        <f t="shared" si="10"/>
        <v>1</v>
      </c>
      <c r="AC53" s="24">
        <v>7</v>
      </c>
      <c r="AD53" s="25">
        <f t="shared" si="11"/>
        <v>1</v>
      </c>
      <c r="AE53" s="26"/>
      <c r="AF53" s="26"/>
      <c r="AG53" s="27">
        <f t="shared" si="12"/>
        <v>1</v>
      </c>
      <c r="AH53" s="24">
        <f t="shared" si="13"/>
        <v>35</v>
      </c>
      <c r="AI53" s="26">
        <f t="shared" si="14"/>
        <v>0</v>
      </c>
      <c r="AJ53" s="26">
        <f t="shared" si="15"/>
        <v>0</v>
      </c>
      <c r="AK53" s="28">
        <f t="shared" si="16"/>
        <v>5</v>
      </c>
      <c r="AL53" s="20"/>
      <c r="AM53" s="14"/>
    </row>
    <row r="54" spans="1:39" ht="20.25" customHeight="1" thickTop="1" thickBot="1" x14ac:dyDescent="0.3">
      <c r="A54" s="21" t="str">
        <f t="shared" ca="1" si="0"/>
        <v/>
      </c>
      <c r="B54" s="22" t="str">
        <f t="shared" ca="1" si="1"/>
        <v/>
      </c>
      <c r="C54" s="23" t="str">
        <f t="array" ref="C54">IF(AND('Interimaire Juin  2017'!D60=$B$1,'Interimaire Juin  2017'!J60=$B$2),'Interimaire Juin  2017'!E60,"")</f>
        <v/>
      </c>
      <c r="D54" s="23" t="str">
        <f>IF(AND('Interimaire Juin  2017'!D60=$B$1,'Interimaire Juin  2017'!J60=$B$2),'Interimaire Juin  2017'!F60,"")</f>
        <v/>
      </c>
      <c r="E54" s="23" t="str">
        <f t="shared" si="2"/>
        <v/>
      </c>
      <c r="F54" s="23" t="str">
        <f t="array" aca="1" ref="F54" ca="1">IFERROR(INDEX(C:C,SMALL($E$2:$E$300,ROW(INDIRECT("46:"&amp;ROWS(C46:C344))))),"")</f>
        <v/>
      </c>
      <c r="G54" s="23" t="str">
        <f t="array" aca="1" ref="G54" ca="1">IFERROR(INDEX(D:D,SMALL($E$2:$E$300,ROW(INDIRECT("46:"&amp;ROWS(D46:D344))))),"")</f>
        <v/>
      </c>
      <c r="H54" s="29"/>
      <c r="I54" s="24">
        <v>7</v>
      </c>
      <c r="J54" s="25">
        <f t="shared" si="3"/>
        <v>1</v>
      </c>
      <c r="K54" s="26"/>
      <c r="L54" s="26"/>
      <c r="M54" s="27">
        <f t="shared" si="4"/>
        <v>1</v>
      </c>
      <c r="N54" s="24">
        <v>7</v>
      </c>
      <c r="O54" s="25">
        <f t="shared" si="5"/>
        <v>1</v>
      </c>
      <c r="P54" s="26"/>
      <c r="Q54" s="26"/>
      <c r="R54" s="27">
        <f t="shared" si="6"/>
        <v>1</v>
      </c>
      <c r="S54" s="24">
        <v>7</v>
      </c>
      <c r="T54" s="25">
        <f t="shared" si="7"/>
        <v>1</v>
      </c>
      <c r="U54" s="26"/>
      <c r="V54" s="26"/>
      <c r="W54" s="27">
        <f t="shared" si="8"/>
        <v>1</v>
      </c>
      <c r="X54" s="24">
        <v>7</v>
      </c>
      <c r="Y54" s="25">
        <f t="shared" si="9"/>
        <v>1</v>
      </c>
      <c r="Z54" s="26"/>
      <c r="AA54" s="26"/>
      <c r="AB54" s="27">
        <f t="shared" si="10"/>
        <v>1</v>
      </c>
      <c r="AC54" s="24">
        <v>7</v>
      </c>
      <c r="AD54" s="25">
        <f t="shared" si="11"/>
        <v>1</v>
      </c>
      <c r="AE54" s="26"/>
      <c r="AF54" s="26"/>
      <c r="AG54" s="27">
        <f t="shared" si="12"/>
        <v>1</v>
      </c>
      <c r="AH54" s="24">
        <f t="shared" si="13"/>
        <v>35</v>
      </c>
      <c r="AI54" s="26">
        <f t="shared" si="14"/>
        <v>0</v>
      </c>
      <c r="AJ54" s="26">
        <f t="shared" si="15"/>
        <v>0</v>
      </c>
      <c r="AK54" s="28">
        <f t="shared" si="16"/>
        <v>5</v>
      </c>
      <c r="AL54" s="20"/>
      <c r="AM54" s="14"/>
    </row>
    <row r="55" spans="1:39" ht="20.25" customHeight="1" thickTop="1" thickBot="1" x14ac:dyDescent="0.3">
      <c r="A55" s="21" t="str">
        <f t="shared" ca="1" si="0"/>
        <v/>
      </c>
      <c r="B55" s="22" t="str">
        <f t="shared" ca="1" si="1"/>
        <v/>
      </c>
      <c r="C55" s="23" t="str">
        <f t="array" ref="C55">IF(AND('Interimaire Juin  2017'!D61=$B$1,'Interimaire Juin  2017'!J61=$B$2),'Interimaire Juin  2017'!E61,"")</f>
        <v/>
      </c>
      <c r="D55" s="23" t="str">
        <f>IF(AND('Interimaire Juin  2017'!D61=$B$1,'Interimaire Juin  2017'!J61=$B$2),'Interimaire Juin  2017'!F61,"")</f>
        <v/>
      </c>
      <c r="E55" s="23" t="str">
        <f t="shared" si="2"/>
        <v/>
      </c>
      <c r="F55" s="23" t="str">
        <f t="array" aca="1" ref="F55" ca="1">IFERROR(INDEX(C:C,SMALL($E$2:$E$300,ROW(INDIRECT("47:"&amp;ROWS(C47:C345))))),"")</f>
        <v/>
      </c>
      <c r="G55" s="23" t="str">
        <f t="array" aca="1" ref="G55" ca="1">IFERROR(INDEX(D:D,SMALL($E$2:$E$300,ROW(INDIRECT("47:"&amp;ROWS(D47:D345))))),"")</f>
        <v/>
      </c>
      <c r="H55" s="29"/>
      <c r="I55" s="24">
        <v>7</v>
      </c>
      <c r="J55" s="25">
        <f t="shared" si="3"/>
        <v>1</v>
      </c>
      <c r="K55" s="26"/>
      <c r="L55" s="26"/>
      <c r="M55" s="27">
        <f t="shared" si="4"/>
        <v>1</v>
      </c>
      <c r="N55" s="24">
        <v>7</v>
      </c>
      <c r="O55" s="25">
        <f t="shared" si="5"/>
        <v>1</v>
      </c>
      <c r="P55" s="26"/>
      <c r="Q55" s="26"/>
      <c r="R55" s="27">
        <f t="shared" si="6"/>
        <v>1</v>
      </c>
      <c r="S55" s="24">
        <v>7</v>
      </c>
      <c r="T55" s="25">
        <f t="shared" si="7"/>
        <v>1</v>
      </c>
      <c r="U55" s="26"/>
      <c r="V55" s="26"/>
      <c r="W55" s="27">
        <f t="shared" si="8"/>
        <v>1</v>
      </c>
      <c r="X55" s="24">
        <v>7</v>
      </c>
      <c r="Y55" s="25">
        <f t="shared" si="9"/>
        <v>1</v>
      </c>
      <c r="Z55" s="26"/>
      <c r="AA55" s="26"/>
      <c r="AB55" s="27">
        <f t="shared" si="10"/>
        <v>1</v>
      </c>
      <c r="AC55" s="24">
        <v>7</v>
      </c>
      <c r="AD55" s="25">
        <f t="shared" si="11"/>
        <v>1</v>
      </c>
      <c r="AE55" s="26"/>
      <c r="AF55" s="26"/>
      <c r="AG55" s="27">
        <f t="shared" si="12"/>
        <v>1</v>
      </c>
      <c r="AH55" s="24">
        <f t="shared" si="13"/>
        <v>35</v>
      </c>
      <c r="AI55" s="26">
        <f t="shared" si="14"/>
        <v>0</v>
      </c>
      <c r="AJ55" s="26">
        <f t="shared" si="15"/>
        <v>0</v>
      </c>
      <c r="AK55" s="28">
        <f t="shared" si="16"/>
        <v>5</v>
      </c>
      <c r="AL55" s="20"/>
      <c r="AM55" s="14"/>
    </row>
    <row r="56" spans="1:39" ht="20.25" customHeight="1" thickTop="1" thickBot="1" x14ac:dyDescent="0.3">
      <c r="A56" s="21" t="str">
        <f t="shared" ca="1" si="0"/>
        <v/>
      </c>
      <c r="B56" s="22" t="str">
        <f t="shared" ca="1" si="1"/>
        <v/>
      </c>
      <c r="C56" s="23" t="str">
        <f t="array" ref="C56">IF(AND('Interimaire Juin  2017'!D62=$B$1,'Interimaire Juin  2017'!J62=$B$2),'Interimaire Juin  2017'!E62,"")</f>
        <v/>
      </c>
      <c r="D56" s="23" t="str">
        <f>IF(AND('Interimaire Juin  2017'!D62=$B$1,'Interimaire Juin  2017'!J62=$B$2),'Interimaire Juin  2017'!F62,"")</f>
        <v/>
      </c>
      <c r="E56" s="23" t="str">
        <f t="shared" si="2"/>
        <v/>
      </c>
      <c r="F56" s="23" t="str">
        <f t="array" aca="1" ref="F56" ca="1">IFERROR(INDEX(C:C,SMALL($E$2:$E$300,ROW(INDIRECT("48:"&amp;ROWS(C48:C346))))),"")</f>
        <v/>
      </c>
      <c r="G56" s="23" t="str">
        <f t="array" aca="1" ref="G56" ca="1">IFERROR(INDEX(D:D,SMALL($E$2:$E$300,ROW(INDIRECT("48:"&amp;ROWS(D48:D346))))),"")</f>
        <v/>
      </c>
      <c r="H56" s="29"/>
      <c r="I56" s="24">
        <v>7</v>
      </c>
      <c r="J56" s="25">
        <f t="shared" si="3"/>
        <v>1</v>
      </c>
      <c r="K56" s="26"/>
      <c r="L56" s="26"/>
      <c r="M56" s="27">
        <f t="shared" si="4"/>
        <v>1</v>
      </c>
      <c r="N56" s="24">
        <v>7</v>
      </c>
      <c r="O56" s="25">
        <f t="shared" si="5"/>
        <v>1</v>
      </c>
      <c r="P56" s="26"/>
      <c r="Q56" s="26"/>
      <c r="R56" s="27">
        <f t="shared" si="6"/>
        <v>1</v>
      </c>
      <c r="S56" s="24">
        <v>7</v>
      </c>
      <c r="T56" s="25">
        <f t="shared" si="7"/>
        <v>1</v>
      </c>
      <c r="U56" s="26"/>
      <c r="V56" s="26"/>
      <c r="W56" s="27">
        <f t="shared" si="8"/>
        <v>1</v>
      </c>
      <c r="X56" s="24">
        <v>7</v>
      </c>
      <c r="Y56" s="25">
        <f t="shared" si="9"/>
        <v>1</v>
      </c>
      <c r="Z56" s="26"/>
      <c r="AA56" s="26"/>
      <c r="AB56" s="27">
        <f t="shared" si="10"/>
        <v>1</v>
      </c>
      <c r="AC56" s="24">
        <v>7</v>
      </c>
      <c r="AD56" s="25">
        <f t="shared" si="11"/>
        <v>1</v>
      </c>
      <c r="AE56" s="26"/>
      <c r="AF56" s="26"/>
      <c r="AG56" s="27">
        <f t="shared" si="12"/>
        <v>1</v>
      </c>
      <c r="AH56" s="24">
        <f t="shared" si="13"/>
        <v>35</v>
      </c>
      <c r="AI56" s="26">
        <f t="shared" si="14"/>
        <v>0</v>
      </c>
      <c r="AJ56" s="26">
        <f t="shared" si="15"/>
        <v>0</v>
      </c>
      <c r="AK56" s="28">
        <f t="shared" si="16"/>
        <v>5</v>
      </c>
      <c r="AL56" s="20"/>
      <c r="AM56" s="14"/>
    </row>
    <row r="57" spans="1:39" ht="20.25" customHeight="1" thickTop="1" thickBot="1" x14ac:dyDescent="0.3">
      <c r="A57" s="21" t="str">
        <f t="shared" ca="1" si="0"/>
        <v/>
      </c>
      <c r="B57" s="22" t="str">
        <f t="shared" ca="1" si="1"/>
        <v/>
      </c>
      <c r="C57" s="23" t="str">
        <f t="array" ref="C57">IF(AND('Interimaire Juin  2017'!D63=$B$1,'Interimaire Juin  2017'!J63=$B$2),'Interimaire Juin  2017'!E63,"")</f>
        <v/>
      </c>
      <c r="D57" s="23" t="str">
        <f>IF(AND('Interimaire Juin  2017'!D63=$B$1,'Interimaire Juin  2017'!J63=$B$2),'Interimaire Juin  2017'!F63,"")</f>
        <v/>
      </c>
      <c r="E57" s="23" t="str">
        <f t="shared" si="2"/>
        <v/>
      </c>
      <c r="F57" s="23" t="str">
        <f t="array" aca="1" ref="F57" ca="1">IFERROR(INDEX(C:C,SMALL($E$2:$E$300,ROW(INDIRECT("49:"&amp;ROWS(C49:C347))))),"")</f>
        <v/>
      </c>
      <c r="G57" s="23" t="str">
        <f t="array" aca="1" ref="G57" ca="1">IFERROR(INDEX(D:D,SMALL($E$2:$E$300,ROW(INDIRECT("49:"&amp;ROWS(D49:D347))))),"")</f>
        <v/>
      </c>
      <c r="H57" s="29"/>
      <c r="I57" s="24">
        <v>7</v>
      </c>
      <c r="J57" s="25">
        <f t="shared" si="3"/>
        <v>1</v>
      </c>
      <c r="K57" s="26"/>
      <c r="L57" s="26"/>
      <c r="M57" s="27">
        <f t="shared" si="4"/>
        <v>1</v>
      </c>
      <c r="N57" s="24">
        <v>7</v>
      </c>
      <c r="O57" s="25">
        <f t="shared" si="5"/>
        <v>1</v>
      </c>
      <c r="P57" s="26"/>
      <c r="Q57" s="26"/>
      <c r="R57" s="27">
        <f t="shared" si="6"/>
        <v>1</v>
      </c>
      <c r="S57" s="24">
        <v>7</v>
      </c>
      <c r="T57" s="25">
        <f t="shared" si="7"/>
        <v>1</v>
      </c>
      <c r="U57" s="26"/>
      <c r="V57" s="26"/>
      <c r="W57" s="27">
        <f t="shared" si="8"/>
        <v>1</v>
      </c>
      <c r="X57" s="24">
        <v>7</v>
      </c>
      <c r="Y57" s="25">
        <f t="shared" si="9"/>
        <v>1</v>
      </c>
      <c r="Z57" s="26"/>
      <c r="AA57" s="26"/>
      <c r="AB57" s="27">
        <f t="shared" si="10"/>
        <v>1</v>
      </c>
      <c r="AC57" s="24">
        <v>7</v>
      </c>
      <c r="AD57" s="25">
        <f t="shared" si="11"/>
        <v>1</v>
      </c>
      <c r="AE57" s="26"/>
      <c r="AF57" s="26"/>
      <c r="AG57" s="27">
        <f t="shared" si="12"/>
        <v>1</v>
      </c>
      <c r="AH57" s="24">
        <f t="shared" si="13"/>
        <v>35</v>
      </c>
      <c r="AI57" s="26">
        <f t="shared" si="14"/>
        <v>0</v>
      </c>
      <c r="AJ57" s="26">
        <f t="shared" si="15"/>
        <v>0</v>
      </c>
      <c r="AK57" s="28">
        <f t="shared" si="16"/>
        <v>5</v>
      </c>
      <c r="AL57" s="20"/>
      <c r="AM57" s="14"/>
    </row>
    <row r="58" spans="1:39" ht="20.25" customHeight="1" thickTop="1" thickBot="1" x14ac:dyDescent="0.3">
      <c r="A58" s="21" t="str">
        <f t="shared" ca="1" si="0"/>
        <v/>
      </c>
      <c r="B58" s="22" t="str">
        <f t="shared" ca="1" si="1"/>
        <v/>
      </c>
      <c r="C58" s="23" t="str">
        <f t="array" ref="C58">IF(AND('Interimaire Juin  2017'!D64=$B$1,'Interimaire Juin  2017'!J64=$B$2),'Interimaire Juin  2017'!E64,"")</f>
        <v/>
      </c>
      <c r="D58" s="23" t="str">
        <f>IF(AND('Interimaire Juin  2017'!D64=$B$1,'Interimaire Juin  2017'!J64=$B$2),'Interimaire Juin  2017'!F64,"")</f>
        <v/>
      </c>
      <c r="E58" s="23" t="str">
        <f t="shared" si="2"/>
        <v/>
      </c>
      <c r="F58" s="23" t="str">
        <f t="array" aca="1" ref="F58" ca="1">IFERROR(INDEX(C:C,SMALL($E$2:$E$300,ROW(INDIRECT("50:"&amp;ROWS(C50:C348))))),"")</f>
        <v/>
      </c>
      <c r="G58" s="23" t="str">
        <f t="array" aca="1" ref="G58" ca="1">IFERROR(INDEX(D:D,SMALL($E$2:$E$300,ROW(INDIRECT("50:"&amp;ROWS(D50:D348))))),"")</f>
        <v/>
      </c>
      <c r="H58" s="29"/>
      <c r="I58" s="24">
        <v>7</v>
      </c>
      <c r="J58" s="25">
        <f t="shared" si="3"/>
        <v>1</v>
      </c>
      <c r="K58" s="26"/>
      <c r="L58" s="26"/>
      <c r="M58" s="27">
        <f t="shared" si="4"/>
        <v>1</v>
      </c>
      <c r="N58" s="24">
        <v>7</v>
      </c>
      <c r="O58" s="25">
        <f t="shared" si="5"/>
        <v>1</v>
      </c>
      <c r="P58" s="26"/>
      <c r="Q58" s="26"/>
      <c r="R58" s="27">
        <f t="shared" si="6"/>
        <v>1</v>
      </c>
      <c r="S58" s="24">
        <v>7</v>
      </c>
      <c r="T58" s="25">
        <f t="shared" si="7"/>
        <v>1</v>
      </c>
      <c r="U58" s="26"/>
      <c r="V58" s="26"/>
      <c r="W58" s="27">
        <f t="shared" si="8"/>
        <v>1</v>
      </c>
      <c r="X58" s="24">
        <v>7</v>
      </c>
      <c r="Y58" s="25">
        <f t="shared" si="9"/>
        <v>1</v>
      </c>
      <c r="Z58" s="26"/>
      <c r="AA58" s="26"/>
      <c r="AB58" s="27">
        <f t="shared" si="10"/>
        <v>1</v>
      </c>
      <c r="AC58" s="24">
        <v>7</v>
      </c>
      <c r="AD58" s="25">
        <f t="shared" si="11"/>
        <v>1</v>
      </c>
      <c r="AE58" s="26"/>
      <c r="AF58" s="26"/>
      <c r="AG58" s="27">
        <f t="shared" si="12"/>
        <v>1</v>
      </c>
      <c r="AH58" s="24">
        <f t="shared" si="13"/>
        <v>35</v>
      </c>
      <c r="AI58" s="26">
        <f t="shared" si="14"/>
        <v>0</v>
      </c>
      <c r="AJ58" s="26">
        <f t="shared" si="15"/>
        <v>0</v>
      </c>
      <c r="AK58" s="28">
        <f t="shared" si="16"/>
        <v>5</v>
      </c>
      <c r="AL58" s="20"/>
      <c r="AM58" s="14"/>
    </row>
    <row r="59" spans="1:39" ht="20.25" customHeight="1" thickTop="1" thickBot="1" x14ac:dyDescent="0.3">
      <c r="A59" s="21" t="str">
        <f t="shared" ca="1" si="0"/>
        <v/>
      </c>
      <c r="B59" s="22" t="str">
        <f t="shared" ca="1" si="1"/>
        <v/>
      </c>
      <c r="C59" s="23" t="str">
        <f t="array" ref="C59">IF(AND('Interimaire Juin  2017'!D65=$B$1,'Interimaire Juin  2017'!J65=$B$2),'Interimaire Juin  2017'!E65,"")</f>
        <v>MMM</v>
      </c>
      <c r="D59" s="23" t="str">
        <f>IF(AND('Interimaire Juin  2017'!D65=$B$1,'Interimaire Juin  2017'!J65=$B$2),'Interimaire Juin  2017'!F65,"")</f>
        <v>MMM</v>
      </c>
      <c r="E59" s="23">
        <f t="shared" si="2"/>
        <v>59</v>
      </c>
      <c r="F59" s="23" t="str">
        <f t="array" aca="1" ref="F59" ca="1">IFERROR(INDEX(C:C,SMALL($E$2:$E$300,ROW(INDIRECT("51:"&amp;ROWS(C51:C349))))),"")</f>
        <v/>
      </c>
      <c r="G59" s="23" t="str">
        <f t="array" aca="1" ref="G59" ca="1">IFERROR(INDEX(D:D,SMALL($E$2:$E$300,ROW(INDIRECT("51:"&amp;ROWS(D51:D349))))),"")</f>
        <v/>
      </c>
      <c r="H59" s="29"/>
      <c r="I59" s="24">
        <v>7</v>
      </c>
      <c r="J59" s="25">
        <f t="shared" si="3"/>
        <v>1</v>
      </c>
      <c r="K59" s="26"/>
      <c r="L59" s="26"/>
      <c r="M59" s="27">
        <f t="shared" si="4"/>
        <v>1</v>
      </c>
      <c r="N59" s="24">
        <v>7</v>
      </c>
      <c r="O59" s="25">
        <f t="shared" si="5"/>
        <v>1</v>
      </c>
      <c r="P59" s="26"/>
      <c r="Q59" s="26"/>
      <c r="R59" s="27">
        <f t="shared" si="6"/>
        <v>1</v>
      </c>
      <c r="S59" s="24">
        <v>7</v>
      </c>
      <c r="T59" s="25">
        <f t="shared" si="7"/>
        <v>1</v>
      </c>
      <c r="U59" s="26"/>
      <c r="V59" s="26"/>
      <c r="W59" s="27">
        <f t="shared" si="8"/>
        <v>1</v>
      </c>
      <c r="X59" s="24">
        <v>7</v>
      </c>
      <c r="Y59" s="25">
        <f t="shared" si="9"/>
        <v>1</v>
      </c>
      <c r="Z59" s="26"/>
      <c r="AA59" s="26"/>
      <c r="AB59" s="27">
        <f t="shared" si="10"/>
        <v>1</v>
      </c>
      <c r="AC59" s="24">
        <v>7</v>
      </c>
      <c r="AD59" s="25">
        <f t="shared" si="11"/>
        <v>1</v>
      </c>
      <c r="AE59" s="26"/>
      <c r="AF59" s="26"/>
      <c r="AG59" s="27">
        <f t="shared" si="12"/>
        <v>1</v>
      </c>
      <c r="AH59" s="24">
        <f t="shared" si="13"/>
        <v>35</v>
      </c>
      <c r="AI59" s="26">
        <f t="shared" si="14"/>
        <v>0</v>
      </c>
      <c r="AJ59" s="26">
        <f t="shared" si="15"/>
        <v>0</v>
      </c>
      <c r="AK59" s="28">
        <f t="shared" si="16"/>
        <v>5</v>
      </c>
      <c r="AL59" s="20"/>
      <c r="AM59" s="14"/>
    </row>
    <row r="60" spans="1:39" ht="20.25" customHeight="1" thickTop="1" thickBot="1" x14ac:dyDescent="0.3">
      <c r="A60" s="21" t="str">
        <f t="shared" ca="1" si="0"/>
        <v/>
      </c>
      <c r="B60" s="22" t="str">
        <f t="shared" ca="1" si="1"/>
        <v/>
      </c>
      <c r="C60" s="23" t="str">
        <f t="array" ref="C60">IF(AND('Interimaire Juin  2017'!D66=$B$1,'Interimaire Juin  2017'!J66=$B$2),'Interimaire Juin  2017'!E66,"")</f>
        <v>ZZZ</v>
      </c>
      <c r="D60" s="23" t="str">
        <f>IF(AND('Interimaire Juin  2017'!D66=$B$1,'Interimaire Juin  2017'!J66=$B$2),'Interimaire Juin  2017'!F66,"")</f>
        <v>ZZZ</v>
      </c>
      <c r="E60" s="23">
        <f t="shared" si="2"/>
        <v>60</v>
      </c>
      <c r="F60" s="23" t="str">
        <f t="array" aca="1" ref="F60" ca="1">IFERROR(INDEX(C:C,SMALL($E$2:$E$300,ROW(INDIRECT("52:"&amp;ROWS(C52:C350))))),"")</f>
        <v/>
      </c>
      <c r="G60" s="23" t="str">
        <f t="array" aca="1" ref="G60" ca="1">IFERROR(INDEX(D:D,SMALL($E$2:$E$300,ROW(INDIRECT("52:"&amp;ROWS(D52:D350))))),"")</f>
        <v/>
      </c>
      <c r="H60" s="29"/>
      <c r="I60" s="24">
        <v>7</v>
      </c>
      <c r="J60" s="25">
        <f t="shared" si="3"/>
        <v>1</v>
      </c>
      <c r="K60" s="26"/>
      <c r="L60" s="26"/>
      <c r="M60" s="27">
        <f t="shared" si="4"/>
        <v>1</v>
      </c>
      <c r="N60" s="24">
        <v>7</v>
      </c>
      <c r="O60" s="25">
        <f t="shared" si="5"/>
        <v>1</v>
      </c>
      <c r="P60" s="26"/>
      <c r="Q60" s="26"/>
      <c r="R60" s="27">
        <f t="shared" si="6"/>
        <v>1</v>
      </c>
      <c r="S60" s="24">
        <v>7</v>
      </c>
      <c r="T60" s="25">
        <f t="shared" si="7"/>
        <v>1</v>
      </c>
      <c r="U60" s="26"/>
      <c r="V60" s="26"/>
      <c r="W60" s="27">
        <f t="shared" si="8"/>
        <v>1</v>
      </c>
      <c r="X60" s="24">
        <v>7</v>
      </c>
      <c r="Y60" s="25">
        <f t="shared" si="9"/>
        <v>1</v>
      </c>
      <c r="Z60" s="26"/>
      <c r="AA60" s="26"/>
      <c r="AB60" s="27">
        <f t="shared" si="10"/>
        <v>1</v>
      </c>
      <c r="AC60" s="24">
        <v>7</v>
      </c>
      <c r="AD60" s="25">
        <f t="shared" si="11"/>
        <v>1</v>
      </c>
      <c r="AE60" s="26"/>
      <c r="AF60" s="26"/>
      <c r="AG60" s="27">
        <f t="shared" si="12"/>
        <v>1</v>
      </c>
      <c r="AH60" s="24">
        <f t="shared" si="13"/>
        <v>35</v>
      </c>
      <c r="AI60" s="26">
        <f t="shared" si="14"/>
        <v>0</v>
      </c>
      <c r="AJ60" s="26">
        <f t="shared" si="15"/>
        <v>0</v>
      </c>
      <c r="AK60" s="28">
        <f t="shared" si="16"/>
        <v>5</v>
      </c>
      <c r="AL60" s="20"/>
      <c r="AM60" s="14"/>
    </row>
    <row r="61" spans="1:39" ht="20.25" customHeight="1" thickTop="1" thickBot="1" x14ac:dyDescent="0.3">
      <c r="A61" s="21" t="str">
        <f t="shared" ca="1" si="0"/>
        <v/>
      </c>
      <c r="B61" s="22" t="str">
        <f t="shared" ca="1" si="1"/>
        <v/>
      </c>
      <c r="C61" s="23" t="str">
        <f t="array" ref="C61">IF(AND('Interimaire Juin  2017'!D67=$B$1,'Interimaire Juin  2017'!J67=$B$2),'Interimaire Juin  2017'!E67,"")</f>
        <v/>
      </c>
      <c r="D61" s="23" t="str">
        <f>IF(AND('Interimaire Juin  2017'!D67=$B$1,'Interimaire Juin  2017'!J67=$B$2),'Interimaire Juin  2017'!F67,"")</f>
        <v/>
      </c>
      <c r="E61" s="23" t="str">
        <f t="shared" si="2"/>
        <v/>
      </c>
      <c r="F61" s="23" t="str">
        <f t="array" aca="1" ref="F61" ca="1">IFERROR(INDEX(C:C,SMALL($E$2:$E$300,ROW(INDIRECT("53:"&amp;ROWS(C53:C351))))),"")</f>
        <v/>
      </c>
      <c r="G61" s="23" t="str">
        <f t="array" aca="1" ref="G61" ca="1">IFERROR(INDEX(D:D,SMALL($E$2:$E$300,ROW(INDIRECT("53:"&amp;ROWS(D53:D351))))),"")</f>
        <v/>
      </c>
      <c r="H61" s="29"/>
      <c r="I61" s="24">
        <v>7</v>
      </c>
      <c r="J61" s="25">
        <f t="shared" si="3"/>
        <v>1</v>
      </c>
      <c r="K61" s="26"/>
      <c r="L61" s="26"/>
      <c r="M61" s="27">
        <f t="shared" si="4"/>
        <v>1</v>
      </c>
      <c r="N61" s="24">
        <v>7</v>
      </c>
      <c r="O61" s="25">
        <f t="shared" si="5"/>
        <v>1</v>
      </c>
      <c r="P61" s="26"/>
      <c r="Q61" s="26"/>
      <c r="R61" s="27">
        <f t="shared" si="6"/>
        <v>1</v>
      </c>
      <c r="S61" s="24">
        <v>7</v>
      </c>
      <c r="T61" s="25">
        <f t="shared" si="7"/>
        <v>1</v>
      </c>
      <c r="U61" s="26"/>
      <c r="V61" s="26"/>
      <c r="W61" s="27">
        <f t="shared" si="8"/>
        <v>1</v>
      </c>
      <c r="X61" s="24">
        <v>7</v>
      </c>
      <c r="Y61" s="25">
        <f t="shared" si="9"/>
        <v>1</v>
      </c>
      <c r="Z61" s="26"/>
      <c r="AA61" s="26"/>
      <c r="AB61" s="27">
        <f t="shared" si="10"/>
        <v>1</v>
      </c>
      <c r="AC61" s="24">
        <v>7</v>
      </c>
      <c r="AD61" s="25">
        <f t="shared" si="11"/>
        <v>1</v>
      </c>
      <c r="AE61" s="26"/>
      <c r="AF61" s="26"/>
      <c r="AG61" s="27">
        <f t="shared" si="12"/>
        <v>1</v>
      </c>
      <c r="AH61" s="24">
        <f t="shared" si="13"/>
        <v>35</v>
      </c>
      <c r="AI61" s="26">
        <f t="shared" si="14"/>
        <v>0</v>
      </c>
      <c r="AJ61" s="26">
        <f t="shared" si="15"/>
        <v>0</v>
      </c>
      <c r="AK61" s="28">
        <f t="shared" si="16"/>
        <v>5</v>
      </c>
      <c r="AL61" s="20"/>
      <c r="AM61" s="14"/>
    </row>
    <row r="62" spans="1:39" ht="20.25" customHeight="1" thickTop="1" thickBot="1" x14ac:dyDescent="0.3">
      <c r="A62" s="21" t="str">
        <f t="shared" ca="1" si="0"/>
        <v/>
      </c>
      <c r="B62" s="22" t="str">
        <f t="shared" ca="1" si="1"/>
        <v/>
      </c>
      <c r="C62" s="23" t="str">
        <f t="array" ref="C62">IF(AND('Interimaire Juin  2017'!D68=$B$1,'Interimaire Juin  2017'!J68=$B$2),'Interimaire Juin  2017'!E68,"")</f>
        <v>INT3</v>
      </c>
      <c r="D62" s="23" t="str">
        <f>IF(AND('Interimaire Juin  2017'!D68=$B$1,'Interimaire Juin  2017'!J68=$B$2),'Interimaire Juin  2017'!F68,"")</f>
        <v>INT3</v>
      </c>
      <c r="E62" s="23">
        <f t="shared" si="2"/>
        <v>62</v>
      </c>
      <c r="F62" s="23" t="str">
        <f t="array" aca="1" ref="F62" ca="1">IFERROR(INDEX(C:C,SMALL($E$2:$E$300,ROW(INDIRECT("54:"&amp;ROWS(C54:C352))))),"")</f>
        <v/>
      </c>
      <c r="G62" s="23" t="str">
        <f t="array" aca="1" ref="G62" ca="1">IFERROR(INDEX(D:D,SMALL($E$2:$E$300,ROW(INDIRECT("54:"&amp;ROWS(D54:D352))))),"")</f>
        <v/>
      </c>
      <c r="H62" s="29"/>
      <c r="I62" s="24">
        <v>7</v>
      </c>
      <c r="J62" s="25">
        <f t="shared" si="3"/>
        <v>1</v>
      </c>
      <c r="K62" s="29"/>
      <c r="L62" s="29"/>
      <c r="M62" s="27">
        <f t="shared" si="4"/>
        <v>1</v>
      </c>
      <c r="N62" s="24">
        <v>7</v>
      </c>
      <c r="O62" s="25">
        <f t="shared" si="5"/>
        <v>1</v>
      </c>
      <c r="P62" s="29"/>
      <c r="Q62" s="29"/>
      <c r="R62" s="27">
        <f t="shared" si="6"/>
        <v>1</v>
      </c>
      <c r="S62" s="24">
        <v>7</v>
      </c>
      <c r="T62" s="25">
        <f t="shared" si="7"/>
        <v>1</v>
      </c>
      <c r="U62" s="26"/>
      <c r="V62" s="26"/>
      <c r="W62" s="27">
        <f t="shared" ref="W62:W100" si="17">+T62</f>
        <v>1</v>
      </c>
      <c r="X62" s="24">
        <v>7</v>
      </c>
      <c r="Y62" s="25">
        <f t="shared" si="9"/>
        <v>1</v>
      </c>
      <c r="Z62" s="26"/>
      <c r="AA62" s="26"/>
      <c r="AB62" s="27">
        <f t="shared" ref="AB62:AB100" si="18">+Y62</f>
        <v>1</v>
      </c>
      <c r="AC62" s="24">
        <v>7</v>
      </c>
      <c r="AD62" s="25">
        <f t="shared" si="11"/>
        <v>1</v>
      </c>
      <c r="AE62" s="26"/>
      <c r="AF62" s="26"/>
      <c r="AG62" s="27">
        <f t="shared" ref="AG62:AG100" si="19">+AD62</f>
        <v>1</v>
      </c>
      <c r="AH62" s="24">
        <f t="shared" ref="AH62:AH100" si="20">I62+N62+S62+X62+AC62</f>
        <v>35</v>
      </c>
      <c r="AI62" s="26">
        <f t="shared" ref="AI62:AI100" si="21">+AE62+Z62+U62+P62+K62</f>
        <v>0</v>
      </c>
      <c r="AJ62" s="26">
        <f t="shared" ref="AJ62:AJ100" si="22">+AF62+AA62+V62+Q62+L62</f>
        <v>0</v>
      </c>
      <c r="AK62" s="28">
        <f t="shared" ref="AK62:AK100" si="23">+AG62+AB62+W62+O62+J62</f>
        <v>5</v>
      </c>
      <c r="AL62" s="20"/>
      <c r="AM62" s="14"/>
    </row>
    <row r="63" spans="1:39" ht="20.25" customHeight="1" thickTop="1" thickBot="1" x14ac:dyDescent="0.3">
      <c r="A63" s="21" t="str">
        <f t="shared" ca="1" si="0"/>
        <v/>
      </c>
      <c r="B63" s="22" t="str">
        <f t="shared" ca="1" si="1"/>
        <v/>
      </c>
      <c r="C63" s="23" t="str">
        <f t="array" ref="C63">IF(AND('Interimaire Juin  2017'!D69=$B$1,'Interimaire Juin  2017'!J69=$B$2),'Interimaire Juin  2017'!E69,"")</f>
        <v/>
      </c>
      <c r="D63" s="23" t="str">
        <f>IF(AND('Interimaire Juin  2017'!D69=$B$1,'Interimaire Juin  2017'!J69=$B$2),'Interimaire Juin  2017'!F69,"")</f>
        <v/>
      </c>
      <c r="E63" s="23" t="str">
        <f t="shared" si="2"/>
        <v/>
      </c>
      <c r="F63" s="23" t="str">
        <f t="array" aca="1" ref="F63" ca="1">IFERROR(INDEX(C:C,SMALL($E$2:$E$300,ROW(INDIRECT("55:"&amp;ROWS(C55:C353))))),"")</f>
        <v/>
      </c>
      <c r="G63" s="23" t="str">
        <f t="array" aca="1" ref="G63" ca="1">IFERROR(INDEX(D:D,SMALL($E$2:$E$300,ROW(INDIRECT("55:"&amp;ROWS(D55:D353))))),"")</f>
        <v/>
      </c>
      <c r="H63" s="29"/>
      <c r="I63" s="24">
        <v>7</v>
      </c>
      <c r="J63" s="25">
        <f t="shared" si="3"/>
        <v>1</v>
      </c>
      <c r="K63" s="29"/>
      <c r="L63" s="29"/>
      <c r="M63" s="27">
        <f t="shared" si="4"/>
        <v>1</v>
      </c>
      <c r="N63" s="24">
        <v>7</v>
      </c>
      <c r="O63" s="25">
        <f t="shared" si="5"/>
        <v>1</v>
      </c>
      <c r="P63" s="29"/>
      <c r="Q63" s="29"/>
      <c r="R63" s="27">
        <f t="shared" si="6"/>
        <v>1</v>
      </c>
      <c r="S63" s="24">
        <v>7</v>
      </c>
      <c r="T63" s="25">
        <f t="shared" si="7"/>
        <v>1</v>
      </c>
      <c r="U63" s="26"/>
      <c r="V63" s="26"/>
      <c r="W63" s="27">
        <f t="shared" si="17"/>
        <v>1</v>
      </c>
      <c r="X63" s="24">
        <v>7</v>
      </c>
      <c r="Y63" s="25">
        <f t="shared" si="9"/>
        <v>1</v>
      </c>
      <c r="Z63" s="26"/>
      <c r="AA63" s="26"/>
      <c r="AB63" s="27">
        <f t="shared" si="18"/>
        <v>1</v>
      </c>
      <c r="AC63" s="24">
        <v>7</v>
      </c>
      <c r="AD63" s="25">
        <f t="shared" si="11"/>
        <v>1</v>
      </c>
      <c r="AE63" s="26"/>
      <c r="AF63" s="26"/>
      <c r="AG63" s="27">
        <f t="shared" si="19"/>
        <v>1</v>
      </c>
      <c r="AH63" s="24">
        <f t="shared" si="20"/>
        <v>35</v>
      </c>
      <c r="AI63" s="26">
        <f t="shared" si="21"/>
        <v>0</v>
      </c>
      <c r="AJ63" s="26">
        <f t="shared" si="22"/>
        <v>0</v>
      </c>
      <c r="AK63" s="28">
        <f t="shared" si="23"/>
        <v>5</v>
      </c>
      <c r="AL63" s="20"/>
      <c r="AM63" s="14"/>
    </row>
    <row r="64" spans="1:39" ht="20.25" customHeight="1" thickTop="1" thickBot="1" x14ac:dyDescent="0.3">
      <c r="A64" s="21" t="str">
        <f t="shared" ca="1" si="0"/>
        <v/>
      </c>
      <c r="B64" s="22" t="str">
        <f t="shared" ca="1" si="1"/>
        <v/>
      </c>
      <c r="C64" s="23" t="str">
        <f t="array" ref="C64">IF(AND('Interimaire Juin  2017'!D70=$B$1,'Interimaire Juin  2017'!J70=$B$2),'Interimaire Juin  2017'!E70,"")</f>
        <v>INT4</v>
      </c>
      <c r="D64" s="23" t="str">
        <f>IF(AND('Interimaire Juin  2017'!D70=$B$1,'Interimaire Juin  2017'!J70=$B$2),'Interimaire Juin  2017'!F70,"")</f>
        <v>INT4</v>
      </c>
      <c r="E64" s="23">
        <f t="shared" si="2"/>
        <v>64</v>
      </c>
      <c r="F64" s="23" t="str">
        <f t="array" aca="1" ref="F64" ca="1">IFERROR(INDEX(C:C,SMALL($E$2:$E$300,ROW(INDIRECT("56:"&amp;ROWS(C56:C354))))),"")</f>
        <v/>
      </c>
      <c r="G64" s="23" t="str">
        <f t="array" aca="1" ref="G64" ca="1">IFERROR(INDEX(D:D,SMALL($E$2:$E$300,ROW(INDIRECT("56:"&amp;ROWS(D56:D354))))),"")</f>
        <v/>
      </c>
      <c r="H64" s="29"/>
      <c r="I64" s="24">
        <v>7</v>
      </c>
      <c r="J64" s="25">
        <f t="shared" si="3"/>
        <v>1</v>
      </c>
      <c r="K64" s="29"/>
      <c r="L64" s="29"/>
      <c r="M64" s="27">
        <f t="shared" si="4"/>
        <v>1</v>
      </c>
      <c r="N64" s="24">
        <v>7</v>
      </c>
      <c r="O64" s="25">
        <f t="shared" si="5"/>
        <v>1</v>
      </c>
      <c r="P64" s="29"/>
      <c r="Q64" s="29"/>
      <c r="R64" s="27">
        <f t="shared" si="6"/>
        <v>1</v>
      </c>
      <c r="S64" s="24">
        <v>7</v>
      </c>
      <c r="T64" s="25">
        <f t="shared" si="7"/>
        <v>1</v>
      </c>
      <c r="U64" s="26"/>
      <c r="V64" s="26"/>
      <c r="W64" s="27">
        <f t="shared" si="17"/>
        <v>1</v>
      </c>
      <c r="X64" s="24">
        <v>7</v>
      </c>
      <c r="Y64" s="25">
        <f t="shared" si="9"/>
        <v>1</v>
      </c>
      <c r="Z64" s="26"/>
      <c r="AA64" s="26"/>
      <c r="AB64" s="27">
        <f t="shared" si="18"/>
        <v>1</v>
      </c>
      <c r="AC64" s="24">
        <v>7</v>
      </c>
      <c r="AD64" s="25">
        <f t="shared" si="11"/>
        <v>1</v>
      </c>
      <c r="AE64" s="26"/>
      <c r="AF64" s="26"/>
      <c r="AG64" s="27">
        <f t="shared" si="19"/>
        <v>1</v>
      </c>
      <c r="AH64" s="24">
        <f t="shared" si="20"/>
        <v>35</v>
      </c>
      <c r="AI64" s="26">
        <f t="shared" si="21"/>
        <v>0</v>
      </c>
      <c r="AJ64" s="26">
        <f t="shared" si="22"/>
        <v>0</v>
      </c>
      <c r="AK64" s="28">
        <f t="shared" si="23"/>
        <v>5</v>
      </c>
      <c r="AL64" s="20"/>
      <c r="AM64" s="14"/>
    </row>
    <row r="65" spans="1:39" ht="20.25" customHeight="1" thickTop="1" thickBot="1" x14ac:dyDescent="0.3">
      <c r="A65" s="21" t="str">
        <f t="shared" ca="1" si="0"/>
        <v/>
      </c>
      <c r="B65" s="22" t="str">
        <f t="shared" ca="1" si="1"/>
        <v/>
      </c>
      <c r="C65" s="23" t="str">
        <f t="array" ref="C65">IF(AND('Interimaire Juin  2017'!D71=$B$1,'Interimaire Juin  2017'!J71=$B$2),'Interimaire Juin  2017'!E71,"")</f>
        <v/>
      </c>
      <c r="D65" s="23" t="str">
        <f>IF(AND('Interimaire Juin  2017'!D71=$B$1,'Interimaire Juin  2017'!J71=$B$2),'Interimaire Juin  2017'!F71,"")</f>
        <v/>
      </c>
      <c r="E65" s="23" t="str">
        <f t="shared" si="2"/>
        <v/>
      </c>
      <c r="F65" s="23" t="str">
        <f t="array" aca="1" ref="F65" ca="1">IFERROR(INDEX(C:C,SMALL($E$2:$E$300,ROW(INDIRECT("57:"&amp;ROWS(C57:C355))))),"")</f>
        <v/>
      </c>
      <c r="G65" s="23" t="str">
        <f t="array" aca="1" ref="G65" ca="1">IFERROR(INDEX(D:D,SMALL($E$2:$E$300,ROW(INDIRECT("57:"&amp;ROWS(D57:D355))))),"")</f>
        <v/>
      </c>
      <c r="H65" s="29"/>
      <c r="I65" s="24">
        <v>7</v>
      </c>
      <c r="J65" s="25">
        <f t="shared" si="3"/>
        <v>1</v>
      </c>
      <c r="K65" s="29"/>
      <c r="L65" s="29"/>
      <c r="M65" s="27">
        <f t="shared" si="4"/>
        <v>1</v>
      </c>
      <c r="N65" s="24">
        <v>7</v>
      </c>
      <c r="O65" s="25">
        <f t="shared" si="5"/>
        <v>1</v>
      </c>
      <c r="P65" s="29"/>
      <c r="Q65" s="29"/>
      <c r="R65" s="27">
        <f t="shared" si="6"/>
        <v>1</v>
      </c>
      <c r="S65" s="24">
        <v>7</v>
      </c>
      <c r="T65" s="25">
        <f t="shared" si="7"/>
        <v>1</v>
      </c>
      <c r="U65" s="26"/>
      <c r="V65" s="26"/>
      <c r="W65" s="27">
        <f t="shared" si="17"/>
        <v>1</v>
      </c>
      <c r="X65" s="24">
        <v>7</v>
      </c>
      <c r="Y65" s="25">
        <f t="shared" si="9"/>
        <v>1</v>
      </c>
      <c r="Z65" s="26"/>
      <c r="AA65" s="26"/>
      <c r="AB65" s="27">
        <f t="shared" si="18"/>
        <v>1</v>
      </c>
      <c r="AC65" s="24">
        <v>7</v>
      </c>
      <c r="AD65" s="25">
        <f t="shared" si="11"/>
        <v>1</v>
      </c>
      <c r="AE65" s="26"/>
      <c r="AF65" s="26"/>
      <c r="AG65" s="27">
        <f t="shared" si="19"/>
        <v>1</v>
      </c>
      <c r="AH65" s="24">
        <f t="shared" si="20"/>
        <v>35</v>
      </c>
      <c r="AI65" s="26">
        <f t="shared" si="21"/>
        <v>0</v>
      </c>
      <c r="AJ65" s="26">
        <f t="shared" si="22"/>
        <v>0</v>
      </c>
      <c r="AK65" s="28">
        <f t="shared" si="23"/>
        <v>5</v>
      </c>
      <c r="AL65" s="20"/>
      <c r="AM65" s="14"/>
    </row>
    <row r="66" spans="1:39" ht="20.25" customHeight="1" thickTop="1" thickBot="1" x14ac:dyDescent="0.3">
      <c r="A66" s="21" t="str">
        <f t="shared" ca="1" si="0"/>
        <v/>
      </c>
      <c r="B66" s="22" t="str">
        <f t="shared" ca="1" si="1"/>
        <v/>
      </c>
      <c r="C66" s="23" t="str">
        <f t="array" ref="C66">IF(AND('Interimaire Juin  2017'!D72=$B$1,'Interimaire Juin  2017'!J72=$B$2),'Interimaire Juin  2017'!E72,"")</f>
        <v>INT5</v>
      </c>
      <c r="D66" s="23" t="str">
        <f>IF(AND('Interimaire Juin  2017'!D72=$B$1,'Interimaire Juin  2017'!J72=$B$2),'Interimaire Juin  2017'!F72,"")</f>
        <v>INT5</v>
      </c>
      <c r="E66" s="23">
        <f t="shared" si="2"/>
        <v>66</v>
      </c>
      <c r="F66" s="23" t="str">
        <f t="array" aca="1" ref="F66" ca="1">IFERROR(INDEX(C:C,SMALL($E$2:$E$300,ROW(INDIRECT("58:"&amp;ROWS(C58:C356))))),"")</f>
        <v/>
      </c>
      <c r="G66" s="23" t="str">
        <f t="array" aca="1" ref="G66" ca="1">IFERROR(INDEX(D:D,SMALL($E$2:$E$300,ROW(INDIRECT("58:"&amp;ROWS(D58:D356))))),"")</f>
        <v/>
      </c>
      <c r="H66" s="29"/>
      <c r="I66" s="24">
        <v>7</v>
      </c>
      <c r="J66" s="25">
        <f t="shared" si="3"/>
        <v>1</v>
      </c>
      <c r="K66" s="29"/>
      <c r="L66" s="29"/>
      <c r="M66" s="27">
        <f t="shared" si="4"/>
        <v>1</v>
      </c>
      <c r="N66" s="24">
        <v>7</v>
      </c>
      <c r="O66" s="25">
        <f t="shared" si="5"/>
        <v>1</v>
      </c>
      <c r="P66" s="29"/>
      <c r="Q66" s="29"/>
      <c r="R66" s="27">
        <f t="shared" si="6"/>
        <v>1</v>
      </c>
      <c r="S66" s="24">
        <v>7</v>
      </c>
      <c r="T66" s="25">
        <f t="shared" si="7"/>
        <v>1</v>
      </c>
      <c r="U66" s="26"/>
      <c r="V66" s="26"/>
      <c r="W66" s="27">
        <f t="shared" si="17"/>
        <v>1</v>
      </c>
      <c r="X66" s="24">
        <v>7</v>
      </c>
      <c r="Y66" s="25">
        <f t="shared" si="9"/>
        <v>1</v>
      </c>
      <c r="Z66" s="26"/>
      <c r="AA66" s="26"/>
      <c r="AB66" s="27">
        <f t="shared" si="18"/>
        <v>1</v>
      </c>
      <c r="AC66" s="24">
        <v>7</v>
      </c>
      <c r="AD66" s="25">
        <f t="shared" si="11"/>
        <v>1</v>
      </c>
      <c r="AE66" s="26"/>
      <c r="AF66" s="26"/>
      <c r="AG66" s="27">
        <f t="shared" si="19"/>
        <v>1</v>
      </c>
      <c r="AH66" s="24">
        <f t="shared" si="20"/>
        <v>35</v>
      </c>
      <c r="AI66" s="26">
        <f t="shared" si="21"/>
        <v>0</v>
      </c>
      <c r="AJ66" s="26">
        <f t="shared" si="22"/>
        <v>0</v>
      </c>
      <c r="AK66" s="28">
        <f t="shared" si="23"/>
        <v>5</v>
      </c>
      <c r="AL66" s="20"/>
      <c r="AM66" s="14"/>
    </row>
    <row r="67" spans="1:39" ht="20.25" customHeight="1" thickTop="1" thickBot="1" x14ac:dyDescent="0.3">
      <c r="A67" s="21" t="str">
        <f t="shared" ca="1" si="0"/>
        <v/>
      </c>
      <c r="B67" s="22" t="str">
        <f t="shared" ca="1" si="1"/>
        <v/>
      </c>
      <c r="C67" s="23" t="str">
        <f t="array" ref="C67">IF(AND('Interimaire Juin  2017'!D73=$B$1,'Interimaire Juin  2017'!J73=$B$2),'Interimaire Juin  2017'!E73,"")</f>
        <v/>
      </c>
      <c r="D67" s="23" t="str">
        <f>IF(AND('Interimaire Juin  2017'!D73=$B$1,'Interimaire Juin  2017'!J73=$B$2),'Interimaire Juin  2017'!F73,"")</f>
        <v/>
      </c>
      <c r="E67" s="23" t="str">
        <f t="shared" si="2"/>
        <v/>
      </c>
      <c r="F67" s="23" t="str">
        <f t="array" aca="1" ref="F67" ca="1">IFERROR(INDEX(C:C,SMALL($E$2:$E$300,ROW(INDIRECT("59:"&amp;ROWS(C59:C357))))),"")</f>
        <v/>
      </c>
      <c r="G67" s="23" t="str">
        <f t="array" aca="1" ref="G67" ca="1">IFERROR(INDEX(D:D,SMALL($E$2:$E$300,ROW(INDIRECT("59:"&amp;ROWS(D59:D357))))),"")</f>
        <v/>
      </c>
      <c r="H67" s="29"/>
      <c r="I67" s="24">
        <v>7</v>
      </c>
      <c r="J67" s="25">
        <f t="shared" si="3"/>
        <v>1</v>
      </c>
      <c r="K67" s="29"/>
      <c r="L67" s="29"/>
      <c r="M67" s="27">
        <f t="shared" si="4"/>
        <v>1</v>
      </c>
      <c r="N67" s="24">
        <v>7</v>
      </c>
      <c r="O67" s="25">
        <f t="shared" si="5"/>
        <v>1</v>
      </c>
      <c r="P67" s="29"/>
      <c r="Q67" s="29"/>
      <c r="R67" s="27">
        <f t="shared" si="6"/>
        <v>1</v>
      </c>
      <c r="S67" s="24">
        <v>7</v>
      </c>
      <c r="T67" s="25">
        <f t="shared" si="7"/>
        <v>1</v>
      </c>
      <c r="U67" s="26"/>
      <c r="V67" s="26"/>
      <c r="W67" s="27">
        <f t="shared" si="17"/>
        <v>1</v>
      </c>
      <c r="X67" s="24">
        <v>7</v>
      </c>
      <c r="Y67" s="25">
        <f t="shared" si="9"/>
        <v>1</v>
      </c>
      <c r="Z67" s="26"/>
      <c r="AA67" s="26"/>
      <c r="AB67" s="27">
        <f t="shared" si="18"/>
        <v>1</v>
      </c>
      <c r="AC67" s="24">
        <v>7</v>
      </c>
      <c r="AD67" s="25">
        <f t="shared" si="11"/>
        <v>1</v>
      </c>
      <c r="AE67" s="26"/>
      <c r="AF67" s="26"/>
      <c r="AG67" s="27">
        <f t="shared" si="19"/>
        <v>1</v>
      </c>
      <c r="AH67" s="24">
        <f t="shared" si="20"/>
        <v>35</v>
      </c>
      <c r="AI67" s="26">
        <f t="shared" si="21"/>
        <v>0</v>
      </c>
      <c r="AJ67" s="26">
        <f t="shared" si="22"/>
        <v>0</v>
      </c>
      <c r="AK67" s="28">
        <f t="shared" si="23"/>
        <v>5</v>
      </c>
      <c r="AL67" s="20"/>
      <c r="AM67" s="14"/>
    </row>
    <row r="68" spans="1:39" ht="20.25" customHeight="1" thickTop="1" thickBot="1" x14ac:dyDescent="0.3">
      <c r="A68" s="21" t="str">
        <f t="shared" ca="1" si="0"/>
        <v/>
      </c>
      <c r="B68" s="22" t="str">
        <f t="shared" ca="1" si="1"/>
        <v/>
      </c>
      <c r="C68" s="23" t="str">
        <f t="array" ref="C68">IF(AND('Interimaire Juin  2017'!D74=$B$1,'Interimaire Juin  2017'!J74=$B$2),'Interimaire Juin  2017'!E74,"")</f>
        <v/>
      </c>
      <c r="D68" s="23" t="str">
        <f>IF(AND('Interimaire Juin  2017'!D74=$B$1,'Interimaire Juin  2017'!J74=$B$2),'Interimaire Juin  2017'!F74,"")</f>
        <v/>
      </c>
      <c r="E68" s="23" t="str">
        <f t="shared" si="2"/>
        <v/>
      </c>
      <c r="F68" s="23" t="str">
        <f t="array" aca="1" ref="F68" ca="1">IFERROR(INDEX(C:C,SMALL($E$2:$E$300,ROW(INDIRECT("60:"&amp;ROWS(C60:C358))))),"")</f>
        <v/>
      </c>
      <c r="G68" s="23" t="str">
        <f t="array" aca="1" ref="G68" ca="1">IFERROR(INDEX(D:D,SMALL($E$2:$E$300,ROW(INDIRECT("60:"&amp;ROWS(D60:D358))))),"")</f>
        <v/>
      </c>
      <c r="H68" s="29"/>
      <c r="I68" s="24">
        <v>7</v>
      </c>
      <c r="J68" s="25">
        <f t="shared" si="3"/>
        <v>1</v>
      </c>
      <c r="K68" s="29"/>
      <c r="L68" s="29"/>
      <c r="M68" s="27">
        <f t="shared" si="4"/>
        <v>1</v>
      </c>
      <c r="N68" s="24">
        <v>7</v>
      </c>
      <c r="O68" s="25">
        <f t="shared" si="5"/>
        <v>1</v>
      </c>
      <c r="P68" s="29"/>
      <c r="Q68" s="29"/>
      <c r="R68" s="27">
        <f t="shared" si="6"/>
        <v>1</v>
      </c>
      <c r="S68" s="24">
        <v>7</v>
      </c>
      <c r="T68" s="25">
        <f t="shared" si="7"/>
        <v>1</v>
      </c>
      <c r="U68" s="26"/>
      <c r="V68" s="26"/>
      <c r="W68" s="27">
        <f t="shared" si="17"/>
        <v>1</v>
      </c>
      <c r="X68" s="24">
        <v>7</v>
      </c>
      <c r="Y68" s="25">
        <f t="shared" si="9"/>
        <v>1</v>
      </c>
      <c r="Z68" s="26"/>
      <c r="AA68" s="26"/>
      <c r="AB68" s="27">
        <f t="shared" si="18"/>
        <v>1</v>
      </c>
      <c r="AC68" s="24">
        <v>7</v>
      </c>
      <c r="AD68" s="25">
        <f t="shared" si="11"/>
        <v>1</v>
      </c>
      <c r="AE68" s="26"/>
      <c r="AF68" s="26"/>
      <c r="AG68" s="27">
        <f t="shared" si="19"/>
        <v>1</v>
      </c>
      <c r="AH68" s="24">
        <f t="shared" si="20"/>
        <v>35</v>
      </c>
      <c r="AI68" s="26">
        <f t="shared" si="21"/>
        <v>0</v>
      </c>
      <c r="AJ68" s="26">
        <f t="shared" si="22"/>
        <v>0</v>
      </c>
      <c r="AK68" s="28">
        <f t="shared" si="23"/>
        <v>5</v>
      </c>
      <c r="AL68" s="20"/>
      <c r="AM68" s="14"/>
    </row>
    <row r="69" spans="1:39" ht="20.25" customHeight="1" thickTop="1" thickBot="1" x14ac:dyDescent="0.3">
      <c r="A69" s="21" t="str">
        <f t="shared" ca="1" si="0"/>
        <v/>
      </c>
      <c r="B69" s="22" t="str">
        <f t="shared" ca="1" si="1"/>
        <v/>
      </c>
      <c r="C69" s="23" t="str">
        <f t="array" ref="C69">IF(AND('Interimaire Juin  2017'!D75=$B$1,'Interimaire Juin  2017'!J75=$B$2),'Interimaire Juin  2017'!E75,"")</f>
        <v/>
      </c>
      <c r="D69" s="23" t="str">
        <f>IF(AND('Interimaire Juin  2017'!D75=$B$1,'Interimaire Juin  2017'!J75=$B$2),'Interimaire Juin  2017'!F75,"")</f>
        <v/>
      </c>
      <c r="E69" s="23" t="str">
        <f t="shared" si="2"/>
        <v/>
      </c>
      <c r="F69" s="23" t="str">
        <f t="array" aca="1" ref="F69" ca="1">IFERROR(INDEX(C:C,SMALL($E$2:$E$300,ROW(INDIRECT("61:"&amp;ROWS(C61:C359))))),"")</f>
        <v/>
      </c>
      <c r="G69" s="23" t="str">
        <f t="array" aca="1" ref="G69" ca="1">IFERROR(INDEX(D:D,SMALL($E$2:$E$300,ROW(INDIRECT("61:"&amp;ROWS(D61:D359))))),"")</f>
        <v/>
      </c>
      <c r="H69" s="29"/>
      <c r="I69" s="24">
        <v>7</v>
      </c>
      <c r="J69" s="25">
        <f t="shared" si="3"/>
        <v>1</v>
      </c>
      <c r="K69" s="29"/>
      <c r="L69" s="29"/>
      <c r="M69" s="27">
        <f t="shared" si="4"/>
        <v>1</v>
      </c>
      <c r="N69" s="24">
        <v>7</v>
      </c>
      <c r="O69" s="25">
        <f t="shared" si="5"/>
        <v>1</v>
      </c>
      <c r="P69" s="29"/>
      <c r="Q69" s="29"/>
      <c r="R69" s="27">
        <f t="shared" si="6"/>
        <v>1</v>
      </c>
      <c r="S69" s="24">
        <v>7</v>
      </c>
      <c r="T69" s="25">
        <f t="shared" si="7"/>
        <v>1</v>
      </c>
      <c r="U69" s="26"/>
      <c r="V69" s="26"/>
      <c r="W69" s="27">
        <f t="shared" si="17"/>
        <v>1</v>
      </c>
      <c r="X69" s="24">
        <v>7</v>
      </c>
      <c r="Y69" s="25">
        <f t="shared" si="9"/>
        <v>1</v>
      </c>
      <c r="Z69" s="26"/>
      <c r="AA69" s="26"/>
      <c r="AB69" s="27">
        <f t="shared" si="18"/>
        <v>1</v>
      </c>
      <c r="AC69" s="24">
        <v>7</v>
      </c>
      <c r="AD69" s="25">
        <f t="shared" si="11"/>
        <v>1</v>
      </c>
      <c r="AE69" s="26"/>
      <c r="AF69" s="26"/>
      <c r="AG69" s="27">
        <f t="shared" si="19"/>
        <v>1</v>
      </c>
      <c r="AH69" s="24">
        <f t="shared" si="20"/>
        <v>35</v>
      </c>
      <c r="AI69" s="26">
        <f t="shared" si="21"/>
        <v>0</v>
      </c>
      <c r="AJ69" s="26">
        <f t="shared" si="22"/>
        <v>0</v>
      </c>
      <c r="AK69" s="28">
        <f t="shared" si="23"/>
        <v>5</v>
      </c>
      <c r="AL69" s="20"/>
      <c r="AM69" s="14"/>
    </row>
    <row r="70" spans="1:39" ht="20.25" customHeight="1" thickTop="1" thickBot="1" x14ac:dyDescent="0.3">
      <c r="A70" s="21" t="str">
        <f t="shared" ca="1" si="0"/>
        <v/>
      </c>
      <c r="B70" s="22" t="str">
        <f t="shared" ca="1" si="1"/>
        <v/>
      </c>
      <c r="C70" s="23" t="str">
        <f t="array" ref="C70">IF(AND('Interimaire Juin  2017'!D76=$B$1,'Interimaire Juin  2017'!J76=$B$2),'Interimaire Juin  2017'!E76,"")</f>
        <v/>
      </c>
      <c r="D70" s="23" t="str">
        <f>IF(AND('Interimaire Juin  2017'!D76=$B$1,'Interimaire Juin  2017'!J76=$B$2),'Interimaire Juin  2017'!F76,"")</f>
        <v/>
      </c>
      <c r="E70" s="23" t="str">
        <f t="shared" si="2"/>
        <v/>
      </c>
      <c r="F70" s="23" t="str">
        <f t="array" aca="1" ref="F70" ca="1">IFERROR(INDEX(C:C,SMALL($E$2:$E$300,ROW(INDIRECT("62:"&amp;ROWS(C62:C360))))),"")</f>
        <v/>
      </c>
      <c r="G70" s="23" t="str">
        <f t="array" aca="1" ref="G70" ca="1">IFERROR(INDEX(D:D,SMALL($E$2:$E$300,ROW(INDIRECT("62:"&amp;ROWS(D62:D360))))),"")</f>
        <v/>
      </c>
      <c r="H70" s="29"/>
      <c r="I70" s="24">
        <v>7</v>
      </c>
      <c r="J70" s="25">
        <f t="shared" si="3"/>
        <v>1</v>
      </c>
      <c r="K70" s="29"/>
      <c r="L70" s="29"/>
      <c r="M70" s="27">
        <f t="shared" si="4"/>
        <v>1</v>
      </c>
      <c r="N70" s="24">
        <v>7</v>
      </c>
      <c r="O70" s="25">
        <f t="shared" si="5"/>
        <v>1</v>
      </c>
      <c r="P70" s="29"/>
      <c r="Q70" s="29"/>
      <c r="R70" s="27">
        <f t="shared" si="6"/>
        <v>1</v>
      </c>
      <c r="S70" s="24">
        <v>7</v>
      </c>
      <c r="T70" s="25">
        <f t="shared" si="7"/>
        <v>1</v>
      </c>
      <c r="U70" s="26"/>
      <c r="V70" s="26"/>
      <c r="W70" s="27">
        <f t="shared" si="17"/>
        <v>1</v>
      </c>
      <c r="X70" s="24">
        <v>7</v>
      </c>
      <c r="Y70" s="25">
        <f t="shared" si="9"/>
        <v>1</v>
      </c>
      <c r="Z70" s="26"/>
      <c r="AA70" s="26"/>
      <c r="AB70" s="27">
        <f t="shared" si="18"/>
        <v>1</v>
      </c>
      <c r="AC70" s="24">
        <v>7</v>
      </c>
      <c r="AD70" s="25">
        <f t="shared" si="11"/>
        <v>1</v>
      </c>
      <c r="AE70" s="26"/>
      <c r="AF70" s="26"/>
      <c r="AG70" s="27">
        <f t="shared" si="19"/>
        <v>1</v>
      </c>
      <c r="AH70" s="24">
        <f t="shared" si="20"/>
        <v>35</v>
      </c>
      <c r="AI70" s="26">
        <f t="shared" si="21"/>
        <v>0</v>
      </c>
      <c r="AJ70" s="26">
        <f t="shared" si="22"/>
        <v>0</v>
      </c>
      <c r="AK70" s="28">
        <f t="shared" si="23"/>
        <v>5</v>
      </c>
      <c r="AL70" s="20"/>
      <c r="AM70" s="14"/>
    </row>
    <row r="71" spans="1:39" ht="20.25" customHeight="1" thickTop="1" thickBot="1" x14ac:dyDescent="0.3">
      <c r="A71" s="21" t="str">
        <f t="shared" ca="1" si="0"/>
        <v/>
      </c>
      <c r="B71" s="22" t="str">
        <f t="shared" ca="1" si="1"/>
        <v/>
      </c>
      <c r="C71" s="23" t="str">
        <f t="array" ref="C71">IF(AND('Interimaire Juin  2017'!D77=$B$1,'Interimaire Juin  2017'!J77=$B$2),'Interimaire Juin  2017'!E77,"")</f>
        <v/>
      </c>
      <c r="D71" s="23" t="str">
        <f>IF(AND('Interimaire Juin  2017'!D77=$B$1,'Interimaire Juin  2017'!J77=$B$2),'Interimaire Juin  2017'!F77,"")</f>
        <v/>
      </c>
      <c r="E71" s="23" t="str">
        <f t="shared" si="2"/>
        <v/>
      </c>
      <c r="F71" s="23" t="str">
        <f t="array" aca="1" ref="F71" ca="1">IFERROR(INDEX(C:C,SMALL($E$2:$E$300,ROW(INDIRECT("63:"&amp;ROWS(C63:C361))))),"")</f>
        <v/>
      </c>
      <c r="G71" s="23" t="str">
        <f t="array" aca="1" ref="G71" ca="1">IFERROR(INDEX(D:D,SMALL($E$2:$E$300,ROW(INDIRECT("63:"&amp;ROWS(D63:D361))))),"")</f>
        <v/>
      </c>
      <c r="H71" s="29"/>
      <c r="I71" s="24">
        <v>7</v>
      </c>
      <c r="J71" s="25">
        <f t="shared" si="3"/>
        <v>1</v>
      </c>
      <c r="K71" s="29"/>
      <c r="L71" s="29"/>
      <c r="M71" s="27">
        <f t="shared" si="4"/>
        <v>1</v>
      </c>
      <c r="N71" s="24">
        <v>7</v>
      </c>
      <c r="O71" s="25">
        <f t="shared" si="5"/>
        <v>1</v>
      </c>
      <c r="P71" s="29"/>
      <c r="Q71" s="29"/>
      <c r="R71" s="27">
        <f t="shared" si="6"/>
        <v>1</v>
      </c>
      <c r="S71" s="24">
        <v>7</v>
      </c>
      <c r="T71" s="25">
        <f t="shared" si="7"/>
        <v>1</v>
      </c>
      <c r="U71" s="26"/>
      <c r="V71" s="26"/>
      <c r="W71" s="27">
        <f t="shared" si="17"/>
        <v>1</v>
      </c>
      <c r="X71" s="24">
        <v>7</v>
      </c>
      <c r="Y71" s="25">
        <f t="shared" si="9"/>
        <v>1</v>
      </c>
      <c r="Z71" s="26"/>
      <c r="AA71" s="26"/>
      <c r="AB71" s="27">
        <f t="shared" si="18"/>
        <v>1</v>
      </c>
      <c r="AC71" s="24">
        <v>7</v>
      </c>
      <c r="AD71" s="25">
        <f t="shared" si="11"/>
        <v>1</v>
      </c>
      <c r="AE71" s="26"/>
      <c r="AF71" s="26"/>
      <c r="AG71" s="27">
        <f t="shared" si="19"/>
        <v>1</v>
      </c>
      <c r="AH71" s="24">
        <f t="shared" si="20"/>
        <v>35</v>
      </c>
      <c r="AI71" s="26">
        <f t="shared" si="21"/>
        <v>0</v>
      </c>
      <c r="AJ71" s="26">
        <f t="shared" si="22"/>
        <v>0</v>
      </c>
      <c r="AK71" s="28">
        <f t="shared" si="23"/>
        <v>5</v>
      </c>
      <c r="AL71" s="20"/>
      <c r="AM71" s="14"/>
    </row>
    <row r="72" spans="1:39" ht="20.25" customHeight="1" thickTop="1" thickBot="1" x14ac:dyDescent="0.3">
      <c r="A72" s="21" t="str">
        <f t="shared" ca="1" si="0"/>
        <v/>
      </c>
      <c r="B72" s="22" t="str">
        <f t="shared" ca="1" si="1"/>
        <v/>
      </c>
      <c r="C72" s="23" t="str">
        <f t="array" ref="C72">IF(AND('Interimaire Juin  2017'!D78=$B$1,'Interimaire Juin  2017'!J78=$B$2),'Interimaire Juin  2017'!E78,"")</f>
        <v/>
      </c>
      <c r="D72" s="23" t="str">
        <f>IF(AND('Interimaire Juin  2017'!D78=$B$1,'Interimaire Juin  2017'!J78=$B$2),'Interimaire Juin  2017'!F78,"")</f>
        <v/>
      </c>
      <c r="E72" s="23" t="str">
        <f t="shared" si="2"/>
        <v/>
      </c>
      <c r="F72" s="23" t="str">
        <f t="array" aca="1" ref="F72" ca="1">IFERROR(INDEX(C:C,SMALL($E$2:$E$300,ROW(INDIRECT("64:"&amp;ROWS(C64:C362))))),"")</f>
        <v/>
      </c>
      <c r="G72" s="23" t="str">
        <f t="array" aca="1" ref="G72" ca="1">IFERROR(INDEX(D:D,SMALL($E$2:$E$300,ROW(INDIRECT("64:"&amp;ROWS(D64:D362))))),"")</f>
        <v/>
      </c>
      <c r="H72" s="29"/>
      <c r="I72" s="24">
        <v>7</v>
      </c>
      <c r="J72" s="25">
        <f t="shared" si="3"/>
        <v>1</v>
      </c>
      <c r="K72" s="29"/>
      <c r="L72" s="29"/>
      <c r="M72" s="27">
        <f t="shared" si="4"/>
        <v>1</v>
      </c>
      <c r="N72" s="24">
        <v>7</v>
      </c>
      <c r="O72" s="25">
        <f t="shared" si="5"/>
        <v>1</v>
      </c>
      <c r="P72" s="29"/>
      <c r="Q72" s="29"/>
      <c r="R72" s="27">
        <f t="shared" si="6"/>
        <v>1</v>
      </c>
      <c r="S72" s="24">
        <v>7</v>
      </c>
      <c r="T72" s="25">
        <f t="shared" si="7"/>
        <v>1</v>
      </c>
      <c r="U72" s="26"/>
      <c r="V72" s="26"/>
      <c r="W72" s="27">
        <f t="shared" si="17"/>
        <v>1</v>
      </c>
      <c r="X72" s="24">
        <v>7</v>
      </c>
      <c r="Y72" s="25">
        <f t="shared" si="9"/>
        <v>1</v>
      </c>
      <c r="Z72" s="26"/>
      <c r="AA72" s="26"/>
      <c r="AB72" s="27">
        <f t="shared" si="18"/>
        <v>1</v>
      </c>
      <c r="AC72" s="24">
        <v>7</v>
      </c>
      <c r="AD72" s="25">
        <f t="shared" si="11"/>
        <v>1</v>
      </c>
      <c r="AE72" s="26"/>
      <c r="AF72" s="26"/>
      <c r="AG72" s="27">
        <f t="shared" si="19"/>
        <v>1</v>
      </c>
      <c r="AH72" s="24">
        <f t="shared" si="20"/>
        <v>35</v>
      </c>
      <c r="AI72" s="26">
        <f t="shared" si="21"/>
        <v>0</v>
      </c>
      <c r="AJ72" s="26">
        <f t="shared" si="22"/>
        <v>0</v>
      </c>
      <c r="AK72" s="28">
        <f t="shared" si="23"/>
        <v>5</v>
      </c>
      <c r="AL72" s="20"/>
      <c r="AM72" s="14"/>
    </row>
    <row r="73" spans="1:39" ht="20.25" customHeight="1" thickTop="1" thickBot="1" x14ac:dyDescent="0.3">
      <c r="A73" s="21" t="str">
        <f t="shared" ca="1" si="0"/>
        <v/>
      </c>
      <c r="B73" s="22" t="str">
        <f t="shared" ca="1" si="1"/>
        <v/>
      </c>
      <c r="C73" s="23" t="str">
        <f t="array" ref="C73">IF(AND('Interimaire Juin  2017'!D79=$B$1,'Interimaire Juin  2017'!J79=$B$2),'Interimaire Juin  2017'!E79,"")</f>
        <v/>
      </c>
      <c r="D73" s="23" t="str">
        <f>IF(AND('Interimaire Juin  2017'!D79=$B$1,'Interimaire Juin  2017'!J79=$B$2),'Interimaire Juin  2017'!F79,"")</f>
        <v/>
      </c>
      <c r="E73" s="23" t="str">
        <f t="shared" si="2"/>
        <v/>
      </c>
      <c r="F73" s="23" t="str">
        <f t="array" aca="1" ref="F73" ca="1">IFERROR(INDEX(C:C,SMALL($E$2:$E$300,ROW(INDIRECT("65:"&amp;ROWS(C65:C363))))),"")</f>
        <v/>
      </c>
      <c r="G73" s="23" t="str">
        <f t="array" aca="1" ref="G73" ca="1">IFERROR(INDEX(D:D,SMALL($E$2:$E$300,ROW(INDIRECT("65:"&amp;ROWS(D65:D363))))),"")</f>
        <v/>
      </c>
      <c r="H73" s="29"/>
      <c r="I73" s="24">
        <v>7</v>
      </c>
      <c r="J73" s="25">
        <f t="shared" si="3"/>
        <v>1</v>
      </c>
      <c r="K73" s="29"/>
      <c r="L73" s="29"/>
      <c r="M73" s="27">
        <f t="shared" si="4"/>
        <v>1</v>
      </c>
      <c r="N73" s="24">
        <v>7</v>
      </c>
      <c r="O73" s="25">
        <f t="shared" si="5"/>
        <v>1</v>
      </c>
      <c r="P73" s="29"/>
      <c r="Q73" s="29"/>
      <c r="R73" s="27">
        <f t="shared" si="6"/>
        <v>1</v>
      </c>
      <c r="S73" s="24">
        <v>7</v>
      </c>
      <c r="T73" s="25">
        <f t="shared" si="7"/>
        <v>1</v>
      </c>
      <c r="U73" s="26"/>
      <c r="V73" s="26"/>
      <c r="W73" s="27">
        <f t="shared" si="17"/>
        <v>1</v>
      </c>
      <c r="X73" s="24">
        <v>7</v>
      </c>
      <c r="Y73" s="25">
        <f t="shared" si="9"/>
        <v>1</v>
      </c>
      <c r="Z73" s="26"/>
      <c r="AA73" s="26"/>
      <c r="AB73" s="27">
        <f t="shared" si="18"/>
        <v>1</v>
      </c>
      <c r="AC73" s="24">
        <v>7</v>
      </c>
      <c r="AD73" s="25">
        <f t="shared" si="11"/>
        <v>1</v>
      </c>
      <c r="AE73" s="26"/>
      <c r="AF73" s="26"/>
      <c r="AG73" s="27">
        <f t="shared" si="19"/>
        <v>1</v>
      </c>
      <c r="AH73" s="24">
        <f t="shared" si="20"/>
        <v>35</v>
      </c>
      <c r="AI73" s="26">
        <f t="shared" si="21"/>
        <v>0</v>
      </c>
      <c r="AJ73" s="26">
        <f t="shared" si="22"/>
        <v>0</v>
      </c>
      <c r="AK73" s="28">
        <f t="shared" si="23"/>
        <v>5</v>
      </c>
      <c r="AL73" s="20"/>
      <c r="AM73" s="14"/>
    </row>
    <row r="74" spans="1:39" ht="20.25" customHeight="1" thickTop="1" thickBot="1" x14ac:dyDescent="0.3">
      <c r="A74" s="21" t="str">
        <f t="shared" ref="A74:A137" ca="1" si="24">+F74</f>
        <v/>
      </c>
      <c r="B74" s="22" t="str">
        <f t="shared" ref="B74:B137" ca="1" si="25">+G74</f>
        <v/>
      </c>
      <c r="C74" s="23" t="str">
        <f t="array" ref="C74">IF(AND('Interimaire Juin  2017'!D80=$B$1,'Interimaire Juin  2017'!J80=$B$2),'Interimaire Juin  2017'!E80,"")</f>
        <v/>
      </c>
      <c r="D74" s="23" t="str">
        <f>IF(AND('Interimaire Juin  2017'!D80=$B$1,'Interimaire Juin  2017'!J80=$B$2),'Interimaire Juin  2017'!F80,"")</f>
        <v/>
      </c>
      <c r="E74" s="23" t="str">
        <f t="shared" ref="E74:E137" si="26">IF(D74="","",ROW())</f>
        <v/>
      </c>
      <c r="F74" s="23" t="str">
        <f t="array" aca="1" ref="F74" ca="1">IFERROR(INDEX(C:C,SMALL($E$2:$E$300,ROW(INDIRECT("66:"&amp;ROWS(C66:C364))))),"")</f>
        <v/>
      </c>
      <c r="G74" s="23" t="str">
        <f t="array" aca="1" ref="G74" ca="1">IFERROR(INDEX(D:D,SMALL($E$2:$E$300,ROW(INDIRECT("66:"&amp;ROWS(D66:D364))))),"")</f>
        <v/>
      </c>
      <c r="H74" s="29"/>
      <c r="I74" s="24">
        <v>7</v>
      </c>
      <c r="J74" s="25">
        <f t="shared" ref="J74:J137" si="27">+IF(I74&gt;6,1,0)</f>
        <v>1</v>
      </c>
      <c r="K74" s="29"/>
      <c r="L74" s="29"/>
      <c r="M74" s="27">
        <f t="shared" ref="M74:M100" si="28">+J74</f>
        <v>1</v>
      </c>
      <c r="N74" s="24">
        <v>7</v>
      </c>
      <c r="O74" s="25">
        <f t="shared" ref="O74:O137" si="29">+IF(N74&gt;6,1,0)</f>
        <v>1</v>
      </c>
      <c r="P74" s="29"/>
      <c r="Q74" s="29"/>
      <c r="R74" s="27">
        <f t="shared" ref="R74:R100" si="30">+O74</f>
        <v>1</v>
      </c>
      <c r="S74" s="24">
        <v>7</v>
      </c>
      <c r="T74" s="25">
        <f t="shared" ref="T74:T137" si="31">+IF(S74&gt;6,1,0)</f>
        <v>1</v>
      </c>
      <c r="U74" s="26"/>
      <c r="V74" s="26"/>
      <c r="W74" s="27">
        <f t="shared" si="17"/>
        <v>1</v>
      </c>
      <c r="X74" s="24">
        <v>7</v>
      </c>
      <c r="Y74" s="25">
        <f t="shared" ref="Y74:Y137" si="32">+IF(X74&gt;6,1,0)</f>
        <v>1</v>
      </c>
      <c r="Z74" s="26"/>
      <c r="AA74" s="26"/>
      <c r="AB74" s="27">
        <f t="shared" si="18"/>
        <v>1</v>
      </c>
      <c r="AC74" s="24">
        <v>7</v>
      </c>
      <c r="AD74" s="25">
        <f t="shared" ref="AD74:AD137" si="33">+IF(AC74&gt;6,1,0)</f>
        <v>1</v>
      </c>
      <c r="AE74" s="26"/>
      <c r="AF74" s="26"/>
      <c r="AG74" s="27">
        <f t="shared" si="19"/>
        <v>1</v>
      </c>
      <c r="AH74" s="24">
        <f t="shared" si="20"/>
        <v>35</v>
      </c>
      <c r="AI74" s="26">
        <f t="shared" si="21"/>
        <v>0</v>
      </c>
      <c r="AJ74" s="26">
        <f t="shared" si="22"/>
        <v>0</v>
      </c>
      <c r="AK74" s="28">
        <f t="shared" si="23"/>
        <v>5</v>
      </c>
      <c r="AL74" s="20"/>
      <c r="AM74" s="14"/>
    </row>
    <row r="75" spans="1:39" ht="20.25" customHeight="1" thickTop="1" thickBot="1" x14ac:dyDescent="0.3">
      <c r="A75" s="21" t="str">
        <f t="shared" ca="1" si="24"/>
        <v/>
      </c>
      <c r="B75" s="22" t="str">
        <f t="shared" ca="1" si="25"/>
        <v/>
      </c>
      <c r="C75" s="23" t="str">
        <f t="array" ref="C75">IF(AND('Interimaire Juin  2017'!D81=$B$1,'Interimaire Juin  2017'!J81=$B$2),'Interimaire Juin  2017'!E81,"")</f>
        <v/>
      </c>
      <c r="D75" s="23" t="str">
        <f>IF(AND('Interimaire Juin  2017'!D81=$B$1,'Interimaire Juin  2017'!J81=$B$2),'Interimaire Juin  2017'!F81,"")</f>
        <v/>
      </c>
      <c r="E75" s="23" t="str">
        <f t="shared" si="26"/>
        <v/>
      </c>
      <c r="F75" s="23" t="str">
        <f t="array" aca="1" ref="F75" ca="1">IFERROR(INDEX(C:C,SMALL($E$2:$E$300,ROW(INDIRECT("67:"&amp;ROWS(C67:C365))))),"")</f>
        <v/>
      </c>
      <c r="G75" s="23" t="str">
        <f t="array" aca="1" ref="G75" ca="1">IFERROR(INDEX(D:D,SMALL($E$2:$E$300,ROW(INDIRECT("67:"&amp;ROWS(D67:D365))))),"")</f>
        <v/>
      </c>
      <c r="H75" s="29"/>
      <c r="I75" s="24">
        <v>7</v>
      </c>
      <c r="J75" s="25">
        <f t="shared" si="27"/>
        <v>1</v>
      </c>
      <c r="K75" s="29"/>
      <c r="L75" s="29"/>
      <c r="M75" s="27">
        <f t="shared" si="28"/>
        <v>1</v>
      </c>
      <c r="N75" s="24">
        <v>7</v>
      </c>
      <c r="O75" s="25">
        <f t="shared" si="29"/>
        <v>1</v>
      </c>
      <c r="P75" s="29"/>
      <c r="Q75" s="29"/>
      <c r="R75" s="27">
        <f t="shared" si="30"/>
        <v>1</v>
      </c>
      <c r="S75" s="24">
        <v>7</v>
      </c>
      <c r="T75" s="25">
        <f t="shared" si="31"/>
        <v>1</v>
      </c>
      <c r="U75" s="26"/>
      <c r="V75" s="26"/>
      <c r="W75" s="27">
        <f t="shared" si="17"/>
        <v>1</v>
      </c>
      <c r="X75" s="24">
        <v>7</v>
      </c>
      <c r="Y75" s="25">
        <f t="shared" si="32"/>
        <v>1</v>
      </c>
      <c r="Z75" s="26"/>
      <c r="AA75" s="26"/>
      <c r="AB75" s="27">
        <f t="shared" si="18"/>
        <v>1</v>
      </c>
      <c r="AC75" s="24">
        <v>7</v>
      </c>
      <c r="AD75" s="25">
        <f t="shared" si="33"/>
        <v>1</v>
      </c>
      <c r="AE75" s="26"/>
      <c r="AF75" s="26"/>
      <c r="AG75" s="27">
        <f t="shared" si="19"/>
        <v>1</v>
      </c>
      <c r="AH75" s="24">
        <f t="shared" si="20"/>
        <v>35</v>
      </c>
      <c r="AI75" s="26">
        <f t="shared" si="21"/>
        <v>0</v>
      </c>
      <c r="AJ75" s="26">
        <f t="shared" si="22"/>
        <v>0</v>
      </c>
      <c r="AK75" s="28">
        <f t="shared" si="23"/>
        <v>5</v>
      </c>
      <c r="AL75" s="20"/>
      <c r="AM75" s="14"/>
    </row>
    <row r="76" spans="1:39" ht="20.25" customHeight="1" thickTop="1" thickBot="1" x14ac:dyDescent="0.3">
      <c r="A76" s="21" t="str">
        <f t="shared" ca="1" si="24"/>
        <v/>
      </c>
      <c r="B76" s="22" t="str">
        <f t="shared" ca="1" si="25"/>
        <v/>
      </c>
      <c r="C76" s="23" t="str">
        <f t="array" ref="C76">IF(AND('Interimaire Juin  2017'!D82=$B$1,'Interimaire Juin  2017'!J82=$B$2),'Interimaire Juin  2017'!E82,"")</f>
        <v/>
      </c>
      <c r="D76" s="23" t="str">
        <f>IF(AND('Interimaire Juin  2017'!D82=$B$1,'Interimaire Juin  2017'!J82=$B$2),'Interimaire Juin  2017'!F82,"")</f>
        <v/>
      </c>
      <c r="E76" s="23" t="str">
        <f t="shared" si="26"/>
        <v/>
      </c>
      <c r="F76" s="23" t="str">
        <f t="array" aca="1" ref="F76" ca="1">IFERROR(INDEX(C:C,SMALL($E$2:$E$300,ROW(INDIRECT("68:"&amp;ROWS(C68:C366))))),"")</f>
        <v/>
      </c>
      <c r="G76" s="23" t="str">
        <f t="array" aca="1" ref="G76" ca="1">IFERROR(INDEX(D:D,SMALL($E$2:$E$300,ROW(INDIRECT("68:"&amp;ROWS(D68:D366))))),"")</f>
        <v/>
      </c>
      <c r="H76" s="29"/>
      <c r="I76" s="24">
        <v>7</v>
      </c>
      <c r="J76" s="25">
        <f t="shared" si="27"/>
        <v>1</v>
      </c>
      <c r="K76" s="29"/>
      <c r="L76" s="29"/>
      <c r="M76" s="27">
        <f t="shared" si="28"/>
        <v>1</v>
      </c>
      <c r="N76" s="24">
        <v>7</v>
      </c>
      <c r="O76" s="25">
        <f t="shared" si="29"/>
        <v>1</v>
      </c>
      <c r="P76" s="29"/>
      <c r="Q76" s="29"/>
      <c r="R76" s="27">
        <f t="shared" si="30"/>
        <v>1</v>
      </c>
      <c r="S76" s="24">
        <v>7</v>
      </c>
      <c r="T76" s="25">
        <f t="shared" si="31"/>
        <v>1</v>
      </c>
      <c r="U76" s="26"/>
      <c r="V76" s="26"/>
      <c r="W76" s="27">
        <f t="shared" si="17"/>
        <v>1</v>
      </c>
      <c r="X76" s="24">
        <v>7</v>
      </c>
      <c r="Y76" s="25">
        <f t="shared" si="32"/>
        <v>1</v>
      </c>
      <c r="Z76" s="26"/>
      <c r="AA76" s="26"/>
      <c r="AB76" s="27">
        <f t="shared" si="18"/>
        <v>1</v>
      </c>
      <c r="AC76" s="24">
        <v>7</v>
      </c>
      <c r="AD76" s="25">
        <f t="shared" si="33"/>
        <v>1</v>
      </c>
      <c r="AE76" s="26"/>
      <c r="AF76" s="26"/>
      <c r="AG76" s="27">
        <f t="shared" si="19"/>
        <v>1</v>
      </c>
      <c r="AH76" s="24">
        <f t="shared" si="20"/>
        <v>35</v>
      </c>
      <c r="AI76" s="26">
        <f t="shared" si="21"/>
        <v>0</v>
      </c>
      <c r="AJ76" s="26">
        <f t="shared" si="22"/>
        <v>0</v>
      </c>
      <c r="AK76" s="28">
        <f t="shared" si="23"/>
        <v>5</v>
      </c>
      <c r="AL76" s="20"/>
      <c r="AM76" s="14"/>
    </row>
    <row r="77" spans="1:39" ht="20.25" customHeight="1" thickTop="1" thickBot="1" x14ac:dyDescent="0.3">
      <c r="A77" s="21" t="str">
        <f t="shared" ca="1" si="24"/>
        <v/>
      </c>
      <c r="B77" s="22" t="str">
        <f t="shared" ca="1" si="25"/>
        <v/>
      </c>
      <c r="C77" s="23" t="str">
        <f t="array" ref="C77">IF(AND('Interimaire Juin  2017'!D83=$B$1,'Interimaire Juin  2017'!J83=$B$2),'Interimaire Juin  2017'!E83,"")</f>
        <v/>
      </c>
      <c r="D77" s="23" t="str">
        <f>IF(AND('Interimaire Juin  2017'!D83=$B$1,'Interimaire Juin  2017'!J83=$B$2),'Interimaire Juin  2017'!F83,"")</f>
        <v/>
      </c>
      <c r="E77" s="23" t="str">
        <f t="shared" si="26"/>
        <v/>
      </c>
      <c r="F77" s="23" t="str">
        <f t="array" aca="1" ref="F77" ca="1">IFERROR(INDEX(C:C,SMALL($E$2:$E$300,ROW(INDIRECT("69:"&amp;ROWS(C69:C367))))),"")</f>
        <v/>
      </c>
      <c r="G77" s="23" t="str">
        <f t="array" aca="1" ref="G77" ca="1">IFERROR(INDEX(D:D,SMALL($E$2:$E$300,ROW(INDIRECT("69:"&amp;ROWS(D69:D367))))),"")</f>
        <v/>
      </c>
      <c r="H77" s="29"/>
      <c r="I77" s="24">
        <v>7</v>
      </c>
      <c r="J77" s="25">
        <f t="shared" si="27"/>
        <v>1</v>
      </c>
      <c r="K77" s="29"/>
      <c r="L77" s="29"/>
      <c r="M77" s="27">
        <f t="shared" si="28"/>
        <v>1</v>
      </c>
      <c r="N77" s="24">
        <v>7</v>
      </c>
      <c r="O77" s="25">
        <f t="shared" si="29"/>
        <v>1</v>
      </c>
      <c r="P77" s="29"/>
      <c r="Q77" s="29"/>
      <c r="R77" s="27">
        <f t="shared" si="30"/>
        <v>1</v>
      </c>
      <c r="S77" s="24">
        <v>7</v>
      </c>
      <c r="T77" s="25">
        <f t="shared" si="31"/>
        <v>1</v>
      </c>
      <c r="U77" s="26"/>
      <c r="V77" s="26"/>
      <c r="W77" s="27">
        <f t="shared" si="17"/>
        <v>1</v>
      </c>
      <c r="X77" s="24">
        <v>7</v>
      </c>
      <c r="Y77" s="25">
        <f t="shared" si="32"/>
        <v>1</v>
      </c>
      <c r="Z77" s="26"/>
      <c r="AA77" s="26"/>
      <c r="AB77" s="27">
        <f t="shared" si="18"/>
        <v>1</v>
      </c>
      <c r="AC77" s="24">
        <v>7</v>
      </c>
      <c r="AD77" s="25">
        <f t="shared" si="33"/>
        <v>1</v>
      </c>
      <c r="AE77" s="26"/>
      <c r="AF77" s="26"/>
      <c r="AG77" s="27">
        <f t="shared" si="19"/>
        <v>1</v>
      </c>
      <c r="AH77" s="24">
        <f t="shared" si="20"/>
        <v>35</v>
      </c>
      <c r="AI77" s="26">
        <f t="shared" si="21"/>
        <v>0</v>
      </c>
      <c r="AJ77" s="26">
        <f t="shared" si="22"/>
        <v>0</v>
      </c>
      <c r="AK77" s="28">
        <f t="shared" si="23"/>
        <v>5</v>
      </c>
      <c r="AL77" s="20"/>
      <c r="AM77" s="14"/>
    </row>
    <row r="78" spans="1:39" ht="20.25" customHeight="1" thickTop="1" thickBot="1" x14ac:dyDescent="0.3">
      <c r="A78" s="21" t="str">
        <f t="shared" ca="1" si="24"/>
        <v/>
      </c>
      <c r="B78" s="22" t="str">
        <f t="shared" ca="1" si="25"/>
        <v/>
      </c>
      <c r="C78" s="23" t="str">
        <f t="array" ref="C78">IF(AND('Interimaire Juin  2017'!D84=$B$1,'Interimaire Juin  2017'!J84=$B$2),'Interimaire Juin  2017'!E84,"")</f>
        <v/>
      </c>
      <c r="D78" s="23" t="str">
        <f>IF(AND('Interimaire Juin  2017'!D84=$B$1,'Interimaire Juin  2017'!J84=$B$2),'Interimaire Juin  2017'!F84,"")</f>
        <v/>
      </c>
      <c r="E78" s="23" t="str">
        <f t="shared" si="26"/>
        <v/>
      </c>
      <c r="F78" s="23" t="str">
        <f t="array" aca="1" ref="F78" ca="1">IFERROR(INDEX(C:C,SMALL($E$2:$E$300,ROW(INDIRECT("70:"&amp;ROWS(C70:C368))))),"")</f>
        <v/>
      </c>
      <c r="G78" s="23" t="str">
        <f t="array" aca="1" ref="G78" ca="1">IFERROR(INDEX(D:D,SMALL($E$2:$E$300,ROW(INDIRECT("70:"&amp;ROWS(D70:D368))))),"")</f>
        <v/>
      </c>
      <c r="H78" s="29"/>
      <c r="I78" s="24">
        <v>7</v>
      </c>
      <c r="J78" s="25">
        <f t="shared" si="27"/>
        <v>1</v>
      </c>
      <c r="K78" s="29"/>
      <c r="L78" s="29"/>
      <c r="M78" s="27">
        <f t="shared" si="28"/>
        <v>1</v>
      </c>
      <c r="N78" s="24">
        <v>7</v>
      </c>
      <c r="O78" s="25">
        <f t="shared" si="29"/>
        <v>1</v>
      </c>
      <c r="P78" s="29"/>
      <c r="Q78" s="29"/>
      <c r="R78" s="27">
        <f t="shared" si="30"/>
        <v>1</v>
      </c>
      <c r="S78" s="24">
        <v>7</v>
      </c>
      <c r="T78" s="25">
        <f t="shared" si="31"/>
        <v>1</v>
      </c>
      <c r="U78" s="26"/>
      <c r="V78" s="26"/>
      <c r="W78" s="27">
        <f t="shared" si="17"/>
        <v>1</v>
      </c>
      <c r="X78" s="24">
        <v>7</v>
      </c>
      <c r="Y78" s="25">
        <f t="shared" si="32"/>
        <v>1</v>
      </c>
      <c r="Z78" s="26"/>
      <c r="AA78" s="26"/>
      <c r="AB78" s="27">
        <f t="shared" si="18"/>
        <v>1</v>
      </c>
      <c r="AC78" s="24">
        <v>7</v>
      </c>
      <c r="AD78" s="25">
        <f t="shared" si="33"/>
        <v>1</v>
      </c>
      <c r="AE78" s="26"/>
      <c r="AF78" s="26"/>
      <c r="AG78" s="27">
        <f t="shared" si="19"/>
        <v>1</v>
      </c>
      <c r="AH78" s="24">
        <f t="shared" si="20"/>
        <v>35</v>
      </c>
      <c r="AI78" s="26">
        <f t="shared" si="21"/>
        <v>0</v>
      </c>
      <c r="AJ78" s="26">
        <f t="shared" si="22"/>
        <v>0</v>
      </c>
      <c r="AK78" s="28">
        <f t="shared" si="23"/>
        <v>5</v>
      </c>
      <c r="AL78" s="20"/>
      <c r="AM78" s="14"/>
    </row>
    <row r="79" spans="1:39" ht="20.25" customHeight="1" thickTop="1" thickBot="1" x14ac:dyDescent="0.3">
      <c r="A79" s="21" t="str">
        <f t="shared" ca="1" si="24"/>
        <v/>
      </c>
      <c r="B79" s="22" t="str">
        <f t="shared" ca="1" si="25"/>
        <v/>
      </c>
      <c r="C79" s="23" t="str">
        <f t="array" ref="C79">IF(AND('Interimaire Juin  2017'!D85=$B$1,'Interimaire Juin  2017'!J85=$B$2),'Interimaire Juin  2017'!E85,"")</f>
        <v/>
      </c>
      <c r="D79" s="23" t="str">
        <f>IF(AND('Interimaire Juin  2017'!D85=$B$1,'Interimaire Juin  2017'!J85=$B$2),'Interimaire Juin  2017'!F85,"")</f>
        <v/>
      </c>
      <c r="E79" s="23" t="str">
        <f t="shared" si="26"/>
        <v/>
      </c>
      <c r="F79" s="23" t="str">
        <f t="array" aca="1" ref="F79" ca="1">IFERROR(INDEX(C:C,SMALL($E$2:$E$300,ROW(INDIRECT("71:"&amp;ROWS(C71:C369))))),"")</f>
        <v/>
      </c>
      <c r="G79" s="23" t="str">
        <f t="array" aca="1" ref="G79" ca="1">IFERROR(INDEX(D:D,SMALL($E$2:$E$300,ROW(INDIRECT("71:"&amp;ROWS(D71:D369))))),"")</f>
        <v/>
      </c>
      <c r="H79" s="29"/>
      <c r="I79" s="24">
        <v>7</v>
      </c>
      <c r="J79" s="25">
        <f t="shared" si="27"/>
        <v>1</v>
      </c>
      <c r="K79" s="29"/>
      <c r="L79" s="29"/>
      <c r="M79" s="27">
        <f t="shared" si="28"/>
        <v>1</v>
      </c>
      <c r="N79" s="24">
        <v>7</v>
      </c>
      <c r="O79" s="25">
        <f t="shared" si="29"/>
        <v>1</v>
      </c>
      <c r="P79" s="29"/>
      <c r="Q79" s="29"/>
      <c r="R79" s="27">
        <f t="shared" si="30"/>
        <v>1</v>
      </c>
      <c r="S79" s="24">
        <v>7</v>
      </c>
      <c r="T79" s="25">
        <f t="shared" si="31"/>
        <v>1</v>
      </c>
      <c r="U79" s="26"/>
      <c r="V79" s="26"/>
      <c r="W79" s="27">
        <f t="shared" si="17"/>
        <v>1</v>
      </c>
      <c r="X79" s="24">
        <v>7</v>
      </c>
      <c r="Y79" s="25">
        <f t="shared" si="32"/>
        <v>1</v>
      </c>
      <c r="Z79" s="26"/>
      <c r="AA79" s="26"/>
      <c r="AB79" s="27">
        <f t="shared" si="18"/>
        <v>1</v>
      </c>
      <c r="AC79" s="24">
        <v>7</v>
      </c>
      <c r="AD79" s="25">
        <f t="shared" si="33"/>
        <v>1</v>
      </c>
      <c r="AE79" s="26"/>
      <c r="AF79" s="26"/>
      <c r="AG79" s="27">
        <f t="shared" si="19"/>
        <v>1</v>
      </c>
      <c r="AH79" s="24">
        <f t="shared" si="20"/>
        <v>35</v>
      </c>
      <c r="AI79" s="26">
        <f t="shared" si="21"/>
        <v>0</v>
      </c>
      <c r="AJ79" s="26">
        <f t="shared" si="22"/>
        <v>0</v>
      </c>
      <c r="AK79" s="28">
        <f t="shared" si="23"/>
        <v>5</v>
      </c>
      <c r="AL79" s="20"/>
      <c r="AM79" s="14"/>
    </row>
    <row r="80" spans="1:39" ht="20.25" customHeight="1" thickTop="1" thickBot="1" x14ac:dyDescent="0.3">
      <c r="A80" s="21" t="str">
        <f t="shared" ca="1" si="24"/>
        <v/>
      </c>
      <c r="B80" s="22" t="str">
        <f t="shared" ca="1" si="25"/>
        <v/>
      </c>
      <c r="C80" s="23" t="str">
        <f t="array" ref="C80">IF(AND('Interimaire Juin  2017'!D86=$B$1,'Interimaire Juin  2017'!J86=$B$2),'Interimaire Juin  2017'!E86,"")</f>
        <v/>
      </c>
      <c r="D80" s="23" t="str">
        <f>IF(AND('Interimaire Juin  2017'!D86=$B$1,'Interimaire Juin  2017'!J86=$B$2),'Interimaire Juin  2017'!F86,"")</f>
        <v/>
      </c>
      <c r="E80" s="23" t="str">
        <f t="shared" si="26"/>
        <v/>
      </c>
      <c r="F80" s="23" t="str">
        <f t="array" aca="1" ref="F80" ca="1">IFERROR(INDEX(C:C,SMALL($E$2:$E$300,ROW(INDIRECT("72:"&amp;ROWS(C72:C370))))),"")</f>
        <v/>
      </c>
      <c r="G80" s="23" t="str">
        <f t="array" aca="1" ref="G80" ca="1">IFERROR(INDEX(D:D,SMALL($E$2:$E$300,ROW(INDIRECT("72:"&amp;ROWS(D72:D370))))),"")</f>
        <v/>
      </c>
      <c r="H80" s="29"/>
      <c r="I80" s="24">
        <v>7</v>
      </c>
      <c r="J80" s="25">
        <f t="shared" si="27"/>
        <v>1</v>
      </c>
      <c r="K80" s="29"/>
      <c r="L80" s="29"/>
      <c r="M80" s="27">
        <f t="shared" si="28"/>
        <v>1</v>
      </c>
      <c r="N80" s="24">
        <v>7</v>
      </c>
      <c r="O80" s="25">
        <f t="shared" si="29"/>
        <v>1</v>
      </c>
      <c r="P80" s="29"/>
      <c r="Q80" s="29"/>
      <c r="R80" s="27">
        <f t="shared" si="30"/>
        <v>1</v>
      </c>
      <c r="S80" s="24">
        <v>7</v>
      </c>
      <c r="T80" s="25">
        <f t="shared" si="31"/>
        <v>1</v>
      </c>
      <c r="U80" s="26"/>
      <c r="V80" s="26"/>
      <c r="W80" s="27">
        <f t="shared" si="17"/>
        <v>1</v>
      </c>
      <c r="X80" s="24">
        <v>7</v>
      </c>
      <c r="Y80" s="25">
        <f t="shared" si="32"/>
        <v>1</v>
      </c>
      <c r="Z80" s="26"/>
      <c r="AA80" s="26"/>
      <c r="AB80" s="27">
        <f t="shared" si="18"/>
        <v>1</v>
      </c>
      <c r="AC80" s="24">
        <v>7</v>
      </c>
      <c r="AD80" s="25">
        <f t="shared" si="33"/>
        <v>1</v>
      </c>
      <c r="AE80" s="26"/>
      <c r="AF80" s="26"/>
      <c r="AG80" s="27">
        <f t="shared" si="19"/>
        <v>1</v>
      </c>
      <c r="AH80" s="24">
        <f t="shared" si="20"/>
        <v>35</v>
      </c>
      <c r="AI80" s="26">
        <f t="shared" si="21"/>
        <v>0</v>
      </c>
      <c r="AJ80" s="26">
        <f t="shared" si="22"/>
        <v>0</v>
      </c>
      <c r="AK80" s="28">
        <f t="shared" si="23"/>
        <v>5</v>
      </c>
      <c r="AL80" s="20"/>
      <c r="AM80" s="14"/>
    </row>
    <row r="81" spans="1:39" ht="20.25" customHeight="1" thickTop="1" thickBot="1" x14ac:dyDescent="0.3">
      <c r="A81" s="21" t="str">
        <f t="shared" ca="1" si="24"/>
        <v/>
      </c>
      <c r="B81" s="22" t="str">
        <f t="shared" ca="1" si="25"/>
        <v/>
      </c>
      <c r="C81" s="23" t="str">
        <f t="array" ref="C81">IF(AND('Interimaire Juin  2017'!D87=$B$1,'Interimaire Juin  2017'!J87=$B$2),'Interimaire Juin  2017'!E87,"")</f>
        <v/>
      </c>
      <c r="D81" s="23" t="str">
        <f>IF(AND('Interimaire Juin  2017'!D87=$B$1,'Interimaire Juin  2017'!J87=$B$2),'Interimaire Juin  2017'!F87,"")</f>
        <v/>
      </c>
      <c r="E81" s="23" t="str">
        <f t="shared" si="26"/>
        <v/>
      </c>
      <c r="F81" s="23" t="str">
        <f t="array" aca="1" ref="F81" ca="1">IFERROR(INDEX(C:C,SMALL($E$2:$E$300,ROW(INDIRECT("73:"&amp;ROWS(C73:C371))))),"")</f>
        <v/>
      </c>
      <c r="G81" s="23" t="str">
        <f t="array" aca="1" ref="G81" ca="1">IFERROR(INDEX(D:D,SMALL($E$2:$E$300,ROW(INDIRECT("73:"&amp;ROWS(D73:D371))))),"")</f>
        <v/>
      </c>
      <c r="H81" s="29"/>
      <c r="I81" s="24">
        <v>7</v>
      </c>
      <c r="J81" s="25">
        <f t="shared" si="27"/>
        <v>1</v>
      </c>
      <c r="K81" s="29"/>
      <c r="L81" s="29"/>
      <c r="M81" s="27">
        <f t="shared" si="28"/>
        <v>1</v>
      </c>
      <c r="N81" s="24">
        <v>7</v>
      </c>
      <c r="O81" s="25">
        <f t="shared" si="29"/>
        <v>1</v>
      </c>
      <c r="P81" s="29"/>
      <c r="Q81" s="29"/>
      <c r="R81" s="27">
        <f t="shared" si="30"/>
        <v>1</v>
      </c>
      <c r="S81" s="24">
        <v>7</v>
      </c>
      <c r="T81" s="25">
        <f t="shared" si="31"/>
        <v>1</v>
      </c>
      <c r="U81" s="26"/>
      <c r="V81" s="26"/>
      <c r="W81" s="27">
        <f t="shared" si="17"/>
        <v>1</v>
      </c>
      <c r="X81" s="24">
        <v>7</v>
      </c>
      <c r="Y81" s="25">
        <f t="shared" si="32"/>
        <v>1</v>
      </c>
      <c r="Z81" s="26"/>
      <c r="AA81" s="26"/>
      <c r="AB81" s="27">
        <f t="shared" si="18"/>
        <v>1</v>
      </c>
      <c r="AC81" s="24">
        <v>7</v>
      </c>
      <c r="AD81" s="25">
        <f t="shared" si="33"/>
        <v>1</v>
      </c>
      <c r="AE81" s="26"/>
      <c r="AF81" s="26"/>
      <c r="AG81" s="27">
        <f t="shared" si="19"/>
        <v>1</v>
      </c>
      <c r="AH81" s="24">
        <f t="shared" si="20"/>
        <v>35</v>
      </c>
      <c r="AI81" s="26">
        <f t="shared" si="21"/>
        <v>0</v>
      </c>
      <c r="AJ81" s="26">
        <f t="shared" si="22"/>
        <v>0</v>
      </c>
      <c r="AK81" s="28">
        <f t="shared" si="23"/>
        <v>5</v>
      </c>
      <c r="AL81" s="20"/>
      <c r="AM81" s="14"/>
    </row>
    <row r="82" spans="1:39" ht="20.25" customHeight="1" thickTop="1" thickBot="1" x14ac:dyDescent="0.3">
      <c r="A82" s="21" t="str">
        <f t="shared" ca="1" si="24"/>
        <v/>
      </c>
      <c r="B82" s="22" t="str">
        <f t="shared" ca="1" si="25"/>
        <v/>
      </c>
      <c r="C82" s="23" t="str">
        <f t="array" ref="C82">IF(AND('Interimaire Juin  2017'!D88=$B$1,'Interimaire Juin  2017'!J88=$B$2),'Interimaire Juin  2017'!E88,"")</f>
        <v/>
      </c>
      <c r="D82" s="23" t="str">
        <f>IF(AND('Interimaire Juin  2017'!D88=$B$1,'Interimaire Juin  2017'!J88=$B$2),'Interimaire Juin  2017'!F88,"")</f>
        <v/>
      </c>
      <c r="E82" s="23" t="str">
        <f t="shared" si="26"/>
        <v/>
      </c>
      <c r="F82" s="23" t="str">
        <f t="array" aca="1" ref="F82" ca="1">IFERROR(INDEX(C:C,SMALL($E$2:$E$300,ROW(INDIRECT("74:"&amp;ROWS(C74:C372))))),"")</f>
        <v/>
      </c>
      <c r="G82" s="23" t="str">
        <f t="array" aca="1" ref="G82" ca="1">IFERROR(INDEX(D:D,SMALL($E$2:$E$300,ROW(INDIRECT("74:"&amp;ROWS(D74:D372))))),"")</f>
        <v/>
      </c>
      <c r="H82" s="29"/>
      <c r="I82" s="24">
        <v>7</v>
      </c>
      <c r="J82" s="25">
        <f t="shared" si="27"/>
        <v>1</v>
      </c>
      <c r="K82" s="29"/>
      <c r="L82" s="29"/>
      <c r="M82" s="27">
        <f t="shared" si="28"/>
        <v>1</v>
      </c>
      <c r="N82" s="24">
        <v>7</v>
      </c>
      <c r="O82" s="25">
        <f t="shared" si="29"/>
        <v>1</v>
      </c>
      <c r="P82" s="29"/>
      <c r="Q82" s="29"/>
      <c r="R82" s="27">
        <f t="shared" si="30"/>
        <v>1</v>
      </c>
      <c r="S82" s="24">
        <v>7</v>
      </c>
      <c r="T82" s="25">
        <f t="shared" si="31"/>
        <v>1</v>
      </c>
      <c r="U82" s="26"/>
      <c r="V82" s="26"/>
      <c r="W82" s="27">
        <f t="shared" si="17"/>
        <v>1</v>
      </c>
      <c r="X82" s="24">
        <v>7</v>
      </c>
      <c r="Y82" s="25">
        <f t="shared" si="32"/>
        <v>1</v>
      </c>
      <c r="Z82" s="26"/>
      <c r="AA82" s="26"/>
      <c r="AB82" s="27">
        <f t="shared" si="18"/>
        <v>1</v>
      </c>
      <c r="AC82" s="24">
        <v>7</v>
      </c>
      <c r="AD82" s="25">
        <f t="shared" si="33"/>
        <v>1</v>
      </c>
      <c r="AE82" s="26"/>
      <c r="AF82" s="26"/>
      <c r="AG82" s="27">
        <f t="shared" si="19"/>
        <v>1</v>
      </c>
      <c r="AH82" s="24">
        <f t="shared" si="20"/>
        <v>35</v>
      </c>
      <c r="AI82" s="26">
        <f t="shared" si="21"/>
        <v>0</v>
      </c>
      <c r="AJ82" s="26">
        <f t="shared" si="22"/>
        <v>0</v>
      </c>
      <c r="AK82" s="28">
        <f t="shared" si="23"/>
        <v>5</v>
      </c>
      <c r="AL82" s="20"/>
      <c r="AM82" s="14"/>
    </row>
    <row r="83" spans="1:39" ht="20.25" customHeight="1" thickTop="1" thickBot="1" x14ac:dyDescent="0.3">
      <c r="A83" s="21" t="str">
        <f t="shared" ca="1" si="24"/>
        <v/>
      </c>
      <c r="B83" s="22" t="str">
        <f t="shared" ca="1" si="25"/>
        <v/>
      </c>
      <c r="C83" s="23" t="str">
        <f t="array" ref="C83">IF(AND('Interimaire Juin  2017'!D89=$B$1,'Interimaire Juin  2017'!J89=$B$2),'Interimaire Juin  2017'!E89,"")</f>
        <v/>
      </c>
      <c r="D83" s="23" t="str">
        <f>IF(AND('Interimaire Juin  2017'!D89=$B$1,'Interimaire Juin  2017'!J89=$B$2),'Interimaire Juin  2017'!F89,"")</f>
        <v/>
      </c>
      <c r="E83" s="23" t="str">
        <f t="shared" si="26"/>
        <v/>
      </c>
      <c r="F83" s="23" t="str">
        <f t="array" aca="1" ref="F83" ca="1">IFERROR(INDEX(C:C,SMALL($E$2:$E$300,ROW(INDIRECT("75:"&amp;ROWS(C75:C373))))),"")</f>
        <v/>
      </c>
      <c r="G83" s="23" t="str">
        <f t="array" aca="1" ref="G83" ca="1">IFERROR(INDEX(D:D,SMALL($E$2:$E$300,ROW(INDIRECT("75:"&amp;ROWS(D75:D373))))),"")</f>
        <v/>
      </c>
      <c r="H83" s="29"/>
      <c r="I83" s="24">
        <v>7</v>
      </c>
      <c r="J83" s="25">
        <f t="shared" si="27"/>
        <v>1</v>
      </c>
      <c r="K83" s="29"/>
      <c r="L83" s="29"/>
      <c r="M83" s="27">
        <f t="shared" si="28"/>
        <v>1</v>
      </c>
      <c r="N83" s="24">
        <v>7</v>
      </c>
      <c r="O83" s="25">
        <f t="shared" si="29"/>
        <v>1</v>
      </c>
      <c r="P83" s="29"/>
      <c r="Q83" s="29"/>
      <c r="R83" s="27">
        <f t="shared" si="30"/>
        <v>1</v>
      </c>
      <c r="S83" s="24">
        <v>7</v>
      </c>
      <c r="T83" s="25">
        <f t="shared" si="31"/>
        <v>1</v>
      </c>
      <c r="U83" s="26"/>
      <c r="V83" s="26"/>
      <c r="W83" s="27">
        <f t="shared" si="17"/>
        <v>1</v>
      </c>
      <c r="X83" s="24">
        <v>7</v>
      </c>
      <c r="Y83" s="25">
        <f t="shared" si="32"/>
        <v>1</v>
      </c>
      <c r="Z83" s="26"/>
      <c r="AA83" s="26"/>
      <c r="AB83" s="27">
        <f t="shared" si="18"/>
        <v>1</v>
      </c>
      <c r="AC83" s="24">
        <v>7</v>
      </c>
      <c r="AD83" s="25">
        <f t="shared" si="33"/>
        <v>1</v>
      </c>
      <c r="AE83" s="26"/>
      <c r="AF83" s="26"/>
      <c r="AG83" s="27">
        <f t="shared" si="19"/>
        <v>1</v>
      </c>
      <c r="AH83" s="24">
        <f t="shared" si="20"/>
        <v>35</v>
      </c>
      <c r="AI83" s="26">
        <f t="shared" si="21"/>
        <v>0</v>
      </c>
      <c r="AJ83" s="26">
        <f t="shared" si="22"/>
        <v>0</v>
      </c>
      <c r="AK83" s="28">
        <f t="shared" si="23"/>
        <v>5</v>
      </c>
      <c r="AL83" s="20"/>
      <c r="AM83" s="14"/>
    </row>
    <row r="84" spans="1:39" ht="20.25" customHeight="1" thickTop="1" thickBot="1" x14ac:dyDescent="0.3">
      <c r="A84" s="21" t="str">
        <f t="shared" ca="1" si="24"/>
        <v/>
      </c>
      <c r="B84" s="22" t="str">
        <f t="shared" ca="1" si="25"/>
        <v/>
      </c>
      <c r="C84" s="23" t="str">
        <f t="array" ref="C84">IF(AND('Interimaire Juin  2017'!D90=$B$1,'Interimaire Juin  2017'!J90=$B$2),'Interimaire Juin  2017'!E90,"")</f>
        <v/>
      </c>
      <c r="D84" s="23" t="str">
        <f>IF(AND('Interimaire Juin  2017'!D90=$B$1,'Interimaire Juin  2017'!J90=$B$2),'Interimaire Juin  2017'!F90,"")</f>
        <v/>
      </c>
      <c r="E84" s="23" t="str">
        <f t="shared" si="26"/>
        <v/>
      </c>
      <c r="F84" s="23" t="str">
        <f t="array" aca="1" ref="F84" ca="1">IFERROR(INDEX(C:C,SMALL($E$2:$E$300,ROW(INDIRECT("76:"&amp;ROWS(C76:C374))))),"")</f>
        <v/>
      </c>
      <c r="G84" s="23" t="str">
        <f t="array" aca="1" ref="G84" ca="1">IFERROR(INDEX(D:D,SMALL($E$2:$E$300,ROW(INDIRECT("76:"&amp;ROWS(D76:D374))))),"")</f>
        <v/>
      </c>
      <c r="H84" s="29"/>
      <c r="I84" s="24">
        <v>7</v>
      </c>
      <c r="J84" s="25">
        <f t="shared" si="27"/>
        <v>1</v>
      </c>
      <c r="K84" s="29"/>
      <c r="L84" s="29"/>
      <c r="M84" s="27">
        <f t="shared" si="28"/>
        <v>1</v>
      </c>
      <c r="N84" s="24">
        <v>7</v>
      </c>
      <c r="O84" s="25">
        <f t="shared" si="29"/>
        <v>1</v>
      </c>
      <c r="P84" s="29"/>
      <c r="Q84" s="29"/>
      <c r="R84" s="27">
        <f t="shared" si="30"/>
        <v>1</v>
      </c>
      <c r="S84" s="24">
        <v>7</v>
      </c>
      <c r="T84" s="25">
        <f t="shared" si="31"/>
        <v>1</v>
      </c>
      <c r="U84" s="26"/>
      <c r="V84" s="26"/>
      <c r="W84" s="27">
        <f t="shared" si="17"/>
        <v>1</v>
      </c>
      <c r="X84" s="24">
        <v>7</v>
      </c>
      <c r="Y84" s="25">
        <f t="shared" si="32"/>
        <v>1</v>
      </c>
      <c r="Z84" s="26"/>
      <c r="AA84" s="26"/>
      <c r="AB84" s="27">
        <f t="shared" si="18"/>
        <v>1</v>
      </c>
      <c r="AC84" s="24">
        <v>7</v>
      </c>
      <c r="AD84" s="25">
        <f t="shared" si="33"/>
        <v>1</v>
      </c>
      <c r="AE84" s="26"/>
      <c r="AF84" s="26"/>
      <c r="AG84" s="27">
        <f t="shared" si="19"/>
        <v>1</v>
      </c>
      <c r="AH84" s="24">
        <f t="shared" si="20"/>
        <v>35</v>
      </c>
      <c r="AI84" s="26">
        <f t="shared" si="21"/>
        <v>0</v>
      </c>
      <c r="AJ84" s="26">
        <f t="shared" si="22"/>
        <v>0</v>
      </c>
      <c r="AK84" s="28">
        <f t="shared" si="23"/>
        <v>5</v>
      </c>
      <c r="AL84" s="20"/>
      <c r="AM84" s="14"/>
    </row>
    <row r="85" spans="1:39" ht="20.25" customHeight="1" thickTop="1" thickBot="1" x14ac:dyDescent="0.3">
      <c r="A85" s="21" t="str">
        <f t="shared" ca="1" si="24"/>
        <v/>
      </c>
      <c r="B85" s="22" t="str">
        <f t="shared" ca="1" si="25"/>
        <v/>
      </c>
      <c r="C85" s="23" t="str">
        <f t="array" ref="C85">IF(AND('Interimaire Juin  2017'!D91=$B$1,'Interimaire Juin  2017'!J91=$B$2),'Interimaire Juin  2017'!E91,"")</f>
        <v/>
      </c>
      <c r="D85" s="23" t="str">
        <f>IF(AND('Interimaire Juin  2017'!D91=$B$1,'Interimaire Juin  2017'!J91=$B$2),'Interimaire Juin  2017'!F91,"")</f>
        <v/>
      </c>
      <c r="E85" s="23" t="str">
        <f t="shared" si="26"/>
        <v/>
      </c>
      <c r="F85" s="23" t="str">
        <f t="array" aca="1" ref="F85" ca="1">IFERROR(INDEX(C:C,SMALL($E$2:$E$300,ROW(INDIRECT("77:"&amp;ROWS(C77:C375))))),"")</f>
        <v/>
      </c>
      <c r="G85" s="23" t="str">
        <f t="array" aca="1" ref="G85" ca="1">IFERROR(INDEX(D:D,SMALL($E$2:$E$300,ROW(INDIRECT("77:"&amp;ROWS(D77:D375))))),"")</f>
        <v/>
      </c>
      <c r="H85" s="29"/>
      <c r="I85" s="24">
        <v>7</v>
      </c>
      <c r="J85" s="25">
        <f t="shared" si="27"/>
        <v>1</v>
      </c>
      <c r="K85" s="29"/>
      <c r="L85" s="29"/>
      <c r="M85" s="27">
        <f t="shared" si="28"/>
        <v>1</v>
      </c>
      <c r="N85" s="24">
        <v>7</v>
      </c>
      <c r="O85" s="25">
        <f t="shared" si="29"/>
        <v>1</v>
      </c>
      <c r="P85" s="29"/>
      <c r="Q85" s="29"/>
      <c r="R85" s="27">
        <f t="shared" si="30"/>
        <v>1</v>
      </c>
      <c r="S85" s="24">
        <v>7</v>
      </c>
      <c r="T85" s="25">
        <f t="shared" si="31"/>
        <v>1</v>
      </c>
      <c r="U85" s="26"/>
      <c r="V85" s="26"/>
      <c r="W85" s="27">
        <f t="shared" si="17"/>
        <v>1</v>
      </c>
      <c r="X85" s="24">
        <v>7</v>
      </c>
      <c r="Y85" s="25">
        <f t="shared" si="32"/>
        <v>1</v>
      </c>
      <c r="Z85" s="26"/>
      <c r="AA85" s="26"/>
      <c r="AB85" s="27">
        <f t="shared" si="18"/>
        <v>1</v>
      </c>
      <c r="AC85" s="24">
        <v>7</v>
      </c>
      <c r="AD85" s="25">
        <f t="shared" si="33"/>
        <v>1</v>
      </c>
      <c r="AE85" s="26"/>
      <c r="AF85" s="26"/>
      <c r="AG85" s="27">
        <f t="shared" si="19"/>
        <v>1</v>
      </c>
      <c r="AH85" s="24">
        <f t="shared" si="20"/>
        <v>35</v>
      </c>
      <c r="AI85" s="26">
        <f t="shared" si="21"/>
        <v>0</v>
      </c>
      <c r="AJ85" s="26">
        <f t="shared" si="22"/>
        <v>0</v>
      </c>
      <c r="AK85" s="28">
        <f t="shared" si="23"/>
        <v>5</v>
      </c>
      <c r="AL85" s="20"/>
      <c r="AM85" s="14"/>
    </row>
    <row r="86" spans="1:39" ht="20.25" customHeight="1" thickTop="1" thickBot="1" x14ac:dyDescent="0.3">
      <c r="A86" s="21" t="str">
        <f t="shared" ca="1" si="24"/>
        <v/>
      </c>
      <c r="B86" s="22" t="str">
        <f t="shared" ca="1" si="25"/>
        <v/>
      </c>
      <c r="C86" s="23" t="str">
        <f t="array" ref="C86">IF(AND('Interimaire Juin  2017'!D92=$B$1,'Interimaire Juin  2017'!J92=$B$2),'Interimaire Juin  2017'!E92,"")</f>
        <v/>
      </c>
      <c r="D86" s="23" t="str">
        <f>IF(AND('Interimaire Juin  2017'!D92=$B$1,'Interimaire Juin  2017'!J92=$B$2),'Interimaire Juin  2017'!F92,"")</f>
        <v/>
      </c>
      <c r="E86" s="23" t="str">
        <f t="shared" si="26"/>
        <v/>
      </c>
      <c r="F86" s="23" t="str">
        <f t="array" aca="1" ref="F86" ca="1">IFERROR(INDEX(C:C,SMALL($E$2:$E$300,ROW(INDIRECT("78:"&amp;ROWS(C78:C376))))),"")</f>
        <v/>
      </c>
      <c r="G86" s="23" t="str">
        <f t="array" aca="1" ref="G86" ca="1">IFERROR(INDEX(D:D,SMALL($E$2:$E$300,ROW(INDIRECT("78:"&amp;ROWS(D78:D376))))),"")</f>
        <v/>
      </c>
      <c r="H86" s="29"/>
      <c r="I86" s="24">
        <v>7</v>
      </c>
      <c r="J86" s="25">
        <f t="shared" si="27"/>
        <v>1</v>
      </c>
      <c r="K86" s="29"/>
      <c r="L86" s="29"/>
      <c r="M86" s="27">
        <f t="shared" si="28"/>
        <v>1</v>
      </c>
      <c r="N86" s="24">
        <v>7</v>
      </c>
      <c r="O86" s="25">
        <f t="shared" si="29"/>
        <v>1</v>
      </c>
      <c r="P86" s="29"/>
      <c r="Q86" s="29"/>
      <c r="R86" s="27">
        <f t="shared" si="30"/>
        <v>1</v>
      </c>
      <c r="S86" s="24">
        <v>7</v>
      </c>
      <c r="T86" s="25">
        <f t="shared" si="31"/>
        <v>1</v>
      </c>
      <c r="U86" s="26"/>
      <c r="V86" s="26"/>
      <c r="W86" s="27">
        <f t="shared" si="17"/>
        <v>1</v>
      </c>
      <c r="X86" s="24">
        <v>7</v>
      </c>
      <c r="Y86" s="25">
        <f t="shared" si="32"/>
        <v>1</v>
      </c>
      <c r="Z86" s="26"/>
      <c r="AA86" s="26"/>
      <c r="AB86" s="27">
        <f t="shared" si="18"/>
        <v>1</v>
      </c>
      <c r="AC86" s="24">
        <v>7</v>
      </c>
      <c r="AD86" s="25">
        <f t="shared" si="33"/>
        <v>1</v>
      </c>
      <c r="AE86" s="26"/>
      <c r="AF86" s="26"/>
      <c r="AG86" s="27">
        <f t="shared" si="19"/>
        <v>1</v>
      </c>
      <c r="AH86" s="24">
        <f t="shared" si="20"/>
        <v>35</v>
      </c>
      <c r="AI86" s="26">
        <f t="shared" si="21"/>
        <v>0</v>
      </c>
      <c r="AJ86" s="26">
        <f t="shared" si="22"/>
        <v>0</v>
      </c>
      <c r="AK86" s="28">
        <f t="shared" si="23"/>
        <v>5</v>
      </c>
      <c r="AL86" s="20"/>
      <c r="AM86" s="14"/>
    </row>
    <row r="87" spans="1:39" ht="20.25" customHeight="1" thickTop="1" thickBot="1" x14ac:dyDescent="0.3">
      <c r="A87" s="21" t="str">
        <f t="shared" ca="1" si="24"/>
        <v/>
      </c>
      <c r="B87" s="22" t="str">
        <f t="shared" ca="1" si="25"/>
        <v/>
      </c>
      <c r="C87" s="23" t="str">
        <f t="array" ref="C87">IF(AND('Interimaire Juin  2017'!D93=$B$1,'Interimaire Juin  2017'!J93=$B$2),'Interimaire Juin  2017'!E93,"")</f>
        <v/>
      </c>
      <c r="D87" s="23" t="str">
        <f>IF(AND('Interimaire Juin  2017'!D93=$B$1,'Interimaire Juin  2017'!J93=$B$2),'Interimaire Juin  2017'!F93,"")</f>
        <v/>
      </c>
      <c r="E87" s="23" t="str">
        <f t="shared" si="26"/>
        <v/>
      </c>
      <c r="F87" s="23" t="str">
        <f t="array" aca="1" ref="F87" ca="1">IFERROR(INDEX(C:C,SMALL($E$2:$E$300,ROW(INDIRECT("79:"&amp;ROWS(C79:C377))))),"")</f>
        <v/>
      </c>
      <c r="G87" s="23" t="str">
        <f t="array" aca="1" ref="G87" ca="1">IFERROR(INDEX(D:D,SMALL($E$2:$E$300,ROW(INDIRECT("79:"&amp;ROWS(D79:D377))))),"")</f>
        <v/>
      </c>
      <c r="H87" s="29"/>
      <c r="I87" s="24">
        <v>7</v>
      </c>
      <c r="J87" s="25">
        <f t="shared" si="27"/>
        <v>1</v>
      </c>
      <c r="K87" s="29"/>
      <c r="L87" s="29"/>
      <c r="M87" s="27">
        <f t="shared" si="28"/>
        <v>1</v>
      </c>
      <c r="N87" s="24">
        <v>7</v>
      </c>
      <c r="O87" s="25">
        <f t="shared" si="29"/>
        <v>1</v>
      </c>
      <c r="P87" s="29"/>
      <c r="Q87" s="29"/>
      <c r="R87" s="27">
        <f t="shared" si="30"/>
        <v>1</v>
      </c>
      <c r="S87" s="24">
        <v>7</v>
      </c>
      <c r="T87" s="25">
        <f t="shared" si="31"/>
        <v>1</v>
      </c>
      <c r="U87" s="26"/>
      <c r="V87" s="26"/>
      <c r="W87" s="27">
        <f t="shared" si="17"/>
        <v>1</v>
      </c>
      <c r="X87" s="24">
        <v>7</v>
      </c>
      <c r="Y87" s="25">
        <f t="shared" si="32"/>
        <v>1</v>
      </c>
      <c r="Z87" s="26"/>
      <c r="AA87" s="26"/>
      <c r="AB87" s="27">
        <f t="shared" si="18"/>
        <v>1</v>
      </c>
      <c r="AC87" s="24">
        <v>7</v>
      </c>
      <c r="AD87" s="25">
        <f t="shared" si="33"/>
        <v>1</v>
      </c>
      <c r="AE87" s="26"/>
      <c r="AF87" s="26"/>
      <c r="AG87" s="27">
        <f t="shared" si="19"/>
        <v>1</v>
      </c>
      <c r="AH87" s="24">
        <f t="shared" si="20"/>
        <v>35</v>
      </c>
      <c r="AI87" s="26">
        <f t="shared" si="21"/>
        <v>0</v>
      </c>
      <c r="AJ87" s="26">
        <f t="shared" si="22"/>
        <v>0</v>
      </c>
      <c r="AK87" s="28">
        <f t="shared" si="23"/>
        <v>5</v>
      </c>
      <c r="AL87" s="20"/>
      <c r="AM87" s="14"/>
    </row>
    <row r="88" spans="1:39" ht="20.25" customHeight="1" thickTop="1" thickBot="1" x14ac:dyDescent="0.3">
      <c r="A88" s="21" t="str">
        <f t="shared" ca="1" si="24"/>
        <v/>
      </c>
      <c r="B88" s="22" t="str">
        <f t="shared" ca="1" si="25"/>
        <v/>
      </c>
      <c r="C88" s="23" t="str">
        <f t="array" ref="C88">IF(AND('Interimaire Juin  2017'!D94=$B$1,'Interimaire Juin  2017'!J94=$B$2),'Interimaire Juin  2017'!E94,"")</f>
        <v/>
      </c>
      <c r="D88" s="23" t="str">
        <f>IF(AND('Interimaire Juin  2017'!D94=$B$1,'Interimaire Juin  2017'!J94=$B$2),'Interimaire Juin  2017'!F94,"")</f>
        <v/>
      </c>
      <c r="E88" s="23" t="str">
        <f t="shared" si="26"/>
        <v/>
      </c>
      <c r="F88" s="23" t="str">
        <f t="array" aca="1" ref="F88" ca="1">IFERROR(INDEX(C:C,SMALL($E$2:$E$300,ROW(INDIRECT("80:"&amp;ROWS(C80:C378))))),"")</f>
        <v/>
      </c>
      <c r="G88" s="23" t="str">
        <f t="array" aca="1" ref="G88" ca="1">IFERROR(INDEX(D:D,SMALL($E$2:$E$300,ROW(INDIRECT("80:"&amp;ROWS(D80:D378))))),"")</f>
        <v/>
      </c>
      <c r="H88" s="29"/>
      <c r="I88" s="24">
        <v>7</v>
      </c>
      <c r="J88" s="25">
        <f t="shared" si="27"/>
        <v>1</v>
      </c>
      <c r="K88" s="29"/>
      <c r="L88" s="29"/>
      <c r="M88" s="27">
        <f t="shared" si="28"/>
        <v>1</v>
      </c>
      <c r="N88" s="24">
        <v>7</v>
      </c>
      <c r="O88" s="25">
        <f t="shared" si="29"/>
        <v>1</v>
      </c>
      <c r="P88" s="29"/>
      <c r="Q88" s="29"/>
      <c r="R88" s="27">
        <f t="shared" si="30"/>
        <v>1</v>
      </c>
      <c r="S88" s="24">
        <v>7</v>
      </c>
      <c r="T88" s="25">
        <f t="shared" si="31"/>
        <v>1</v>
      </c>
      <c r="U88" s="26"/>
      <c r="V88" s="26"/>
      <c r="W88" s="27">
        <f t="shared" si="17"/>
        <v>1</v>
      </c>
      <c r="X88" s="24">
        <v>7</v>
      </c>
      <c r="Y88" s="25">
        <f t="shared" si="32"/>
        <v>1</v>
      </c>
      <c r="Z88" s="26"/>
      <c r="AA88" s="26"/>
      <c r="AB88" s="27">
        <f t="shared" si="18"/>
        <v>1</v>
      </c>
      <c r="AC88" s="24">
        <v>7</v>
      </c>
      <c r="AD88" s="25">
        <f t="shared" si="33"/>
        <v>1</v>
      </c>
      <c r="AE88" s="26"/>
      <c r="AF88" s="26"/>
      <c r="AG88" s="27">
        <f t="shared" si="19"/>
        <v>1</v>
      </c>
      <c r="AH88" s="24">
        <f t="shared" si="20"/>
        <v>35</v>
      </c>
      <c r="AI88" s="26">
        <f t="shared" si="21"/>
        <v>0</v>
      </c>
      <c r="AJ88" s="26">
        <f t="shared" si="22"/>
        <v>0</v>
      </c>
      <c r="AK88" s="28">
        <f t="shared" si="23"/>
        <v>5</v>
      </c>
      <c r="AL88" s="20"/>
      <c r="AM88" s="14"/>
    </row>
    <row r="89" spans="1:39" ht="20.25" customHeight="1" thickTop="1" thickBot="1" x14ac:dyDescent="0.3">
      <c r="A89" s="21" t="str">
        <f t="shared" ca="1" si="24"/>
        <v/>
      </c>
      <c r="B89" s="22" t="str">
        <f t="shared" ca="1" si="25"/>
        <v/>
      </c>
      <c r="C89" s="23" t="str">
        <f t="array" ref="C89">IF(AND('Interimaire Juin  2017'!D95=$B$1,'Interimaire Juin  2017'!J95=$B$2),'Interimaire Juin  2017'!E95,"")</f>
        <v/>
      </c>
      <c r="D89" s="23" t="str">
        <f>IF(AND('Interimaire Juin  2017'!D95=$B$1,'Interimaire Juin  2017'!J95=$B$2),'Interimaire Juin  2017'!F95,"")</f>
        <v/>
      </c>
      <c r="E89" s="23" t="str">
        <f t="shared" si="26"/>
        <v/>
      </c>
      <c r="F89" s="23" t="str">
        <f t="array" aca="1" ref="F89" ca="1">IFERROR(INDEX(C:C,SMALL($E$2:$E$300,ROW(INDIRECT("81:"&amp;ROWS(C81:C379))))),"")</f>
        <v/>
      </c>
      <c r="G89" s="23" t="str">
        <f t="array" aca="1" ref="G89" ca="1">IFERROR(INDEX(D:D,SMALL($E$2:$E$300,ROW(INDIRECT("81:"&amp;ROWS(D81:D379))))),"")</f>
        <v/>
      </c>
      <c r="H89" s="29"/>
      <c r="I89" s="24">
        <v>7</v>
      </c>
      <c r="J89" s="25">
        <f t="shared" si="27"/>
        <v>1</v>
      </c>
      <c r="K89" s="29"/>
      <c r="L89" s="29"/>
      <c r="M89" s="27">
        <f t="shared" si="28"/>
        <v>1</v>
      </c>
      <c r="N89" s="24">
        <v>7</v>
      </c>
      <c r="O89" s="25">
        <f t="shared" si="29"/>
        <v>1</v>
      </c>
      <c r="P89" s="29"/>
      <c r="Q89" s="29"/>
      <c r="R89" s="27">
        <f t="shared" si="30"/>
        <v>1</v>
      </c>
      <c r="S89" s="24">
        <v>7</v>
      </c>
      <c r="T89" s="25">
        <f t="shared" si="31"/>
        <v>1</v>
      </c>
      <c r="U89" s="26"/>
      <c r="V89" s="26"/>
      <c r="W89" s="27">
        <f t="shared" si="17"/>
        <v>1</v>
      </c>
      <c r="X89" s="24">
        <v>7</v>
      </c>
      <c r="Y89" s="25">
        <f t="shared" si="32"/>
        <v>1</v>
      </c>
      <c r="Z89" s="26"/>
      <c r="AA89" s="26"/>
      <c r="AB89" s="27">
        <f t="shared" si="18"/>
        <v>1</v>
      </c>
      <c r="AC89" s="24">
        <v>7</v>
      </c>
      <c r="AD89" s="25">
        <f t="shared" si="33"/>
        <v>1</v>
      </c>
      <c r="AE89" s="26"/>
      <c r="AF89" s="26"/>
      <c r="AG89" s="27">
        <f t="shared" si="19"/>
        <v>1</v>
      </c>
      <c r="AH89" s="24">
        <f t="shared" si="20"/>
        <v>35</v>
      </c>
      <c r="AI89" s="26">
        <f t="shared" si="21"/>
        <v>0</v>
      </c>
      <c r="AJ89" s="26">
        <f t="shared" si="22"/>
        <v>0</v>
      </c>
      <c r="AK89" s="28">
        <f t="shared" si="23"/>
        <v>5</v>
      </c>
      <c r="AL89" s="20"/>
      <c r="AM89" s="14"/>
    </row>
    <row r="90" spans="1:39" ht="20.25" customHeight="1" thickTop="1" thickBot="1" x14ac:dyDescent="0.3">
      <c r="A90" s="21" t="str">
        <f t="shared" ca="1" si="24"/>
        <v/>
      </c>
      <c r="B90" s="22" t="str">
        <f t="shared" ca="1" si="25"/>
        <v/>
      </c>
      <c r="C90" s="23" t="str">
        <f t="array" ref="C90">IF(AND('Interimaire Juin  2017'!D96=$B$1,'Interimaire Juin  2017'!J96=$B$2),'Interimaire Juin  2017'!E96,"")</f>
        <v/>
      </c>
      <c r="D90" s="23" t="str">
        <f>IF(AND('Interimaire Juin  2017'!D96=$B$1,'Interimaire Juin  2017'!J96=$B$2),'Interimaire Juin  2017'!F96,"")</f>
        <v/>
      </c>
      <c r="E90" s="23" t="str">
        <f t="shared" si="26"/>
        <v/>
      </c>
      <c r="F90" s="23" t="str">
        <f t="array" aca="1" ref="F90" ca="1">IFERROR(INDEX(C:C,SMALL($E$2:$E$300,ROW(INDIRECT("82:"&amp;ROWS(C82:C380))))),"")</f>
        <v/>
      </c>
      <c r="G90" s="23" t="str">
        <f t="array" aca="1" ref="G90" ca="1">IFERROR(INDEX(D:D,SMALL($E$2:$E$300,ROW(INDIRECT("82:"&amp;ROWS(D82:D380))))),"")</f>
        <v/>
      </c>
      <c r="H90" s="29"/>
      <c r="I90" s="24">
        <v>7</v>
      </c>
      <c r="J90" s="25">
        <f t="shared" si="27"/>
        <v>1</v>
      </c>
      <c r="K90" s="29"/>
      <c r="L90" s="29"/>
      <c r="M90" s="27">
        <f t="shared" si="28"/>
        <v>1</v>
      </c>
      <c r="N90" s="24">
        <v>7</v>
      </c>
      <c r="O90" s="25">
        <f t="shared" si="29"/>
        <v>1</v>
      </c>
      <c r="P90" s="29"/>
      <c r="Q90" s="29"/>
      <c r="R90" s="27">
        <f t="shared" si="30"/>
        <v>1</v>
      </c>
      <c r="S90" s="24">
        <v>7</v>
      </c>
      <c r="T90" s="25">
        <f t="shared" si="31"/>
        <v>1</v>
      </c>
      <c r="U90" s="26"/>
      <c r="V90" s="26"/>
      <c r="W90" s="27">
        <f t="shared" si="17"/>
        <v>1</v>
      </c>
      <c r="X90" s="24">
        <v>7</v>
      </c>
      <c r="Y90" s="25">
        <f t="shared" si="32"/>
        <v>1</v>
      </c>
      <c r="Z90" s="26"/>
      <c r="AA90" s="26"/>
      <c r="AB90" s="27">
        <f t="shared" si="18"/>
        <v>1</v>
      </c>
      <c r="AC90" s="24">
        <v>7</v>
      </c>
      <c r="AD90" s="25">
        <f t="shared" si="33"/>
        <v>1</v>
      </c>
      <c r="AE90" s="26"/>
      <c r="AF90" s="26"/>
      <c r="AG90" s="27">
        <f t="shared" si="19"/>
        <v>1</v>
      </c>
      <c r="AH90" s="24">
        <f t="shared" si="20"/>
        <v>35</v>
      </c>
      <c r="AI90" s="26">
        <f t="shared" si="21"/>
        <v>0</v>
      </c>
      <c r="AJ90" s="26">
        <f t="shared" si="22"/>
        <v>0</v>
      </c>
      <c r="AK90" s="28">
        <f t="shared" si="23"/>
        <v>5</v>
      </c>
      <c r="AL90" s="20"/>
      <c r="AM90" s="14"/>
    </row>
    <row r="91" spans="1:39" ht="20.25" customHeight="1" thickTop="1" thickBot="1" x14ac:dyDescent="0.3">
      <c r="A91" s="21" t="str">
        <f t="shared" ca="1" si="24"/>
        <v/>
      </c>
      <c r="B91" s="22" t="str">
        <f t="shared" ca="1" si="25"/>
        <v/>
      </c>
      <c r="C91" s="23" t="str">
        <f t="array" ref="C91">IF(AND('Interimaire Juin  2017'!D97=$B$1,'Interimaire Juin  2017'!J97=$B$2),'Interimaire Juin  2017'!E97,"")</f>
        <v/>
      </c>
      <c r="D91" s="23" t="str">
        <f>IF(AND('Interimaire Juin  2017'!D97=$B$1,'Interimaire Juin  2017'!J97=$B$2),'Interimaire Juin  2017'!F97,"")</f>
        <v/>
      </c>
      <c r="E91" s="23" t="str">
        <f t="shared" si="26"/>
        <v/>
      </c>
      <c r="F91" s="23" t="str">
        <f t="array" aca="1" ref="F91" ca="1">IFERROR(INDEX(C:C,SMALL($E$2:$E$300,ROW(INDIRECT("83:"&amp;ROWS(C83:C381))))),"")</f>
        <v/>
      </c>
      <c r="G91" s="23" t="str">
        <f t="array" aca="1" ref="G91" ca="1">IFERROR(INDEX(D:D,SMALL($E$2:$E$300,ROW(INDIRECT("83:"&amp;ROWS(D83:D381))))),"")</f>
        <v/>
      </c>
      <c r="H91" s="29"/>
      <c r="I91" s="24">
        <v>7</v>
      </c>
      <c r="J91" s="25">
        <f t="shared" si="27"/>
        <v>1</v>
      </c>
      <c r="K91" s="29"/>
      <c r="L91" s="29"/>
      <c r="M91" s="27">
        <f t="shared" si="28"/>
        <v>1</v>
      </c>
      <c r="N91" s="24">
        <v>7</v>
      </c>
      <c r="O91" s="25">
        <f t="shared" si="29"/>
        <v>1</v>
      </c>
      <c r="P91" s="29"/>
      <c r="Q91" s="29"/>
      <c r="R91" s="27">
        <f t="shared" si="30"/>
        <v>1</v>
      </c>
      <c r="S91" s="24">
        <v>7</v>
      </c>
      <c r="T91" s="25">
        <f t="shared" si="31"/>
        <v>1</v>
      </c>
      <c r="U91" s="26"/>
      <c r="V91" s="26"/>
      <c r="W91" s="27">
        <f t="shared" si="17"/>
        <v>1</v>
      </c>
      <c r="X91" s="24">
        <v>7</v>
      </c>
      <c r="Y91" s="25">
        <f t="shared" si="32"/>
        <v>1</v>
      </c>
      <c r="Z91" s="26"/>
      <c r="AA91" s="26"/>
      <c r="AB91" s="27">
        <f t="shared" si="18"/>
        <v>1</v>
      </c>
      <c r="AC91" s="24">
        <v>7</v>
      </c>
      <c r="AD91" s="25">
        <f t="shared" si="33"/>
        <v>1</v>
      </c>
      <c r="AE91" s="26"/>
      <c r="AF91" s="26"/>
      <c r="AG91" s="27">
        <f t="shared" si="19"/>
        <v>1</v>
      </c>
      <c r="AH91" s="24">
        <f t="shared" si="20"/>
        <v>35</v>
      </c>
      <c r="AI91" s="26">
        <f t="shared" si="21"/>
        <v>0</v>
      </c>
      <c r="AJ91" s="26">
        <f t="shared" si="22"/>
        <v>0</v>
      </c>
      <c r="AK91" s="28">
        <f t="shared" si="23"/>
        <v>5</v>
      </c>
      <c r="AL91" s="20"/>
      <c r="AM91" s="14"/>
    </row>
    <row r="92" spans="1:39" ht="20.25" customHeight="1" thickTop="1" thickBot="1" x14ac:dyDescent="0.3">
      <c r="A92" s="21" t="str">
        <f t="shared" ca="1" si="24"/>
        <v/>
      </c>
      <c r="B92" s="22" t="str">
        <f t="shared" ca="1" si="25"/>
        <v/>
      </c>
      <c r="C92" s="23" t="str">
        <f t="array" ref="C92">IF(AND('Interimaire Juin  2017'!D98=$B$1,'Interimaire Juin  2017'!J98=$B$2),'Interimaire Juin  2017'!E98,"")</f>
        <v/>
      </c>
      <c r="D92" s="23" t="str">
        <f>IF(AND('Interimaire Juin  2017'!D98=$B$1,'Interimaire Juin  2017'!J98=$B$2),'Interimaire Juin  2017'!F98,"")</f>
        <v/>
      </c>
      <c r="E92" s="23" t="str">
        <f t="shared" si="26"/>
        <v/>
      </c>
      <c r="F92" s="23" t="str">
        <f t="array" aca="1" ref="F92" ca="1">IFERROR(INDEX(C:C,SMALL($E$2:$E$300,ROW(INDIRECT("84:"&amp;ROWS(C84:C382))))),"")</f>
        <v/>
      </c>
      <c r="G92" s="23" t="str">
        <f t="array" aca="1" ref="G92" ca="1">IFERROR(INDEX(D:D,SMALL($E$2:$E$300,ROW(INDIRECT("84:"&amp;ROWS(D84:D382))))),"")</f>
        <v/>
      </c>
      <c r="H92" s="29"/>
      <c r="I92" s="24">
        <v>7</v>
      </c>
      <c r="J92" s="25">
        <f t="shared" si="27"/>
        <v>1</v>
      </c>
      <c r="K92" s="29"/>
      <c r="L92" s="29"/>
      <c r="M92" s="27">
        <f t="shared" si="28"/>
        <v>1</v>
      </c>
      <c r="N92" s="24">
        <v>7</v>
      </c>
      <c r="O92" s="25">
        <f t="shared" si="29"/>
        <v>1</v>
      </c>
      <c r="P92" s="29"/>
      <c r="Q92" s="29"/>
      <c r="R92" s="27">
        <f t="shared" si="30"/>
        <v>1</v>
      </c>
      <c r="S92" s="24">
        <v>7</v>
      </c>
      <c r="T92" s="25">
        <f t="shared" si="31"/>
        <v>1</v>
      </c>
      <c r="U92" s="26"/>
      <c r="V92" s="26"/>
      <c r="W92" s="27">
        <f t="shared" si="17"/>
        <v>1</v>
      </c>
      <c r="X92" s="24">
        <v>7</v>
      </c>
      <c r="Y92" s="25">
        <f t="shared" si="32"/>
        <v>1</v>
      </c>
      <c r="Z92" s="26"/>
      <c r="AA92" s="26"/>
      <c r="AB92" s="27">
        <f t="shared" si="18"/>
        <v>1</v>
      </c>
      <c r="AC92" s="24">
        <v>7</v>
      </c>
      <c r="AD92" s="25">
        <f t="shared" si="33"/>
        <v>1</v>
      </c>
      <c r="AE92" s="26"/>
      <c r="AF92" s="26"/>
      <c r="AG92" s="27">
        <f t="shared" si="19"/>
        <v>1</v>
      </c>
      <c r="AH92" s="24">
        <f t="shared" si="20"/>
        <v>35</v>
      </c>
      <c r="AI92" s="26">
        <f t="shared" si="21"/>
        <v>0</v>
      </c>
      <c r="AJ92" s="26">
        <f t="shared" si="22"/>
        <v>0</v>
      </c>
      <c r="AK92" s="28">
        <f t="shared" si="23"/>
        <v>5</v>
      </c>
      <c r="AL92" s="20"/>
      <c r="AM92" s="14"/>
    </row>
    <row r="93" spans="1:39" ht="20.25" customHeight="1" thickTop="1" thickBot="1" x14ac:dyDescent="0.3">
      <c r="A93" s="21" t="str">
        <f t="shared" ca="1" si="24"/>
        <v/>
      </c>
      <c r="B93" s="22" t="str">
        <f t="shared" ca="1" si="25"/>
        <v/>
      </c>
      <c r="C93" s="23" t="str">
        <f t="array" ref="C93">IF(AND('Interimaire Juin  2017'!D99=$B$1,'Interimaire Juin  2017'!J99=$B$2),'Interimaire Juin  2017'!E99,"")</f>
        <v/>
      </c>
      <c r="D93" s="23" t="str">
        <f>IF(AND('Interimaire Juin  2017'!D99=$B$1,'Interimaire Juin  2017'!J99=$B$2),'Interimaire Juin  2017'!F99,"")</f>
        <v/>
      </c>
      <c r="E93" s="23" t="str">
        <f t="shared" si="26"/>
        <v/>
      </c>
      <c r="F93" s="23" t="str">
        <f t="array" aca="1" ref="F93" ca="1">IFERROR(INDEX(C:C,SMALL($E$2:$E$300,ROW(INDIRECT("85:"&amp;ROWS(C85:C383))))),"")</f>
        <v/>
      </c>
      <c r="G93" s="23" t="str">
        <f t="array" aca="1" ref="G93" ca="1">IFERROR(INDEX(D:D,SMALL($E$2:$E$300,ROW(INDIRECT("85:"&amp;ROWS(D85:D383))))),"")</f>
        <v/>
      </c>
      <c r="H93" s="29"/>
      <c r="I93" s="24">
        <v>7</v>
      </c>
      <c r="J93" s="25">
        <f t="shared" si="27"/>
        <v>1</v>
      </c>
      <c r="K93" s="29"/>
      <c r="L93" s="29"/>
      <c r="M93" s="27">
        <f t="shared" si="28"/>
        <v>1</v>
      </c>
      <c r="N93" s="24">
        <v>7</v>
      </c>
      <c r="O93" s="25">
        <f t="shared" si="29"/>
        <v>1</v>
      </c>
      <c r="P93" s="29"/>
      <c r="Q93" s="29"/>
      <c r="R93" s="27">
        <f t="shared" si="30"/>
        <v>1</v>
      </c>
      <c r="S93" s="24">
        <v>7</v>
      </c>
      <c r="T93" s="25">
        <f t="shared" si="31"/>
        <v>1</v>
      </c>
      <c r="U93" s="26"/>
      <c r="V93" s="26"/>
      <c r="W93" s="27">
        <f t="shared" si="17"/>
        <v>1</v>
      </c>
      <c r="X93" s="24">
        <v>7</v>
      </c>
      <c r="Y93" s="25">
        <f t="shared" si="32"/>
        <v>1</v>
      </c>
      <c r="Z93" s="26"/>
      <c r="AA93" s="26"/>
      <c r="AB93" s="27">
        <f t="shared" si="18"/>
        <v>1</v>
      </c>
      <c r="AC93" s="24">
        <v>7</v>
      </c>
      <c r="AD93" s="25">
        <f t="shared" si="33"/>
        <v>1</v>
      </c>
      <c r="AE93" s="26"/>
      <c r="AF93" s="26"/>
      <c r="AG93" s="27">
        <f t="shared" si="19"/>
        <v>1</v>
      </c>
      <c r="AH93" s="24">
        <f t="shared" si="20"/>
        <v>35</v>
      </c>
      <c r="AI93" s="26">
        <f t="shared" si="21"/>
        <v>0</v>
      </c>
      <c r="AJ93" s="26">
        <f t="shared" si="22"/>
        <v>0</v>
      </c>
      <c r="AK93" s="28">
        <f t="shared" si="23"/>
        <v>5</v>
      </c>
      <c r="AL93" s="20"/>
      <c r="AM93" s="14"/>
    </row>
    <row r="94" spans="1:39" ht="20.25" customHeight="1" thickTop="1" thickBot="1" x14ac:dyDescent="0.3">
      <c r="A94" s="21" t="str">
        <f t="shared" ca="1" si="24"/>
        <v/>
      </c>
      <c r="B94" s="22" t="str">
        <f t="shared" ca="1" si="25"/>
        <v/>
      </c>
      <c r="C94" s="23" t="str">
        <f t="array" ref="C94">IF(AND('Interimaire Juin  2017'!D100=$B$1,'Interimaire Juin  2017'!J100=$B$2),'Interimaire Juin  2017'!E100,"")</f>
        <v/>
      </c>
      <c r="D94" s="23" t="str">
        <f>IF(AND('Interimaire Juin  2017'!D100=$B$1,'Interimaire Juin  2017'!J100=$B$2),'Interimaire Juin  2017'!F100,"")</f>
        <v/>
      </c>
      <c r="E94" s="23" t="str">
        <f t="shared" si="26"/>
        <v/>
      </c>
      <c r="F94" s="23" t="str">
        <f t="array" aca="1" ref="F94" ca="1">IFERROR(INDEX(C:C,SMALL($E$2:$E$300,ROW(INDIRECT("86:"&amp;ROWS(C86:C384))))),"")</f>
        <v/>
      </c>
      <c r="G94" s="23" t="str">
        <f t="array" aca="1" ref="G94" ca="1">IFERROR(INDEX(D:D,SMALL($E$2:$E$300,ROW(INDIRECT("86:"&amp;ROWS(D86:D384))))),"")</f>
        <v/>
      </c>
      <c r="H94" s="29"/>
      <c r="I94" s="24">
        <v>7</v>
      </c>
      <c r="J94" s="25">
        <f t="shared" si="27"/>
        <v>1</v>
      </c>
      <c r="K94" s="29"/>
      <c r="L94" s="29"/>
      <c r="M94" s="27">
        <f t="shared" si="28"/>
        <v>1</v>
      </c>
      <c r="N94" s="24">
        <v>7</v>
      </c>
      <c r="O94" s="25">
        <f t="shared" si="29"/>
        <v>1</v>
      </c>
      <c r="P94" s="29"/>
      <c r="Q94" s="29"/>
      <c r="R94" s="27">
        <f t="shared" si="30"/>
        <v>1</v>
      </c>
      <c r="S94" s="24">
        <v>7</v>
      </c>
      <c r="T94" s="25">
        <f t="shared" si="31"/>
        <v>1</v>
      </c>
      <c r="U94" s="26"/>
      <c r="V94" s="26"/>
      <c r="W94" s="27">
        <f t="shared" si="17"/>
        <v>1</v>
      </c>
      <c r="X94" s="24">
        <v>7</v>
      </c>
      <c r="Y94" s="25">
        <f t="shared" si="32"/>
        <v>1</v>
      </c>
      <c r="Z94" s="26"/>
      <c r="AA94" s="26"/>
      <c r="AB94" s="27">
        <f t="shared" si="18"/>
        <v>1</v>
      </c>
      <c r="AC94" s="24">
        <v>7</v>
      </c>
      <c r="AD94" s="25">
        <f t="shared" si="33"/>
        <v>1</v>
      </c>
      <c r="AE94" s="26"/>
      <c r="AF94" s="26"/>
      <c r="AG94" s="27">
        <f t="shared" si="19"/>
        <v>1</v>
      </c>
      <c r="AH94" s="24">
        <f t="shared" si="20"/>
        <v>35</v>
      </c>
      <c r="AI94" s="26">
        <f t="shared" si="21"/>
        <v>0</v>
      </c>
      <c r="AJ94" s="26">
        <f t="shared" si="22"/>
        <v>0</v>
      </c>
      <c r="AK94" s="28">
        <f t="shared" si="23"/>
        <v>5</v>
      </c>
      <c r="AL94" s="20"/>
      <c r="AM94" s="14"/>
    </row>
    <row r="95" spans="1:39" ht="20.25" customHeight="1" thickTop="1" thickBot="1" x14ac:dyDescent="0.3">
      <c r="A95" s="21" t="str">
        <f t="shared" ca="1" si="24"/>
        <v/>
      </c>
      <c r="B95" s="22" t="str">
        <f t="shared" ca="1" si="25"/>
        <v/>
      </c>
      <c r="C95" s="23" t="str">
        <f t="array" ref="C95">IF(AND('Interimaire Juin  2017'!D101=$B$1,'Interimaire Juin  2017'!J101=$B$2),'Interimaire Juin  2017'!E101,"")</f>
        <v/>
      </c>
      <c r="D95" s="23" t="str">
        <f>IF(AND('Interimaire Juin  2017'!D101=$B$1,'Interimaire Juin  2017'!J101=$B$2),'Interimaire Juin  2017'!F101,"")</f>
        <v/>
      </c>
      <c r="E95" s="23" t="str">
        <f t="shared" si="26"/>
        <v/>
      </c>
      <c r="F95" s="23" t="str">
        <f t="array" aca="1" ref="F95" ca="1">IFERROR(INDEX(C:C,SMALL($E$2:$E$300,ROW(INDIRECT("87:"&amp;ROWS(C87:C385))))),"")</f>
        <v/>
      </c>
      <c r="G95" s="23" t="str">
        <f t="array" aca="1" ref="G95" ca="1">IFERROR(INDEX(D:D,SMALL($E$2:$E$300,ROW(INDIRECT("87:"&amp;ROWS(D87:D385))))),"")</f>
        <v/>
      </c>
      <c r="H95" s="29"/>
      <c r="I95" s="24">
        <v>7</v>
      </c>
      <c r="J95" s="25">
        <f t="shared" si="27"/>
        <v>1</v>
      </c>
      <c r="K95" s="29"/>
      <c r="L95" s="29"/>
      <c r="M95" s="27">
        <f t="shared" si="28"/>
        <v>1</v>
      </c>
      <c r="N95" s="24">
        <v>7</v>
      </c>
      <c r="O95" s="25">
        <f t="shared" si="29"/>
        <v>1</v>
      </c>
      <c r="P95" s="29"/>
      <c r="Q95" s="29"/>
      <c r="R95" s="27">
        <f t="shared" si="30"/>
        <v>1</v>
      </c>
      <c r="S95" s="24">
        <v>7</v>
      </c>
      <c r="T95" s="25">
        <f t="shared" si="31"/>
        <v>1</v>
      </c>
      <c r="U95" s="26"/>
      <c r="V95" s="26"/>
      <c r="W95" s="27">
        <f t="shared" si="17"/>
        <v>1</v>
      </c>
      <c r="X95" s="24">
        <v>7</v>
      </c>
      <c r="Y95" s="25">
        <f t="shared" si="32"/>
        <v>1</v>
      </c>
      <c r="Z95" s="26"/>
      <c r="AA95" s="26"/>
      <c r="AB95" s="27">
        <f t="shared" si="18"/>
        <v>1</v>
      </c>
      <c r="AC95" s="24">
        <v>7</v>
      </c>
      <c r="AD95" s="25">
        <f t="shared" si="33"/>
        <v>1</v>
      </c>
      <c r="AE95" s="26"/>
      <c r="AF95" s="26"/>
      <c r="AG95" s="27">
        <f t="shared" si="19"/>
        <v>1</v>
      </c>
      <c r="AH95" s="24">
        <f t="shared" si="20"/>
        <v>35</v>
      </c>
      <c r="AI95" s="26">
        <f t="shared" si="21"/>
        <v>0</v>
      </c>
      <c r="AJ95" s="26">
        <f t="shared" si="22"/>
        <v>0</v>
      </c>
      <c r="AK95" s="28">
        <f t="shared" si="23"/>
        <v>5</v>
      </c>
      <c r="AL95" s="20"/>
      <c r="AM95" s="14"/>
    </row>
    <row r="96" spans="1:39" ht="20.25" customHeight="1" thickTop="1" thickBot="1" x14ac:dyDescent="0.3">
      <c r="A96" s="21" t="str">
        <f t="shared" ca="1" si="24"/>
        <v/>
      </c>
      <c r="B96" s="22" t="str">
        <f t="shared" ca="1" si="25"/>
        <v/>
      </c>
      <c r="C96" s="23" t="str">
        <f t="array" ref="C96">IF(AND('Interimaire Juin  2017'!D102=$B$1,'Interimaire Juin  2017'!J102=$B$2),'Interimaire Juin  2017'!E102,"")</f>
        <v/>
      </c>
      <c r="D96" s="23" t="str">
        <f>IF(AND('Interimaire Juin  2017'!D102=$B$1,'Interimaire Juin  2017'!J102=$B$2),'Interimaire Juin  2017'!F102,"")</f>
        <v/>
      </c>
      <c r="E96" s="23" t="str">
        <f t="shared" si="26"/>
        <v/>
      </c>
      <c r="F96" s="23" t="str">
        <f t="array" aca="1" ref="F96" ca="1">IFERROR(INDEX(C:C,SMALL($E$2:$E$300,ROW(INDIRECT("88:"&amp;ROWS(C88:C386))))),"")</f>
        <v/>
      </c>
      <c r="G96" s="23" t="str">
        <f t="array" aca="1" ref="G96" ca="1">IFERROR(INDEX(D:D,SMALL($E$2:$E$300,ROW(INDIRECT("88:"&amp;ROWS(D88:D386))))),"")</f>
        <v/>
      </c>
      <c r="H96" s="29"/>
      <c r="I96" s="24">
        <v>7</v>
      </c>
      <c r="J96" s="25">
        <f t="shared" si="27"/>
        <v>1</v>
      </c>
      <c r="K96" s="29"/>
      <c r="L96" s="29"/>
      <c r="M96" s="27">
        <f t="shared" si="28"/>
        <v>1</v>
      </c>
      <c r="N96" s="24">
        <v>7</v>
      </c>
      <c r="O96" s="25">
        <f t="shared" si="29"/>
        <v>1</v>
      </c>
      <c r="P96" s="29"/>
      <c r="Q96" s="29"/>
      <c r="R96" s="27">
        <f t="shared" si="30"/>
        <v>1</v>
      </c>
      <c r="S96" s="24">
        <v>7</v>
      </c>
      <c r="T96" s="25">
        <f t="shared" si="31"/>
        <v>1</v>
      </c>
      <c r="U96" s="26"/>
      <c r="V96" s="26"/>
      <c r="W96" s="27">
        <f t="shared" si="17"/>
        <v>1</v>
      </c>
      <c r="X96" s="24">
        <v>7</v>
      </c>
      <c r="Y96" s="25">
        <f t="shared" si="32"/>
        <v>1</v>
      </c>
      <c r="Z96" s="26"/>
      <c r="AA96" s="26"/>
      <c r="AB96" s="27">
        <f t="shared" si="18"/>
        <v>1</v>
      </c>
      <c r="AC96" s="24">
        <v>7</v>
      </c>
      <c r="AD96" s="25">
        <f t="shared" si="33"/>
        <v>1</v>
      </c>
      <c r="AE96" s="26"/>
      <c r="AF96" s="26"/>
      <c r="AG96" s="27">
        <f t="shared" si="19"/>
        <v>1</v>
      </c>
      <c r="AH96" s="24">
        <f t="shared" si="20"/>
        <v>35</v>
      </c>
      <c r="AI96" s="26">
        <f t="shared" si="21"/>
        <v>0</v>
      </c>
      <c r="AJ96" s="26">
        <f t="shared" si="22"/>
        <v>0</v>
      </c>
      <c r="AK96" s="28">
        <f t="shared" si="23"/>
        <v>5</v>
      </c>
      <c r="AL96" s="20"/>
      <c r="AM96" s="14"/>
    </row>
    <row r="97" spans="1:39" ht="20.25" customHeight="1" thickTop="1" thickBot="1" x14ac:dyDescent="0.3">
      <c r="A97" s="21" t="str">
        <f t="shared" ca="1" si="24"/>
        <v/>
      </c>
      <c r="B97" s="22" t="str">
        <f t="shared" ca="1" si="25"/>
        <v/>
      </c>
      <c r="C97" s="23" t="str">
        <f t="array" ref="C97">IF(AND('Interimaire Juin  2017'!D103=$B$1,'Interimaire Juin  2017'!J103=$B$2),'Interimaire Juin  2017'!E103,"")</f>
        <v/>
      </c>
      <c r="D97" s="23" t="str">
        <f>IF(AND('Interimaire Juin  2017'!D103=$B$1,'Interimaire Juin  2017'!J103=$B$2),'Interimaire Juin  2017'!F103,"")</f>
        <v/>
      </c>
      <c r="E97" s="23" t="str">
        <f t="shared" si="26"/>
        <v/>
      </c>
      <c r="F97" s="23" t="str">
        <f t="array" aca="1" ref="F97" ca="1">IFERROR(INDEX(C:C,SMALL($E$2:$E$300,ROW(INDIRECT("89:"&amp;ROWS(C89:C387))))),"")</f>
        <v/>
      </c>
      <c r="G97" s="23" t="str">
        <f t="array" aca="1" ref="G97" ca="1">IFERROR(INDEX(D:D,SMALL($E$2:$E$300,ROW(INDIRECT("89:"&amp;ROWS(D89:D387))))),"")</f>
        <v/>
      </c>
      <c r="H97" s="29"/>
      <c r="I97" s="24">
        <v>7</v>
      </c>
      <c r="J97" s="25">
        <f t="shared" si="27"/>
        <v>1</v>
      </c>
      <c r="K97" s="29"/>
      <c r="L97" s="29"/>
      <c r="M97" s="27">
        <f t="shared" si="28"/>
        <v>1</v>
      </c>
      <c r="N97" s="24">
        <v>7</v>
      </c>
      <c r="O97" s="25">
        <f t="shared" si="29"/>
        <v>1</v>
      </c>
      <c r="P97" s="29"/>
      <c r="Q97" s="29"/>
      <c r="R97" s="27">
        <f t="shared" si="30"/>
        <v>1</v>
      </c>
      <c r="S97" s="24">
        <v>7</v>
      </c>
      <c r="T97" s="25">
        <f t="shared" si="31"/>
        <v>1</v>
      </c>
      <c r="U97" s="26"/>
      <c r="V97" s="26"/>
      <c r="W97" s="27">
        <f t="shared" si="17"/>
        <v>1</v>
      </c>
      <c r="X97" s="24">
        <v>7</v>
      </c>
      <c r="Y97" s="25">
        <f t="shared" si="32"/>
        <v>1</v>
      </c>
      <c r="Z97" s="26"/>
      <c r="AA97" s="26"/>
      <c r="AB97" s="27">
        <f t="shared" si="18"/>
        <v>1</v>
      </c>
      <c r="AC97" s="24">
        <v>7</v>
      </c>
      <c r="AD97" s="25">
        <f t="shared" si="33"/>
        <v>1</v>
      </c>
      <c r="AE97" s="26"/>
      <c r="AF97" s="26"/>
      <c r="AG97" s="27">
        <f t="shared" si="19"/>
        <v>1</v>
      </c>
      <c r="AH97" s="24">
        <f t="shared" si="20"/>
        <v>35</v>
      </c>
      <c r="AI97" s="26">
        <f t="shared" si="21"/>
        <v>0</v>
      </c>
      <c r="AJ97" s="26">
        <f t="shared" si="22"/>
        <v>0</v>
      </c>
      <c r="AK97" s="28">
        <f t="shared" si="23"/>
        <v>5</v>
      </c>
      <c r="AL97" s="20"/>
      <c r="AM97" s="14"/>
    </row>
    <row r="98" spans="1:39" ht="20.25" customHeight="1" thickTop="1" thickBot="1" x14ac:dyDescent="0.3">
      <c r="A98" s="21" t="str">
        <f t="shared" ca="1" si="24"/>
        <v/>
      </c>
      <c r="B98" s="22" t="str">
        <f t="shared" ca="1" si="25"/>
        <v/>
      </c>
      <c r="C98" s="23" t="str">
        <f t="array" ref="C98">IF(AND('Interimaire Juin  2017'!D104=$B$1,'Interimaire Juin  2017'!J104=$B$2),'Interimaire Juin  2017'!E104,"")</f>
        <v/>
      </c>
      <c r="D98" s="23" t="str">
        <f>IF(AND('Interimaire Juin  2017'!D104=$B$1,'Interimaire Juin  2017'!J104=$B$2),'Interimaire Juin  2017'!F104,"")</f>
        <v/>
      </c>
      <c r="E98" s="23" t="str">
        <f t="shared" si="26"/>
        <v/>
      </c>
      <c r="F98" s="23" t="str">
        <f t="array" aca="1" ref="F98" ca="1">IFERROR(INDEX(C:C,SMALL($E$2:$E$300,ROW(INDIRECT("90:"&amp;ROWS(C90:C388))))),"")</f>
        <v/>
      </c>
      <c r="G98" s="23" t="str">
        <f t="array" aca="1" ref="G98" ca="1">IFERROR(INDEX(D:D,SMALL($E$2:$E$300,ROW(INDIRECT("90:"&amp;ROWS(D90:D388))))),"")</f>
        <v/>
      </c>
      <c r="H98" s="29"/>
      <c r="I98" s="24">
        <v>7</v>
      </c>
      <c r="J98" s="25">
        <f t="shared" si="27"/>
        <v>1</v>
      </c>
      <c r="K98" s="29"/>
      <c r="L98" s="29"/>
      <c r="M98" s="27">
        <f t="shared" si="28"/>
        <v>1</v>
      </c>
      <c r="N98" s="24">
        <v>7</v>
      </c>
      <c r="O98" s="25">
        <f t="shared" si="29"/>
        <v>1</v>
      </c>
      <c r="P98" s="29"/>
      <c r="Q98" s="29"/>
      <c r="R98" s="27">
        <f t="shared" si="30"/>
        <v>1</v>
      </c>
      <c r="S98" s="24">
        <v>7</v>
      </c>
      <c r="T98" s="25">
        <f t="shared" si="31"/>
        <v>1</v>
      </c>
      <c r="U98" s="26"/>
      <c r="V98" s="26"/>
      <c r="W98" s="27">
        <f t="shared" si="17"/>
        <v>1</v>
      </c>
      <c r="X98" s="24">
        <v>7</v>
      </c>
      <c r="Y98" s="25">
        <f t="shared" si="32"/>
        <v>1</v>
      </c>
      <c r="Z98" s="26"/>
      <c r="AA98" s="26"/>
      <c r="AB98" s="27">
        <f t="shared" si="18"/>
        <v>1</v>
      </c>
      <c r="AC98" s="24">
        <v>7</v>
      </c>
      <c r="AD98" s="25">
        <f t="shared" si="33"/>
        <v>1</v>
      </c>
      <c r="AE98" s="26"/>
      <c r="AF98" s="26"/>
      <c r="AG98" s="27">
        <f t="shared" si="19"/>
        <v>1</v>
      </c>
      <c r="AH98" s="24">
        <f t="shared" si="20"/>
        <v>35</v>
      </c>
      <c r="AI98" s="26">
        <f t="shared" si="21"/>
        <v>0</v>
      </c>
      <c r="AJ98" s="26">
        <f t="shared" si="22"/>
        <v>0</v>
      </c>
      <c r="AK98" s="28">
        <f t="shared" si="23"/>
        <v>5</v>
      </c>
      <c r="AL98" s="20"/>
      <c r="AM98" s="14"/>
    </row>
    <row r="99" spans="1:39" ht="20.25" customHeight="1" thickTop="1" thickBot="1" x14ac:dyDescent="0.3">
      <c r="A99" s="21" t="str">
        <f t="shared" ca="1" si="24"/>
        <v/>
      </c>
      <c r="B99" s="22" t="str">
        <f t="shared" ca="1" si="25"/>
        <v/>
      </c>
      <c r="C99" s="23" t="str">
        <f t="array" ref="C99">IF(AND('Interimaire Juin  2017'!D105=$B$1,'Interimaire Juin  2017'!J105=$B$2),'Interimaire Juin  2017'!E105,"")</f>
        <v/>
      </c>
      <c r="D99" s="23" t="str">
        <f>IF(AND('Interimaire Juin  2017'!D105=$B$1,'Interimaire Juin  2017'!J105=$B$2),'Interimaire Juin  2017'!F105,"")</f>
        <v/>
      </c>
      <c r="E99" s="23" t="str">
        <f t="shared" si="26"/>
        <v/>
      </c>
      <c r="F99" s="23" t="str">
        <f t="array" aca="1" ref="F99" ca="1">IFERROR(INDEX(C:C,SMALL($E$2:$E$300,ROW(INDIRECT("91:"&amp;ROWS(C91:C389))))),"")</f>
        <v/>
      </c>
      <c r="G99" s="23" t="str">
        <f t="array" aca="1" ref="G99" ca="1">IFERROR(INDEX(D:D,SMALL($E$2:$E$300,ROW(INDIRECT("91:"&amp;ROWS(D91:D389))))),"")</f>
        <v/>
      </c>
      <c r="H99" s="29"/>
      <c r="I99" s="24">
        <v>7</v>
      </c>
      <c r="J99" s="25">
        <f t="shared" si="27"/>
        <v>1</v>
      </c>
      <c r="K99" s="29"/>
      <c r="L99" s="29"/>
      <c r="M99" s="27">
        <f t="shared" si="28"/>
        <v>1</v>
      </c>
      <c r="N99" s="24">
        <v>7</v>
      </c>
      <c r="O99" s="25">
        <f t="shared" si="29"/>
        <v>1</v>
      </c>
      <c r="P99" s="29"/>
      <c r="Q99" s="29"/>
      <c r="R99" s="27">
        <f t="shared" si="30"/>
        <v>1</v>
      </c>
      <c r="S99" s="24">
        <v>7</v>
      </c>
      <c r="T99" s="25">
        <f t="shared" si="31"/>
        <v>1</v>
      </c>
      <c r="U99" s="26"/>
      <c r="V99" s="26"/>
      <c r="W99" s="27">
        <f t="shared" si="17"/>
        <v>1</v>
      </c>
      <c r="X99" s="24">
        <v>7</v>
      </c>
      <c r="Y99" s="25">
        <f t="shared" si="32"/>
        <v>1</v>
      </c>
      <c r="Z99" s="26"/>
      <c r="AA99" s="26"/>
      <c r="AB99" s="27">
        <f t="shared" si="18"/>
        <v>1</v>
      </c>
      <c r="AC99" s="24">
        <v>7</v>
      </c>
      <c r="AD99" s="25">
        <f t="shared" si="33"/>
        <v>1</v>
      </c>
      <c r="AE99" s="26"/>
      <c r="AF99" s="26"/>
      <c r="AG99" s="27">
        <f t="shared" si="19"/>
        <v>1</v>
      </c>
      <c r="AH99" s="24">
        <f t="shared" si="20"/>
        <v>35</v>
      </c>
      <c r="AI99" s="26">
        <f t="shared" si="21"/>
        <v>0</v>
      </c>
      <c r="AJ99" s="26">
        <f t="shared" si="22"/>
        <v>0</v>
      </c>
      <c r="AK99" s="28">
        <f t="shared" si="23"/>
        <v>5</v>
      </c>
      <c r="AL99" s="20"/>
      <c r="AM99" s="14"/>
    </row>
    <row r="100" spans="1:39" ht="20.25" customHeight="1" thickTop="1" thickBot="1" x14ac:dyDescent="0.3">
      <c r="A100" s="21" t="str">
        <f t="shared" ca="1" si="24"/>
        <v/>
      </c>
      <c r="B100" s="22" t="str">
        <f t="shared" ca="1" si="25"/>
        <v/>
      </c>
      <c r="C100" s="23" t="str">
        <f t="array" ref="C100">IF(AND('Interimaire Juin  2017'!D106=$B$1,'Interimaire Juin  2017'!J106=$B$2),'Interimaire Juin  2017'!E106,"")</f>
        <v/>
      </c>
      <c r="D100" s="23" t="str">
        <f>IF(AND('Interimaire Juin  2017'!D106=$B$1,'Interimaire Juin  2017'!J106=$B$2),'Interimaire Juin  2017'!F106,"")</f>
        <v/>
      </c>
      <c r="E100" s="23" t="str">
        <f t="shared" si="26"/>
        <v/>
      </c>
      <c r="F100" s="23" t="str">
        <f t="array" aca="1" ref="F100" ca="1">IFERROR(INDEX(C:C,SMALL($E$2:$E$300,ROW(INDIRECT("92:"&amp;ROWS(C92:C390))))),"")</f>
        <v/>
      </c>
      <c r="G100" s="23" t="str">
        <f t="array" aca="1" ref="G100" ca="1">IFERROR(INDEX(D:D,SMALL($E$2:$E$300,ROW(INDIRECT("92:"&amp;ROWS(D92:D390))))),"")</f>
        <v/>
      </c>
      <c r="H100" s="29"/>
      <c r="I100" s="24">
        <v>7</v>
      </c>
      <c r="J100" s="25">
        <f t="shared" si="27"/>
        <v>1</v>
      </c>
      <c r="K100" s="29"/>
      <c r="L100" s="29"/>
      <c r="M100" s="27">
        <f t="shared" si="28"/>
        <v>1</v>
      </c>
      <c r="N100" s="24">
        <v>7</v>
      </c>
      <c r="O100" s="25">
        <f t="shared" si="29"/>
        <v>1</v>
      </c>
      <c r="P100" s="29"/>
      <c r="Q100" s="29"/>
      <c r="R100" s="27">
        <f t="shared" si="30"/>
        <v>1</v>
      </c>
      <c r="S100" s="24">
        <v>7</v>
      </c>
      <c r="T100" s="25">
        <f t="shared" si="31"/>
        <v>1</v>
      </c>
      <c r="U100" s="26"/>
      <c r="V100" s="26"/>
      <c r="W100" s="27">
        <f t="shared" si="17"/>
        <v>1</v>
      </c>
      <c r="X100" s="24">
        <v>7</v>
      </c>
      <c r="Y100" s="25">
        <f t="shared" si="32"/>
        <v>1</v>
      </c>
      <c r="Z100" s="26"/>
      <c r="AA100" s="26"/>
      <c r="AB100" s="27">
        <f t="shared" si="18"/>
        <v>1</v>
      </c>
      <c r="AC100" s="24">
        <v>7</v>
      </c>
      <c r="AD100" s="25">
        <f t="shared" si="33"/>
        <v>1</v>
      </c>
      <c r="AE100" s="26"/>
      <c r="AF100" s="26"/>
      <c r="AG100" s="27">
        <f t="shared" si="19"/>
        <v>1</v>
      </c>
      <c r="AH100" s="24">
        <f t="shared" si="20"/>
        <v>35</v>
      </c>
      <c r="AI100" s="26">
        <f t="shared" si="21"/>
        <v>0</v>
      </c>
      <c r="AJ100" s="26">
        <f t="shared" si="22"/>
        <v>0</v>
      </c>
      <c r="AK100" s="28">
        <f t="shared" si="23"/>
        <v>5</v>
      </c>
      <c r="AL100" s="20"/>
      <c r="AM100" s="14"/>
    </row>
    <row r="101" spans="1:39" ht="20.25" customHeight="1" thickTop="1" thickBot="1" x14ac:dyDescent="0.3">
      <c r="A101" s="21" t="str">
        <f t="shared" ca="1" si="24"/>
        <v/>
      </c>
      <c r="B101" s="22" t="str">
        <f t="shared" ca="1" si="25"/>
        <v/>
      </c>
      <c r="C101" s="23" t="str">
        <f t="array" ref="C101">IF(AND('Interimaire Juin  2017'!D107=$B$1,'Interimaire Juin  2017'!J107=$B$2),'Interimaire Juin  2017'!E107,"")</f>
        <v/>
      </c>
      <c r="D101" s="23" t="str">
        <f>IF(AND('Interimaire Juin  2017'!D107=$B$1,'Interimaire Juin  2017'!J107=$B$2),'Interimaire Juin  2017'!F107,"")</f>
        <v/>
      </c>
      <c r="E101" s="23" t="str">
        <f t="shared" si="26"/>
        <v/>
      </c>
      <c r="F101" s="23" t="str">
        <f t="array" aca="1" ref="F101" ca="1">IFERROR(INDEX(C:C,SMALL($E$2:$E$300,ROW(INDIRECT("93:"&amp;ROWS(C93:C391))))),"")</f>
        <v/>
      </c>
      <c r="G101" s="23" t="str">
        <f t="array" aca="1" ref="G101" ca="1">IFERROR(INDEX(D:D,SMALL($E$2:$E$300,ROW(INDIRECT("93:"&amp;ROWS(D93:D391))))),"")</f>
        <v/>
      </c>
      <c r="H101" s="29"/>
      <c r="I101" s="24">
        <v>7</v>
      </c>
      <c r="J101" s="25">
        <f t="shared" si="27"/>
        <v>1</v>
      </c>
      <c r="K101" s="29"/>
      <c r="L101" s="29"/>
      <c r="M101" s="27">
        <f t="shared" ref="M101:M164" si="34">+J101</f>
        <v>1</v>
      </c>
      <c r="N101" s="24">
        <v>7</v>
      </c>
      <c r="O101" s="25">
        <f t="shared" si="29"/>
        <v>1</v>
      </c>
      <c r="P101" s="29"/>
      <c r="Q101" s="29"/>
      <c r="R101" s="27">
        <f t="shared" ref="R101:R164" si="35">+O101</f>
        <v>1</v>
      </c>
      <c r="S101" s="24">
        <v>7</v>
      </c>
      <c r="T101" s="25">
        <f t="shared" si="31"/>
        <v>1</v>
      </c>
      <c r="U101" s="26"/>
      <c r="V101" s="26"/>
      <c r="W101" s="27">
        <f t="shared" ref="W101:W164" si="36">+T101</f>
        <v>1</v>
      </c>
      <c r="X101" s="24">
        <v>7</v>
      </c>
      <c r="Y101" s="25">
        <f t="shared" si="32"/>
        <v>1</v>
      </c>
      <c r="Z101" s="26"/>
      <c r="AA101" s="26"/>
      <c r="AB101" s="27">
        <f t="shared" ref="AB101:AB164" si="37">+Y101</f>
        <v>1</v>
      </c>
      <c r="AC101" s="24">
        <v>7</v>
      </c>
      <c r="AD101" s="25">
        <f t="shared" si="33"/>
        <v>1</v>
      </c>
      <c r="AE101" s="26"/>
      <c r="AF101" s="26"/>
      <c r="AG101" s="27">
        <f t="shared" ref="AG101:AG164" si="38">+AD101</f>
        <v>1</v>
      </c>
      <c r="AH101" s="24">
        <f t="shared" ref="AH101:AH164" si="39">I101+N101+S101+X101+AC101</f>
        <v>35</v>
      </c>
      <c r="AI101" s="26">
        <f t="shared" ref="AI101:AI164" si="40">+AE101+Z101+U101+P101+K101</f>
        <v>0</v>
      </c>
      <c r="AJ101" s="26">
        <f t="shared" ref="AJ101:AJ164" si="41">+AF101+AA101+V101+Q101+L101</f>
        <v>0</v>
      </c>
      <c r="AK101" s="28">
        <f t="shared" ref="AK101:AK164" si="42">+AG101+AB101+W101+O101+J101</f>
        <v>5</v>
      </c>
      <c r="AL101" s="20"/>
      <c r="AM101" s="14"/>
    </row>
    <row r="102" spans="1:39" ht="20.25" customHeight="1" thickTop="1" thickBot="1" x14ac:dyDescent="0.3">
      <c r="A102" s="21" t="str">
        <f t="shared" ca="1" si="24"/>
        <v/>
      </c>
      <c r="B102" s="22" t="str">
        <f t="shared" ca="1" si="25"/>
        <v/>
      </c>
      <c r="C102" s="23" t="str">
        <f t="array" ref="C102">IF(AND('Interimaire Juin  2017'!D108=$B$1,'Interimaire Juin  2017'!J108=$B$2),'Interimaire Juin  2017'!E108,"")</f>
        <v/>
      </c>
      <c r="D102" s="23" t="str">
        <f>IF(AND('Interimaire Juin  2017'!D108=$B$1,'Interimaire Juin  2017'!J108=$B$2),'Interimaire Juin  2017'!F108,"")</f>
        <v/>
      </c>
      <c r="E102" s="23" t="str">
        <f t="shared" si="26"/>
        <v/>
      </c>
      <c r="F102" s="23" t="str">
        <f t="array" aca="1" ref="F102" ca="1">IFERROR(INDEX(C:C,SMALL($E$2:$E$300,ROW(INDIRECT("94:"&amp;ROWS(C94:C392))))),"")</f>
        <v/>
      </c>
      <c r="G102" s="23" t="str">
        <f t="array" aca="1" ref="G102" ca="1">IFERROR(INDEX(D:D,SMALL($E$2:$E$300,ROW(INDIRECT("94:"&amp;ROWS(D94:D392))))),"")</f>
        <v/>
      </c>
      <c r="H102" s="29"/>
      <c r="I102" s="24">
        <v>7</v>
      </c>
      <c r="J102" s="25">
        <f t="shared" si="27"/>
        <v>1</v>
      </c>
      <c r="K102" s="29"/>
      <c r="L102" s="29"/>
      <c r="M102" s="27">
        <f t="shared" si="34"/>
        <v>1</v>
      </c>
      <c r="N102" s="24">
        <v>7</v>
      </c>
      <c r="O102" s="25">
        <f t="shared" si="29"/>
        <v>1</v>
      </c>
      <c r="P102" s="29"/>
      <c r="Q102" s="29"/>
      <c r="R102" s="27">
        <f t="shared" si="35"/>
        <v>1</v>
      </c>
      <c r="S102" s="24">
        <v>7</v>
      </c>
      <c r="T102" s="25">
        <f t="shared" si="31"/>
        <v>1</v>
      </c>
      <c r="U102" s="26"/>
      <c r="V102" s="26"/>
      <c r="W102" s="27">
        <f t="shared" si="36"/>
        <v>1</v>
      </c>
      <c r="X102" s="24">
        <v>7</v>
      </c>
      <c r="Y102" s="25">
        <f t="shared" si="32"/>
        <v>1</v>
      </c>
      <c r="Z102" s="26"/>
      <c r="AA102" s="26"/>
      <c r="AB102" s="27">
        <f t="shared" si="37"/>
        <v>1</v>
      </c>
      <c r="AC102" s="24">
        <v>7</v>
      </c>
      <c r="AD102" s="25">
        <f t="shared" si="33"/>
        <v>1</v>
      </c>
      <c r="AE102" s="26"/>
      <c r="AF102" s="26"/>
      <c r="AG102" s="27">
        <f t="shared" si="38"/>
        <v>1</v>
      </c>
      <c r="AH102" s="24">
        <f t="shared" si="39"/>
        <v>35</v>
      </c>
      <c r="AI102" s="26">
        <f t="shared" si="40"/>
        <v>0</v>
      </c>
      <c r="AJ102" s="26">
        <f t="shared" si="41"/>
        <v>0</v>
      </c>
      <c r="AK102" s="28">
        <f t="shared" si="42"/>
        <v>5</v>
      </c>
      <c r="AL102" s="20"/>
      <c r="AM102" s="14"/>
    </row>
    <row r="103" spans="1:39" ht="20.25" customHeight="1" thickTop="1" thickBot="1" x14ac:dyDescent="0.3">
      <c r="A103" s="21" t="str">
        <f t="shared" ca="1" si="24"/>
        <v/>
      </c>
      <c r="B103" s="22" t="str">
        <f t="shared" ca="1" si="25"/>
        <v/>
      </c>
      <c r="C103" s="23" t="str">
        <f t="array" ref="C103">IF(AND('Interimaire Juin  2017'!D109=$B$1,'Interimaire Juin  2017'!J109=$B$2),'Interimaire Juin  2017'!E109,"")</f>
        <v/>
      </c>
      <c r="D103" s="23" t="str">
        <f>IF(AND('Interimaire Juin  2017'!D109=$B$1,'Interimaire Juin  2017'!J109=$B$2),'Interimaire Juin  2017'!F109,"")</f>
        <v/>
      </c>
      <c r="E103" s="23" t="str">
        <f t="shared" si="26"/>
        <v/>
      </c>
      <c r="F103" s="23" t="str">
        <f t="array" aca="1" ref="F103" ca="1">IFERROR(INDEX(C:C,SMALL($E$2:$E$300,ROW(INDIRECT("95:"&amp;ROWS(C95:C393))))),"")</f>
        <v/>
      </c>
      <c r="G103" s="23" t="str">
        <f t="array" aca="1" ref="G103" ca="1">IFERROR(INDEX(D:D,SMALL($E$2:$E$300,ROW(INDIRECT("95:"&amp;ROWS(D95:D393))))),"")</f>
        <v/>
      </c>
      <c r="H103" s="29"/>
      <c r="I103" s="24">
        <v>7</v>
      </c>
      <c r="J103" s="25">
        <f t="shared" si="27"/>
        <v>1</v>
      </c>
      <c r="K103" s="29"/>
      <c r="L103" s="29"/>
      <c r="M103" s="27">
        <f t="shared" si="34"/>
        <v>1</v>
      </c>
      <c r="N103" s="24">
        <v>7</v>
      </c>
      <c r="O103" s="25">
        <f t="shared" si="29"/>
        <v>1</v>
      </c>
      <c r="P103" s="29"/>
      <c r="Q103" s="29"/>
      <c r="R103" s="27">
        <f t="shared" si="35"/>
        <v>1</v>
      </c>
      <c r="S103" s="24">
        <v>7</v>
      </c>
      <c r="T103" s="25">
        <f t="shared" si="31"/>
        <v>1</v>
      </c>
      <c r="U103" s="26"/>
      <c r="V103" s="26"/>
      <c r="W103" s="27">
        <f t="shared" si="36"/>
        <v>1</v>
      </c>
      <c r="X103" s="24">
        <v>7</v>
      </c>
      <c r="Y103" s="25">
        <f t="shared" si="32"/>
        <v>1</v>
      </c>
      <c r="Z103" s="26"/>
      <c r="AA103" s="26"/>
      <c r="AB103" s="27">
        <f t="shared" si="37"/>
        <v>1</v>
      </c>
      <c r="AC103" s="24">
        <v>7</v>
      </c>
      <c r="AD103" s="25">
        <f t="shared" si="33"/>
        <v>1</v>
      </c>
      <c r="AE103" s="26"/>
      <c r="AF103" s="26"/>
      <c r="AG103" s="27">
        <f t="shared" si="38"/>
        <v>1</v>
      </c>
      <c r="AH103" s="24">
        <f t="shared" si="39"/>
        <v>35</v>
      </c>
      <c r="AI103" s="26">
        <f t="shared" si="40"/>
        <v>0</v>
      </c>
      <c r="AJ103" s="26">
        <f t="shared" si="41"/>
        <v>0</v>
      </c>
      <c r="AK103" s="28">
        <f t="shared" si="42"/>
        <v>5</v>
      </c>
      <c r="AL103" s="20"/>
      <c r="AM103" s="14"/>
    </row>
    <row r="104" spans="1:39" ht="20.25" customHeight="1" thickTop="1" thickBot="1" x14ac:dyDescent="0.3">
      <c r="A104" s="21" t="str">
        <f t="shared" ca="1" si="24"/>
        <v/>
      </c>
      <c r="B104" s="22" t="str">
        <f t="shared" ca="1" si="25"/>
        <v/>
      </c>
      <c r="C104" s="23" t="str">
        <f t="array" ref="C104">IF(AND('Interimaire Juin  2017'!D110=$B$1,'Interimaire Juin  2017'!J110=$B$2),'Interimaire Juin  2017'!E110,"")</f>
        <v/>
      </c>
      <c r="D104" s="23" t="str">
        <f>IF(AND('Interimaire Juin  2017'!D110=$B$1,'Interimaire Juin  2017'!J110=$B$2),'Interimaire Juin  2017'!F110,"")</f>
        <v/>
      </c>
      <c r="E104" s="23" t="str">
        <f t="shared" si="26"/>
        <v/>
      </c>
      <c r="F104" s="23" t="str">
        <f t="array" aca="1" ref="F104" ca="1">IFERROR(INDEX(C:C,SMALL($E$2:$E$300,ROW(INDIRECT("96:"&amp;ROWS(C96:C394))))),"")</f>
        <v/>
      </c>
      <c r="G104" s="23" t="str">
        <f t="array" aca="1" ref="G104" ca="1">IFERROR(INDEX(D:D,SMALL($E$2:$E$300,ROW(INDIRECT("96:"&amp;ROWS(D96:D394))))),"")</f>
        <v/>
      </c>
      <c r="H104" s="29"/>
      <c r="I104" s="24">
        <v>7</v>
      </c>
      <c r="J104" s="25">
        <f t="shared" si="27"/>
        <v>1</v>
      </c>
      <c r="K104" s="29"/>
      <c r="L104" s="29"/>
      <c r="M104" s="27">
        <f t="shared" si="34"/>
        <v>1</v>
      </c>
      <c r="N104" s="24">
        <v>7</v>
      </c>
      <c r="O104" s="25">
        <f t="shared" si="29"/>
        <v>1</v>
      </c>
      <c r="P104" s="29"/>
      <c r="Q104" s="29"/>
      <c r="R104" s="27">
        <f t="shared" si="35"/>
        <v>1</v>
      </c>
      <c r="S104" s="24">
        <v>7</v>
      </c>
      <c r="T104" s="25">
        <f t="shared" si="31"/>
        <v>1</v>
      </c>
      <c r="U104" s="26"/>
      <c r="V104" s="26"/>
      <c r="W104" s="27">
        <f t="shared" si="36"/>
        <v>1</v>
      </c>
      <c r="X104" s="24">
        <v>7</v>
      </c>
      <c r="Y104" s="25">
        <f t="shared" si="32"/>
        <v>1</v>
      </c>
      <c r="Z104" s="26"/>
      <c r="AA104" s="26"/>
      <c r="AB104" s="27">
        <f t="shared" si="37"/>
        <v>1</v>
      </c>
      <c r="AC104" s="24">
        <v>7</v>
      </c>
      <c r="AD104" s="25">
        <f t="shared" si="33"/>
        <v>1</v>
      </c>
      <c r="AE104" s="26"/>
      <c r="AF104" s="26"/>
      <c r="AG104" s="27">
        <f t="shared" si="38"/>
        <v>1</v>
      </c>
      <c r="AH104" s="24">
        <f t="shared" si="39"/>
        <v>35</v>
      </c>
      <c r="AI104" s="26">
        <f t="shared" si="40"/>
        <v>0</v>
      </c>
      <c r="AJ104" s="26">
        <f t="shared" si="41"/>
        <v>0</v>
      </c>
      <c r="AK104" s="28">
        <f t="shared" si="42"/>
        <v>5</v>
      </c>
      <c r="AL104" s="20"/>
      <c r="AM104" s="14"/>
    </row>
    <row r="105" spans="1:39" ht="20.25" customHeight="1" thickTop="1" thickBot="1" x14ac:dyDescent="0.3">
      <c r="A105" s="21" t="str">
        <f t="shared" ca="1" si="24"/>
        <v/>
      </c>
      <c r="B105" s="22" t="str">
        <f t="shared" ca="1" si="25"/>
        <v/>
      </c>
      <c r="C105" s="23" t="str">
        <f t="array" ref="C105">IF(AND('Interimaire Juin  2017'!D111=$B$1,'Interimaire Juin  2017'!J111=$B$2),'Interimaire Juin  2017'!E111,"")</f>
        <v/>
      </c>
      <c r="D105" s="23" t="str">
        <f>IF(AND('Interimaire Juin  2017'!D111=$B$1,'Interimaire Juin  2017'!J111=$B$2),'Interimaire Juin  2017'!F111,"")</f>
        <v/>
      </c>
      <c r="E105" s="23" t="str">
        <f t="shared" si="26"/>
        <v/>
      </c>
      <c r="F105" s="23" t="str">
        <f t="array" aca="1" ref="F105" ca="1">IFERROR(INDEX(C:C,SMALL($E$2:$E$300,ROW(INDIRECT("97:"&amp;ROWS(C97:C395))))),"")</f>
        <v/>
      </c>
      <c r="G105" s="23" t="str">
        <f t="array" aca="1" ref="G105" ca="1">IFERROR(INDEX(D:D,SMALL($E$2:$E$300,ROW(INDIRECT("97:"&amp;ROWS(D97:D395))))),"")</f>
        <v/>
      </c>
      <c r="H105" s="29"/>
      <c r="I105" s="24">
        <v>7</v>
      </c>
      <c r="J105" s="25">
        <f t="shared" si="27"/>
        <v>1</v>
      </c>
      <c r="K105" s="29"/>
      <c r="L105" s="29"/>
      <c r="M105" s="27">
        <f t="shared" si="34"/>
        <v>1</v>
      </c>
      <c r="N105" s="24">
        <v>7</v>
      </c>
      <c r="O105" s="25">
        <f t="shared" si="29"/>
        <v>1</v>
      </c>
      <c r="P105" s="29"/>
      <c r="Q105" s="29"/>
      <c r="R105" s="27">
        <f t="shared" si="35"/>
        <v>1</v>
      </c>
      <c r="S105" s="24">
        <v>7</v>
      </c>
      <c r="T105" s="25">
        <f t="shared" si="31"/>
        <v>1</v>
      </c>
      <c r="U105" s="26"/>
      <c r="V105" s="26"/>
      <c r="W105" s="27">
        <f t="shared" si="36"/>
        <v>1</v>
      </c>
      <c r="X105" s="24">
        <v>7</v>
      </c>
      <c r="Y105" s="25">
        <f t="shared" si="32"/>
        <v>1</v>
      </c>
      <c r="Z105" s="26"/>
      <c r="AA105" s="26"/>
      <c r="AB105" s="27">
        <f t="shared" si="37"/>
        <v>1</v>
      </c>
      <c r="AC105" s="24">
        <v>7</v>
      </c>
      <c r="AD105" s="25">
        <f t="shared" si="33"/>
        <v>1</v>
      </c>
      <c r="AE105" s="26"/>
      <c r="AF105" s="26"/>
      <c r="AG105" s="27">
        <f t="shared" si="38"/>
        <v>1</v>
      </c>
      <c r="AH105" s="24">
        <f t="shared" si="39"/>
        <v>35</v>
      </c>
      <c r="AI105" s="26">
        <f t="shared" si="40"/>
        <v>0</v>
      </c>
      <c r="AJ105" s="26">
        <f t="shared" si="41"/>
        <v>0</v>
      </c>
      <c r="AK105" s="28">
        <f t="shared" si="42"/>
        <v>5</v>
      </c>
      <c r="AL105" s="20"/>
      <c r="AM105" s="14"/>
    </row>
    <row r="106" spans="1:39" ht="20.25" customHeight="1" thickTop="1" thickBot="1" x14ac:dyDescent="0.3">
      <c r="A106" s="21" t="str">
        <f t="shared" ca="1" si="24"/>
        <v/>
      </c>
      <c r="B106" s="22" t="str">
        <f t="shared" ca="1" si="25"/>
        <v/>
      </c>
      <c r="C106" s="23" t="str">
        <f t="array" ref="C106">IF(AND('Interimaire Juin  2017'!D112=$B$1,'Interimaire Juin  2017'!J112=$B$2),'Interimaire Juin  2017'!E112,"")</f>
        <v/>
      </c>
      <c r="D106" s="23" t="str">
        <f>IF(AND('Interimaire Juin  2017'!D112=$B$1,'Interimaire Juin  2017'!J112=$B$2),'Interimaire Juin  2017'!F112,"")</f>
        <v/>
      </c>
      <c r="E106" s="23" t="str">
        <f t="shared" si="26"/>
        <v/>
      </c>
      <c r="F106" s="23" t="str">
        <f t="array" aca="1" ref="F106" ca="1">IFERROR(INDEX(C:C,SMALL($E$2:$E$300,ROW(INDIRECT("98:"&amp;ROWS(C98:C396))))),"")</f>
        <v/>
      </c>
      <c r="G106" s="23" t="str">
        <f t="array" aca="1" ref="G106" ca="1">IFERROR(INDEX(D:D,SMALL($E$2:$E$300,ROW(INDIRECT("98:"&amp;ROWS(D98:D396))))),"")</f>
        <v/>
      </c>
      <c r="H106" s="29"/>
      <c r="I106" s="24">
        <v>7</v>
      </c>
      <c r="J106" s="25">
        <f t="shared" si="27"/>
        <v>1</v>
      </c>
      <c r="K106" s="29"/>
      <c r="L106" s="29"/>
      <c r="M106" s="27">
        <f t="shared" si="34"/>
        <v>1</v>
      </c>
      <c r="N106" s="24">
        <v>7</v>
      </c>
      <c r="O106" s="25">
        <f t="shared" si="29"/>
        <v>1</v>
      </c>
      <c r="P106" s="29"/>
      <c r="Q106" s="29"/>
      <c r="R106" s="27">
        <f t="shared" si="35"/>
        <v>1</v>
      </c>
      <c r="S106" s="24">
        <v>7</v>
      </c>
      <c r="T106" s="25">
        <f t="shared" si="31"/>
        <v>1</v>
      </c>
      <c r="U106" s="26"/>
      <c r="V106" s="26"/>
      <c r="W106" s="27">
        <f t="shared" si="36"/>
        <v>1</v>
      </c>
      <c r="X106" s="24">
        <v>7</v>
      </c>
      <c r="Y106" s="25">
        <f t="shared" si="32"/>
        <v>1</v>
      </c>
      <c r="Z106" s="26"/>
      <c r="AA106" s="26"/>
      <c r="AB106" s="27">
        <f t="shared" si="37"/>
        <v>1</v>
      </c>
      <c r="AC106" s="24">
        <v>7</v>
      </c>
      <c r="AD106" s="25">
        <f t="shared" si="33"/>
        <v>1</v>
      </c>
      <c r="AE106" s="26"/>
      <c r="AF106" s="26"/>
      <c r="AG106" s="27">
        <f t="shared" si="38"/>
        <v>1</v>
      </c>
      <c r="AH106" s="24">
        <f t="shared" si="39"/>
        <v>35</v>
      </c>
      <c r="AI106" s="26">
        <f t="shared" si="40"/>
        <v>0</v>
      </c>
      <c r="AJ106" s="26">
        <f t="shared" si="41"/>
        <v>0</v>
      </c>
      <c r="AK106" s="28">
        <f t="shared" si="42"/>
        <v>5</v>
      </c>
      <c r="AL106" s="20"/>
      <c r="AM106" s="14"/>
    </row>
    <row r="107" spans="1:39" ht="20.25" customHeight="1" thickTop="1" thickBot="1" x14ac:dyDescent="0.3">
      <c r="A107" s="21" t="str">
        <f t="shared" ca="1" si="24"/>
        <v/>
      </c>
      <c r="B107" s="22" t="str">
        <f t="shared" ca="1" si="25"/>
        <v/>
      </c>
      <c r="C107" s="23" t="str">
        <f t="array" ref="C107">IF(AND('Interimaire Juin  2017'!D113=$B$1,'Interimaire Juin  2017'!J113=$B$2),'Interimaire Juin  2017'!E113,"")</f>
        <v/>
      </c>
      <c r="D107" s="23" t="str">
        <f>IF(AND('Interimaire Juin  2017'!D113=$B$1,'Interimaire Juin  2017'!J113=$B$2),'Interimaire Juin  2017'!F113,"")</f>
        <v/>
      </c>
      <c r="E107" s="23" t="str">
        <f t="shared" si="26"/>
        <v/>
      </c>
      <c r="F107" s="23" t="str">
        <f t="array" aca="1" ref="F107" ca="1">IFERROR(INDEX(C:C,SMALL($E$2:$E$300,ROW(INDIRECT("99:"&amp;ROWS(C99:C397))))),"")</f>
        <v/>
      </c>
      <c r="G107" s="23" t="str">
        <f t="array" aca="1" ref="G107" ca="1">IFERROR(INDEX(D:D,SMALL($E$2:$E$300,ROW(INDIRECT("99:"&amp;ROWS(D99:D397))))),"")</f>
        <v/>
      </c>
      <c r="H107" s="29"/>
      <c r="I107" s="24">
        <v>7</v>
      </c>
      <c r="J107" s="25">
        <f t="shared" si="27"/>
        <v>1</v>
      </c>
      <c r="K107" s="29"/>
      <c r="L107" s="29"/>
      <c r="M107" s="27">
        <f t="shared" si="34"/>
        <v>1</v>
      </c>
      <c r="N107" s="24">
        <v>7</v>
      </c>
      <c r="O107" s="25">
        <f t="shared" si="29"/>
        <v>1</v>
      </c>
      <c r="P107" s="29"/>
      <c r="Q107" s="29"/>
      <c r="R107" s="27">
        <f t="shared" si="35"/>
        <v>1</v>
      </c>
      <c r="S107" s="24">
        <v>7</v>
      </c>
      <c r="T107" s="25">
        <f t="shared" si="31"/>
        <v>1</v>
      </c>
      <c r="U107" s="26"/>
      <c r="V107" s="26"/>
      <c r="W107" s="27">
        <f t="shared" si="36"/>
        <v>1</v>
      </c>
      <c r="X107" s="24">
        <v>7</v>
      </c>
      <c r="Y107" s="25">
        <f t="shared" si="32"/>
        <v>1</v>
      </c>
      <c r="Z107" s="26"/>
      <c r="AA107" s="26"/>
      <c r="AB107" s="27">
        <f t="shared" si="37"/>
        <v>1</v>
      </c>
      <c r="AC107" s="24">
        <v>7</v>
      </c>
      <c r="AD107" s="25">
        <f t="shared" si="33"/>
        <v>1</v>
      </c>
      <c r="AE107" s="26"/>
      <c r="AF107" s="26"/>
      <c r="AG107" s="27">
        <f t="shared" si="38"/>
        <v>1</v>
      </c>
      <c r="AH107" s="24">
        <f t="shared" si="39"/>
        <v>35</v>
      </c>
      <c r="AI107" s="26">
        <f t="shared" si="40"/>
        <v>0</v>
      </c>
      <c r="AJ107" s="26">
        <f t="shared" si="41"/>
        <v>0</v>
      </c>
      <c r="AK107" s="28">
        <f t="shared" si="42"/>
        <v>5</v>
      </c>
      <c r="AL107" s="20"/>
      <c r="AM107" s="14"/>
    </row>
    <row r="108" spans="1:39" ht="20.25" customHeight="1" thickTop="1" thickBot="1" x14ac:dyDescent="0.3">
      <c r="A108" s="21" t="str">
        <f t="shared" ca="1" si="24"/>
        <v/>
      </c>
      <c r="B108" s="22" t="str">
        <f t="shared" ca="1" si="25"/>
        <v/>
      </c>
      <c r="C108" s="23" t="str">
        <f t="array" ref="C108">IF(AND('Interimaire Juin  2017'!D114=$B$1,'Interimaire Juin  2017'!J114=$B$2),'Interimaire Juin  2017'!E114,"")</f>
        <v/>
      </c>
      <c r="D108" s="23" t="str">
        <f>IF(AND('Interimaire Juin  2017'!D114=$B$1,'Interimaire Juin  2017'!J114=$B$2),'Interimaire Juin  2017'!F114,"")</f>
        <v/>
      </c>
      <c r="E108" s="23" t="str">
        <f t="shared" si="26"/>
        <v/>
      </c>
      <c r="F108" s="23" t="str">
        <f t="array" aca="1" ref="F108" ca="1">IFERROR(INDEX(C:C,SMALL($E$2:$E$300,ROW(INDIRECT("100:"&amp;ROWS(C100:C398))))),"")</f>
        <v/>
      </c>
      <c r="G108" s="23" t="str">
        <f t="array" aca="1" ref="G108" ca="1">IFERROR(INDEX(D:D,SMALL($E$2:$E$300,ROW(INDIRECT("100:"&amp;ROWS(D100:D398))))),"")</f>
        <v/>
      </c>
      <c r="H108" s="29"/>
      <c r="I108" s="24">
        <v>7</v>
      </c>
      <c r="J108" s="25">
        <f t="shared" si="27"/>
        <v>1</v>
      </c>
      <c r="K108" s="29"/>
      <c r="L108" s="29"/>
      <c r="M108" s="27">
        <f t="shared" si="34"/>
        <v>1</v>
      </c>
      <c r="N108" s="24">
        <v>7</v>
      </c>
      <c r="O108" s="25">
        <f t="shared" si="29"/>
        <v>1</v>
      </c>
      <c r="P108" s="29"/>
      <c r="Q108" s="29"/>
      <c r="R108" s="27">
        <f t="shared" si="35"/>
        <v>1</v>
      </c>
      <c r="S108" s="24">
        <v>7</v>
      </c>
      <c r="T108" s="25">
        <f t="shared" si="31"/>
        <v>1</v>
      </c>
      <c r="U108" s="26"/>
      <c r="V108" s="26"/>
      <c r="W108" s="27">
        <f t="shared" si="36"/>
        <v>1</v>
      </c>
      <c r="X108" s="24">
        <v>7</v>
      </c>
      <c r="Y108" s="25">
        <f t="shared" si="32"/>
        <v>1</v>
      </c>
      <c r="Z108" s="26"/>
      <c r="AA108" s="26"/>
      <c r="AB108" s="27">
        <f t="shared" si="37"/>
        <v>1</v>
      </c>
      <c r="AC108" s="24">
        <v>7</v>
      </c>
      <c r="AD108" s="25">
        <f t="shared" si="33"/>
        <v>1</v>
      </c>
      <c r="AE108" s="26"/>
      <c r="AF108" s="26"/>
      <c r="AG108" s="27">
        <f t="shared" si="38"/>
        <v>1</v>
      </c>
      <c r="AH108" s="24">
        <f t="shared" si="39"/>
        <v>35</v>
      </c>
      <c r="AI108" s="26">
        <f t="shared" si="40"/>
        <v>0</v>
      </c>
      <c r="AJ108" s="26">
        <f t="shared" si="41"/>
        <v>0</v>
      </c>
      <c r="AK108" s="28">
        <f t="shared" si="42"/>
        <v>5</v>
      </c>
      <c r="AL108" s="20"/>
      <c r="AM108" s="14"/>
    </row>
    <row r="109" spans="1:39" ht="20.25" customHeight="1" thickTop="1" thickBot="1" x14ac:dyDescent="0.3">
      <c r="A109" s="21" t="str">
        <f t="shared" ca="1" si="24"/>
        <v/>
      </c>
      <c r="B109" s="22" t="str">
        <f t="shared" ca="1" si="25"/>
        <v/>
      </c>
      <c r="C109" s="23" t="str">
        <f t="array" ref="C109">IF(AND('Interimaire Juin  2017'!D115=$B$1,'Interimaire Juin  2017'!J115=$B$2),'Interimaire Juin  2017'!E115,"")</f>
        <v/>
      </c>
      <c r="D109" s="23" t="str">
        <f>IF(AND('Interimaire Juin  2017'!D115=$B$1,'Interimaire Juin  2017'!J115=$B$2),'Interimaire Juin  2017'!F115,"")</f>
        <v/>
      </c>
      <c r="E109" s="23" t="str">
        <f t="shared" si="26"/>
        <v/>
      </c>
      <c r="F109" s="23" t="str">
        <f t="array" aca="1" ref="F109" ca="1">IFERROR(INDEX(C:C,SMALL($E$2:$E$300,ROW(INDIRECT("101:"&amp;ROWS(C101:C399))))),"")</f>
        <v/>
      </c>
      <c r="G109" s="23" t="str">
        <f t="array" aca="1" ref="G109" ca="1">IFERROR(INDEX(D:D,SMALL($E$2:$E$300,ROW(INDIRECT("101:"&amp;ROWS(D101:D399))))),"")</f>
        <v/>
      </c>
      <c r="H109" s="29"/>
      <c r="I109" s="24">
        <v>7</v>
      </c>
      <c r="J109" s="25">
        <f t="shared" si="27"/>
        <v>1</v>
      </c>
      <c r="K109" s="29"/>
      <c r="L109" s="29"/>
      <c r="M109" s="27">
        <f t="shared" si="34"/>
        <v>1</v>
      </c>
      <c r="N109" s="24">
        <v>7</v>
      </c>
      <c r="O109" s="25">
        <f t="shared" si="29"/>
        <v>1</v>
      </c>
      <c r="P109" s="29"/>
      <c r="Q109" s="29"/>
      <c r="R109" s="27">
        <f t="shared" si="35"/>
        <v>1</v>
      </c>
      <c r="S109" s="24">
        <v>7</v>
      </c>
      <c r="T109" s="25">
        <f t="shared" si="31"/>
        <v>1</v>
      </c>
      <c r="U109" s="26"/>
      <c r="V109" s="26"/>
      <c r="W109" s="27">
        <f t="shared" si="36"/>
        <v>1</v>
      </c>
      <c r="X109" s="24">
        <v>7</v>
      </c>
      <c r="Y109" s="25">
        <f t="shared" si="32"/>
        <v>1</v>
      </c>
      <c r="Z109" s="26"/>
      <c r="AA109" s="26"/>
      <c r="AB109" s="27">
        <f t="shared" si="37"/>
        <v>1</v>
      </c>
      <c r="AC109" s="24">
        <v>7</v>
      </c>
      <c r="AD109" s="25">
        <f t="shared" si="33"/>
        <v>1</v>
      </c>
      <c r="AE109" s="26"/>
      <c r="AF109" s="26"/>
      <c r="AG109" s="27">
        <f t="shared" si="38"/>
        <v>1</v>
      </c>
      <c r="AH109" s="24">
        <f t="shared" si="39"/>
        <v>35</v>
      </c>
      <c r="AI109" s="26">
        <f t="shared" si="40"/>
        <v>0</v>
      </c>
      <c r="AJ109" s="26">
        <f t="shared" si="41"/>
        <v>0</v>
      </c>
      <c r="AK109" s="28">
        <f t="shared" si="42"/>
        <v>5</v>
      </c>
      <c r="AL109" s="20"/>
      <c r="AM109" s="14"/>
    </row>
    <row r="110" spans="1:39" ht="20.25" customHeight="1" thickTop="1" thickBot="1" x14ac:dyDescent="0.3">
      <c r="A110" s="21" t="str">
        <f t="shared" ca="1" si="24"/>
        <v/>
      </c>
      <c r="B110" s="22" t="str">
        <f t="shared" ca="1" si="25"/>
        <v/>
      </c>
      <c r="C110" s="23" t="str">
        <f t="array" ref="C110">IF(AND('Interimaire Juin  2017'!D116=$B$1,'Interimaire Juin  2017'!J116=$B$2),'Interimaire Juin  2017'!E116,"")</f>
        <v/>
      </c>
      <c r="D110" s="23" t="str">
        <f>IF(AND('Interimaire Juin  2017'!D116=$B$1,'Interimaire Juin  2017'!J116=$B$2),'Interimaire Juin  2017'!F116,"")</f>
        <v/>
      </c>
      <c r="E110" s="23" t="str">
        <f t="shared" si="26"/>
        <v/>
      </c>
      <c r="F110" s="23" t="str">
        <f t="array" aca="1" ref="F110" ca="1">IFERROR(INDEX(C:C,SMALL($E$2:$E$300,ROW(INDIRECT("102:"&amp;ROWS(C102:C400))))),"")</f>
        <v/>
      </c>
      <c r="G110" s="23" t="str">
        <f t="array" aca="1" ref="G110" ca="1">IFERROR(INDEX(D:D,SMALL($E$2:$E$300,ROW(INDIRECT("102:"&amp;ROWS(D102:D400))))),"")</f>
        <v/>
      </c>
      <c r="H110" s="29"/>
      <c r="I110" s="24">
        <v>7</v>
      </c>
      <c r="J110" s="25">
        <f t="shared" si="27"/>
        <v>1</v>
      </c>
      <c r="K110" s="29"/>
      <c r="L110" s="29"/>
      <c r="M110" s="27">
        <f t="shared" si="34"/>
        <v>1</v>
      </c>
      <c r="N110" s="24">
        <v>7</v>
      </c>
      <c r="O110" s="25">
        <f t="shared" si="29"/>
        <v>1</v>
      </c>
      <c r="P110" s="29"/>
      <c r="Q110" s="29"/>
      <c r="R110" s="27">
        <f t="shared" si="35"/>
        <v>1</v>
      </c>
      <c r="S110" s="24">
        <v>7</v>
      </c>
      <c r="T110" s="25">
        <f t="shared" si="31"/>
        <v>1</v>
      </c>
      <c r="U110" s="26"/>
      <c r="V110" s="26"/>
      <c r="W110" s="27">
        <f t="shared" si="36"/>
        <v>1</v>
      </c>
      <c r="X110" s="24">
        <v>7</v>
      </c>
      <c r="Y110" s="25">
        <f t="shared" si="32"/>
        <v>1</v>
      </c>
      <c r="Z110" s="26"/>
      <c r="AA110" s="26"/>
      <c r="AB110" s="27">
        <f t="shared" si="37"/>
        <v>1</v>
      </c>
      <c r="AC110" s="24">
        <v>7</v>
      </c>
      <c r="AD110" s="25">
        <f t="shared" si="33"/>
        <v>1</v>
      </c>
      <c r="AE110" s="26"/>
      <c r="AF110" s="26"/>
      <c r="AG110" s="27">
        <f t="shared" si="38"/>
        <v>1</v>
      </c>
      <c r="AH110" s="24">
        <f t="shared" si="39"/>
        <v>35</v>
      </c>
      <c r="AI110" s="26">
        <f t="shared" si="40"/>
        <v>0</v>
      </c>
      <c r="AJ110" s="26">
        <f t="shared" si="41"/>
        <v>0</v>
      </c>
      <c r="AK110" s="28">
        <f t="shared" si="42"/>
        <v>5</v>
      </c>
      <c r="AL110" s="20"/>
      <c r="AM110" s="14"/>
    </row>
    <row r="111" spans="1:39" ht="20.25" customHeight="1" thickTop="1" thickBot="1" x14ac:dyDescent="0.3">
      <c r="A111" s="21" t="str">
        <f t="shared" ca="1" si="24"/>
        <v/>
      </c>
      <c r="B111" s="22" t="str">
        <f t="shared" ca="1" si="25"/>
        <v/>
      </c>
      <c r="C111" s="23" t="str">
        <f t="array" ref="C111">IF(AND('Interimaire Juin  2017'!D117=$B$1,'Interimaire Juin  2017'!J117=$B$2),'Interimaire Juin  2017'!E117,"")</f>
        <v/>
      </c>
      <c r="D111" s="23" t="str">
        <f>IF(AND('Interimaire Juin  2017'!D117=$B$1,'Interimaire Juin  2017'!J117=$B$2),'Interimaire Juin  2017'!F117,"")</f>
        <v/>
      </c>
      <c r="E111" s="23" t="str">
        <f t="shared" si="26"/>
        <v/>
      </c>
      <c r="F111" s="23" t="str">
        <f t="array" aca="1" ref="F111" ca="1">IFERROR(INDEX(C:C,SMALL($E$2:$E$300,ROW(INDIRECT("103:"&amp;ROWS(C103:C401))))),"")</f>
        <v/>
      </c>
      <c r="G111" s="23" t="str">
        <f t="array" aca="1" ref="G111" ca="1">IFERROR(INDEX(D:D,SMALL($E$2:$E$300,ROW(INDIRECT("103:"&amp;ROWS(D103:D401))))),"")</f>
        <v/>
      </c>
      <c r="H111" s="29"/>
      <c r="I111" s="24">
        <v>7</v>
      </c>
      <c r="J111" s="25">
        <f t="shared" si="27"/>
        <v>1</v>
      </c>
      <c r="K111" s="29"/>
      <c r="L111" s="29"/>
      <c r="M111" s="27">
        <f t="shared" si="34"/>
        <v>1</v>
      </c>
      <c r="N111" s="24">
        <v>7</v>
      </c>
      <c r="O111" s="25">
        <f t="shared" si="29"/>
        <v>1</v>
      </c>
      <c r="P111" s="29"/>
      <c r="Q111" s="29"/>
      <c r="R111" s="27">
        <f t="shared" si="35"/>
        <v>1</v>
      </c>
      <c r="S111" s="24">
        <v>7</v>
      </c>
      <c r="T111" s="25">
        <f t="shared" si="31"/>
        <v>1</v>
      </c>
      <c r="U111" s="26"/>
      <c r="V111" s="26"/>
      <c r="W111" s="27">
        <f t="shared" si="36"/>
        <v>1</v>
      </c>
      <c r="X111" s="24">
        <v>7</v>
      </c>
      <c r="Y111" s="25">
        <f t="shared" si="32"/>
        <v>1</v>
      </c>
      <c r="Z111" s="26"/>
      <c r="AA111" s="26"/>
      <c r="AB111" s="27">
        <f t="shared" si="37"/>
        <v>1</v>
      </c>
      <c r="AC111" s="24">
        <v>7</v>
      </c>
      <c r="AD111" s="25">
        <f t="shared" si="33"/>
        <v>1</v>
      </c>
      <c r="AE111" s="26"/>
      <c r="AF111" s="26"/>
      <c r="AG111" s="27">
        <f t="shared" si="38"/>
        <v>1</v>
      </c>
      <c r="AH111" s="24">
        <f t="shared" si="39"/>
        <v>35</v>
      </c>
      <c r="AI111" s="26">
        <f t="shared" si="40"/>
        <v>0</v>
      </c>
      <c r="AJ111" s="26">
        <f t="shared" si="41"/>
        <v>0</v>
      </c>
      <c r="AK111" s="28">
        <f t="shared" si="42"/>
        <v>5</v>
      </c>
      <c r="AL111" s="20"/>
      <c r="AM111" s="14"/>
    </row>
    <row r="112" spans="1:39" ht="20.25" customHeight="1" thickTop="1" thickBot="1" x14ac:dyDescent="0.3">
      <c r="A112" s="21" t="str">
        <f t="shared" ca="1" si="24"/>
        <v/>
      </c>
      <c r="B112" s="22" t="str">
        <f t="shared" ca="1" si="25"/>
        <v/>
      </c>
      <c r="C112" s="23" t="str">
        <f t="array" ref="C112">IF(AND('Interimaire Juin  2017'!D118=$B$1,'Interimaire Juin  2017'!J118=$B$2),'Interimaire Juin  2017'!E118,"")</f>
        <v/>
      </c>
      <c r="D112" s="23" t="str">
        <f>IF(AND('Interimaire Juin  2017'!D118=$B$1,'Interimaire Juin  2017'!J118=$B$2),'Interimaire Juin  2017'!F118,"")</f>
        <v/>
      </c>
      <c r="E112" s="23" t="str">
        <f t="shared" si="26"/>
        <v/>
      </c>
      <c r="F112" s="23" t="str">
        <f t="array" aca="1" ref="F112" ca="1">IFERROR(INDEX(C:C,SMALL($E$2:$E$300,ROW(INDIRECT("104:"&amp;ROWS(C104:C402))))),"")</f>
        <v/>
      </c>
      <c r="G112" s="23" t="str">
        <f t="array" aca="1" ref="G112" ca="1">IFERROR(INDEX(D:D,SMALL($E$2:$E$300,ROW(INDIRECT("104:"&amp;ROWS(D104:D402))))),"")</f>
        <v/>
      </c>
      <c r="H112" s="29"/>
      <c r="I112" s="24">
        <v>7</v>
      </c>
      <c r="J112" s="25">
        <f t="shared" si="27"/>
        <v>1</v>
      </c>
      <c r="K112" s="29"/>
      <c r="L112" s="29"/>
      <c r="M112" s="27">
        <f t="shared" si="34"/>
        <v>1</v>
      </c>
      <c r="N112" s="24">
        <v>7</v>
      </c>
      <c r="O112" s="25">
        <f t="shared" si="29"/>
        <v>1</v>
      </c>
      <c r="P112" s="29"/>
      <c r="Q112" s="29"/>
      <c r="R112" s="27">
        <f t="shared" si="35"/>
        <v>1</v>
      </c>
      <c r="S112" s="24">
        <v>7</v>
      </c>
      <c r="T112" s="25">
        <f t="shared" si="31"/>
        <v>1</v>
      </c>
      <c r="U112" s="26"/>
      <c r="V112" s="26"/>
      <c r="W112" s="27">
        <f t="shared" si="36"/>
        <v>1</v>
      </c>
      <c r="X112" s="24">
        <v>7</v>
      </c>
      <c r="Y112" s="25">
        <f t="shared" si="32"/>
        <v>1</v>
      </c>
      <c r="Z112" s="26"/>
      <c r="AA112" s="26"/>
      <c r="AB112" s="27">
        <f t="shared" si="37"/>
        <v>1</v>
      </c>
      <c r="AC112" s="24">
        <v>7</v>
      </c>
      <c r="AD112" s="25">
        <f t="shared" si="33"/>
        <v>1</v>
      </c>
      <c r="AE112" s="26"/>
      <c r="AF112" s="26"/>
      <c r="AG112" s="27">
        <f t="shared" si="38"/>
        <v>1</v>
      </c>
      <c r="AH112" s="24">
        <f t="shared" si="39"/>
        <v>35</v>
      </c>
      <c r="AI112" s="26">
        <f t="shared" si="40"/>
        <v>0</v>
      </c>
      <c r="AJ112" s="26">
        <f t="shared" si="41"/>
        <v>0</v>
      </c>
      <c r="AK112" s="28">
        <f t="shared" si="42"/>
        <v>5</v>
      </c>
      <c r="AL112" s="20"/>
      <c r="AM112" s="14"/>
    </row>
    <row r="113" spans="1:39" ht="20.25" customHeight="1" thickTop="1" thickBot="1" x14ac:dyDescent="0.3">
      <c r="A113" s="21" t="str">
        <f t="shared" ca="1" si="24"/>
        <v/>
      </c>
      <c r="B113" s="22" t="str">
        <f t="shared" ca="1" si="25"/>
        <v/>
      </c>
      <c r="C113" s="23" t="str">
        <f t="array" ref="C113">IF(AND('Interimaire Juin  2017'!D119=$B$1,'Interimaire Juin  2017'!J119=$B$2),'Interimaire Juin  2017'!E119,"")</f>
        <v/>
      </c>
      <c r="D113" s="23" t="str">
        <f>IF(AND('Interimaire Juin  2017'!D119=$B$1,'Interimaire Juin  2017'!J119=$B$2),'Interimaire Juin  2017'!F119,"")</f>
        <v/>
      </c>
      <c r="E113" s="23" t="str">
        <f t="shared" si="26"/>
        <v/>
      </c>
      <c r="F113" s="23" t="str">
        <f t="array" aca="1" ref="F113" ca="1">IFERROR(INDEX(C:C,SMALL($E$2:$E$300,ROW(INDIRECT("105:"&amp;ROWS(C105:C403))))),"")</f>
        <v/>
      </c>
      <c r="G113" s="23" t="str">
        <f t="array" aca="1" ref="G113" ca="1">IFERROR(INDEX(D:D,SMALL($E$2:$E$300,ROW(INDIRECT("105:"&amp;ROWS(D105:D403))))),"")</f>
        <v/>
      </c>
      <c r="H113" s="29"/>
      <c r="I113" s="24">
        <v>7</v>
      </c>
      <c r="J113" s="25">
        <f t="shared" si="27"/>
        <v>1</v>
      </c>
      <c r="K113" s="29"/>
      <c r="L113" s="29"/>
      <c r="M113" s="27">
        <f t="shared" si="34"/>
        <v>1</v>
      </c>
      <c r="N113" s="24">
        <v>7</v>
      </c>
      <c r="O113" s="25">
        <f t="shared" si="29"/>
        <v>1</v>
      </c>
      <c r="P113" s="29"/>
      <c r="Q113" s="29"/>
      <c r="R113" s="27">
        <f t="shared" si="35"/>
        <v>1</v>
      </c>
      <c r="S113" s="24">
        <v>7</v>
      </c>
      <c r="T113" s="25">
        <f t="shared" si="31"/>
        <v>1</v>
      </c>
      <c r="U113" s="26"/>
      <c r="V113" s="26"/>
      <c r="W113" s="27">
        <f t="shared" si="36"/>
        <v>1</v>
      </c>
      <c r="X113" s="24">
        <v>7</v>
      </c>
      <c r="Y113" s="25">
        <f t="shared" si="32"/>
        <v>1</v>
      </c>
      <c r="Z113" s="26"/>
      <c r="AA113" s="26"/>
      <c r="AB113" s="27">
        <f t="shared" si="37"/>
        <v>1</v>
      </c>
      <c r="AC113" s="24">
        <v>7</v>
      </c>
      <c r="AD113" s="25">
        <f t="shared" si="33"/>
        <v>1</v>
      </c>
      <c r="AE113" s="26"/>
      <c r="AF113" s="26"/>
      <c r="AG113" s="27">
        <f t="shared" si="38"/>
        <v>1</v>
      </c>
      <c r="AH113" s="24">
        <f t="shared" si="39"/>
        <v>35</v>
      </c>
      <c r="AI113" s="26">
        <f t="shared" si="40"/>
        <v>0</v>
      </c>
      <c r="AJ113" s="26">
        <f t="shared" si="41"/>
        <v>0</v>
      </c>
      <c r="AK113" s="28">
        <f t="shared" si="42"/>
        <v>5</v>
      </c>
      <c r="AL113" s="20"/>
      <c r="AM113" s="14"/>
    </row>
    <row r="114" spans="1:39" ht="20.25" customHeight="1" thickTop="1" thickBot="1" x14ac:dyDescent="0.3">
      <c r="A114" s="21" t="str">
        <f t="shared" ca="1" si="24"/>
        <v/>
      </c>
      <c r="B114" s="22" t="str">
        <f t="shared" ca="1" si="25"/>
        <v/>
      </c>
      <c r="C114" s="23" t="str">
        <f t="array" ref="C114">IF(AND('Interimaire Juin  2017'!D120=$B$1,'Interimaire Juin  2017'!J120=$B$2),'Interimaire Juin  2017'!E120,"")</f>
        <v/>
      </c>
      <c r="D114" s="23" t="str">
        <f>IF(AND('Interimaire Juin  2017'!D120=$B$1,'Interimaire Juin  2017'!J120=$B$2),'Interimaire Juin  2017'!F120,"")</f>
        <v/>
      </c>
      <c r="E114" s="23" t="str">
        <f t="shared" si="26"/>
        <v/>
      </c>
      <c r="F114" s="23" t="str">
        <f t="array" aca="1" ref="F114" ca="1">IFERROR(INDEX(C:C,SMALL($E$2:$E$300,ROW(INDIRECT("106:"&amp;ROWS(C106:C404))))),"")</f>
        <v/>
      </c>
      <c r="G114" s="23" t="str">
        <f t="array" aca="1" ref="G114" ca="1">IFERROR(INDEX(D:D,SMALL($E$2:$E$300,ROW(INDIRECT("106:"&amp;ROWS(D106:D404))))),"")</f>
        <v/>
      </c>
      <c r="H114" s="29"/>
      <c r="I114" s="24">
        <v>7</v>
      </c>
      <c r="J114" s="25">
        <f t="shared" si="27"/>
        <v>1</v>
      </c>
      <c r="K114" s="29"/>
      <c r="L114" s="29"/>
      <c r="M114" s="27">
        <f t="shared" si="34"/>
        <v>1</v>
      </c>
      <c r="N114" s="24">
        <v>7</v>
      </c>
      <c r="O114" s="25">
        <f t="shared" si="29"/>
        <v>1</v>
      </c>
      <c r="P114" s="29"/>
      <c r="Q114" s="29"/>
      <c r="R114" s="27">
        <f t="shared" si="35"/>
        <v>1</v>
      </c>
      <c r="S114" s="24">
        <v>7</v>
      </c>
      <c r="T114" s="25">
        <f t="shared" si="31"/>
        <v>1</v>
      </c>
      <c r="U114" s="26"/>
      <c r="V114" s="26"/>
      <c r="W114" s="27">
        <f t="shared" si="36"/>
        <v>1</v>
      </c>
      <c r="X114" s="24">
        <v>7</v>
      </c>
      <c r="Y114" s="25">
        <f t="shared" si="32"/>
        <v>1</v>
      </c>
      <c r="Z114" s="26"/>
      <c r="AA114" s="26"/>
      <c r="AB114" s="27">
        <f t="shared" si="37"/>
        <v>1</v>
      </c>
      <c r="AC114" s="24">
        <v>7</v>
      </c>
      <c r="AD114" s="25">
        <f t="shared" si="33"/>
        <v>1</v>
      </c>
      <c r="AE114" s="26"/>
      <c r="AF114" s="26"/>
      <c r="AG114" s="27">
        <f t="shared" si="38"/>
        <v>1</v>
      </c>
      <c r="AH114" s="24">
        <f t="shared" si="39"/>
        <v>35</v>
      </c>
      <c r="AI114" s="26">
        <f t="shared" si="40"/>
        <v>0</v>
      </c>
      <c r="AJ114" s="26">
        <f t="shared" si="41"/>
        <v>0</v>
      </c>
      <c r="AK114" s="28">
        <f t="shared" si="42"/>
        <v>5</v>
      </c>
      <c r="AL114" s="20"/>
      <c r="AM114" s="14"/>
    </row>
    <row r="115" spans="1:39" ht="20.25" customHeight="1" thickTop="1" thickBot="1" x14ac:dyDescent="0.3">
      <c r="A115" s="21" t="str">
        <f t="shared" ca="1" si="24"/>
        <v/>
      </c>
      <c r="B115" s="22" t="str">
        <f t="shared" ca="1" si="25"/>
        <v/>
      </c>
      <c r="C115" s="23" t="str">
        <f t="array" ref="C115">IF(AND('Interimaire Juin  2017'!D121=$B$1,'Interimaire Juin  2017'!J121=$B$2),'Interimaire Juin  2017'!E121,"")</f>
        <v/>
      </c>
      <c r="D115" s="23" t="str">
        <f>IF(AND('Interimaire Juin  2017'!D121=$B$1,'Interimaire Juin  2017'!J121=$B$2),'Interimaire Juin  2017'!F121,"")</f>
        <v/>
      </c>
      <c r="E115" s="23" t="str">
        <f t="shared" si="26"/>
        <v/>
      </c>
      <c r="F115" s="23" t="str">
        <f t="array" aca="1" ref="F115" ca="1">IFERROR(INDEX(C:C,SMALL($E$2:$E$300,ROW(INDIRECT("107:"&amp;ROWS(C107:C405))))),"")</f>
        <v/>
      </c>
      <c r="G115" s="23" t="str">
        <f t="array" aca="1" ref="G115" ca="1">IFERROR(INDEX(D:D,SMALL($E$2:$E$300,ROW(INDIRECT("107:"&amp;ROWS(D107:D405))))),"")</f>
        <v/>
      </c>
      <c r="H115" s="29"/>
      <c r="I115" s="24">
        <v>7</v>
      </c>
      <c r="J115" s="25">
        <f t="shared" si="27"/>
        <v>1</v>
      </c>
      <c r="K115" s="29"/>
      <c r="L115" s="29"/>
      <c r="M115" s="27">
        <f t="shared" si="34"/>
        <v>1</v>
      </c>
      <c r="N115" s="24">
        <v>7</v>
      </c>
      <c r="O115" s="25">
        <f t="shared" si="29"/>
        <v>1</v>
      </c>
      <c r="P115" s="29"/>
      <c r="Q115" s="29"/>
      <c r="R115" s="27">
        <f t="shared" si="35"/>
        <v>1</v>
      </c>
      <c r="S115" s="24">
        <v>7</v>
      </c>
      <c r="T115" s="25">
        <f t="shared" si="31"/>
        <v>1</v>
      </c>
      <c r="U115" s="26"/>
      <c r="V115" s="26"/>
      <c r="W115" s="27">
        <f t="shared" si="36"/>
        <v>1</v>
      </c>
      <c r="X115" s="24">
        <v>7</v>
      </c>
      <c r="Y115" s="25">
        <f t="shared" si="32"/>
        <v>1</v>
      </c>
      <c r="Z115" s="26"/>
      <c r="AA115" s="26"/>
      <c r="AB115" s="27">
        <f t="shared" si="37"/>
        <v>1</v>
      </c>
      <c r="AC115" s="24">
        <v>7</v>
      </c>
      <c r="AD115" s="25">
        <f t="shared" si="33"/>
        <v>1</v>
      </c>
      <c r="AE115" s="26"/>
      <c r="AF115" s="26"/>
      <c r="AG115" s="27">
        <f t="shared" si="38"/>
        <v>1</v>
      </c>
      <c r="AH115" s="24">
        <f t="shared" si="39"/>
        <v>35</v>
      </c>
      <c r="AI115" s="26">
        <f t="shared" si="40"/>
        <v>0</v>
      </c>
      <c r="AJ115" s="26">
        <f t="shared" si="41"/>
        <v>0</v>
      </c>
      <c r="AK115" s="28">
        <f t="shared" si="42"/>
        <v>5</v>
      </c>
      <c r="AL115" s="20"/>
      <c r="AM115" s="14"/>
    </row>
    <row r="116" spans="1:39" ht="20.25" customHeight="1" thickTop="1" thickBot="1" x14ac:dyDescent="0.3">
      <c r="A116" s="21" t="str">
        <f t="shared" ca="1" si="24"/>
        <v/>
      </c>
      <c r="B116" s="22" t="str">
        <f t="shared" ca="1" si="25"/>
        <v/>
      </c>
      <c r="C116" s="23" t="str">
        <f t="array" ref="C116">IF(AND('Interimaire Juin  2017'!D122=$B$1,'Interimaire Juin  2017'!J122=$B$2),'Interimaire Juin  2017'!E122,"")</f>
        <v/>
      </c>
      <c r="D116" s="23" t="str">
        <f>IF(AND('Interimaire Juin  2017'!D122=$B$1,'Interimaire Juin  2017'!J122=$B$2),'Interimaire Juin  2017'!F122,"")</f>
        <v/>
      </c>
      <c r="E116" s="23" t="str">
        <f t="shared" si="26"/>
        <v/>
      </c>
      <c r="F116" s="23" t="str">
        <f t="array" aca="1" ref="F116" ca="1">IFERROR(INDEX(C:C,SMALL($E$2:$E$300,ROW(INDIRECT("108:"&amp;ROWS(C108:C406))))),"")</f>
        <v/>
      </c>
      <c r="G116" s="23" t="str">
        <f t="array" aca="1" ref="G116" ca="1">IFERROR(INDEX(D:D,SMALL($E$2:$E$300,ROW(INDIRECT("108:"&amp;ROWS(D108:D406))))),"")</f>
        <v/>
      </c>
      <c r="H116" s="29"/>
      <c r="I116" s="24">
        <v>7</v>
      </c>
      <c r="J116" s="25">
        <f t="shared" si="27"/>
        <v>1</v>
      </c>
      <c r="K116" s="29"/>
      <c r="L116" s="29"/>
      <c r="M116" s="27">
        <f t="shared" si="34"/>
        <v>1</v>
      </c>
      <c r="N116" s="24">
        <v>7</v>
      </c>
      <c r="O116" s="25">
        <f t="shared" si="29"/>
        <v>1</v>
      </c>
      <c r="P116" s="29"/>
      <c r="Q116" s="29"/>
      <c r="R116" s="27">
        <f t="shared" si="35"/>
        <v>1</v>
      </c>
      <c r="S116" s="24">
        <v>7</v>
      </c>
      <c r="T116" s="25">
        <f t="shared" si="31"/>
        <v>1</v>
      </c>
      <c r="U116" s="26"/>
      <c r="V116" s="26"/>
      <c r="W116" s="27">
        <f t="shared" si="36"/>
        <v>1</v>
      </c>
      <c r="X116" s="24">
        <v>7</v>
      </c>
      <c r="Y116" s="25">
        <f t="shared" si="32"/>
        <v>1</v>
      </c>
      <c r="Z116" s="26"/>
      <c r="AA116" s="26"/>
      <c r="AB116" s="27">
        <f t="shared" si="37"/>
        <v>1</v>
      </c>
      <c r="AC116" s="24">
        <v>7</v>
      </c>
      <c r="AD116" s="25">
        <f t="shared" si="33"/>
        <v>1</v>
      </c>
      <c r="AE116" s="26"/>
      <c r="AF116" s="26"/>
      <c r="AG116" s="27">
        <f t="shared" si="38"/>
        <v>1</v>
      </c>
      <c r="AH116" s="24">
        <f t="shared" si="39"/>
        <v>35</v>
      </c>
      <c r="AI116" s="26">
        <f t="shared" si="40"/>
        <v>0</v>
      </c>
      <c r="AJ116" s="26">
        <f t="shared" si="41"/>
        <v>0</v>
      </c>
      <c r="AK116" s="28">
        <f t="shared" si="42"/>
        <v>5</v>
      </c>
      <c r="AL116" s="20"/>
      <c r="AM116" s="14"/>
    </row>
    <row r="117" spans="1:39" ht="20.25" customHeight="1" thickTop="1" thickBot="1" x14ac:dyDescent="0.3">
      <c r="A117" s="21" t="str">
        <f t="shared" ca="1" si="24"/>
        <v/>
      </c>
      <c r="B117" s="22" t="str">
        <f t="shared" ca="1" si="25"/>
        <v/>
      </c>
      <c r="C117" s="23" t="str">
        <f t="array" ref="C117">IF(AND('Interimaire Juin  2017'!D123=$B$1,'Interimaire Juin  2017'!J123=$B$2),'Interimaire Juin  2017'!E123,"")</f>
        <v/>
      </c>
      <c r="D117" s="23" t="str">
        <f>IF(AND('Interimaire Juin  2017'!D123=$B$1,'Interimaire Juin  2017'!J123=$B$2),'Interimaire Juin  2017'!F123,"")</f>
        <v/>
      </c>
      <c r="E117" s="23" t="str">
        <f t="shared" si="26"/>
        <v/>
      </c>
      <c r="F117" s="23" t="str">
        <f t="array" aca="1" ref="F117" ca="1">IFERROR(INDEX(C:C,SMALL($E$2:$E$300,ROW(INDIRECT("109:"&amp;ROWS(C109:C407))))),"")</f>
        <v/>
      </c>
      <c r="G117" s="23" t="str">
        <f t="array" aca="1" ref="G117" ca="1">IFERROR(INDEX(D:D,SMALL($E$2:$E$300,ROW(INDIRECT("109:"&amp;ROWS(D109:D407))))),"")</f>
        <v/>
      </c>
      <c r="H117" s="29"/>
      <c r="I117" s="24">
        <v>7</v>
      </c>
      <c r="J117" s="25">
        <f t="shared" si="27"/>
        <v>1</v>
      </c>
      <c r="K117" s="29"/>
      <c r="L117" s="29"/>
      <c r="M117" s="27">
        <f t="shared" si="34"/>
        <v>1</v>
      </c>
      <c r="N117" s="24">
        <v>7</v>
      </c>
      <c r="O117" s="25">
        <f t="shared" si="29"/>
        <v>1</v>
      </c>
      <c r="P117" s="29"/>
      <c r="Q117" s="29"/>
      <c r="R117" s="27">
        <f t="shared" si="35"/>
        <v>1</v>
      </c>
      <c r="S117" s="24">
        <v>7</v>
      </c>
      <c r="T117" s="25">
        <f t="shared" si="31"/>
        <v>1</v>
      </c>
      <c r="U117" s="26"/>
      <c r="V117" s="26"/>
      <c r="W117" s="27">
        <f t="shared" si="36"/>
        <v>1</v>
      </c>
      <c r="X117" s="24">
        <v>7</v>
      </c>
      <c r="Y117" s="25">
        <f t="shared" si="32"/>
        <v>1</v>
      </c>
      <c r="Z117" s="26"/>
      <c r="AA117" s="26"/>
      <c r="AB117" s="27">
        <f t="shared" si="37"/>
        <v>1</v>
      </c>
      <c r="AC117" s="24">
        <v>7</v>
      </c>
      <c r="AD117" s="25">
        <f t="shared" si="33"/>
        <v>1</v>
      </c>
      <c r="AE117" s="26"/>
      <c r="AF117" s="26"/>
      <c r="AG117" s="27">
        <f t="shared" si="38"/>
        <v>1</v>
      </c>
      <c r="AH117" s="24">
        <f t="shared" si="39"/>
        <v>35</v>
      </c>
      <c r="AI117" s="26">
        <f t="shared" si="40"/>
        <v>0</v>
      </c>
      <c r="AJ117" s="26">
        <f t="shared" si="41"/>
        <v>0</v>
      </c>
      <c r="AK117" s="28">
        <f t="shared" si="42"/>
        <v>5</v>
      </c>
      <c r="AL117" s="20"/>
      <c r="AM117" s="14"/>
    </row>
    <row r="118" spans="1:39" ht="20.25" customHeight="1" thickTop="1" thickBot="1" x14ac:dyDescent="0.3">
      <c r="A118" s="21" t="str">
        <f t="shared" ca="1" si="24"/>
        <v/>
      </c>
      <c r="B118" s="22" t="str">
        <f t="shared" ca="1" si="25"/>
        <v/>
      </c>
      <c r="C118" s="23" t="str">
        <f t="array" ref="C118">IF(AND('Interimaire Juin  2017'!D124=$B$1,'Interimaire Juin  2017'!J124=$B$2),'Interimaire Juin  2017'!E124,"")</f>
        <v/>
      </c>
      <c r="D118" s="23" t="str">
        <f>IF(AND('Interimaire Juin  2017'!D124=$B$1,'Interimaire Juin  2017'!J124=$B$2),'Interimaire Juin  2017'!F124,"")</f>
        <v/>
      </c>
      <c r="E118" s="23" t="str">
        <f t="shared" si="26"/>
        <v/>
      </c>
      <c r="F118" s="23" t="str">
        <f t="array" aca="1" ref="F118" ca="1">IFERROR(INDEX(C:C,SMALL($E$2:$E$300,ROW(INDIRECT("110:"&amp;ROWS(C110:C408))))),"")</f>
        <v/>
      </c>
      <c r="G118" s="23" t="str">
        <f t="array" aca="1" ref="G118" ca="1">IFERROR(INDEX(D:D,SMALL($E$2:$E$300,ROW(INDIRECT("110:"&amp;ROWS(D110:D408))))),"")</f>
        <v/>
      </c>
      <c r="H118" s="29"/>
      <c r="I118" s="24">
        <v>7</v>
      </c>
      <c r="J118" s="25">
        <f t="shared" si="27"/>
        <v>1</v>
      </c>
      <c r="K118" s="29"/>
      <c r="L118" s="29"/>
      <c r="M118" s="27">
        <f t="shared" si="34"/>
        <v>1</v>
      </c>
      <c r="N118" s="24">
        <v>7</v>
      </c>
      <c r="O118" s="25">
        <f t="shared" si="29"/>
        <v>1</v>
      </c>
      <c r="P118" s="29"/>
      <c r="Q118" s="29"/>
      <c r="R118" s="27">
        <f t="shared" si="35"/>
        <v>1</v>
      </c>
      <c r="S118" s="24">
        <v>7</v>
      </c>
      <c r="T118" s="25">
        <f t="shared" si="31"/>
        <v>1</v>
      </c>
      <c r="U118" s="26"/>
      <c r="V118" s="26"/>
      <c r="W118" s="27">
        <f t="shared" si="36"/>
        <v>1</v>
      </c>
      <c r="X118" s="24">
        <v>7</v>
      </c>
      <c r="Y118" s="25">
        <f t="shared" si="32"/>
        <v>1</v>
      </c>
      <c r="Z118" s="26"/>
      <c r="AA118" s="26"/>
      <c r="AB118" s="27">
        <f t="shared" si="37"/>
        <v>1</v>
      </c>
      <c r="AC118" s="24">
        <v>7</v>
      </c>
      <c r="AD118" s="25">
        <f t="shared" si="33"/>
        <v>1</v>
      </c>
      <c r="AE118" s="26"/>
      <c r="AF118" s="26"/>
      <c r="AG118" s="27">
        <f t="shared" si="38"/>
        <v>1</v>
      </c>
      <c r="AH118" s="24">
        <f t="shared" si="39"/>
        <v>35</v>
      </c>
      <c r="AI118" s="26">
        <f t="shared" si="40"/>
        <v>0</v>
      </c>
      <c r="AJ118" s="26">
        <f t="shared" si="41"/>
        <v>0</v>
      </c>
      <c r="AK118" s="28">
        <f t="shared" si="42"/>
        <v>5</v>
      </c>
      <c r="AL118" s="20"/>
      <c r="AM118" s="14"/>
    </row>
    <row r="119" spans="1:39" ht="20.25" customHeight="1" thickTop="1" thickBot="1" x14ac:dyDescent="0.3">
      <c r="A119" s="21" t="str">
        <f t="shared" ca="1" si="24"/>
        <v/>
      </c>
      <c r="B119" s="22" t="str">
        <f t="shared" ca="1" si="25"/>
        <v/>
      </c>
      <c r="C119" s="23" t="str">
        <f t="array" ref="C119">IF(AND('Interimaire Juin  2017'!D125=$B$1,'Interimaire Juin  2017'!J125=$B$2),'Interimaire Juin  2017'!E125,"")</f>
        <v/>
      </c>
      <c r="D119" s="23" t="str">
        <f>IF(AND('Interimaire Juin  2017'!D125=$B$1,'Interimaire Juin  2017'!J125=$B$2),'Interimaire Juin  2017'!F125,"")</f>
        <v/>
      </c>
      <c r="E119" s="23" t="str">
        <f t="shared" si="26"/>
        <v/>
      </c>
      <c r="F119" s="23" t="str">
        <f t="array" aca="1" ref="F119" ca="1">IFERROR(INDEX(C:C,SMALL($E$2:$E$300,ROW(INDIRECT("111:"&amp;ROWS(C111:C409))))),"")</f>
        <v/>
      </c>
      <c r="G119" s="23" t="str">
        <f t="array" aca="1" ref="G119" ca="1">IFERROR(INDEX(D:D,SMALL($E$2:$E$300,ROW(INDIRECT("111:"&amp;ROWS(D111:D409))))),"")</f>
        <v/>
      </c>
      <c r="H119" s="29"/>
      <c r="I119" s="24">
        <v>7</v>
      </c>
      <c r="J119" s="25">
        <f t="shared" si="27"/>
        <v>1</v>
      </c>
      <c r="K119" s="29"/>
      <c r="L119" s="29"/>
      <c r="M119" s="27">
        <f t="shared" si="34"/>
        <v>1</v>
      </c>
      <c r="N119" s="24">
        <v>7</v>
      </c>
      <c r="O119" s="25">
        <f t="shared" si="29"/>
        <v>1</v>
      </c>
      <c r="P119" s="29"/>
      <c r="Q119" s="29"/>
      <c r="R119" s="27">
        <f t="shared" si="35"/>
        <v>1</v>
      </c>
      <c r="S119" s="24">
        <v>7</v>
      </c>
      <c r="T119" s="25">
        <f t="shared" si="31"/>
        <v>1</v>
      </c>
      <c r="U119" s="26"/>
      <c r="V119" s="26"/>
      <c r="W119" s="27">
        <f t="shared" si="36"/>
        <v>1</v>
      </c>
      <c r="X119" s="24">
        <v>7</v>
      </c>
      <c r="Y119" s="25">
        <f t="shared" si="32"/>
        <v>1</v>
      </c>
      <c r="Z119" s="26"/>
      <c r="AA119" s="26"/>
      <c r="AB119" s="27">
        <f t="shared" si="37"/>
        <v>1</v>
      </c>
      <c r="AC119" s="24">
        <v>7</v>
      </c>
      <c r="AD119" s="25">
        <f t="shared" si="33"/>
        <v>1</v>
      </c>
      <c r="AE119" s="26"/>
      <c r="AF119" s="26"/>
      <c r="AG119" s="27">
        <f t="shared" si="38"/>
        <v>1</v>
      </c>
      <c r="AH119" s="24">
        <f t="shared" si="39"/>
        <v>35</v>
      </c>
      <c r="AI119" s="26">
        <f t="shared" si="40"/>
        <v>0</v>
      </c>
      <c r="AJ119" s="26">
        <f t="shared" si="41"/>
        <v>0</v>
      </c>
      <c r="AK119" s="28">
        <f t="shared" si="42"/>
        <v>5</v>
      </c>
      <c r="AL119" s="20"/>
      <c r="AM119" s="14"/>
    </row>
    <row r="120" spans="1:39" ht="20.25" customHeight="1" thickTop="1" thickBot="1" x14ac:dyDescent="0.3">
      <c r="A120" s="21" t="str">
        <f t="shared" ca="1" si="24"/>
        <v/>
      </c>
      <c r="B120" s="22" t="str">
        <f t="shared" ca="1" si="25"/>
        <v/>
      </c>
      <c r="C120" s="23" t="str">
        <f t="array" ref="C120">IF(AND('Interimaire Juin  2017'!D126=$B$1,'Interimaire Juin  2017'!J126=$B$2),'Interimaire Juin  2017'!E126,"")</f>
        <v/>
      </c>
      <c r="D120" s="23" t="str">
        <f>IF(AND('Interimaire Juin  2017'!D126=$B$1,'Interimaire Juin  2017'!J126=$B$2),'Interimaire Juin  2017'!F126,"")</f>
        <v/>
      </c>
      <c r="E120" s="23" t="str">
        <f t="shared" si="26"/>
        <v/>
      </c>
      <c r="F120" s="23" t="str">
        <f t="array" aca="1" ref="F120" ca="1">IFERROR(INDEX(C:C,SMALL($E$2:$E$300,ROW(INDIRECT("112:"&amp;ROWS(C112:C410))))),"")</f>
        <v/>
      </c>
      <c r="G120" s="23" t="str">
        <f t="array" aca="1" ref="G120" ca="1">IFERROR(INDEX(D:D,SMALL($E$2:$E$300,ROW(INDIRECT("112:"&amp;ROWS(D112:D410))))),"")</f>
        <v/>
      </c>
      <c r="H120" s="29"/>
      <c r="I120" s="24">
        <v>7</v>
      </c>
      <c r="J120" s="25">
        <f t="shared" si="27"/>
        <v>1</v>
      </c>
      <c r="K120" s="29"/>
      <c r="L120" s="29"/>
      <c r="M120" s="27">
        <f t="shared" si="34"/>
        <v>1</v>
      </c>
      <c r="N120" s="24">
        <v>7</v>
      </c>
      <c r="O120" s="25">
        <f t="shared" si="29"/>
        <v>1</v>
      </c>
      <c r="P120" s="29"/>
      <c r="Q120" s="29"/>
      <c r="R120" s="27">
        <f t="shared" si="35"/>
        <v>1</v>
      </c>
      <c r="S120" s="24">
        <v>7</v>
      </c>
      <c r="T120" s="25">
        <f t="shared" si="31"/>
        <v>1</v>
      </c>
      <c r="U120" s="26"/>
      <c r="V120" s="26"/>
      <c r="W120" s="27">
        <f t="shared" si="36"/>
        <v>1</v>
      </c>
      <c r="X120" s="24">
        <v>7</v>
      </c>
      <c r="Y120" s="25">
        <f t="shared" si="32"/>
        <v>1</v>
      </c>
      <c r="Z120" s="26"/>
      <c r="AA120" s="26"/>
      <c r="AB120" s="27">
        <f t="shared" si="37"/>
        <v>1</v>
      </c>
      <c r="AC120" s="24">
        <v>7</v>
      </c>
      <c r="AD120" s="25">
        <f t="shared" si="33"/>
        <v>1</v>
      </c>
      <c r="AE120" s="26"/>
      <c r="AF120" s="26"/>
      <c r="AG120" s="27">
        <f t="shared" si="38"/>
        <v>1</v>
      </c>
      <c r="AH120" s="24">
        <f t="shared" si="39"/>
        <v>35</v>
      </c>
      <c r="AI120" s="26">
        <f t="shared" si="40"/>
        <v>0</v>
      </c>
      <c r="AJ120" s="26">
        <f t="shared" si="41"/>
        <v>0</v>
      </c>
      <c r="AK120" s="28">
        <f t="shared" si="42"/>
        <v>5</v>
      </c>
      <c r="AL120" s="20"/>
      <c r="AM120" s="14"/>
    </row>
    <row r="121" spans="1:39" ht="20.25" customHeight="1" thickTop="1" thickBot="1" x14ac:dyDescent="0.3">
      <c r="A121" s="21" t="str">
        <f t="shared" ca="1" si="24"/>
        <v/>
      </c>
      <c r="B121" s="22" t="str">
        <f t="shared" ca="1" si="25"/>
        <v/>
      </c>
      <c r="C121" s="23" t="str">
        <f t="array" ref="C121">IF(AND('Interimaire Juin  2017'!D127=$B$1,'Interimaire Juin  2017'!J127=$B$2),'Interimaire Juin  2017'!E127,"")</f>
        <v/>
      </c>
      <c r="D121" s="23" t="str">
        <f>IF(AND('Interimaire Juin  2017'!D127=$B$1,'Interimaire Juin  2017'!J127=$B$2),'Interimaire Juin  2017'!F127,"")</f>
        <v/>
      </c>
      <c r="E121" s="23" t="str">
        <f t="shared" si="26"/>
        <v/>
      </c>
      <c r="F121" s="23" t="str">
        <f t="array" aca="1" ref="F121" ca="1">IFERROR(INDEX(C:C,SMALL($E$2:$E$300,ROW(INDIRECT("113:"&amp;ROWS(C113:C411))))),"")</f>
        <v/>
      </c>
      <c r="G121" s="23" t="str">
        <f t="array" aca="1" ref="G121" ca="1">IFERROR(INDEX(D:D,SMALL($E$2:$E$300,ROW(INDIRECT("113:"&amp;ROWS(D113:D411))))),"")</f>
        <v/>
      </c>
      <c r="H121" s="29"/>
      <c r="I121" s="24">
        <v>7</v>
      </c>
      <c r="J121" s="25">
        <f t="shared" si="27"/>
        <v>1</v>
      </c>
      <c r="K121" s="29"/>
      <c r="L121" s="29"/>
      <c r="M121" s="27">
        <f t="shared" si="34"/>
        <v>1</v>
      </c>
      <c r="N121" s="24">
        <v>7</v>
      </c>
      <c r="O121" s="25">
        <f t="shared" si="29"/>
        <v>1</v>
      </c>
      <c r="P121" s="29"/>
      <c r="Q121" s="29"/>
      <c r="R121" s="27">
        <f t="shared" si="35"/>
        <v>1</v>
      </c>
      <c r="S121" s="24">
        <v>7</v>
      </c>
      <c r="T121" s="25">
        <f t="shared" si="31"/>
        <v>1</v>
      </c>
      <c r="U121" s="26"/>
      <c r="V121" s="26"/>
      <c r="W121" s="27">
        <f t="shared" si="36"/>
        <v>1</v>
      </c>
      <c r="X121" s="24">
        <v>7</v>
      </c>
      <c r="Y121" s="25">
        <f t="shared" si="32"/>
        <v>1</v>
      </c>
      <c r="Z121" s="26"/>
      <c r="AA121" s="26"/>
      <c r="AB121" s="27">
        <f t="shared" si="37"/>
        <v>1</v>
      </c>
      <c r="AC121" s="24">
        <v>7</v>
      </c>
      <c r="AD121" s="25">
        <f t="shared" si="33"/>
        <v>1</v>
      </c>
      <c r="AE121" s="26"/>
      <c r="AF121" s="26"/>
      <c r="AG121" s="27">
        <f t="shared" si="38"/>
        <v>1</v>
      </c>
      <c r="AH121" s="24">
        <f t="shared" si="39"/>
        <v>35</v>
      </c>
      <c r="AI121" s="26">
        <f t="shared" si="40"/>
        <v>0</v>
      </c>
      <c r="AJ121" s="26">
        <f t="shared" si="41"/>
        <v>0</v>
      </c>
      <c r="AK121" s="28">
        <f t="shared" si="42"/>
        <v>5</v>
      </c>
      <c r="AL121" s="20"/>
      <c r="AM121" s="14"/>
    </row>
    <row r="122" spans="1:39" ht="20.25" customHeight="1" thickTop="1" thickBot="1" x14ac:dyDescent="0.3">
      <c r="A122" s="21" t="str">
        <f t="shared" ca="1" si="24"/>
        <v/>
      </c>
      <c r="B122" s="22" t="str">
        <f t="shared" ca="1" si="25"/>
        <v/>
      </c>
      <c r="C122" s="23" t="str">
        <f t="array" ref="C122">IF(AND('Interimaire Juin  2017'!D128=$B$1,'Interimaire Juin  2017'!J128=$B$2),'Interimaire Juin  2017'!E128,"")</f>
        <v/>
      </c>
      <c r="D122" s="23" t="str">
        <f>IF(AND('Interimaire Juin  2017'!D128=$B$1,'Interimaire Juin  2017'!J128=$B$2),'Interimaire Juin  2017'!F128,"")</f>
        <v/>
      </c>
      <c r="E122" s="23" t="str">
        <f t="shared" si="26"/>
        <v/>
      </c>
      <c r="F122" s="23" t="str">
        <f t="array" aca="1" ref="F122" ca="1">IFERROR(INDEX(C:C,SMALL($E$2:$E$300,ROW(INDIRECT("114:"&amp;ROWS(C114:C412))))),"")</f>
        <v/>
      </c>
      <c r="G122" s="23" t="str">
        <f t="array" aca="1" ref="G122" ca="1">IFERROR(INDEX(D:D,SMALL($E$2:$E$300,ROW(INDIRECT("114:"&amp;ROWS(D114:D412))))),"")</f>
        <v/>
      </c>
      <c r="H122" s="29"/>
      <c r="I122" s="24">
        <v>7</v>
      </c>
      <c r="J122" s="25">
        <f t="shared" si="27"/>
        <v>1</v>
      </c>
      <c r="K122" s="29"/>
      <c r="L122" s="29"/>
      <c r="M122" s="27">
        <f t="shared" si="34"/>
        <v>1</v>
      </c>
      <c r="N122" s="24">
        <v>7</v>
      </c>
      <c r="O122" s="25">
        <f t="shared" si="29"/>
        <v>1</v>
      </c>
      <c r="P122" s="29"/>
      <c r="Q122" s="29"/>
      <c r="R122" s="27">
        <f t="shared" si="35"/>
        <v>1</v>
      </c>
      <c r="S122" s="24">
        <v>7</v>
      </c>
      <c r="T122" s="25">
        <f t="shared" si="31"/>
        <v>1</v>
      </c>
      <c r="U122" s="26"/>
      <c r="V122" s="26"/>
      <c r="W122" s="27">
        <f t="shared" si="36"/>
        <v>1</v>
      </c>
      <c r="X122" s="24">
        <v>7</v>
      </c>
      <c r="Y122" s="25">
        <f t="shared" si="32"/>
        <v>1</v>
      </c>
      <c r="Z122" s="26"/>
      <c r="AA122" s="26"/>
      <c r="AB122" s="27">
        <f t="shared" si="37"/>
        <v>1</v>
      </c>
      <c r="AC122" s="24">
        <v>7</v>
      </c>
      <c r="AD122" s="25">
        <f t="shared" si="33"/>
        <v>1</v>
      </c>
      <c r="AE122" s="26"/>
      <c r="AF122" s="26"/>
      <c r="AG122" s="27">
        <f t="shared" si="38"/>
        <v>1</v>
      </c>
      <c r="AH122" s="24">
        <f t="shared" si="39"/>
        <v>35</v>
      </c>
      <c r="AI122" s="26">
        <f t="shared" si="40"/>
        <v>0</v>
      </c>
      <c r="AJ122" s="26">
        <f t="shared" si="41"/>
        <v>0</v>
      </c>
      <c r="AK122" s="28">
        <f t="shared" si="42"/>
        <v>5</v>
      </c>
      <c r="AL122" s="20"/>
      <c r="AM122" s="14"/>
    </row>
    <row r="123" spans="1:39" ht="20.25" customHeight="1" thickTop="1" thickBot="1" x14ac:dyDescent="0.3">
      <c r="A123" s="21" t="str">
        <f t="shared" ca="1" si="24"/>
        <v/>
      </c>
      <c r="B123" s="22" t="str">
        <f t="shared" ca="1" si="25"/>
        <v/>
      </c>
      <c r="C123" s="23" t="str">
        <f t="array" ref="C123">IF(AND('Interimaire Juin  2017'!D129=$B$1,'Interimaire Juin  2017'!J129=$B$2),'Interimaire Juin  2017'!E129,"")</f>
        <v/>
      </c>
      <c r="D123" s="23" t="str">
        <f>IF(AND('Interimaire Juin  2017'!D129=$B$1,'Interimaire Juin  2017'!J129=$B$2),'Interimaire Juin  2017'!F129,"")</f>
        <v/>
      </c>
      <c r="E123" s="23" t="str">
        <f t="shared" si="26"/>
        <v/>
      </c>
      <c r="F123" s="23" t="str">
        <f t="array" aca="1" ref="F123" ca="1">IFERROR(INDEX(C:C,SMALL($E$2:$E$300,ROW(INDIRECT("115:"&amp;ROWS(C115:C413))))),"")</f>
        <v/>
      </c>
      <c r="G123" s="23" t="str">
        <f t="array" aca="1" ref="G123" ca="1">IFERROR(INDEX(D:D,SMALL($E$2:$E$300,ROW(INDIRECT("115:"&amp;ROWS(D115:D413))))),"")</f>
        <v/>
      </c>
      <c r="H123" s="29"/>
      <c r="I123" s="24">
        <v>7</v>
      </c>
      <c r="J123" s="25">
        <f t="shared" si="27"/>
        <v>1</v>
      </c>
      <c r="K123" s="29"/>
      <c r="L123" s="29"/>
      <c r="M123" s="27">
        <f t="shared" si="34"/>
        <v>1</v>
      </c>
      <c r="N123" s="24">
        <v>7</v>
      </c>
      <c r="O123" s="25">
        <f t="shared" si="29"/>
        <v>1</v>
      </c>
      <c r="P123" s="29"/>
      <c r="Q123" s="29"/>
      <c r="R123" s="27">
        <f t="shared" si="35"/>
        <v>1</v>
      </c>
      <c r="S123" s="24">
        <v>7</v>
      </c>
      <c r="T123" s="25">
        <f t="shared" si="31"/>
        <v>1</v>
      </c>
      <c r="U123" s="26"/>
      <c r="V123" s="26"/>
      <c r="W123" s="27">
        <f t="shared" si="36"/>
        <v>1</v>
      </c>
      <c r="X123" s="24">
        <v>7</v>
      </c>
      <c r="Y123" s="25">
        <f t="shared" si="32"/>
        <v>1</v>
      </c>
      <c r="Z123" s="26"/>
      <c r="AA123" s="26"/>
      <c r="AB123" s="27">
        <f t="shared" si="37"/>
        <v>1</v>
      </c>
      <c r="AC123" s="24">
        <v>7</v>
      </c>
      <c r="AD123" s="25">
        <f t="shared" si="33"/>
        <v>1</v>
      </c>
      <c r="AE123" s="26"/>
      <c r="AF123" s="26"/>
      <c r="AG123" s="27">
        <f t="shared" si="38"/>
        <v>1</v>
      </c>
      <c r="AH123" s="24">
        <f t="shared" si="39"/>
        <v>35</v>
      </c>
      <c r="AI123" s="26">
        <f t="shared" si="40"/>
        <v>0</v>
      </c>
      <c r="AJ123" s="26">
        <f t="shared" si="41"/>
        <v>0</v>
      </c>
      <c r="AK123" s="28">
        <f t="shared" si="42"/>
        <v>5</v>
      </c>
      <c r="AL123" s="20"/>
      <c r="AM123" s="14"/>
    </row>
    <row r="124" spans="1:39" ht="20.25" customHeight="1" thickTop="1" thickBot="1" x14ac:dyDescent="0.3">
      <c r="A124" s="21" t="str">
        <f t="shared" ca="1" si="24"/>
        <v/>
      </c>
      <c r="B124" s="22" t="str">
        <f t="shared" ca="1" si="25"/>
        <v/>
      </c>
      <c r="C124" s="23" t="str">
        <f t="array" ref="C124">IF(AND('Interimaire Juin  2017'!D130=$B$1,'Interimaire Juin  2017'!J130=$B$2),'Interimaire Juin  2017'!E130,"")</f>
        <v/>
      </c>
      <c r="D124" s="23" t="str">
        <f>IF(AND('Interimaire Juin  2017'!D130=$B$1,'Interimaire Juin  2017'!J130=$B$2),'Interimaire Juin  2017'!F130,"")</f>
        <v/>
      </c>
      <c r="E124" s="23" t="str">
        <f t="shared" si="26"/>
        <v/>
      </c>
      <c r="F124" s="23" t="str">
        <f t="array" aca="1" ref="F124" ca="1">IFERROR(INDEX(C:C,SMALL($E$2:$E$300,ROW(INDIRECT("116:"&amp;ROWS(C116:C414))))),"")</f>
        <v/>
      </c>
      <c r="G124" s="23" t="str">
        <f t="array" aca="1" ref="G124" ca="1">IFERROR(INDEX(D:D,SMALL($E$2:$E$300,ROW(INDIRECT("116:"&amp;ROWS(D116:D414))))),"")</f>
        <v/>
      </c>
      <c r="H124" s="29"/>
      <c r="I124" s="24">
        <v>7</v>
      </c>
      <c r="J124" s="25">
        <f t="shared" si="27"/>
        <v>1</v>
      </c>
      <c r="K124" s="29"/>
      <c r="L124" s="29"/>
      <c r="M124" s="27">
        <f t="shared" si="34"/>
        <v>1</v>
      </c>
      <c r="N124" s="24">
        <v>7</v>
      </c>
      <c r="O124" s="25">
        <f t="shared" si="29"/>
        <v>1</v>
      </c>
      <c r="P124" s="29"/>
      <c r="Q124" s="29"/>
      <c r="R124" s="27">
        <f t="shared" si="35"/>
        <v>1</v>
      </c>
      <c r="S124" s="24">
        <v>7</v>
      </c>
      <c r="T124" s="25">
        <f t="shared" si="31"/>
        <v>1</v>
      </c>
      <c r="U124" s="26"/>
      <c r="V124" s="26"/>
      <c r="W124" s="27">
        <f t="shared" si="36"/>
        <v>1</v>
      </c>
      <c r="X124" s="24">
        <v>7</v>
      </c>
      <c r="Y124" s="25">
        <f t="shared" si="32"/>
        <v>1</v>
      </c>
      <c r="Z124" s="26"/>
      <c r="AA124" s="26"/>
      <c r="AB124" s="27">
        <f t="shared" si="37"/>
        <v>1</v>
      </c>
      <c r="AC124" s="24">
        <v>7</v>
      </c>
      <c r="AD124" s="25">
        <f t="shared" si="33"/>
        <v>1</v>
      </c>
      <c r="AE124" s="26"/>
      <c r="AF124" s="26"/>
      <c r="AG124" s="27">
        <f t="shared" si="38"/>
        <v>1</v>
      </c>
      <c r="AH124" s="24">
        <f t="shared" si="39"/>
        <v>35</v>
      </c>
      <c r="AI124" s="26">
        <f t="shared" si="40"/>
        <v>0</v>
      </c>
      <c r="AJ124" s="26">
        <f t="shared" si="41"/>
        <v>0</v>
      </c>
      <c r="AK124" s="28">
        <f t="shared" si="42"/>
        <v>5</v>
      </c>
      <c r="AL124" s="20"/>
      <c r="AM124" s="14"/>
    </row>
    <row r="125" spans="1:39" ht="20.25" customHeight="1" thickTop="1" thickBot="1" x14ac:dyDescent="0.3">
      <c r="A125" s="21" t="str">
        <f t="shared" ca="1" si="24"/>
        <v/>
      </c>
      <c r="B125" s="22" t="str">
        <f t="shared" ca="1" si="25"/>
        <v/>
      </c>
      <c r="C125" s="23" t="str">
        <f t="array" ref="C125">IF(AND('Interimaire Juin  2017'!D131=$B$1,'Interimaire Juin  2017'!J131=$B$2),'Interimaire Juin  2017'!E131,"")</f>
        <v/>
      </c>
      <c r="D125" s="23" t="str">
        <f>IF(AND('Interimaire Juin  2017'!D131=$B$1,'Interimaire Juin  2017'!J131=$B$2),'Interimaire Juin  2017'!F131,"")</f>
        <v/>
      </c>
      <c r="E125" s="23" t="str">
        <f t="shared" si="26"/>
        <v/>
      </c>
      <c r="F125" s="23" t="str">
        <f t="array" aca="1" ref="F125" ca="1">IFERROR(INDEX(C:C,SMALL($E$2:$E$300,ROW(INDIRECT("117:"&amp;ROWS(C117:C415))))),"")</f>
        <v/>
      </c>
      <c r="G125" s="23" t="str">
        <f t="array" aca="1" ref="G125" ca="1">IFERROR(INDEX(D:D,SMALL($E$2:$E$300,ROW(INDIRECT("117:"&amp;ROWS(D117:D415))))),"")</f>
        <v/>
      </c>
      <c r="H125" s="29"/>
      <c r="I125" s="24">
        <v>7</v>
      </c>
      <c r="J125" s="25">
        <f t="shared" si="27"/>
        <v>1</v>
      </c>
      <c r="K125" s="29"/>
      <c r="L125" s="29"/>
      <c r="M125" s="27">
        <f t="shared" si="34"/>
        <v>1</v>
      </c>
      <c r="N125" s="24">
        <v>7</v>
      </c>
      <c r="O125" s="25">
        <f t="shared" si="29"/>
        <v>1</v>
      </c>
      <c r="P125" s="29"/>
      <c r="Q125" s="29"/>
      <c r="R125" s="27">
        <f t="shared" si="35"/>
        <v>1</v>
      </c>
      <c r="S125" s="24">
        <v>7</v>
      </c>
      <c r="T125" s="25">
        <f t="shared" si="31"/>
        <v>1</v>
      </c>
      <c r="U125" s="26"/>
      <c r="V125" s="26"/>
      <c r="W125" s="27">
        <f t="shared" si="36"/>
        <v>1</v>
      </c>
      <c r="X125" s="24">
        <v>7</v>
      </c>
      <c r="Y125" s="25">
        <f t="shared" si="32"/>
        <v>1</v>
      </c>
      <c r="Z125" s="26"/>
      <c r="AA125" s="26"/>
      <c r="AB125" s="27">
        <f t="shared" si="37"/>
        <v>1</v>
      </c>
      <c r="AC125" s="24">
        <v>7</v>
      </c>
      <c r="AD125" s="25">
        <f t="shared" si="33"/>
        <v>1</v>
      </c>
      <c r="AE125" s="26"/>
      <c r="AF125" s="26"/>
      <c r="AG125" s="27">
        <f t="shared" si="38"/>
        <v>1</v>
      </c>
      <c r="AH125" s="24">
        <f t="shared" si="39"/>
        <v>35</v>
      </c>
      <c r="AI125" s="26">
        <f t="shared" si="40"/>
        <v>0</v>
      </c>
      <c r="AJ125" s="26">
        <f t="shared" si="41"/>
        <v>0</v>
      </c>
      <c r="AK125" s="28">
        <f t="shared" si="42"/>
        <v>5</v>
      </c>
      <c r="AL125" s="20"/>
      <c r="AM125" s="14"/>
    </row>
    <row r="126" spans="1:39" ht="20.25" customHeight="1" thickTop="1" thickBot="1" x14ac:dyDescent="0.3">
      <c r="A126" s="21" t="str">
        <f t="shared" ca="1" si="24"/>
        <v/>
      </c>
      <c r="B126" s="22" t="str">
        <f t="shared" ca="1" si="25"/>
        <v/>
      </c>
      <c r="C126" s="23" t="str">
        <f t="array" ref="C126">IF(AND('Interimaire Juin  2017'!D132=$B$1,'Interimaire Juin  2017'!J132=$B$2),'Interimaire Juin  2017'!E132,"")</f>
        <v/>
      </c>
      <c r="D126" s="23" t="str">
        <f>IF(AND('Interimaire Juin  2017'!D132=$B$1,'Interimaire Juin  2017'!J132=$B$2),'Interimaire Juin  2017'!F132,"")</f>
        <v/>
      </c>
      <c r="E126" s="23" t="str">
        <f t="shared" si="26"/>
        <v/>
      </c>
      <c r="F126" s="23" t="str">
        <f t="array" aca="1" ref="F126" ca="1">IFERROR(INDEX(C:C,SMALL($E$2:$E$300,ROW(INDIRECT("118:"&amp;ROWS(C118:C416))))),"")</f>
        <v/>
      </c>
      <c r="G126" s="23" t="str">
        <f t="array" aca="1" ref="G126" ca="1">IFERROR(INDEX(D:D,SMALL($E$2:$E$300,ROW(INDIRECT("118:"&amp;ROWS(D118:D416))))),"")</f>
        <v/>
      </c>
      <c r="H126" s="29"/>
      <c r="I126" s="24">
        <v>7</v>
      </c>
      <c r="J126" s="25">
        <f t="shared" si="27"/>
        <v>1</v>
      </c>
      <c r="K126" s="29"/>
      <c r="L126" s="29"/>
      <c r="M126" s="27">
        <f t="shared" si="34"/>
        <v>1</v>
      </c>
      <c r="N126" s="24">
        <v>7</v>
      </c>
      <c r="O126" s="25">
        <f t="shared" si="29"/>
        <v>1</v>
      </c>
      <c r="P126" s="29"/>
      <c r="Q126" s="29"/>
      <c r="R126" s="27">
        <f t="shared" si="35"/>
        <v>1</v>
      </c>
      <c r="S126" s="24">
        <v>7</v>
      </c>
      <c r="T126" s="25">
        <f t="shared" si="31"/>
        <v>1</v>
      </c>
      <c r="U126" s="26"/>
      <c r="V126" s="26"/>
      <c r="W126" s="27">
        <f t="shared" si="36"/>
        <v>1</v>
      </c>
      <c r="X126" s="24">
        <v>7</v>
      </c>
      <c r="Y126" s="25">
        <f t="shared" si="32"/>
        <v>1</v>
      </c>
      <c r="Z126" s="26"/>
      <c r="AA126" s="26"/>
      <c r="AB126" s="27">
        <f t="shared" si="37"/>
        <v>1</v>
      </c>
      <c r="AC126" s="24">
        <v>7</v>
      </c>
      <c r="AD126" s="25">
        <f t="shared" si="33"/>
        <v>1</v>
      </c>
      <c r="AE126" s="26"/>
      <c r="AF126" s="26"/>
      <c r="AG126" s="27">
        <f t="shared" si="38"/>
        <v>1</v>
      </c>
      <c r="AH126" s="24">
        <f t="shared" si="39"/>
        <v>35</v>
      </c>
      <c r="AI126" s="26">
        <f t="shared" si="40"/>
        <v>0</v>
      </c>
      <c r="AJ126" s="26">
        <f t="shared" si="41"/>
        <v>0</v>
      </c>
      <c r="AK126" s="28">
        <f t="shared" si="42"/>
        <v>5</v>
      </c>
      <c r="AL126" s="20"/>
      <c r="AM126" s="14"/>
    </row>
    <row r="127" spans="1:39" ht="20.25" customHeight="1" thickTop="1" thickBot="1" x14ac:dyDescent="0.3">
      <c r="A127" s="21" t="str">
        <f t="shared" ca="1" si="24"/>
        <v/>
      </c>
      <c r="B127" s="22" t="str">
        <f t="shared" ca="1" si="25"/>
        <v/>
      </c>
      <c r="C127" s="23" t="str">
        <f t="array" ref="C127">IF(AND('Interimaire Juin  2017'!D133=$B$1,'Interimaire Juin  2017'!J133=$B$2),'Interimaire Juin  2017'!E133,"")</f>
        <v/>
      </c>
      <c r="D127" s="23" t="str">
        <f>IF(AND('Interimaire Juin  2017'!D133=$B$1,'Interimaire Juin  2017'!J133=$B$2),'Interimaire Juin  2017'!F133,"")</f>
        <v/>
      </c>
      <c r="E127" s="23" t="str">
        <f t="shared" si="26"/>
        <v/>
      </c>
      <c r="F127" s="23" t="str">
        <f t="array" aca="1" ref="F127" ca="1">IFERROR(INDEX(C:C,SMALL($E$2:$E$300,ROW(INDIRECT("119:"&amp;ROWS(C119:C417))))),"")</f>
        <v/>
      </c>
      <c r="G127" s="23" t="str">
        <f t="array" aca="1" ref="G127" ca="1">IFERROR(INDEX(D:D,SMALL($E$2:$E$300,ROW(INDIRECT("119:"&amp;ROWS(D119:D417))))),"")</f>
        <v/>
      </c>
      <c r="H127" s="29"/>
      <c r="I127" s="24">
        <v>7</v>
      </c>
      <c r="J127" s="25">
        <f t="shared" si="27"/>
        <v>1</v>
      </c>
      <c r="K127" s="29"/>
      <c r="L127" s="29"/>
      <c r="M127" s="27">
        <f t="shared" si="34"/>
        <v>1</v>
      </c>
      <c r="N127" s="24">
        <v>7</v>
      </c>
      <c r="O127" s="25">
        <f t="shared" si="29"/>
        <v>1</v>
      </c>
      <c r="P127" s="29"/>
      <c r="Q127" s="29"/>
      <c r="R127" s="27">
        <f t="shared" si="35"/>
        <v>1</v>
      </c>
      <c r="S127" s="24">
        <v>7</v>
      </c>
      <c r="T127" s="25">
        <f t="shared" si="31"/>
        <v>1</v>
      </c>
      <c r="U127" s="26"/>
      <c r="V127" s="26"/>
      <c r="W127" s="27">
        <f t="shared" si="36"/>
        <v>1</v>
      </c>
      <c r="X127" s="24">
        <v>7</v>
      </c>
      <c r="Y127" s="25">
        <f t="shared" si="32"/>
        <v>1</v>
      </c>
      <c r="Z127" s="26"/>
      <c r="AA127" s="26"/>
      <c r="AB127" s="27">
        <f t="shared" si="37"/>
        <v>1</v>
      </c>
      <c r="AC127" s="24">
        <v>7</v>
      </c>
      <c r="AD127" s="25">
        <f t="shared" si="33"/>
        <v>1</v>
      </c>
      <c r="AE127" s="26"/>
      <c r="AF127" s="26"/>
      <c r="AG127" s="27">
        <f t="shared" si="38"/>
        <v>1</v>
      </c>
      <c r="AH127" s="24">
        <f t="shared" si="39"/>
        <v>35</v>
      </c>
      <c r="AI127" s="26">
        <f t="shared" si="40"/>
        <v>0</v>
      </c>
      <c r="AJ127" s="26">
        <f t="shared" si="41"/>
        <v>0</v>
      </c>
      <c r="AK127" s="28">
        <f t="shared" si="42"/>
        <v>5</v>
      </c>
      <c r="AL127" s="20"/>
      <c r="AM127" s="14"/>
    </row>
    <row r="128" spans="1:39" ht="20.25" customHeight="1" thickTop="1" thickBot="1" x14ac:dyDescent="0.3">
      <c r="A128" s="21" t="str">
        <f t="shared" ca="1" si="24"/>
        <v/>
      </c>
      <c r="B128" s="22" t="str">
        <f t="shared" ca="1" si="25"/>
        <v/>
      </c>
      <c r="C128" s="23" t="str">
        <f t="array" ref="C128">IF(AND('Interimaire Juin  2017'!D134=$B$1,'Interimaire Juin  2017'!J134=$B$2),'Interimaire Juin  2017'!E134,"")</f>
        <v/>
      </c>
      <c r="D128" s="23" t="str">
        <f>IF(AND('Interimaire Juin  2017'!D134=$B$1,'Interimaire Juin  2017'!J134=$B$2),'Interimaire Juin  2017'!F134,"")</f>
        <v/>
      </c>
      <c r="E128" s="23" t="str">
        <f t="shared" si="26"/>
        <v/>
      </c>
      <c r="F128" s="23" t="str">
        <f t="array" aca="1" ref="F128" ca="1">IFERROR(INDEX(C:C,SMALL($E$2:$E$300,ROW(INDIRECT("120:"&amp;ROWS(C120:C418))))),"")</f>
        <v/>
      </c>
      <c r="G128" s="23" t="str">
        <f t="array" aca="1" ref="G128" ca="1">IFERROR(INDEX(D:D,SMALL($E$2:$E$300,ROW(INDIRECT("120:"&amp;ROWS(D120:D418))))),"")</f>
        <v/>
      </c>
      <c r="H128" s="29"/>
      <c r="I128" s="24">
        <v>7</v>
      </c>
      <c r="J128" s="25">
        <f t="shared" si="27"/>
        <v>1</v>
      </c>
      <c r="K128" s="29"/>
      <c r="L128" s="29"/>
      <c r="M128" s="27">
        <f t="shared" si="34"/>
        <v>1</v>
      </c>
      <c r="N128" s="24">
        <v>7</v>
      </c>
      <c r="O128" s="25">
        <f t="shared" si="29"/>
        <v>1</v>
      </c>
      <c r="P128" s="29"/>
      <c r="Q128" s="29"/>
      <c r="R128" s="27">
        <f t="shared" si="35"/>
        <v>1</v>
      </c>
      <c r="S128" s="24">
        <v>7</v>
      </c>
      <c r="T128" s="25">
        <f t="shared" si="31"/>
        <v>1</v>
      </c>
      <c r="U128" s="26"/>
      <c r="V128" s="26"/>
      <c r="W128" s="27">
        <f t="shared" si="36"/>
        <v>1</v>
      </c>
      <c r="X128" s="24">
        <v>7</v>
      </c>
      <c r="Y128" s="25">
        <f t="shared" si="32"/>
        <v>1</v>
      </c>
      <c r="Z128" s="26"/>
      <c r="AA128" s="26"/>
      <c r="AB128" s="27">
        <f t="shared" si="37"/>
        <v>1</v>
      </c>
      <c r="AC128" s="24">
        <v>7</v>
      </c>
      <c r="AD128" s="25">
        <f t="shared" si="33"/>
        <v>1</v>
      </c>
      <c r="AE128" s="26"/>
      <c r="AF128" s="26"/>
      <c r="AG128" s="27">
        <f t="shared" si="38"/>
        <v>1</v>
      </c>
      <c r="AH128" s="24">
        <f t="shared" si="39"/>
        <v>35</v>
      </c>
      <c r="AI128" s="26">
        <f t="shared" si="40"/>
        <v>0</v>
      </c>
      <c r="AJ128" s="26">
        <f t="shared" si="41"/>
        <v>0</v>
      </c>
      <c r="AK128" s="28">
        <f t="shared" si="42"/>
        <v>5</v>
      </c>
      <c r="AL128" s="20"/>
      <c r="AM128" s="14"/>
    </row>
    <row r="129" spans="1:39" ht="20.25" customHeight="1" thickTop="1" thickBot="1" x14ac:dyDescent="0.3">
      <c r="A129" s="21" t="str">
        <f t="shared" ca="1" si="24"/>
        <v/>
      </c>
      <c r="B129" s="22" t="str">
        <f t="shared" ca="1" si="25"/>
        <v/>
      </c>
      <c r="C129" s="23" t="str">
        <f t="array" ref="C129">IF(AND('Interimaire Juin  2017'!D135=$B$1,'Interimaire Juin  2017'!J135=$B$2),'Interimaire Juin  2017'!E135,"")</f>
        <v/>
      </c>
      <c r="D129" s="23" t="str">
        <f>IF(AND('Interimaire Juin  2017'!D135=$B$1,'Interimaire Juin  2017'!J135=$B$2),'Interimaire Juin  2017'!F135,"")</f>
        <v/>
      </c>
      <c r="E129" s="23" t="str">
        <f t="shared" si="26"/>
        <v/>
      </c>
      <c r="F129" s="23" t="str">
        <f t="array" aca="1" ref="F129" ca="1">IFERROR(INDEX(C:C,SMALL($E$2:$E$300,ROW(INDIRECT("121:"&amp;ROWS(C121:C419))))),"")</f>
        <v/>
      </c>
      <c r="G129" s="23" t="str">
        <f t="array" aca="1" ref="G129" ca="1">IFERROR(INDEX(D:D,SMALL($E$2:$E$300,ROW(INDIRECT("121:"&amp;ROWS(D121:D419))))),"")</f>
        <v/>
      </c>
      <c r="H129" s="29"/>
      <c r="I129" s="24">
        <v>7</v>
      </c>
      <c r="J129" s="25">
        <f t="shared" si="27"/>
        <v>1</v>
      </c>
      <c r="K129" s="29"/>
      <c r="L129" s="29"/>
      <c r="M129" s="27">
        <f t="shared" si="34"/>
        <v>1</v>
      </c>
      <c r="N129" s="24">
        <v>7</v>
      </c>
      <c r="O129" s="25">
        <f t="shared" si="29"/>
        <v>1</v>
      </c>
      <c r="P129" s="29"/>
      <c r="Q129" s="29"/>
      <c r="R129" s="27">
        <f t="shared" si="35"/>
        <v>1</v>
      </c>
      <c r="S129" s="24">
        <v>7</v>
      </c>
      <c r="T129" s="25">
        <f t="shared" si="31"/>
        <v>1</v>
      </c>
      <c r="U129" s="26"/>
      <c r="V129" s="26"/>
      <c r="W129" s="27">
        <f t="shared" si="36"/>
        <v>1</v>
      </c>
      <c r="X129" s="24">
        <v>7</v>
      </c>
      <c r="Y129" s="25">
        <f t="shared" si="32"/>
        <v>1</v>
      </c>
      <c r="Z129" s="26"/>
      <c r="AA129" s="26"/>
      <c r="AB129" s="27">
        <f t="shared" si="37"/>
        <v>1</v>
      </c>
      <c r="AC129" s="24">
        <v>7</v>
      </c>
      <c r="AD129" s="25">
        <f t="shared" si="33"/>
        <v>1</v>
      </c>
      <c r="AE129" s="26"/>
      <c r="AF129" s="26"/>
      <c r="AG129" s="27">
        <f t="shared" si="38"/>
        <v>1</v>
      </c>
      <c r="AH129" s="24">
        <f t="shared" si="39"/>
        <v>35</v>
      </c>
      <c r="AI129" s="26">
        <f t="shared" si="40"/>
        <v>0</v>
      </c>
      <c r="AJ129" s="26">
        <f t="shared" si="41"/>
        <v>0</v>
      </c>
      <c r="AK129" s="28">
        <f t="shared" si="42"/>
        <v>5</v>
      </c>
      <c r="AL129" s="20"/>
      <c r="AM129" s="14"/>
    </row>
    <row r="130" spans="1:39" ht="20.25" customHeight="1" thickTop="1" thickBot="1" x14ac:dyDescent="0.3">
      <c r="A130" s="21" t="str">
        <f t="shared" ca="1" si="24"/>
        <v/>
      </c>
      <c r="B130" s="22" t="str">
        <f t="shared" ca="1" si="25"/>
        <v/>
      </c>
      <c r="C130" s="23" t="str">
        <f t="array" ref="C130">IF(AND('Interimaire Juin  2017'!D136=$B$1,'Interimaire Juin  2017'!J136=$B$2),'Interimaire Juin  2017'!E136,"")</f>
        <v/>
      </c>
      <c r="D130" s="23" t="str">
        <f>IF(AND('Interimaire Juin  2017'!D136=$B$1,'Interimaire Juin  2017'!J136=$B$2),'Interimaire Juin  2017'!F136,"")</f>
        <v/>
      </c>
      <c r="E130" s="23" t="str">
        <f t="shared" si="26"/>
        <v/>
      </c>
      <c r="F130" s="23" t="str">
        <f t="array" aca="1" ref="F130" ca="1">IFERROR(INDEX(C:C,SMALL($E$2:$E$300,ROW(INDIRECT("122:"&amp;ROWS(C122:C420))))),"")</f>
        <v/>
      </c>
      <c r="G130" s="23" t="str">
        <f t="array" aca="1" ref="G130" ca="1">IFERROR(INDEX(D:D,SMALL($E$2:$E$300,ROW(INDIRECT("122:"&amp;ROWS(D122:D420))))),"")</f>
        <v/>
      </c>
      <c r="H130" s="29"/>
      <c r="I130" s="24">
        <v>7</v>
      </c>
      <c r="J130" s="25">
        <f t="shared" si="27"/>
        <v>1</v>
      </c>
      <c r="K130" s="29"/>
      <c r="L130" s="29"/>
      <c r="M130" s="27">
        <f t="shared" si="34"/>
        <v>1</v>
      </c>
      <c r="N130" s="24">
        <v>7</v>
      </c>
      <c r="O130" s="25">
        <f t="shared" si="29"/>
        <v>1</v>
      </c>
      <c r="P130" s="29"/>
      <c r="Q130" s="29"/>
      <c r="R130" s="27">
        <f t="shared" si="35"/>
        <v>1</v>
      </c>
      <c r="S130" s="24">
        <v>7</v>
      </c>
      <c r="T130" s="25">
        <f t="shared" si="31"/>
        <v>1</v>
      </c>
      <c r="U130" s="26"/>
      <c r="V130" s="26"/>
      <c r="W130" s="27">
        <f t="shared" si="36"/>
        <v>1</v>
      </c>
      <c r="X130" s="24">
        <v>7</v>
      </c>
      <c r="Y130" s="25">
        <f t="shared" si="32"/>
        <v>1</v>
      </c>
      <c r="Z130" s="26"/>
      <c r="AA130" s="26"/>
      <c r="AB130" s="27">
        <f t="shared" si="37"/>
        <v>1</v>
      </c>
      <c r="AC130" s="24">
        <v>7</v>
      </c>
      <c r="AD130" s="25">
        <f t="shared" si="33"/>
        <v>1</v>
      </c>
      <c r="AE130" s="26"/>
      <c r="AF130" s="26"/>
      <c r="AG130" s="27">
        <f t="shared" si="38"/>
        <v>1</v>
      </c>
      <c r="AH130" s="24">
        <f t="shared" si="39"/>
        <v>35</v>
      </c>
      <c r="AI130" s="26">
        <f t="shared" si="40"/>
        <v>0</v>
      </c>
      <c r="AJ130" s="26">
        <f t="shared" si="41"/>
        <v>0</v>
      </c>
      <c r="AK130" s="28">
        <f t="shared" si="42"/>
        <v>5</v>
      </c>
      <c r="AL130" s="20"/>
      <c r="AM130" s="14"/>
    </row>
    <row r="131" spans="1:39" ht="20.25" customHeight="1" thickTop="1" thickBot="1" x14ac:dyDescent="0.3">
      <c r="A131" s="21" t="str">
        <f t="shared" ca="1" si="24"/>
        <v/>
      </c>
      <c r="B131" s="22" t="str">
        <f t="shared" ca="1" si="25"/>
        <v/>
      </c>
      <c r="C131" s="23" t="str">
        <f t="array" ref="C131">IF(AND('Interimaire Juin  2017'!D137=$B$1,'Interimaire Juin  2017'!J137=$B$2),'Interimaire Juin  2017'!E137,"")</f>
        <v/>
      </c>
      <c r="D131" s="23" t="str">
        <f>IF(AND('Interimaire Juin  2017'!D137=$B$1,'Interimaire Juin  2017'!J137=$B$2),'Interimaire Juin  2017'!F137,"")</f>
        <v/>
      </c>
      <c r="E131" s="23" t="str">
        <f t="shared" si="26"/>
        <v/>
      </c>
      <c r="F131" s="23" t="str">
        <f t="array" aca="1" ref="F131" ca="1">IFERROR(INDEX(C:C,SMALL($E$2:$E$300,ROW(INDIRECT("123:"&amp;ROWS(C123:C421))))),"")</f>
        <v/>
      </c>
      <c r="G131" s="23" t="str">
        <f t="array" aca="1" ref="G131" ca="1">IFERROR(INDEX(D:D,SMALL($E$2:$E$300,ROW(INDIRECT("123:"&amp;ROWS(D123:D421))))),"")</f>
        <v/>
      </c>
      <c r="H131" s="29"/>
      <c r="I131" s="24">
        <v>7</v>
      </c>
      <c r="J131" s="25">
        <f t="shared" si="27"/>
        <v>1</v>
      </c>
      <c r="K131" s="29"/>
      <c r="L131" s="29"/>
      <c r="M131" s="27">
        <f t="shared" si="34"/>
        <v>1</v>
      </c>
      <c r="N131" s="24">
        <v>7</v>
      </c>
      <c r="O131" s="25">
        <f t="shared" si="29"/>
        <v>1</v>
      </c>
      <c r="P131" s="29"/>
      <c r="Q131" s="29"/>
      <c r="R131" s="27">
        <f t="shared" si="35"/>
        <v>1</v>
      </c>
      <c r="S131" s="24">
        <v>7</v>
      </c>
      <c r="T131" s="25">
        <f t="shared" si="31"/>
        <v>1</v>
      </c>
      <c r="U131" s="26"/>
      <c r="V131" s="26"/>
      <c r="W131" s="27">
        <f t="shared" si="36"/>
        <v>1</v>
      </c>
      <c r="X131" s="24">
        <v>7</v>
      </c>
      <c r="Y131" s="25">
        <f t="shared" si="32"/>
        <v>1</v>
      </c>
      <c r="Z131" s="26"/>
      <c r="AA131" s="26"/>
      <c r="AB131" s="27">
        <f t="shared" si="37"/>
        <v>1</v>
      </c>
      <c r="AC131" s="24">
        <v>7</v>
      </c>
      <c r="AD131" s="25">
        <f t="shared" si="33"/>
        <v>1</v>
      </c>
      <c r="AE131" s="26"/>
      <c r="AF131" s="26"/>
      <c r="AG131" s="27">
        <f t="shared" si="38"/>
        <v>1</v>
      </c>
      <c r="AH131" s="24">
        <f t="shared" si="39"/>
        <v>35</v>
      </c>
      <c r="AI131" s="26">
        <f t="shared" si="40"/>
        <v>0</v>
      </c>
      <c r="AJ131" s="26">
        <f t="shared" si="41"/>
        <v>0</v>
      </c>
      <c r="AK131" s="28">
        <f t="shared" si="42"/>
        <v>5</v>
      </c>
      <c r="AL131" s="20"/>
      <c r="AM131" s="14"/>
    </row>
    <row r="132" spans="1:39" ht="20.25" customHeight="1" thickTop="1" thickBot="1" x14ac:dyDescent="0.3">
      <c r="A132" s="21" t="str">
        <f t="shared" ca="1" si="24"/>
        <v/>
      </c>
      <c r="B132" s="22" t="str">
        <f t="shared" ca="1" si="25"/>
        <v/>
      </c>
      <c r="C132" s="23" t="str">
        <f t="array" ref="C132">IF(AND('Interimaire Juin  2017'!D138=$B$1,'Interimaire Juin  2017'!J138=$B$2),'Interimaire Juin  2017'!E138,"")</f>
        <v/>
      </c>
      <c r="D132" s="23" t="str">
        <f>IF(AND('Interimaire Juin  2017'!D138=$B$1,'Interimaire Juin  2017'!J138=$B$2),'Interimaire Juin  2017'!F138,"")</f>
        <v/>
      </c>
      <c r="E132" s="23" t="str">
        <f t="shared" si="26"/>
        <v/>
      </c>
      <c r="F132" s="23" t="str">
        <f t="array" aca="1" ref="F132" ca="1">IFERROR(INDEX(C:C,SMALL($E$2:$E$300,ROW(INDIRECT("124:"&amp;ROWS(C124:C422))))),"")</f>
        <v/>
      </c>
      <c r="G132" s="23" t="str">
        <f t="array" aca="1" ref="G132" ca="1">IFERROR(INDEX(D:D,SMALL($E$2:$E$300,ROW(INDIRECT("124:"&amp;ROWS(D124:D422))))),"")</f>
        <v/>
      </c>
      <c r="H132" s="29"/>
      <c r="I132" s="24">
        <v>7</v>
      </c>
      <c r="J132" s="25">
        <f t="shared" si="27"/>
        <v>1</v>
      </c>
      <c r="K132" s="29"/>
      <c r="L132" s="29"/>
      <c r="M132" s="27">
        <f t="shared" si="34"/>
        <v>1</v>
      </c>
      <c r="N132" s="24">
        <v>7</v>
      </c>
      <c r="O132" s="25">
        <f t="shared" si="29"/>
        <v>1</v>
      </c>
      <c r="P132" s="29"/>
      <c r="Q132" s="29"/>
      <c r="R132" s="27">
        <f t="shared" si="35"/>
        <v>1</v>
      </c>
      <c r="S132" s="24">
        <v>7</v>
      </c>
      <c r="T132" s="25">
        <f t="shared" si="31"/>
        <v>1</v>
      </c>
      <c r="U132" s="26"/>
      <c r="V132" s="26"/>
      <c r="W132" s="27">
        <f t="shared" si="36"/>
        <v>1</v>
      </c>
      <c r="X132" s="24">
        <v>7</v>
      </c>
      <c r="Y132" s="25">
        <f t="shared" si="32"/>
        <v>1</v>
      </c>
      <c r="Z132" s="26"/>
      <c r="AA132" s="26"/>
      <c r="AB132" s="27">
        <f t="shared" si="37"/>
        <v>1</v>
      </c>
      <c r="AC132" s="24">
        <v>7</v>
      </c>
      <c r="AD132" s="25">
        <f t="shared" si="33"/>
        <v>1</v>
      </c>
      <c r="AE132" s="26"/>
      <c r="AF132" s="26"/>
      <c r="AG132" s="27">
        <f t="shared" si="38"/>
        <v>1</v>
      </c>
      <c r="AH132" s="24">
        <f t="shared" si="39"/>
        <v>35</v>
      </c>
      <c r="AI132" s="26">
        <f t="shared" si="40"/>
        <v>0</v>
      </c>
      <c r="AJ132" s="26">
        <f t="shared" si="41"/>
        <v>0</v>
      </c>
      <c r="AK132" s="28">
        <f t="shared" si="42"/>
        <v>5</v>
      </c>
      <c r="AL132" s="20"/>
      <c r="AM132" s="14"/>
    </row>
    <row r="133" spans="1:39" ht="20.25" customHeight="1" thickTop="1" thickBot="1" x14ac:dyDescent="0.3">
      <c r="A133" s="21" t="str">
        <f t="shared" ca="1" si="24"/>
        <v/>
      </c>
      <c r="B133" s="22" t="str">
        <f t="shared" ca="1" si="25"/>
        <v/>
      </c>
      <c r="C133" s="23" t="str">
        <f t="array" ref="C133">IF(AND('Interimaire Juin  2017'!D139=$B$1,'Interimaire Juin  2017'!J139=$B$2),'Interimaire Juin  2017'!E139,"")</f>
        <v/>
      </c>
      <c r="D133" s="23" t="str">
        <f>IF(AND('Interimaire Juin  2017'!D139=$B$1,'Interimaire Juin  2017'!J139=$B$2),'Interimaire Juin  2017'!F139,"")</f>
        <v/>
      </c>
      <c r="E133" s="23" t="str">
        <f t="shared" si="26"/>
        <v/>
      </c>
      <c r="F133" s="23" t="str">
        <f t="array" aca="1" ref="F133" ca="1">IFERROR(INDEX(C:C,SMALL($E$2:$E$300,ROW(INDIRECT("125:"&amp;ROWS(C125:C423))))),"")</f>
        <v/>
      </c>
      <c r="G133" s="23" t="str">
        <f t="array" aca="1" ref="G133" ca="1">IFERROR(INDEX(D:D,SMALL($E$2:$E$300,ROW(INDIRECT("125:"&amp;ROWS(D125:D423))))),"")</f>
        <v/>
      </c>
      <c r="H133" s="29"/>
      <c r="I133" s="24">
        <v>7</v>
      </c>
      <c r="J133" s="25">
        <f t="shared" si="27"/>
        <v>1</v>
      </c>
      <c r="K133" s="29"/>
      <c r="L133" s="29"/>
      <c r="M133" s="27">
        <f t="shared" si="34"/>
        <v>1</v>
      </c>
      <c r="N133" s="24">
        <v>7</v>
      </c>
      <c r="O133" s="25">
        <f t="shared" si="29"/>
        <v>1</v>
      </c>
      <c r="P133" s="29"/>
      <c r="Q133" s="29"/>
      <c r="R133" s="27">
        <f t="shared" si="35"/>
        <v>1</v>
      </c>
      <c r="S133" s="24">
        <v>7</v>
      </c>
      <c r="T133" s="25">
        <f t="shared" si="31"/>
        <v>1</v>
      </c>
      <c r="U133" s="26"/>
      <c r="V133" s="26"/>
      <c r="W133" s="27">
        <f t="shared" si="36"/>
        <v>1</v>
      </c>
      <c r="X133" s="24">
        <v>7</v>
      </c>
      <c r="Y133" s="25">
        <f t="shared" si="32"/>
        <v>1</v>
      </c>
      <c r="Z133" s="26"/>
      <c r="AA133" s="26"/>
      <c r="AB133" s="27">
        <f t="shared" si="37"/>
        <v>1</v>
      </c>
      <c r="AC133" s="24">
        <v>7</v>
      </c>
      <c r="AD133" s="25">
        <f t="shared" si="33"/>
        <v>1</v>
      </c>
      <c r="AE133" s="26"/>
      <c r="AF133" s="26"/>
      <c r="AG133" s="27">
        <f t="shared" si="38"/>
        <v>1</v>
      </c>
      <c r="AH133" s="24">
        <f t="shared" si="39"/>
        <v>35</v>
      </c>
      <c r="AI133" s="26">
        <f t="shared" si="40"/>
        <v>0</v>
      </c>
      <c r="AJ133" s="26">
        <f t="shared" si="41"/>
        <v>0</v>
      </c>
      <c r="AK133" s="28">
        <f t="shared" si="42"/>
        <v>5</v>
      </c>
      <c r="AL133" s="20"/>
      <c r="AM133" s="14"/>
    </row>
    <row r="134" spans="1:39" ht="20.25" customHeight="1" thickTop="1" thickBot="1" x14ac:dyDescent="0.3">
      <c r="A134" s="21" t="str">
        <f t="shared" ca="1" si="24"/>
        <v/>
      </c>
      <c r="B134" s="22" t="str">
        <f t="shared" ca="1" si="25"/>
        <v/>
      </c>
      <c r="C134" s="23" t="str">
        <f t="array" ref="C134">IF(AND('Interimaire Juin  2017'!D140=$B$1,'Interimaire Juin  2017'!J140=$B$2),'Interimaire Juin  2017'!E140,"")</f>
        <v/>
      </c>
      <c r="D134" s="23" t="str">
        <f>IF(AND('Interimaire Juin  2017'!D140=$B$1,'Interimaire Juin  2017'!J140=$B$2),'Interimaire Juin  2017'!F140,"")</f>
        <v/>
      </c>
      <c r="E134" s="23" t="str">
        <f t="shared" si="26"/>
        <v/>
      </c>
      <c r="F134" s="23" t="str">
        <f t="array" aca="1" ref="F134" ca="1">IFERROR(INDEX(C:C,SMALL($E$2:$E$300,ROW(INDIRECT("126:"&amp;ROWS(C126:C424))))),"")</f>
        <v/>
      </c>
      <c r="G134" s="23" t="str">
        <f t="array" aca="1" ref="G134" ca="1">IFERROR(INDEX(D:D,SMALL($E$2:$E$300,ROW(INDIRECT("126:"&amp;ROWS(D126:D424))))),"")</f>
        <v/>
      </c>
      <c r="H134" s="29"/>
      <c r="I134" s="24">
        <v>7</v>
      </c>
      <c r="J134" s="25">
        <f t="shared" si="27"/>
        <v>1</v>
      </c>
      <c r="K134" s="29"/>
      <c r="L134" s="29"/>
      <c r="M134" s="27">
        <f t="shared" si="34"/>
        <v>1</v>
      </c>
      <c r="N134" s="24">
        <v>7</v>
      </c>
      <c r="O134" s="25">
        <f t="shared" si="29"/>
        <v>1</v>
      </c>
      <c r="P134" s="29"/>
      <c r="Q134" s="29"/>
      <c r="R134" s="27">
        <f t="shared" si="35"/>
        <v>1</v>
      </c>
      <c r="S134" s="24">
        <v>7</v>
      </c>
      <c r="T134" s="25">
        <f t="shared" si="31"/>
        <v>1</v>
      </c>
      <c r="U134" s="26"/>
      <c r="V134" s="26"/>
      <c r="W134" s="27">
        <f t="shared" si="36"/>
        <v>1</v>
      </c>
      <c r="X134" s="24">
        <v>7</v>
      </c>
      <c r="Y134" s="25">
        <f t="shared" si="32"/>
        <v>1</v>
      </c>
      <c r="Z134" s="26"/>
      <c r="AA134" s="26"/>
      <c r="AB134" s="27">
        <f t="shared" si="37"/>
        <v>1</v>
      </c>
      <c r="AC134" s="24">
        <v>7</v>
      </c>
      <c r="AD134" s="25">
        <f t="shared" si="33"/>
        <v>1</v>
      </c>
      <c r="AE134" s="26"/>
      <c r="AF134" s="26"/>
      <c r="AG134" s="27">
        <f t="shared" si="38"/>
        <v>1</v>
      </c>
      <c r="AH134" s="24">
        <f t="shared" si="39"/>
        <v>35</v>
      </c>
      <c r="AI134" s="26">
        <f t="shared" si="40"/>
        <v>0</v>
      </c>
      <c r="AJ134" s="26">
        <f t="shared" si="41"/>
        <v>0</v>
      </c>
      <c r="AK134" s="28">
        <f t="shared" si="42"/>
        <v>5</v>
      </c>
      <c r="AL134" s="20"/>
      <c r="AM134" s="14"/>
    </row>
    <row r="135" spans="1:39" ht="20.25" customHeight="1" thickTop="1" thickBot="1" x14ac:dyDescent="0.3">
      <c r="A135" s="21" t="str">
        <f t="shared" ca="1" si="24"/>
        <v/>
      </c>
      <c r="B135" s="22" t="str">
        <f t="shared" ca="1" si="25"/>
        <v/>
      </c>
      <c r="C135" s="23" t="str">
        <f t="array" ref="C135">IF(AND('Interimaire Juin  2017'!D141=$B$1,'Interimaire Juin  2017'!J141=$B$2),'Interimaire Juin  2017'!E141,"")</f>
        <v/>
      </c>
      <c r="D135" s="23" t="str">
        <f>IF(AND('Interimaire Juin  2017'!D141=$B$1,'Interimaire Juin  2017'!J141=$B$2),'Interimaire Juin  2017'!F141,"")</f>
        <v/>
      </c>
      <c r="E135" s="23" t="str">
        <f t="shared" si="26"/>
        <v/>
      </c>
      <c r="F135" s="23" t="str">
        <f t="array" aca="1" ref="F135" ca="1">IFERROR(INDEX(C:C,SMALL($E$2:$E$300,ROW(INDIRECT("127:"&amp;ROWS(C127:C425))))),"")</f>
        <v/>
      </c>
      <c r="G135" s="23" t="str">
        <f t="array" aca="1" ref="G135" ca="1">IFERROR(INDEX(D:D,SMALL($E$2:$E$300,ROW(INDIRECT("127:"&amp;ROWS(D127:D425))))),"")</f>
        <v/>
      </c>
      <c r="H135" s="29"/>
      <c r="I135" s="24">
        <v>7</v>
      </c>
      <c r="J135" s="25">
        <f t="shared" si="27"/>
        <v>1</v>
      </c>
      <c r="K135" s="29"/>
      <c r="L135" s="29"/>
      <c r="M135" s="27">
        <f t="shared" si="34"/>
        <v>1</v>
      </c>
      <c r="N135" s="24">
        <v>7</v>
      </c>
      <c r="O135" s="25">
        <f t="shared" si="29"/>
        <v>1</v>
      </c>
      <c r="P135" s="29"/>
      <c r="Q135" s="29"/>
      <c r="R135" s="27">
        <f t="shared" si="35"/>
        <v>1</v>
      </c>
      <c r="S135" s="24">
        <v>7</v>
      </c>
      <c r="T135" s="25">
        <f t="shared" si="31"/>
        <v>1</v>
      </c>
      <c r="U135" s="26"/>
      <c r="V135" s="26"/>
      <c r="W135" s="27">
        <f t="shared" si="36"/>
        <v>1</v>
      </c>
      <c r="X135" s="24">
        <v>7</v>
      </c>
      <c r="Y135" s="25">
        <f t="shared" si="32"/>
        <v>1</v>
      </c>
      <c r="Z135" s="26"/>
      <c r="AA135" s="26"/>
      <c r="AB135" s="27">
        <f t="shared" si="37"/>
        <v>1</v>
      </c>
      <c r="AC135" s="24">
        <v>7</v>
      </c>
      <c r="AD135" s="25">
        <f t="shared" si="33"/>
        <v>1</v>
      </c>
      <c r="AE135" s="26"/>
      <c r="AF135" s="26"/>
      <c r="AG135" s="27">
        <f t="shared" si="38"/>
        <v>1</v>
      </c>
      <c r="AH135" s="24">
        <f t="shared" si="39"/>
        <v>35</v>
      </c>
      <c r="AI135" s="26">
        <f t="shared" si="40"/>
        <v>0</v>
      </c>
      <c r="AJ135" s="26">
        <f t="shared" si="41"/>
        <v>0</v>
      </c>
      <c r="AK135" s="28">
        <f t="shared" si="42"/>
        <v>5</v>
      </c>
      <c r="AL135" s="20"/>
      <c r="AM135" s="14"/>
    </row>
    <row r="136" spans="1:39" ht="20.25" customHeight="1" thickTop="1" thickBot="1" x14ac:dyDescent="0.3">
      <c r="A136" s="21" t="str">
        <f t="shared" ca="1" si="24"/>
        <v/>
      </c>
      <c r="B136" s="22" t="str">
        <f t="shared" ca="1" si="25"/>
        <v/>
      </c>
      <c r="C136" s="23" t="str">
        <f t="array" ref="C136">IF(AND('Interimaire Juin  2017'!D142=$B$1,'Interimaire Juin  2017'!J142=$B$2),'Interimaire Juin  2017'!E142,"")</f>
        <v/>
      </c>
      <c r="D136" s="23" t="str">
        <f>IF(AND('Interimaire Juin  2017'!D142=$B$1,'Interimaire Juin  2017'!J142=$B$2),'Interimaire Juin  2017'!F142,"")</f>
        <v/>
      </c>
      <c r="E136" s="23" t="str">
        <f t="shared" si="26"/>
        <v/>
      </c>
      <c r="F136" s="23" t="str">
        <f t="array" aca="1" ref="F136" ca="1">IFERROR(INDEX(C:C,SMALL($E$2:$E$300,ROW(INDIRECT("128:"&amp;ROWS(C128:C426))))),"")</f>
        <v/>
      </c>
      <c r="G136" s="23" t="str">
        <f t="array" aca="1" ref="G136" ca="1">IFERROR(INDEX(D:D,SMALL($E$2:$E$300,ROW(INDIRECT("128:"&amp;ROWS(D128:D426))))),"")</f>
        <v/>
      </c>
      <c r="H136" s="29"/>
      <c r="I136" s="24">
        <v>7</v>
      </c>
      <c r="J136" s="25">
        <f t="shared" si="27"/>
        <v>1</v>
      </c>
      <c r="K136" s="29"/>
      <c r="L136" s="29"/>
      <c r="M136" s="27">
        <f t="shared" si="34"/>
        <v>1</v>
      </c>
      <c r="N136" s="24">
        <v>7</v>
      </c>
      <c r="O136" s="25">
        <f t="shared" si="29"/>
        <v>1</v>
      </c>
      <c r="P136" s="29"/>
      <c r="Q136" s="29"/>
      <c r="R136" s="27">
        <f t="shared" si="35"/>
        <v>1</v>
      </c>
      <c r="S136" s="24">
        <v>7</v>
      </c>
      <c r="T136" s="25">
        <f t="shared" si="31"/>
        <v>1</v>
      </c>
      <c r="U136" s="26"/>
      <c r="V136" s="26"/>
      <c r="W136" s="27">
        <f t="shared" si="36"/>
        <v>1</v>
      </c>
      <c r="X136" s="24">
        <v>7</v>
      </c>
      <c r="Y136" s="25">
        <f t="shared" si="32"/>
        <v>1</v>
      </c>
      <c r="Z136" s="26"/>
      <c r="AA136" s="26"/>
      <c r="AB136" s="27">
        <f t="shared" si="37"/>
        <v>1</v>
      </c>
      <c r="AC136" s="24">
        <v>7</v>
      </c>
      <c r="AD136" s="25">
        <f t="shared" si="33"/>
        <v>1</v>
      </c>
      <c r="AE136" s="26"/>
      <c r="AF136" s="26"/>
      <c r="AG136" s="27">
        <f t="shared" si="38"/>
        <v>1</v>
      </c>
      <c r="AH136" s="24">
        <f t="shared" si="39"/>
        <v>35</v>
      </c>
      <c r="AI136" s="26">
        <f t="shared" si="40"/>
        <v>0</v>
      </c>
      <c r="AJ136" s="26">
        <f t="shared" si="41"/>
        <v>0</v>
      </c>
      <c r="AK136" s="28">
        <f t="shared" si="42"/>
        <v>5</v>
      </c>
      <c r="AL136" s="20"/>
      <c r="AM136" s="14"/>
    </row>
    <row r="137" spans="1:39" ht="20.25" customHeight="1" thickTop="1" thickBot="1" x14ac:dyDescent="0.3">
      <c r="A137" s="21" t="str">
        <f t="shared" ca="1" si="24"/>
        <v/>
      </c>
      <c r="B137" s="22" t="str">
        <f t="shared" ca="1" si="25"/>
        <v/>
      </c>
      <c r="C137" s="23" t="str">
        <f t="array" ref="C137">IF(AND('Interimaire Juin  2017'!D143=$B$1,'Interimaire Juin  2017'!J143=$B$2),'Interimaire Juin  2017'!E143,"")</f>
        <v/>
      </c>
      <c r="D137" s="23" t="str">
        <f>IF(AND('Interimaire Juin  2017'!D143=$B$1,'Interimaire Juin  2017'!J143=$B$2),'Interimaire Juin  2017'!F143,"")</f>
        <v/>
      </c>
      <c r="E137" s="23" t="str">
        <f t="shared" si="26"/>
        <v/>
      </c>
      <c r="F137" s="23" t="str">
        <f t="array" aca="1" ref="F137" ca="1">IFERROR(INDEX(C:C,SMALL($E$2:$E$300,ROW(INDIRECT("129:"&amp;ROWS(C129:C427))))),"")</f>
        <v/>
      </c>
      <c r="G137" s="23" t="str">
        <f t="array" aca="1" ref="G137" ca="1">IFERROR(INDEX(D:D,SMALL($E$2:$E$300,ROW(INDIRECT("129:"&amp;ROWS(D129:D427))))),"")</f>
        <v/>
      </c>
      <c r="H137" s="29"/>
      <c r="I137" s="24">
        <v>7</v>
      </c>
      <c r="J137" s="25">
        <f t="shared" si="27"/>
        <v>1</v>
      </c>
      <c r="K137" s="29"/>
      <c r="L137" s="29"/>
      <c r="M137" s="27">
        <f t="shared" si="34"/>
        <v>1</v>
      </c>
      <c r="N137" s="24">
        <v>7</v>
      </c>
      <c r="O137" s="25">
        <f t="shared" si="29"/>
        <v>1</v>
      </c>
      <c r="P137" s="29"/>
      <c r="Q137" s="29"/>
      <c r="R137" s="27">
        <f t="shared" si="35"/>
        <v>1</v>
      </c>
      <c r="S137" s="24">
        <v>7</v>
      </c>
      <c r="T137" s="25">
        <f t="shared" si="31"/>
        <v>1</v>
      </c>
      <c r="U137" s="26"/>
      <c r="V137" s="26"/>
      <c r="W137" s="27">
        <f t="shared" si="36"/>
        <v>1</v>
      </c>
      <c r="X137" s="24">
        <v>7</v>
      </c>
      <c r="Y137" s="25">
        <f t="shared" si="32"/>
        <v>1</v>
      </c>
      <c r="Z137" s="26"/>
      <c r="AA137" s="26"/>
      <c r="AB137" s="27">
        <f t="shared" si="37"/>
        <v>1</v>
      </c>
      <c r="AC137" s="24">
        <v>7</v>
      </c>
      <c r="AD137" s="25">
        <f t="shared" si="33"/>
        <v>1</v>
      </c>
      <c r="AE137" s="26"/>
      <c r="AF137" s="26"/>
      <c r="AG137" s="27">
        <f t="shared" si="38"/>
        <v>1</v>
      </c>
      <c r="AH137" s="24">
        <f t="shared" si="39"/>
        <v>35</v>
      </c>
      <c r="AI137" s="26">
        <f t="shared" si="40"/>
        <v>0</v>
      </c>
      <c r="AJ137" s="26">
        <f t="shared" si="41"/>
        <v>0</v>
      </c>
      <c r="AK137" s="28">
        <f t="shared" si="42"/>
        <v>5</v>
      </c>
      <c r="AL137" s="20"/>
      <c r="AM137" s="14"/>
    </row>
    <row r="138" spans="1:39" ht="20.25" customHeight="1" thickTop="1" thickBot="1" x14ac:dyDescent="0.3">
      <c r="A138" s="21" t="str">
        <f t="shared" ref="A138:A156" ca="1" si="43">+F138</f>
        <v/>
      </c>
      <c r="B138" s="22" t="str">
        <f t="shared" ref="B138:B156" ca="1" si="44">+G138</f>
        <v/>
      </c>
      <c r="C138" s="23" t="str">
        <f t="array" ref="C138">IF(AND('Interimaire Juin  2017'!D144=$B$1,'Interimaire Juin  2017'!J144=$B$2),'Interimaire Juin  2017'!E144,"")</f>
        <v/>
      </c>
      <c r="D138" s="23" t="str">
        <f>IF(AND('Interimaire Juin  2017'!D144=$B$1,'Interimaire Juin  2017'!J144=$B$2),'Interimaire Juin  2017'!F144,"")</f>
        <v/>
      </c>
      <c r="E138" s="23" t="str">
        <f t="shared" ref="E138:E201" si="45">IF(D138="","",ROW())</f>
        <v/>
      </c>
      <c r="F138" s="23" t="str">
        <f t="array" aca="1" ref="F138" ca="1">IFERROR(INDEX(C:C,SMALL($E$2:$E$300,ROW(INDIRECT("130:"&amp;ROWS(C130:C428))))),"")</f>
        <v/>
      </c>
      <c r="G138" s="23" t="str">
        <f t="array" aca="1" ref="G138" ca="1">IFERROR(INDEX(D:D,SMALL($E$2:$E$300,ROW(INDIRECT("130:"&amp;ROWS(D130:D428))))),"")</f>
        <v/>
      </c>
      <c r="H138" s="29"/>
      <c r="I138" s="24">
        <v>7</v>
      </c>
      <c r="J138" s="25">
        <f t="shared" ref="J138:J201" si="46">+IF(I138&gt;6,1,0)</f>
        <v>1</v>
      </c>
      <c r="K138" s="29"/>
      <c r="L138" s="29"/>
      <c r="M138" s="27">
        <f t="shared" si="34"/>
        <v>1</v>
      </c>
      <c r="N138" s="24">
        <v>7</v>
      </c>
      <c r="O138" s="25">
        <f t="shared" ref="O138:O201" si="47">+IF(N138&gt;6,1,0)</f>
        <v>1</v>
      </c>
      <c r="P138" s="29"/>
      <c r="Q138" s="29"/>
      <c r="R138" s="27">
        <f t="shared" si="35"/>
        <v>1</v>
      </c>
      <c r="S138" s="24">
        <v>7</v>
      </c>
      <c r="T138" s="25">
        <f t="shared" ref="T138:T201" si="48">+IF(S138&gt;6,1,0)</f>
        <v>1</v>
      </c>
      <c r="U138" s="26"/>
      <c r="V138" s="26"/>
      <c r="W138" s="27">
        <f t="shared" si="36"/>
        <v>1</v>
      </c>
      <c r="X138" s="24">
        <v>7</v>
      </c>
      <c r="Y138" s="25">
        <f t="shared" ref="Y138:Y201" si="49">+IF(X138&gt;6,1,0)</f>
        <v>1</v>
      </c>
      <c r="Z138" s="26"/>
      <c r="AA138" s="26"/>
      <c r="AB138" s="27">
        <f t="shared" si="37"/>
        <v>1</v>
      </c>
      <c r="AC138" s="24">
        <v>7</v>
      </c>
      <c r="AD138" s="25">
        <f t="shared" ref="AD138:AD201" si="50">+IF(AC138&gt;6,1,0)</f>
        <v>1</v>
      </c>
      <c r="AE138" s="26"/>
      <c r="AF138" s="26"/>
      <c r="AG138" s="27">
        <f t="shared" si="38"/>
        <v>1</v>
      </c>
      <c r="AH138" s="24">
        <f t="shared" si="39"/>
        <v>35</v>
      </c>
      <c r="AI138" s="26">
        <f t="shared" si="40"/>
        <v>0</v>
      </c>
      <c r="AJ138" s="26">
        <f t="shared" si="41"/>
        <v>0</v>
      </c>
      <c r="AK138" s="28">
        <f t="shared" si="42"/>
        <v>5</v>
      </c>
      <c r="AL138" s="20"/>
      <c r="AM138" s="14"/>
    </row>
    <row r="139" spans="1:39" ht="20.25" customHeight="1" thickTop="1" thickBot="1" x14ac:dyDescent="0.3">
      <c r="A139" s="21" t="str">
        <f t="shared" ca="1" si="43"/>
        <v/>
      </c>
      <c r="B139" s="22" t="str">
        <f t="shared" ca="1" si="44"/>
        <v/>
      </c>
      <c r="C139" s="23" t="str">
        <f t="array" ref="C139">IF(AND('Interimaire Juin  2017'!D145=$B$1,'Interimaire Juin  2017'!J145=$B$2),'Interimaire Juin  2017'!E145,"")</f>
        <v/>
      </c>
      <c r="D139" s="23" t="str">
        <f>IF(AND('Interimaire Juin  2017'!D145=$B$1,'Interimaire Juin  2017'!J145=$B$2),'Interimaire Juin  2017'!F145,"")</f>
        <v/>
      </c>
      <c r="E139" s="23" t="str">
        <f t="shared" si="45"/>
        <v/>
      </c>
      <c r="F139" s="23" t="str">
        <f t="array" aca="1" ref="F139" ca="1">IFERROR(INDEX(C:C,SMALL($E$2:$E$300,ROW(INDIRECT("131:"&amp;ROWS(C131:C429))))),"")</f>
        <v/>
      </c>
      <c r="G139" s="23" t="str">
        <f t="array" aca="1" ref="G139" ca="1">IFERROR(INDEX(D:D,SMALL($E$2:$E$300,ROW(INDIRECT("131:"&amp;ROWS(D131:D429))))),"")</f>
        <v/>
      </c>
      <c r="H139" s="29"/>
      <c r="I139" s="24">
        <v>7</v>
      </c>
      <c r="J139" s="25">
        <f t="shared" si="46"/>
        <v>1</v>
      </c>
      <c r="K139" s="29"/>
      <c r="L139" s="29"/>
      <c r="M139" s="27">
        <f t="shared" si="34"/>
        <v>1</v>
      </c>
      <c r="N139" s="24">
        <v>7</v>
      </c>
      <c r="O139" s="25">
        <f t="shared" si="47"/>
        <v>1</v>
      </c>
      <c r="P139" s="29"/>
      <c r="Q139" s="29"/>
      <c r="R139" s="27">
        <f t="shared" si="35"/>
        <v>1</v>
      </c>
      <c r="S139" s="24">
        <v>7</v>
      </c>
      <c r="T139" s="25">
        <f t="shared" si="48"/>
        <v>1</v>
      </c>
      <c r="U139" s="26"/>
      <c r="V139" s="26"/>
      <c r="W139" s="27">
        <f t="shared" si="36"/>
        <v>1</v>
      </c>
      <c r="X139" s="24">
        <v>7</v>
      </c>
      <c r="Y139" s="25">
        <f t="shared" si="49"/>
        <v>1</v>
      </c>
      <c r="Z139" s="26"/>
      <c r="AA139" s="26"/>
      <c r="AB139" s="27">
        <f t="shared" si="37"/>
        <v>1</v>
      </c>
      <c r="AC139" s="24">
        <v>7</v>
      </c>
      <c r="AD139" s="25">
        <f t="shared" si="50"/>
        <v>1</v>
      </c>
      <c r="AE139" s="26"/>
      <c r="AF139" s="26"/>
      <c r="AG139" s="27">
        <f t="shared" si="38"/>
        <v>1</v>
      </c>
      <c r="AH139" s="24">
        <f t="shared" si="39"/>
        <v>35</v>
      </c>
      <c r="AI139" s="26">
        <f t="shared" si="40"/>
        <v>0</v>
      </c>
      <c r="AJ139" s="26">
        <f t="shared" si="41"/>
        <v>0</v>
      </c>
      <c r="AK139" s="28">
        <f t="shared" si="42"/>
        <v>5</v>
      </c>
      <c r="AL139" s="20"/>
      <c r="AM139" s="14"/>
    </row>
    <row r="140" spans="1:39" ht="20.25" customHeight="1" thickTop="1" thickBot="1" x14ac:dyDescent="0.3">
      <c r="A140" s="21" t="str">
        <f t="shared" ca="1" si="43"/>
        <v/>
      </c>
      <c r="B140" s="22" t="str">
        <f t="shared" ca="1" si="44"/>
        <v/>
      </c>
      <c r="C140" s="23" t="str">
        <f t="array" ref="C140">IF(AND('Interimaire Juin  2017'!D146=$B$1,'Interimaire Juin  2017'!J146=$B$2),'Interimaire Juin  2017'!E146,"")</f>
        <v/>
      </c>
      <c r="D140" s="23" t="str">
        <f>IF(AND('Interimaire Juin  2017'!D146=$B$1,'Interimaire Juin  2017'!J146=$B$2),'Interimaire Juin  2017'!F146,"")</f>
        <v/>
      </c>
      <c r="E140" s="23" t="str">
        <f t="shared" si="45"/>
        <v/>
      </c>
      <c r="F140" s="23" t="str">
        <f t="array" aca="1" ref="F140" ca="1">IFERROR(INDEX(C:C,SMALL($E$2:$E$300,ROW(INDIRECT("132:"&amp;ROWS(C132:C430))))),"")</f>
        <v/>
      </c>
      <c r="G140" s="23" t="str">
        <f t="array" aca="1" ref="G140" ca="1">IFERROR(INDEX(D:D,SMALL($E$2:$E$300,ROW(INDIRECT("132:"&amp;ROWS(D132:D430))))),"")</f>
        <v/>
      </c>
      <c r="H140" s="29"/>
      <c r="I140" s="24">
        <v>7</v>
      </c>
      <c r="J140" s="25">
        <f t="shared" si="46"/>
        <v>1</v>
      </c>
      <c r="K140" s="29"/>
      <c r="L140" s="29"/>
      <c r="M140" s="27">
        <f t="shared" si="34"/>
        <v>1</v>
      </c>
      <c r="N140" s="24">
        <v>7</v>
      </c>
      <c r="O140" s="25">
        <f t="shared" si="47"/>
        <v>1</v>
      </c>
      <c r="P140" s="29"/>
      <c r="Q140" s="29"/>
      <c r="R140" s="27">
        <f t="shared" si="35"/>
        <v>1</v>
      </c>
      <c r="S140" s="24">
        <v>7</v>
      </c>
      <c r="T140" s="25">
        <f t="shared" si="48"/>
        <v>1</v>
      </c>
      <c r="U140" s="26"/>
      <c r="V140" s="26"/>
      <c r="W140" s="27">
        <f t="shared" si="36"/>
        <v>1</v>
      </c>
      <c r="X140" s="24">
        <v>7</v>
      </c>
      <c r="Y140" s="25">
        <f t="shared" si="49"/>
        <v>1</v>
      </c>
      <c r="Z140" s="26"/>
      <c r="AA140" s="26"/>
      <c r="AB140" s="27">
        <f t="shared" si="37"/>
        <v>1</v>
      </c>
      <c r="AC140" s="24">
        <v>7</v>
      </c>
      <c r="AD140" s="25">
        <f t="shared" si="50"/>
        <v>1</v>
      </c>
      <c r="AE140" s="26"/>
      <c r="AF140" s="26"/>
      <c r="AG140" s="27">
        <f t="shared" si="38"/>
        <v>1</v>
      </c>
      <c r="AH140" s="24">
        <f t="shared" si="39"/>
        <v>35</v>
      </c>
      <c r="AI140" s="26">
        <f t="shared" si="40"/>
        <v>0</v>
      </c>
      <c r="AJ140" s="26">
        <f t="shared" si="41"/>
        <v>0</v>
      </c>
      <c r="AK140" s="28">
        <f t="shared" si="42"/>
        <v>5</v>
      </c>
      <c r="AL140" s="20"/>
      <c r="AM140" s="14"/>
    </row>
    <row r="141" spans="1:39" ht="20.25" customHeight="1" thickTop="1" thickBot="1" x14ac:dyDescent="0.3">
      <c r="A141" s="21" t="str">
        <f t="shared" ca="1" si="43"/>
        <v/>
      </c>
      <c r="B141" s="22" t="str">
        <f t="shared" ca="1" si="44"/>
        <v/>
      </c>
      <c r="C141" s="23" t="str">
        <f t="array" ref="C141">IF(AND('Interimaire Juin  2017'!D147=$B$1,'Interimaire Juin  2017'!J147=$B$2),'Interimaire Juin  2017'!E147,"")</f>
        <v/>
      </c>
      <c r="D141" s="23" t="str">
        <f>IF(AND('Interimaire Juin  2017'!D147=$B$1,'Interimaire Juin  2017'!J147=$B$2),'Interimaire Juin  2017'!F147,"")</f>
        <v/>
      </c>
      <c r="E141" s="23" t="str">
        <f t="shared" si="45"/>
        <v/>
      </c>
      <c r="F141" s="23" t="str">
        <f t="array" aca="1" ref="F141" ca="1">IFERROR(INDEX(C:C,SMALL($E$2:$E$300,ROW(INDIRECT("133:"&amp;ROWS(C133:C431))))),"")</f>
        <v/>
      </c>
      <c r="G141" s="23" t="str">
        <f t="array" aca="1" ref="G141" ca="1">IFERROR(INDEX(D:D,SMALL($E$2:$E$300,ROW(INDIRECT("133:"&amp;ROWS(D133:D431))))),"")</f>
        <v/>
      </c>
      <c r="H141" s="29"/>
      <c r="I141" s="24">
        <v>7</v>
      </c>
      <c r="J141" s="25">
        <f t="shared" si="46"/>
        <v>1</v>
      </c>
      <c r="K141" s="29"/>
      <c r="L141" s="29"/>
      <c r="M141" s="27">
        <f t="shared" si="34"/>
        <v>1</v>
      </c>
      <c r="N141" s="24">
        <v>7</v>
      </c>
      <c r="O141" s="25">
        <f t="shared" si="47"/>
        <v>1</v>
      </c>
      <c r="P141" s="29"/>
      <c r="Q141" s="29"/>
      <c r="R141" s="27">
        <f t="shared" si="35"/>
        <v>1</v>
      </c>
      <c r="S141" s="24">
        <v>7</v>
      </c>
      <c r="T141" s="25">
        <f t="shared" si="48"/>
        <v>1</v>
      </c>
      <c r="U141" s="26"/>
      <c r="V141" s="26"/>
      <c r="W141" s="27">
        <f t="shared" si="36"/>
        <v>1</v>
      </c>
      <c r="X141" s="24">
        <v>7</v>
      </c>
      <c r="Y141" s="25">
        <f t="shared" si="49"/>
        <v>1</v>
      </c>
      <c r="Z141" s="26"/>
      <c r="AA141" s="26"/>
      <c r="AB141" s="27">
        <f t="shared" si="37"/>
        <v>1</v>
      </c>
      <c r="AC141" s="24">
        <v>7</v>
      </c>
      <c r="AD141" s="25">
        <f t="shared" si="50"/>
        <v>1</v>
      </c>
      <c r="AE141" s="26"/>
      <c r="AF141" s="26"/>
      <c r="AG141" s="27">
        <f t="shared" si="38"/>
        <v>1</v>
      </c>
      <c r="AH141" s="24">
        <f t="shared" si="39"/>
        <v>35</v>
      </c>
      <c r="AI141" s="26">
        <f t="shared" si="40"/>
        <v>0</v>
      </c>
      <c r="AJ141" s="26">
        <f t="shared" si="41"/>
        <v>0</v>
      </c>
      <c r="AK141" s="28">
        <f t="shared" si="42"/>
        <v>5</v>
      </c>
      <c r="AL141" s="20"/>
      <c r="AM141" s="14"/>
    </row>
    <row r="142" spans="1:39" ht="20.25" customHeight="1" thickTop="1" thickBot="1" x14ac:dyDescent="0.3">
      <c r="A142" s="21" t="str">
        <f t="shared" ca="1" si="43"/>
        <v/>
      </c>
      <c r="B142" s="22" t="str">
        <f t="shared" ca="1" si="44"/>
        <v/>
      </c>
      <c r="C142" s="23" t="str">
        <f t="array" ref="C142">IF(AND('Interimaire Juin  2017'!D148=$B$1,'Interimaire Juin  2017'!J148=$B$2),'Interimaire Juin  2017'!E148,"")</f>
        <v/>
      </c>
      <c r="D142" s="23" t="str">
        <f>IF(AND('Interimaire Juin  2017'!D148=$B$1,'Interimaire Juin  2017'!J148=$B$2),'Interimaire Juin  2017'!F148,"")</f>
        <v/>
      </c>
      <c r="E142" s="23" t="str">
        <f t="shared" si="45"/>
        <v/>
      </c>
      <c r="F142" s="23" t="str">
        <f t="array" aca="1" ref="F142" ca="1">IFERROR(INDEX(C:C,SMALL($E$2:$E$300,ROW(INDIRECT("134:"&amp;ROWS(C134:C432))))),"")</f>
        <v/>
      </c>
      <c r="G142" s="23" t="str">
        <f t="array" aca="1" ref="G142" ca="1">IFERROR(INDEX(D:D,SMALL($E$2:$E$300,ROW(INDIRECT("134:"&amp;ROWS(D134:D432))))),"")</f>
        <v/>
      </c>
      <c r="H142" s="29"/>
      <c r="I142" s="24">
        <v>7</v>
      </c>
      <c r="J142" s="25">
        <f t="shared" si="46"/>
        <v>1</v>
      </c>
      <c r="K142" s="29"/>
      <c r="L142" s="29"/>
      <c r="M142" s="27">
        <f t="shared" si="34"/>
        <v>1</v>
      </c>
      <c r="N142" s="24">
        <v>7</v>
      </c>
      <c r="O142" s="25">
        <f t="shared" si="47"/>
        <v>1</v>
      </c>
      <c r="P142" s="29"/>
      <c r="Q142" s="29"/>
      <c r="R142" s="27">
        <f t="shared" si="35"/>
        <v>1</v>
      </c>
      <c r="S142" s="24">
        <v>7</v>
      </c>
      <c r="T142" s="25">
        <f t="shared" si="48"/>
        <v>1</v>
      </c>
      <c r="U142" s="26"/>
      <c r="V142" s="26"/>
      <c r="W142" s="27">
        <f t="shared" si="36"/>
        <v>1</v>
      </c>
      <c r="X142" s="24">
        <v>7</v>
      </c>
      <c r="Y142" s="25">
        <f t="shared" si="49"/>
        <v>1</v>
      </c>
      <c r="Z142" s="26"/>
      <c r="AA142" s="26"/>
      <c r="AB142" s="27">
        <f t="shared" si="37"/>
        <v>1</v>
      </c>
      <c r="AC142" s="24">
        <v>7</v>
      </c>
      <c r="AD142" s="25">
        <f t="shared" si="50"/>
        <v>1</v>
      </c>
      <c r="AE142" s="26"/>
      <c r="AF142" s="26"/>
      <c r="AG142" s="27">
        <f t="shared" si="38"/>
        <v>1</v>
      </c>
      <c r="AH142" s="24">
        <f t="shared" si="39"/>
        <v>35</v>
      </c>
      <c r="AI142" s="26">
        <f t="shared" si="40"/>
        <v>0</v>
      </c>
      <c r="AJ142" s="26">
        <f t="shared" si="41"/>
        <v>0</v>
      </c>
      <c r="AK142" s="28">
        <f t="shared" si="42"/>
        <v>5</v>
      </c>
      <c r="AL142" s="20"/>
      <c r="AM142" s="14"/>
    </row>
    <row r="143" spans="1:39" ht="20.25" customHeight="1" thickTop="1" thickBot="1" x14ac:dyDescent="0.3">
      <c r="A143" s="21" t="str">
        <f t="shared" ca="1" si="43"/>
        <v/>
      </c>
      <c r="B143" s="22" t="str">
        <f t="shared" ca="1" si="44"/>
        <v/>
      </c>
      <c r="C143" s="23" t="str">
        <f t="array" ref="C143">IF(AND('Interimaire Juin  2017'!D149=$B$1,'Interimaire Juin  2017'!J149=$B$2),'Interimaire Juin  2017'!E149,"")</f>
        <v/>
      </c>
      <c r="D143" s="23" t="str">
        <f>IF(AND('Interimaire Juin  2017'!D149=$B$1,'Interimaire Juin  2017'!J149=$B$2),'Interimaire Juin  2017'!F149,"")</f>
        <v/>
      </c>
      <c r="E143" s="23" t="str">
        <f t="shared" si="45"/>
        <v/>
      </c>
      <c r="F143" s="23" t="str">
        <f t="array" aca="1" ref="F143" ca="1">IFERROR(INDEX(C:C,SMALL($E$2:$E$300,ROW(INDIRECT("135:"&amp;ROWS(C135:C433))))),"")</f>
        <v/>
      </c>
      <c r="G143" s="23" t="str">
        <f t="array" aca="1" ref="G143" ca="1">IFERROR(INDEX(D:D,SMALL($E$2:$E$300,ROW(INDIRECT("135:"&amp;ROWS(D135:D433))))),"")</f>
        <v/>
      </c>
      <c r="H143" s="29"/>
      <c r="I143" s="24">
        <v>7</v>
      </c>
      <c r="J143" s="25">
        <f t="shared" si="46"/>
        <v>1</v>
      </c>
      <c r="K143" s="29"/>
      <c r="L143" s="29"/>
      <c r="M143" s="27">
        <f t="shared" si="34"/>
        <v>1</v>
      </c>
      <c r="N143" s="24">
        <v>7</v>
      </c>
      <c r="O143" s="25">
        <f t="shared" si="47"/>
        <v>1</v>
      </c>
      <c r="P143" s="29"/>
      <c r="Q143" s="29"/>
      <c r="R143" s="27">
        <f t="shared" si="35"/>
        <v>1</v>
      </c>
      <c r="S143" s="24">
        <v>7</v>
      </c>
      <c r="T143" s="25">
        <f t="shared" si="48"/>
        <v>1</v>
      </c>
      <c r="U143" s="26"/>
      <c r="V143" s="26"/>
      <c r="W143" s="27">
        <f t="shared" si="36"/>
        <v>1</v>
      </c>
      <c r="X143" s="24">
        <v>7</v>
      </c>
      <c r="Y143" s="25">
        <f t="shared" si="49"/>
        <v>1</v>
      </c>
      <c r="Z143" s="26"/>
      <c r="AA143" s="26"/>
      <c r="AB143" s="27">
        <f t="shared" si="37"/>
        <v>1</v>
      </c>
      <c r="AC143" s="24">
        <v>7</v>
      </c>
      <c r="AD143" s="25">
        <f t="shared" si="50"/>
        <v>1</v>
      </c>
      <c r="AE143" s="26"/>
      <c r="AF143" s="26"/>
      <c r="AG143" s="27">
        <f t="shared" si="38"/>
        <v>1</v>
      </c>
      <c r="AH143" s="24">
        <f t="shared" si="39"/>
        <v>35</v>
      </c>
      <c r="AI143" s="26">
        <f t="shared" si="40"/>
        <v>0</v>
      </c>
      <c r="AJ143" s="26">
        <f t="shared" si="41"/>
        <v>0</v>
      </c>
      <c r="AK143" s="28">
        <f t="shared" si="42"/>
        <v>5</v>
      </c>
      <c r="AL143" s="20"/>
      <c r="AM143" s="14"/>
    </row>
    <row r="144" spans="1:39" ht="20.25" customHeight="1" thickTop="1" thickBot="1" x14ac:dyDescent="0.3">
      <c r="A144" s="21" t="str">
        <f t="shared" ca="1" si="43"/>
        <v/>
      </c>
      <c r="B144" s="22" t="str">
        <f t="shared" ca="1" si="44"/>
        <v/>
      </c>
      <c r="C144" s="23" t="str">
        <f t="array" ref="C144">IF(AND('Interimaire Juin  2017'!D150=$B$1,'Interimaire Juin  2017'!J150=$B$2),'Interimaire Juin  2017'!E150,"")</f>
        <v/>
      </c>
      <c r="D144" s="23" t="str">
        <f>IF(AND('Interimaire Juin  2017'!D150=$B$1,'Interimaire Juin  2017'!J150=$B$2),'Interimaire Juin  2017'!F150,"")</f>
        <v/>
      </c>
      <c r="E144" s="23" t="str">
        <f t="shared" si="45"/>
        <v/>
      </c>
      <c r="F144" s="23" t="str">
        <f t="array" aca="1" ref="F144" ca="1">IFERROR(INDEX(C:C,SMALL($E$2:$E$300,ROW(INDIRECT("136:"&amp;ROWS(C136:C434))))),"")</f>
        <v/>
      </c>
      <c r="G144" s="23" t="str">
        <f t="array" aca="1" ref="G144" ca="1">IFERROR(INDEX(D:D,SMALL($E$2:$E$300,ROW(INDIRECT("136:"&amp;ROWS(D136:D434))))),"")</f>
        <v/>
      </c>
      <c r="H144" s="29"/>
      <c r="I144" s="24">
        <v>7</v>
      </c>
      <c r="J144" s="25">
        <f t="shared" si="46"/>
        <v>1</v>
      </c>
      <c r="K144" s="29"/>
      <c r="L144" s="29"/>
      <c r="M144" s="27">
        <f t="shared" si="34"/>
        <v>1</v>
      </c>
      <c r="N144" s="24">
        <v>7</v>
      </c>
      <c r="O144" s="25">
        <f t="shared" si="47"/>
        <v>1</v>
      </c>
      <c r="P144" s="29"/>
      <c r="Q144" s="29"/>
      <c r="R144" s="27">
        <f t="shared" si="35"/>
        <v>1</v>
      </c>
      <c r="S144" s="24">
        <v>7</v>
      </c>
      <c r="T144" s="25">
        <f t="shared" si="48"/>
        <v>1</v>
      </c>
      <c r="U144" s="26"/>
      <c r="V144" s="26"/>
      <c r="W144" s="27">
        <f t="shared" si="36"/>
        <v>1</v>
      </c>
      <c r="X144" s="24">
        <v>7</v>
      </c>
      <c r="Y144" s="25">
        <f t="shared" si="49"/>
        <v>1</v>
      </c>
      <c r="Z144" s="26"/>
      <c r="AA144" s="26"/>
      <c r="AB144" s="27">
        <f t="shared" si="37"/>
        <v>1</v>
      </c>
      <c r="AC144" s="24">
        <v>7</v>
      </c>
      <c r="AD144" s="25">
        <f t="shared" si="50"/>
        <v>1</v>
      </c>
      <c r="AE144" s="26"/>
      <c r="AF144" s="26"/>
      <c r="AG144" s="27">
        <f t="shared" si="38"/>
        <v>1</v>
      </c>
      <c r="AH144" s="24">
        <f t="shared" si="39"/>
        <v>35</v>
      </c>
      <c r="AI144" s="26">
        <f t="shared" si="40"/>
        <v>0</v>
      </c>
      <c r="AJ144" s="26">
        <f t="shared" si="41"/>
        <v>0</v>
      </c>
      <c r="AK144" s="28">
        <f t="shared" si="42"/>
        <v>5</v>
      </c>
      <c r="AL144" s="20"/>
      <c r="AM144" s="14"/>
    </row>
    <row r="145" spans="1:39" ht="20.25" customHeight="1" thickTop="1" thickBot="1" x14ac:dyDescent="0.3">
      <c r="A145" s="21" t="str">
        <f t="shared" ca="1" si="43"/>
        <v/>
      </c>
      <c r="B145" s="22" t="str">
        <f t="shared" ca="1" si="44"/>
        <v/>
      </c>
      <c r="C145" s="23" t="str">
        <f t="array" ref="C145">IF(AND('Interimaire Juin  2017'!D151=$B$1,'Interimaire Juin  2017'!J151=$B$2),'Interimaire Juin  2017'!E151,"")</f>
        <v/>
      </c>
      <c r="D145" s="23" t="str">
        <f>IF(AND('Interimaire Juin  2017'!D151=$B$1,'Interimaire Juin  2017'!J151=$B$2),'Interimaire Juin  2017'!F151,"")</f>
        <v/>
      </c>
      <c r="E145" s="23" t="str">
        <f t="shared" si="45"/>
        <v/>
      </c>
      <c r="F145" s="23" t="str">
        <f t="array" aca="1" ref="F145" ca="1">IFERROR(INDEX(C:C,SMALL($E$2:$E$300,ROW(INDIRECT("137:"&amp;ROWS(C137:C435))))),"")</f>
        <v/>
      </c>
      <c r="G145" s="23" t="str">
        <f t="array" aca="1" ref="G145" ca="1">IFERROR(INDEX(D:D,SMALL($E$2:$E$300,ROW(INDIRECT("137:"&amp;ROWS(D137:D435))))),"")</f>
        <v/>
      </c>
      <c r="H145" s="29"/>
      <c r="I145" s="24">
        <v>7</v>
      </c>
      <c r="J145" s="25">
        <f t="shared" si="46"/>
        <v>1</v>
      </c>
      <c r="K145" s="29"/>
      <c r="L145" s="29"/>
      <c r="M145" s="27">
        <f t="shared" si="34"/>
        <v>1</v>
      </c>
      <c r="N145" s="24">
        <v>7</v>
      </c>
      <c r="O145" s="25">
        <f t="shared" si="47"/>
        <v>1</v>
      </c>
      <c r="P145" s="29"/>
      <c r="Q145" s="29"/>
      <c r="R145" s="27">
        <f t="shared" si="35"/>
        <v>1</v>
      </c>
      <c r="S145" s="24">
        <v>7</v>
      </c>
      <c r="T145" s="25">
        <f t="shared" si="48"/>
        <v>1</v>
      </c>
      <c r="U145" s="26"/>
      <c r="V145" s="26"/>
      <c r="W145" s="27">
        <f t="shared" si="36"/>
        <v>1</v>
      </c>
      <c r="X145" s="24">
        <v>7</v>
      </c>
      <c r="Y145" s="25">
        <f t="shared" si="49"/>
        <v>1</v>
      </c>
      <c r="Z145" s="26"/>
      <c r="AA145" s="26"/>
      <c r="AB145" s="27">
        <f t="shared" si="37"/>
        <v>1</v>
      </c>
      <c r="AC145" s="24">
        <v>7</v>
      </c>
      <c r="AD145" s="25">
        <f t="shared" si="50"/>
        <v>1</v>
      </c>
      <c r="AE145" s="26"/>
      <c r="AF145" s="26"/>
      <c r="AG145" s="27">
        <f t="shared" si="38"/>
        <v>1</v>
      </c>
      <c r="AH145" s="24">
        <f t="shared" si="39"/>
        <v>35</v>
      </c>
      <c r="AI145" s="26">
        <f t="shared" si="40"/>
        <v>0</v>
      </c>
      <c r="AJ145" s="26">
        <f t="shared" si="41"/>
        <v>0</v>
      </c>
      <c r="AK145" s="28">
        <f t="shared" si="42"/>
        <v>5</v>
      </c>
      <c r="AL145" s="20"/>
      <c r="AM145" s="14"/>
    </row>
    <row r="146" spans="1:39" ht="20.25" customHeight="1" thickTop="1" thickBot="1" x14ac:dyDescent="0.3">
      <c r="A146" s="21" t="str">
        <f t="shared" ca="1" si="43"/>
        <v/>
      </c>
      <c r="B146" s="22" t="str">
        <f t="shared" ca="1" si="44"/>
        <v/>
      </c>
      <c r="C146" s="23" t="str">
        <f t="array" ref="C146">IF(AND('Interimaire Juin  2017'!D152=$B$1,'Interimaire Juin  2017'!J152=$B$2),'Interimaire Juin  2017'!E152,"")</f>
        <v/>
      </c>
      <c r="D146" s="23" t="str">
        <f>IF(AND('Interimaire Juin  2017'!D152=$B$1,'Interimaire Juin  2017'!J152=$B$2),'Interimaire Juin  2017'!F152,"")</f>
        <v/>
      </c>
      <c r="E146" s="23" t="str">
        <f t="shared" si="45"/>
        <v/>
      </c>
      <c r="F146" s="23" t="str">
        <f t="array" aca="1" ref="F146" ca="1">IFERROR(INDEX(C:C,SMALL($E$2:$E$300,ROW(INDIRECT("138:"&amp;ROWS(C138:C436))))),"")</f>
        <v/>
      </c>
      <c r="G146" s="23" t="str">
        <f t="array" aca="1" ref="G146" ca="1">IFERROR(INDEX(D:D,SMALL($E$2:$E$300,ROW(INDIRECT("138:"&amp;ROWS(D138:D436))))),"")</f>
        <v/>
      </c>
      <c r="H146" s="29"/>
      <c r="I146" s="24">
        <v>7</v>
      </c>
      <c r="J146" s="25">
        <f t="shared" si="46"/>
        <v>1</v>
      </c>
      <c r="K146" s="29"/>
      <c r="L146" s="29"/>
      <c r="M146" s="27">
        <f t="shared" si="34"/>
        <v>1</v>
      </c>
      <c r="N146" s="24">
        <v>7</v>
      </c>
      <c r="O146" s="25">
        <f t="shared" si="47"/>
        <v>1</v>
      </c>
      <c r="P146" s="29"/>
      <c r="Q146" s="29"/>
      <c r="R146" s="27">
        <f t="shared" si="35"/>
        <v>1</v>
      </c>
      <c r="S146" s="24">
        <v>7</v>
      </c>
      <c r="T146" s="25">
        <f t="shared" si="48"/>
        <v>1</v>
      </c>
      <c r="U146" s="26"/>
      <c r="V146" s="26"/>
      <c r="W146" s="27">
        <f t="shared" si="36"/>
        <v>1</v>
      </c>
      <c r="X146" s="24">
        <v>7</v>
      </c>
      <c r="Y146" s="25">
        <f t="shared" si="49"/>
        <v>1</v>
      </c>
      <c r="Z146" s="26"/>
      <c r="AA146" s="26"/>
      <c r="AB146" s="27">
        <f t="shared" si="37"/>
        <v>1</v>
      </c>
      <c r="AC146" s="24">
        <v>7</v>
      </c>
      <c r="AD146" s="25">
        <f t="shared" si="50"/>
        <v>1</v>
      </c>
      <c r="AE146" s="26"/>
      <c r="AF146" s="26"/>
      <c r="AG146" s="27">
        <f t="shared" si="38"/>
        <v>1</v>
      </c>
      <c r="AH146" s="24">
        <f t="shared" si="39"/>
        <v>35</v>
      </c>
      <c r="AI146" s="26">
        <f t="shared" si="40"/>
        <v>0</v>
      </c>
      <c r="AJ146" s="26">
        <f t="shared" si="41"/>
        <v>0</v>
      </c>
      <c r="AK146" s="28">
        <f t="shared" si="42"/>
        <v>5</v>
      </c>
      <c r="AL146" s="20"/>
      <c r="AM146" s="14"/>
    </row>
    <row r="147" spans="1:39" ht="20.25" customHeight="1" thickTop="1" thickBot="1" x14ac:dyDescent="0.3">
      <c r="A147" s="21" t="str">
        <f t="shared" ca="1" si="43"/>
        <v/>
      </c>
      <c r="B147" s="22" t="str">
        <f t="shared" ca="1" si="44"/>
        <v/>
      </c>
      <c r="C147" s="23" t="str">
        <f t="array" ref="C147">IF(AND('Interimaire Juin  2017'!D153=$B$1,'Interimaire Juin  2017'!J153=$B$2),'Interimaire Juin  2017'!E153,"")</f>
        <v/>
      </c>
      <c r="D147" s="23" t="str">
        <f>IF(AND('Interimaire Juin  2017'!D153=$B$1,'Interimaire Juin  2017'!J153=$B$2),'Interimaire Juin  2017'!F153,"")</f>
        <v/>
      </c>
      <c r="E147" s="23" t="str">
        <f t="shared" si="45"/>
        <v/>
      </c>
      <c r="F147" s="23" t="str">
        <f t="array" aca="1" ref="F147" ca="1">IFERROR(INDEX(C:C,SMALL($E$2:$E$300,ROW(INDIRECT("139:"&amp;ROWS(C139:C437))))),"")</f>
        <v/>
      </c>
      <c r="G147" s="23" t="str">
        <f t="array" aca="1" ref="G147" ca="1">IFERROR(INDEX(D:D,SMALL($E$2:$E$300,ROW(INDIRECT("139:"&amp;ROWS(D139:D437))))),"")</f>
        <v/>
      </c>
      <c r="H147" s="29"/>
      <c r="I147" s="24">
        <v>7</v>
      </c>
      <c r="J147" s="25">
        <f t="shared" si="46"/>
        <v>1</v>
      </c>
      <c r="K147" s="29"/>
      <c r="L147" s="29"/>
      <c r="M147" s="27">
        <f t="shared" si="34"/>
        <v>1</v>
      </c>
      <c r="N147" s="24">
        <v>7</v>
      </c>
      <c r="O147" s="25">
        <f t="shared" si="47"/>
        <v>1</v>
      </c>
      <c r="P147" s="29"/>
      <c r="Q147" s="29"/>
      <c r="R147" s="27">
        <f t="shared" si="35"/>
        <v>1</v>
      </c>
      <c r="S147" s="24">
        <v>7</v>
      </c>
      <c r="T147" s="25">
        <f t="shared" si="48"/>
        <v>1</v>
      </c>
      <c r="U147" s="26"/>
      <c r="V147" s="26"/>
      <c r="W147" s="27">
        <f t="shared" si="36"/>
        <v>1</v>
      </c>
      <c r="X147" s="24">
        <v>7</v>
      </c>
      <c r="Y147" s="25">
        <f t="shared" si="49"/>
        <v>1</v>
      </c>
      <c r="Z147" s="26"/>
      <c r="AA147" s="26"/>
      <c r="AB147" s="27">
        <f t="shared" si="37"/>
        <v>1</v>
      </c>
      <c r="AC147" s="24">
        <v>7</v>
      </c>
      <c r="AD147" s="25">
        <f t="shared" si="50"/>
        <v>1</v>
      </c>
      <c r="AE147" s="26"/>
      <c r="AF147" s="26"/>
      <c r="AG147" s="27">
        <f t="shared" si="38"/>
        <v>1</v>
      </c>
      <c r="AH147" s="24">
        <f t="shared" si="39"/>
        <v>35</v>
      </c>
      <c r="AI147" s="26">
        <f t="shared" si="40"/>
        <v>0</v>
      </c>
      <c r="AJ147" s="26">
        <f t="shared" si="41"/>
        <v>0</v>
      </c>
      <c r="AK147" s="28">
        <f t="shared" si="42"/>
        <v>5</v>
      </c>
      <c r="AL147" s="20"/>
      <c r="AM147" s="14"/>
    </row>
    <row r="148" spans="1:39" ht="20.25" customHeight="1" thickTop="1" thickBot="1" x14ac:dyDescent="0.3">
      <c r="A148" s="21" t="str">
        <f t="shared" ca="1" si="43"/>
        <v/>
      </c>
      <c r="B148" s="22" t="str">
        <f t="shared" ca="1" si="44"/>
        <v/>
      </c>
      <c r="C148" s="23" t="str">
        <f t="array" ref="C148">IF(AND('Interimaire Juin  2017'!D154=$B$1,'Interimaire Juin  2017'!J154=$B$2),'Interimaire Juin  2017'!E154,"")</f>
        <v/>
      </c>
      <c r="D148" s="23" t="str">
        <f>IF(AND('Interimaire Juin  2017'!D154=$B$1,'Interimaire Juin  2017'!J154=$B$2),'Interimaire Juin  2017'!F154,"")</f>
        <v/>
      </c>
      <c r="E148" s="23" t="str">
        <f t="shared" si="45"/>
        <v/>
      </c>
      <c r="F148" s="23" t="str">
        <f t="array" aca="1" ref="F148" ca="1">IFERROR(INDEX(C:C,SMALL($E$2:$E$300,ROW(INDIRECT("140:"&amp;ROWS(C140:C438))))),"")</f>
        <v/>
      </c>
      <c r="G148" s="23" t="str">
        <f t="array" aca="1" ref="G148" ca="1">IFERROR(INDEX(D:D,SMALL($E$2:$E$300,ROW(INDIRECT("140:"&amp;ROWS(D140:D438))))),"")</f>
        <v/>
      </c>
      <c r="H148" s="29"/>
      <c r="I148" s="24">
        <v>7</v>
      </c>
      <c r="J148" s="25">
        <f t="shared" si="46"/>
        <v>1</v>
      </c>
      <c r="K148" s="29"/>
      <c r="L148" s="29"/>
      <c r="M148" s="27">
        <f t="shared" si="34"/>
        <v>1</v>
      </c>
      <c r="N148" s="24">
        <v>7</v>
      </c>
      <c r="O148" s="25">
        <f t="shared" si="47"/>
        <v>1</v>
      </c>
      <c r="P148" s="29"/>
      <c r="Q148" s="29"/>
      <c r="R148" s="27">
        <f t="shared" si="35"/>
        <v>1</v>
      </c>
      <c r="S148" s="24">
        <v>7</v>
      </c>
      <c r="T148" s="25">
        <f t="shared" si="48"/>
        <v>1</v>
      </c>
      <c r="U148" s="26"/>
      <c r="V148" s="26"/>
      <c r="W148" s="27">
        <f t="shared" si="36"/>
        <v>1</v>
      </c>
      <c r="X148" s="24">
        <v>7</v>
      </c>
      <c r="Y148" s="25">
        <f t="shared" si="49"/>
        <v>1</v>
      </c>
      <c r="Z148" s="26"/>
      <c r="AA148" s="26"/>
      <c r="AB148" s="27">
        <f t="shared" si="37"/>
        <v>1</v>
      </c>
      <c r="AC148" s="24">
        <v>7</v>
      </c>
      <c r="AD148" s="25">
        <f t="shared" si="50"/>
        <v>1</v>
      </c>
      <c r="AE148" s="26"/>
      <c r="AF148" s="26"/>
      <c r="AG148" s="27">
        <f t="shared" si="38"/>
        <v>1</v>
      </c>
      <c r="AH148" s="24">
        <f t="shared" si="39"/>
        <v>35</v>
      </c>
      <c r="AI148" s="26">
        <f t="shared" si="40"/>
        <v>0</v>
      </c>
      <c r="AJ148" s="26">
        <f t="shared" si="41"/>
        <v>0</v>
      </c>
      <c r="AK148" s="28">
        <f t="shared" si="42"/>
        <v>5</v>
      </c>
      <c r="AL148" s="20"/>
      <c r="AM148" s="14"/>
    </row>
    <row r="149" spans="1:39" ht="20.25" customHeight="1" thickTop="1" thickBot="1" x14ac:dyDescent="0.3">
      <c r="A149" s="21" t="str">
        <f t="shared" ca="1" si="43"/>
        <v/>
      </c>
      <c r="B149" s="22" t="str">
        <f t="shared" ca="1" si="44"/>
        <v/>
      </c>
      <c r="C149" s="23" t="str">
        <f t="array" ref="C149">IF(AND('Interimaire Juin  2017'!D155=$B$1,'Interimaire Juin  2017'!J155=$B$2),'Interimaire Juin  2017'!E155,"")</f>
        <v/>
      </c>
      <c r="D149" s="23" t="str">
        <f>IF(AND('Interimaire Juin  2017'!D155=$B$1,'Interimaire Juin  2017'!J155=$B$2),'Interimaire Juin  2017'!F155,"")</f>
        <v/>
      </c>
      <c r="E149" s="23" t="str">
        <f t="shared" si="45"/>
        <v/>
      </c>
      <c r="F149" s="23" t="str">
        <f t="array" aca="1" ref="F149" ca="1">IFERROR(INDEX(C:C,SMALL($E$2:$E$300,ROW(INDIRECT("141:"&amp;ROWS(C141:C439))))),"")</f>
        <v/>
      </c>
      <c r="G149" s="23" t="str">
        <f t="array" aca="1" ref="G149" ca="1">IFERROR(INDEX(D:D,SMALL($E$2:$E$300,ROW(INDIRECT("141:"&amp;ROWS(D141:D439))))),"")</f>
        <v/>
      </c>
      <c r="H149" s="29"/>
      <c r="I149" s="24">
        <v>7</v>
      </c>
      <c r="J149" s="25">
        <f t="shared" si="46"/>
        <v>1</v>
      </c>
      <c r="K149" s="29"/>
      <c r="L149" s="29"/>
      <c r="M149" s="27">
        <f t="shared" si="34"/>
        <v>1</v>
      </c>
      <c r="N149" s="24">
        <v>7</v>
      </c>
      <c r="O149" s="25">
        <f t="shared" si="47"/>
        <v>1</v>
      </c>
      <c r="P149" s="29"/>
      <c r="Q149" s="29"/>
      <c r="R149" s="27">
        <f t="shared" si="35"/>
        <v>1</v>
      </c>
      <c r="S149" s="24">
        <v>7</v>
      </c>
      <c r="T149" s="25">
        <f t="shared" si="48"/>
        <v>1</v>
      </c>
      <c r="U149" s="26"/>
      <c r="V149" s="26"/>
      <c r="W149" s="27">
        <f t="shared" si="36"/>
        <v>1</v>
      </c>
      <c r="X149" s="24">
        <v>7</v>
      </c>
      <c r="Y149" s="25">
        <f t="shared" si="49"/>
        <v>1</v>
      </c>
      <c r="Z149" s="26"/>
      <c r="AA149" s="26"/>
      <c r="AB149" s="27">
        <f t="shared" si="37"/>
        <v>1</v>
      </c>
      <c r="AC149" s="24">
        <v>7</v>
      </c>
      <c r="AD149" s="25">
        <f t="shared" si="50"/>
        <v>1</v>
      </c>
      <c r="AE149" s="26"/>
      <c r="AF149" s="26"/>
      <c r="AG149" s="27">
        <f t="shared" si="38"/>
        <v>1</v>
      </c>
      <c r="AH149" s="24">
        <f t="shared" si="39"/>
        <v>35</v>
      </c>
      <c r="AI149" s="26">
        <f t="shared" si="40"/>
        <v>0</v>
      </c>
      <c r="AJ149" s="26">
        <f t="shared" si="41"/>
        <v>0</v>
      </c>
      <c r="AK149" s="28">
        <f t="shared" si="42"/>
        <v>5</v>
      </c>
      <c r="AL149" s="20"/>
      <c r="AM149" s="14"/>
    </row>
    <row r="150" spans="1:39" ht="20.25" customHeight="1" thickTop="1" thickBot="1" x14ac:dyDescent="0.3">
      <c r="A150" s="21" t="str">
        <f t="shared" ca="1" si="43"/>
        <v/>
      </c>
      <c r="B150" s="22" t="str">
        <f t="shared" ca="1" si="44"/>
        <v/>
      </c>
      <c r="C150" s="23" t="str">
        <f t="array" ref="C150">IF(AND('Interimaire Juin  2017'!D156=$B$1,'Interimaire Juin  2017'!J156=$B$2),'Interimaire Juin  2017'!E156,"")</f>
        <v/>
      </c>
      <c r="D150" s="23" t="str">
        <f>IF(AND('Interimaire Juin  2017'!D156=$B$1,'Interimaire Juin  2017'!J156=$B$2),'Interimaire Juin  2017'!F156,"")</f>
        <v/>
      </c>
      <c r="E150" s="23" t="str">
        <f t="shared" si="45"/>
        <v/>
      </c>
      <c r="F150" s="23" t="str">
        <f t="array" aca="1" ref="F150" ca="1">IFERROR(INDEX(C:C,SMALL($E$2:$E$300,ROW(INDIRECT("142:"&amp;ROWS(C142:C440))))),"")</f>
        <v/>
      </c>
      <c r="G150" s="23" t="str">
        <f t="array" aca="1" ref="G150" ca="1">IFERROR(INDEX(D:D,SMALL($E$2:$E$300,ROW(INDIRECT("142:"&amp;ROWS(D142:D440))))),"")</f>
        <v/>
      </c>
      <c r="H150" s="29"/>
      <c r="I150" s="24">
        <v>7</v>
      </c>
      <c r="J150" s="25">
        <f t="shared" si="46"/>
        <v>1</v>
      </c>
      <c r="K150" s="29"/>
      <c r="L150" s="29"/>
      <c r="M150" s="27">
        <f t="shared" si="34"/>
        <v>1</v>
      </c>
      <c r="N150" s="24">
        <v>7</v>
      </c>
      <c r="O150" s="25">
        <f t="shared" si="47"/>
        <v>1</v>
      </c>
      <c r="P150" s="29"/>
      <c r="Q150" s="29"/>
      <c r="R150" s="27">
        <f t="shared" si="35"/>
        <v>1</v>
      </c>
      <c r="S150" s="24">
        <v>7</v>
      </c>
      <c r="T150" s="25">
        <f t="shared" si="48"/>
        <v>1</v>
      </c>
      <c r="U150" s="26"/>
      <c r="V150" s="26"/>
      <c r="W150" s="27">
        <f t="shared" si="36"/>
        <v>1</v>
      </c>
      <c r="X150" s="24">
        <v>7</v>
      </c>
      <c r="Y150" s="25">
        <f t="shared" si="49"/>
        <v>1</v>
      </c>
      <c r="Z150" s="26"/>
      <c r="AA150" s="26"/>
      <c r="AB150" s="27">
        <f t="shared" si="37"/>
        <v>1</v>
      </c>
      <c r="AC150" s="24">
        <v>7</v>
      </c>
      <c r="AD150" s="25">
        <f t="shared" si="50"/>
        <v>1</v>
      </c>
      <c r="AE150" s="26"/>
      <c r="AF150" s="26"/>
      <c r="AG150" s="27">
        <f t="shared" si="38"/>
        <v>1</v>
      </c>
      <c r="AH150" s="24">
        <f t="shared" si="39"/>
        <v>35</v>
      </c>
      <c r="AI150" s="26">
        <f t="shared" si="40"/>
        <v>0</v>
      </c>
      <c r="AJ150" s="26">
        <f t="shared" si="41"/>
        <v>0</v>
      </c>
      <c r="AK150" s="28">
        <f t="shared" si="42"/>
        <v>5</v>
      </c>
      <c r="AL150" s="20"/>
      <c r="AM150" s="14"/>
    </row>
    <row r="151" spans="1:39" ht="20.25" customHeight="1" thickTop="1" thickBot="1" x14ac:dyDescent="0.3">
      <c r="A151" s="21" t="str">
        <f t="shared" ca="1" si="43"/>
        <v/>
      </c>
      <c r="B151" s="22" t="str">
        <f t="shared" ca="1" si="44"/>
        <v/>
      </c>
      <c r="C151" s="23" t="str">
        <f t="array" ref="C151">IF(AND('Interimaire Juin  2017'!D157=$B$1,'Interimaire Juin  2017'!J157=$B$2),'Interimaire Juin  2017'!E157,"")</f>
        <v/>
      </c>
      <c r="D151" s="23" t="str">
        <f>IF(AND('Interimaire Juin  2017'!D157=$B$1,'Interimaire Juin  2017'!J157=$B$2),'Interimaire Juin  2017'!F157,"")</f>
        <v/>
      </c>
      <c r="E151" s="23" t="str">
        <f t="shared" si="45"/>
        <v/>
      </c>
      <c r="F151" s="23" t="str">
        <f t="array" aca="1" ref="F151" ca="1">IFERROR(INDEX(C:C,SMALL($E$2:$E$300,ROW(INDIRECT("143:"&amp;ROWS(C143:C441))))),"")</f>
        <v/>
      </c>
      <c r="G151" s="23" t="str">
        <f t="array" aca="1" ref="G151" ca="1">IFERROR(INDEX(D:D,SMALL($E$2:$E$300,ROW(INDIRECT("143:"&amp;ROWS(D143:D441))))),"")</f>
        <v/>
      </c>
      <c r="H151" s="29"/>
      <c r="I151" s="24">
        <v>7</v>
      </c>
      <c r="J151" s="25">
        <f t="shared" si="46"/>
        <v>1</v>
      </c>
      <c r="K151" s="29"/>
      <c r="L151" s="29"/>
      <c r="M151" s="27">
        <f t="shared" si="34"/>
        <v>1</v>
      </c>
      <c r="N151" s="24">
        <v>7</v>
      </c>
      <c r="O151" s="25">
        <f t="shared" si="47"/>
        <v>1</v>
      </c>
      <c r="P151" s="29"/>
      <c r="Q151" s="29"/>
      <c r="R151" s="27">
        <f t="shared" si="35"/>
        <v>1</v>
      </c>
      <c r="S151" s="24">
        <v>7</v>
      </c>
      <c r="T151" s="25">
        <f t="shared" si="48"/>
        <v>1</v>
      </c>
      <c r="U151" s="26"/>
      <c r="V151" s="26"/>
      <c r="W151" s="27">
        <f t="shared" si="36"/>
        <v>1</v>
      </c>
      <c r="X151" s="24">
        <v>7</v>
      </c>
      <c r="Y151" s="25">
        <f t="shared" si="49"/>
        <v>1</v>
      </c>
      <c r="Z151" s="26"/>
      <c r="AA151" s="26"/>
      <c r="AB151" s="27">
        <f t="shared" si="37"/>
        <v>1</v>
      </c>
      <c r="AC151" s="24">
        <v>7</v>
      </c>
      <c r="AD151" s="25">
        <f t="shared" si="50"/>
        <v>1</v>
      </c>
      <c r="AE151" s="26"/>
      <c r="AF151" s="26"/>
      <c r="AG151" s="27">
        <f t="shared" si="38"/>
        <v>1</v>
      </c>
      <c r="AH151" s="24">
        <f t="shared" si="39"/>
        <v>35</v>
      </c>
      <c r="AI151" s="26">
        <f t="shared" si="40"/>
        <v>0</v>
      </c>
      <c r="AJ151" s="26">
        <f t="shared" si="41"/>
        <v>0</v>
      </c>
      <c r="AK151" s="28">
        <f t="shared" si="42"/>
        <v>5</v>
      </c>
      <c r="AL151" s="20"/>
      <c r="AM151" s="14"/>
    </row>
    <row r="152" spans="1:39" ht="20.25" customHeight="1" thickTop="1" thickBot="1" x14ac:dyDescent="0.3">
      <c r="A152" s="21" t="str">
        <f t="shared" ca="1" si="43"/>
        <v/>
      </c>
      <c r="B152" s="22" t="str">
        <f t="shared" ca="1" si="44"/>
        <v/>
      </c>
      <c r="C152" s="23" t="str">
        <f t="array" ref="C152">IF(AND('Interimaire Juin  2017'!D158=$B$1,'Interimaire Juin  2017'!J158=$B$2),'Interimaire Juin  2017'!E158,"")</f>
        <v/>
      </c>
      <c r="D152" s="23" t="str">
        <f>IF(AND('Interimaire Juin  2017'!D158=$B$1,'Interimaire Juin  2017'!J158=$B$2),'Interimaire Juin  2017'!F158,"")</f>
        <v/>
      </c>
      <c r="E152" s="23" t="str">
        <f t="shared" si="45"/>
        <v/>
      </c>
      <c r="F152" s="23" t="str">
        <f t="array" aca="1" ref="F152" ca="1">IFERROR(INDEX(C:C,SMALL($E$2:$E$300,ROW(INDIRECT("144:"&amp;ROWS(C144:C442))))),"")</f>
        <v/>
      </c>
      <c r="G152" s="23" t="str">
        <f t="array" aca="1" ref="G152" ca="1">IFERROR(INDEX(D:D,SMALL($E$2:$E$300,ROW(INDIRECT("144:"&amp;ROWS(D144:D442))))),"")</f>
        <v/>
      </c>
      <c r="H152" s="29"/>
      <c r="I152" s="24">
        <v>7</v>
      </c>
      <c r="J152" s="25">
        <f t="shared" si="46"/>
        <v>1</v>
      </c>
      <c r="K152" s="29"/>
      <c r="L152" s="29"/>
      <c r="M152" s="27">
        <f t="shared" si="34"/>
        <v>1</v>
      </c>
      <c r="N152" s="24">
        <v>7</v>
      </c>
      <c r="O152" s="25">
        <f t="shared" si="47"/>
        <v>1</v>
      </c>
      <c r="P152" s="29"/>
      <c r="Q152" s="29"/>
      <c r="R152" s="27">
        <f t="shared" si="35"/>
        <v>1</v>
      </c>
      <c r="S152" s="24">
        <v>7</v>
      </c>
      <c r="T152" s="25">
        <f t="shared" si="48"/>
        <v>1</v>
      </c>
      <c r="U152" s="26"/>
      <c r="V152" s="26"/>
      <c r="W152" s="27">
        <f t="shared" si="36"/>
        <v>1</v>
      </c>
      <c r="X152" s="24">
        <v>7</v>
      </c>
      <c r="Y152" s="25">
        <f t="shared" si="49"/>
        <v>1</v>
      </c>
      <c r="Z152" s="26"/>
      <c r="AA152" s="26"/>
      <c r="AB152" s="27">
        <f t="shared" si="37"/>
        <v>1</v>
      </c>
      <c r="AC152" s="24">
        <v>7</v>
      </c>
      <c r="AD152" s="25">
        <f t="shared" si="50"/>
        <v>1</v>
      </c>
      <c r="AE152" s="26"/>
      <c r="AF152" s="26"/>
      <c r="AG152" s="27">
        <f t="shared" si="38"/>
        <v>1</v>
      </c>
      <c r="AH152" s="24">
        <f t="shared" si="39"/>
        <v>35</v>
      </c>
      <c r="AI152" s="26">
        <f t="shared" si="40"/>
        <v>0</v>
      </c>
      <c r="AJ152" s="26">
        <f t="shared" si="41"/>
        <v>0</v>
      </c>
      <c r="AK152" s="28">
        <f t="shared" si="42"/>
        <v>5</v>
      </c>
      <c r="AL152" s="20"/>
      <c r="AM152" s="14"/>
    </row>
    <row r="153" spans="1:39" ht="20.25" customHeight="1" thickTop="1" thickBot="1" x14ac:dyDescent="0.3">
      <c r="A153" s="21" t="str">
        <f t="shared" ca="1" si="43"/>
        <v/>
      </c>
      <c r="B153" s="22" t="str">
        <f t="shared" ca="1" si="44"/>
        <v/>
      </c>
      <c r="C153" s="23" t="str">
        <f t="array" ref="C153">IF(AND('Interimaire Juin  2017'!D159=$B$1,'Interimaire Juin  2017'!J159=$B$2),'Interimaire Juin  2017'!E159,"")</f>
        <v/>
      </c>
      <c r="D153" s="23" t="str">
        <f>IF(AND('Interimaire Juin  2017'!D159=$B$1,'Interimaire Juin  2017'!J159=$B$2),'Interimaire Juin  2017'!F159,"")</f>
        <v/>
      </c>
      <c r="E153" s="23" t="str">
        <f t="shared" si="45"/>
        <v/>
      </c>
      <c r="F153" s="23" t="str">
        <f t="array" aca="1" ref="F153" ca="1">IFERROR(INDEX(C:C,SMALL($E$2:$E$300,ROW(INDIRECT("145:"&amp;ROWS(C145:C443))))),"")</f>
        <v/>
      </c>
      <c r="G153" s="23" t="str">
        <f t="array" aca="1" ref="G153" ca="1">IFERROR(INDEX(D:D,SMALL($E$2:$E$300,ROW(INDIRECT("145:"&amp;ROWS(D145:D443))))),"")</f>
        <v/>
      </c>
      <c r="H153" s="29"/>
      <c r="I153" s="24">
        <v>7</v>
      </c>
      <c r="J153" s="25">
        <f t="shared" si="46"/>
        <v>1</v>
      </c>
      <c r="K153" s="29"/>
      <c r="L153" s="29"/>
      <c r="M153" s="27">
        <f t="shared" si="34"/>
        <v>1</v>
      </c>
      <c r="N153" s="24">
        <v>7</v>
      </c>
      <c r="O153" s="25">
        <f t="shared" si="47"/>
        <v>1</v>
      </c>
      <c r="P153" s="29"/>
      <c r="Q153" s="29"/>
      <c r="R153" s="27">
        <f t="shared" si="35"/>
        <v>1</v>
      </c>
      <c r="S153" s="24">
        <v>7</v>
      </c>
      <c r="T153" s="25">
        <f t="shared" si="48"/>
        <v>1</v>
      </c>
      <c r="U153" s="26"/>
      <c r="V153" s="26"/>
      <c r="W153" s="27">
        <f t="shared" si="36"/>
        <v>1</v>
      </c>
      <c r="X153" s="24">
        <v>7</v>
      </c>
      <c r="Y153" s="25">
        <f t="shared" si="49"/>
        <v>1</v>
      </c>
      <c r="Z153" s="26"/>
      <c r="AA153" s="26"/>
      <c r="AB153" s="27">
        <f t="shared" si="37"/>
        <v>1</v>
      </c>
      <c r="AC153" s="24">
        <v>7</v>
      </c>
      <c r="AD153" s="25">
        <f t="shared" si="50"/>
        <v>1</v>
      </c>
      <c r="AE153" s="26"/>
      <c r="AF153" s="26"/>
      <c r="AG153" s="27">
        <f t="shared" si="38"/>
        <v>1</v>
      </c>
      <c r="AH153" s="24">
        <f t="shared" si="39"/>
        <v>35</v>
      </c>
      <c r="AI153" s="26">
        <f t="shared" si="40"/>
        <v>0</v>
      </c>
      <c r="AJ153" s="26">
        <f t="shared" si="41"/>
        <v>0</v>
      </c>
      <c r="AK153" s="28">
        <f t="shared" si="42"/>
        <v>5</v>
      </c>
      <c r="AL153" s="20"/>
      <c r="AM153" s="14"/>
    </row>
    <row r="154" spans="1:39" ht="20.25" customHeight="1" thickTop="1" thickBot="1" x14ac:dyDescent="0.3">
      <c r="A154" s="21" t="str">
        <f t="shared" ca="1" si="43"/>
        <v/>
      </c>
      <c r="B154" s="22" t="str">
        <f t="shared" ca="1" si="44"/>
        <v/>
      </c>
      <c r="C154" s="23" t="str">
        <f t="array" ref="C154">IF(AND('Interimaire Juin  2017'!D160=$B$1,'Interimaire Juin  2017'!J160=$B$2),'Interimaire Juin  2017'!E160,"")</f>
        <v/>
      </c>
      <c r="D154" s="23" t="str">
        <f>IF(AND('Interimaire Juin  2017'!D160=$B$1,'Interimaire Juin  2017'!J160=$B$2),'Interimaire Juin  2017'!F160,"")</f>
        <v/>
      </c>
      <c r="E154" s="23" t="str">
        <f t="shared" si="45"/>
        <v/>
      </c>
      <c r="F154" s="23" t="str">
        <f t="array" aca="1" ref="F154" ca="1">IFERROR(INDEX(C:C,SMALL($E$2:$E$300,ROW(INDIRECT("146:"&amp;ROWS(C146:C444))))),"")</f>
        <v/>
      </c>
      <c r="G154" s="23" t="str">
        <f t="array" aca="1" ref="G154" ca="1">IFERROR(INDEX(D:D,SMALL($E$2:$E$300,ROW(INDIRECT("146:"&amp;ROWS(D146:D444))))),"")</f>
        <v/>
      </c>
      <c r="H154" s="29"/>
      <c r="I154" s="24">
        <v>7</v>
      </c>
      <c r="J154" s="25">
        <f t="shared" si="46"/>
        <v>1</v>
      </c>
      <c r="K154" s="29"/>
      <c r="L154" s="29"/>
      <c r="M154" s="27">
        <f t="shared" si="34"/>
        <v>1</v>
      </c>
      <c r="N154" s="24">
        <v>7</v>
      </c>
      <c r="O154" s="25">
        <f t="shared" si="47"/>
        <v>1</v>
      </c>
      <c r="P154" s="29"/>
      <c r="Q154" s="29"/>
      <c r="R154" s="27">
        <f t="shared" si="35"/>
        <v>1</v>
      </c>
      <c r="S154" s="24">
        <v>7</v>
      </c>
      <c r="T154" s="25">
        <f t="shared" si="48"/>
        <v>1</v>
      </c>
      <c r="U154" s="26"/>
      <c r="V154" s="26"/>
      <c r="W154" s="27">
        <f t="shared" si="36"/>
        <v>1</v>
      </c>
      <c r="X154" s="24">
        <v>7</v>
      </c>
      <c r="Y154" s="25">
        <f t="shared" si="49"/>
        <v>1</v>
      </c>
      <c r="Z154" s="26"/>
      <c r="AA154" s="26"/>
      <c r="AB154" s="27">
        <f t="shared" si="37"/>
        <v>1</v>
      </c>
      <c r="AC154" s="24">
        <v>7</v>
      </c>
      <c r="AD154" s="25">
        <f t="shared" si="50"/>
        <v>1</v>
      </c>
      <c r="AE154" s="26"/>
      <c r="AF154" s="26"/>
      <c r="AG154" s="27">
        <f t="shared" si="38"/>
        <v>1</v>
      </c>
      <c r="AH154" s="24">
        <f t="shared" si="39"/>
        <v>35</v>
      </c>
      <c r="AI154" s="26">
        <f t="shared" si="40"/>
        <v>0</v>
      </c>
      <c r="AJ154" s="26">
        <f t="shared" si="41"/>
        <v>0</v>
      </c>
      <c r="AK154" s="28">
        <f t="shared" si="42"/>
        <v>5</v>
      </c>
      <c r="AL154" s="20"/>
      <c r="AM154" s="14"/>
    </row>
    <row r="155" spans="1:39" ht="20.25" customHeight="1" thickTop="1" thickBot="1" x14ac:dyDescent="0.3">
      <c r="A155" s="21" t="str">
        <f t="shared" ca="1" si="43"/>
        <v/>
      </c>
      <c r="B155" s="22" t="str">
        <f t="shared" ca="1" si="44"/>
        <v/>
      </c>
      <c r="C155" s="23" t="str">
        <f t="array" ref="C155">IF(AND('Interimaire Juin  2017'!D161=$B$1,'Interimaire Juin  2017'!J161=$B$2),'Interimaire Juin  2017'!E161,"")</f>
        <v/>
      </c>
      <c r="D155" s="23" t="str">
        <f>IF(AND('Interimaire Juin  2017'!D161=$B$1,'Interimaire Juin  2017'!J161=$B$2),'Interimaire Juin  2017'!F161,"")</f>
        <v/>
      </c>
      <c r="E155" s="23" t="str">
        <f t="shared" si="45"/>
        <v/>
      </c>
      <c r="F155" s="23" t="str">
        <f t="array" aca="1" ref="F155" ca="1">IFERROR(INDEX(C:C,SMALL($E$2:$E$300,ROW(INDIRECT("147:"&amp;ROWS(C147:C445))))),"")</f>
        <v/>
      </c>
      <c r="G155" s="23" t="str">
        <f t="array" aca="1" ref="G155" ca="1">IFERROR(INDEX(D:D,SMALL($E$2:$E$300,ROW(INDIRECT("147:"&amp;ROWS(D147:D445))))),"")</f>
        <v/>
      </c>
      <c r="H155" s="29"/>
      <c r="I155" s="24">
        <v>7</v>
      </c>
      <c r="J155" s="25">
        <f t="shared" si="46"/>
        <v>1</v>
      </c>
      <c r="K155" s="29"/>
      <c r="L155" s="29"/>
      <c r="M155" s="27">
        <f t="shared" si="34"/>
        <v>1</v>
      </c>
      <c r="N155" s="24">
        <v>7</v>
      </c>
      <c r="O155" s="25">
        <f t="shared" si="47"/>
        <v>1</v>
      </c>
      <c r="P155" s="29"/>
      <c r="Q155" s="29"/>
      <c r="R155" s="27">
        <f t="shared" si="35"/>
        <v>1</v>
      </c>
      <c r="S155" s="24">
        <v>7</v>
      </c>
      <c r="T155" s="25">
        <f t="shared" si="48"/>
        <v>1</v>
      </c>
      <c r="U155" s="26"/>
      <c r="V155" s="26"/>
      <c r="W155" s="27">
        <f t="shared" si="36"/>
        <v>1</v>
      </c>
      <c r="X155" s="24">
        <v>7</v>
      </c>
      <c r="Y155" s="25">
        <f t="shared" si="49"/>
        <v>1</v>
      </c>
      <c r="Z155" s="26"/>
      <c r="AA155" s="26"/>
      <c r="AB155" s="27">
        <f t="shared" si="37"/>
        <v>1</v>
      </c>
      <c r="AC155" s="24">
        <v>7</v>
      </c>
      <c r="AD155" s="25">
        <f t="shared" si="50"/>
        <v>1</v>
      </c>
      <c r="AE155" s="26"/>
      <c r="AF155" s="26"/>
      <c r="AG155" s="27">
        <f t="shared" si="38"/>
        <v>1</v>
      </c>
      <c r="AH155" s="24">
        <f t="shared" si="39"/>
        <v>35</v>
      </c>
      <c r="AI155" s="26">
        <f t="shared" si="40"/>
        <v>0</v>
      </c>
      <c r="AJ155" s="26">
        <f t="shared" si="41"/>
        <v>0</v>
      </c>
      <c r="AK155" s="28">
        <f t="shared" si="42"/>
        <v>5</v>
      </c>
      <c r="AL155" s="20"/>
      <c r="AM155" s="14"/>
    </row>
    <row r="156" spans="1:39" ht="20.25" customHeight="1" thickTop="1" thickBot="1" x14ac:dyDescent="0.3">
      <c r="A156" s="21" t="str">
        <f t="shared" ca="1" si="43"/>
        <v/>
      </c>
      <c r="B156" s="22" t="str">
        <f t="shared" ca="1" si="44"/>
        <v/>
      </c>
      <c r="C156" s="23" t="str">
        <f t="array" ref="C156">IF(AND('Interimaire Juin  2017'!D162=$B$1,'Interimaire Juin  2017'!J162=$B$2),'Interimaire Juin  2017'!E162,"")</f>
        <v/>
      </c>
      <c r="D156" s="23" t="str">
        <f>IF(AND('Interimaire Juin  2017'!D162=$B$1,'Interimaire Juin  2017'!J162=$B$2),'Interimaire Juin  2017'!F162,"")</f>
        <v/>
      </c>
      <c r="E156" s="23" t="str">
        <f t="shared" si="45"/>
        <v/>
      </c>
      <c r="F156" s="23" t="str">
        <f t="array" aca="1" ref="F156" ca="1">IFERROR(INDEX(C:C,SMALL($E$2:$E$300,ROW(INDIRECT("148:"&amp;ROWS(C148:C446))))),"")</f>
        <v/>
      </c>
      <c r="G156" s="23" t="str">
        <f t="array" aca="1" ref="G156" ca="1">IFERROR(INDEX(D:D,SMALL($E$2:$E$300,ROW(INDIRECT("148:"&amp;ROWS(D148:D446))))),"")</f>
        <v/>
      </c>
      <c r="H156" s="29"/>
      <c r="I156" s="24">
        <v>7</v>
      </c>
      <c r="J156" s="25">
        <f t="shared" si="46"/>
        <v>1</v>
      </c>
      <c r="K156" s="29"/>
      <c r="L156" s="29"/>
      <c r="M156" s="27">
        <f t="shared" si="34"/>
        <v>1</v>
      </c>
      <c r="N156" s="24">
        <v>7</v>
      </c>
      <c r="O156" s="25">
        <f t="shared" si="47"/>
        <v>1</v>
      </c>
      <c r="P156" s="29"/>
      <c r="Q156" s="29"/>
      <c r="R156" s="27">
        <f t="shared" si="35"/>
        <v>1</v>
      </c>
      <c r="S156" s="24">
        <v>7</v>
      </c>
      <c r="T156" s="25">
        <f t="shared" si="48"/>
        <v>1</v>
      </c>
      <c r="U156" s="26"/>
      <c r="V156" s="26"/>
      <c r="W156" s="27">
        <f t="shared" si="36"/>
        <v>1</v>
      </c>
      <c r="X156" s="24">
        <v>7</v>
      </c>
      <c r="Y156" s="25">
        <f t="shared" si="49"/>
        <v>1</v>
      </c>
      <c r="Z156" s="26"/>
      <c r="AA156" s="26"/>
      <c r="AB156" s="27">
        <f t="shared" si="37"/>
        <v>1</v>
      </c>
      <c r="AC156" s="24">
        <v>7</v>
      </c>
      <c r="AD156" s="25">
        <f t="shared" si="50"/>
        <v>1</v>
      </c>
      <c r="AE156" s="26"/>
      <c r="AF156" s="26"/>
      <c r="AG156" s="27">
        <f t="shared" si="38"/>
        <v>1</v>
      </c>
      <c r="AH156" s="24">
        <f t="shared" si="39"/>
        <v>35</v>
      </c>
      <c r="AI156" s="26">
        <f t="shared" si="40"/>
        <v>0</v>
      </c>
      <c r="AJ156" s="26">
        <f t="shared" si="41"/>
        <v>0</v>
      </c>
      <c r="AK156" s="28">
        <f t="shared" si="42"/>
        <v>5</v>
      </c>
      <c r="AL156" s="20"/>
      <c r="AM156" s="14"/>
    </row>
    <row r="157" spans="1:39" ht="20.25" customHeight="1" thickTop="1" thickBot="1" x14ac:dyDescent="0.3">
      <c r="A157" s="21" t="str">
        <f t="shared" ref="A157:A220" ca="1" si="51">+F157</f>
        <v/>
      </c>
      <c r="B157" s="22" t="str">
        <f t="shared" ref="B157:B220" ca="1" si="52">+G157</f>
        <v/>
      </c>
      <c r="C157" s="23" t="str">
        <f t="array" ref="C157">IF(AND('Interimaire Juin  2017'!D163=$B$1,'Interimaire Juin  2017'!J163=$B$2),'Interimaire Juin  2017'!E163,"")</f>
        <v/>
      </c>
      <c r="D157" s="23" t="str">
        <f>IF(AND('Interimaire Juin  2017'!D163=$B$1,'Interimaire Juin  2017'!J163=$B$2),'Interimaire Juin  2017'!F163,"")</f>
        <v/>
      </c>
      <c r="E157" s="23" t="str">
        <f t="shared" si="45"/>
        <v/>
      </c>
      <c r="F157" s="23" t="str">
        <f t="array" aca="1" ref="F157" ca="1">IFERROR(INDEX(C:C,SMALL($E$2:$E$300,ROW(INDIRECT("149:"&amp;ROWS(C149:C447))))),"")</f>
        <v/>
      </c>
      <c r="G157" s="23" t="str">
        <f t="array" aca="1" ref="G157" ca="1">IFERROR(INDEX(D:D,SMALL($E$2:$E$300,ROW(INDIRECT("149:"&amp;ROWS(D149:D447))))),"")</f>
        <v/>
      </c>
      <c r="H157" s="29"/>
      <c r="I157" s="24">
        <v>7</v>
      </c>
      <c r="J157" s="25">
        <f t="shared" si="46"/>
        <v>1</v>
      </c>
      <c r="K157" s="29"/>
      <c r="L157" s="29"/>
      <c r="M157" s="27">
        <f t="shared" si="34"/>
        <v>1</v>
      </c>
      <c r="N157" s="24">
        <v>7</v>
      </c>
      <c r="O157" s="25">
        <f t="shared" si="47"/>
        <v>1</v>
      </c>
      <c r="P157" s="29"/>
      <c r="Q157" s="29"/>
      <c r="R157" s="27">
        <f t="shared" si="35"/>
        <v>1</v>
      </c>
      <c r="S157" s="24">
        <v>7</v>
      </c>
      <c r="T157" s="25">
        <f t="shared" si="48"/>
        <v>1</v>
      </c>
      <c r="U157" s="26"/>
      <c r="V157" s="26"/>
      <c r="W157" s="27">
        <f t="shared" si="36"/>
        <v>1</v>
      </c>
      <c r="X157" s="24">
        <v>7</v>
      </c>
      <c r="Y157" s="25">
        <f t="shared" si="49"/>
        <v>1</v>
      </c>
      <c r="Z157" s="26"/>
      <c r="AA157" s="26"/>
      <c r="AB157" s="27">
        <f t="shared" si="37"/>
        <v>1</v>
      </c>
      <c r="AC157" s="24">
        <v>7</v>
      </c>
      <c r="AD157" s="25">
        <f t="shared" si="50"/>
        <v>1</v>
      </c>
      <c r="AE157" s="26"/>
      <c r="AF157" s="26"/>
      <c r="AG157" s="27">
        <f t="shared" si="38"/>
        <v>1</v>
      </c>
      <c r="AH157" s="24">
        <f t="shared" si="39"/>
        <v>35</v>
      </c>
      <c r="AI157" s="26">
        <f t="shared" si="40"/>
        <v>0</v>
      </c>
      <c r="AJ157" s="26">
        <f t="shared" si="41"/>
        <v>0</v>
      </c>
      <c r="AK157" s="28">
        <f t="shared" si="42"/>
        <v>5</v>
      </c>
      <c r="AL157" s="20"/>
      <c r="AM157" s="14"/>
    </row>
    <row r="158" spans="1:39" ht="20.25" customHeight="1" thickTop="1" thickBot="1" x14ac:dyDescent="0.3">
      <c r="A158" s="21" t="str">
        <f t="shared" ca="1" si="51"/>
        <v/>
      </c>
      <c r="B158" s="22" t="str">
        <f t="shared" ca="1" si="52"/>
        <v/>
      </c>
      <c r="C158" s="23" t="str">
        <f t="array" ref="C158">IF(AND('Interimaire Juin  2017'!D164=$B$1,'Interimaire Juin  2017'!J164=$B$2),'Interimaire Juin  2017'!E164,"")</f>
        <v/>
      </c>
      <c r="D158" s="23" t="str">
        <f>IF(AND('Interimaire Juin  2017'!D164=$B$1,'Interimaire Juin  2017'!J164=$B$2),'Interimaire Juin  2017'!F164,"")</f>
        <v/>
      </c>
      <c r="E158" s="23" t="str">
        <f t="shared" si="45"/>
        <v/>
      </c>
      <c r="F158" s="23" t="str">
        <f t="array" aca="1" ref="F158" ca="1">IFERROR(INDEX(C:C,SMALL($E$2:$E$300,ROW(INDIRECT("150:"&amp;ROWS(C150:C448))))),"")</f>
        <v/>
      </c>
      <c r="G158" s="23" t="str">
        <f t="array" aca="1" ref="G158" ca="1">IFERROR(INDEX(D:D,SMALL($E$2:$E$300,ROW(INDIRECT("150:"&amp;ROWS(D150:D448))))),"")</f>
        <v/>
      </c>
      <c r="H158" s="29"/>
      <c r="I158" s="24">
        <v>7</v>
      </c>
      <c r="J158" s="25">
        <f t="shared" si="46"/>
        <v>1</v>
      </c>
      <c r="K158" s="29"/>
      <c r="L158" s="29"/>
      <c r="M158" s="27">
        <f t="shared" si="34"/>
        <v>1</v>
      </c>
      <c r="N158" s="24">
        <v>7</v>
      </c>
      <c r="O158" s="25">
        <f t="shared" si="47"/>
        <v>1</v>
      </c>
      <c r="P158" s="29"/>
      <c r="Q158" s="29"/>
      <c r="R158" s="27">
        <f t="shared" si="35"/>
        <v>1</v>
      </c>
      <c r="S158" s="24">
        <v>7</v>
      </c>
      <c r="T158" s="25">
        <f t="shared" si="48"/>
        <v>1</v>
      </c>
      <c r="U158" s="26"/>
      <c r="V158" s="26"/>
      <c r="W158" s="27">
        <f t="shared" si="36"/>
        <v>1</v>
      </c>
      <c r="X158" s="24">
        <v>7</v>
      </c>
      <c r="Y158" s="25">
        <f t="shared" si="49"/>
        <v>1</v>
      </c>
      <c r="Z158" s="26"/>
      <c r="AA158" s="26"/>
      <c r="AB158" s="27">
        <f t="shared" si="37"/>
        <v>1</v>
      </c>
      <c r="AC158" s="24">
        <v>7</v>
      </c>
      <c r="AD158" s="25">
        <f t="shared" si="50"/>
        <v>1</v>
      </c>
      <c r="AE158" s="26"/>
      <c r="AF158" s="26"/>
      <c r="AG158" s="27">
        <f t="shared" si="38"/>
        <v>1</v>
      </c>
      <c r="AH158" s="24">
        <f t="shared" si="39"/>
        <v>35</v>
      </c>
      <c r="AI158" s="26">
        <f t="shared" si="40"/>
        <v>0</v>
      </c>
      <c r="AJ158" s="26">
        <f t="shared" si="41"/>
        <v>0</v>
      </c>
      <c r="AK158" s="28">
        <f t="shared" si="42"/>
        <v>5</v>
      </c>
      <c r="AL158" s="20"/>
      <c r="AM158" s="14"/>
    </row>
    <row r="159" spans="1:39" ht="20.25" customHeight="1" thickTop="1" thickBot="1" x14ac:dyDescent="0.3">
      <c r="A159" s="21" t="str">
        <f t="shared" ca="1" si="51"/>
        <v/>
      </c>
      <c r="B159" s="22" t="str">
        <f t="shared" ca="1" si="52"/>
        <v/>
      </c>
      <c r="C159" s="23" t="str">
        <f t="array" ref="C159">IF(AND('Interimaire Juin  2017'!D165=$B$1,'Interimaire Juin  2017'!J165=$B$2),'Interimaire Juin  2017'!E165,"")</f>
        <v/>
      </c>
      <c r="D159" s="23" t="str">
        <f>IF(AND('Interimaire Juin  2017'!D165=$B$1,'Interimaire Juin  2017'!J165=$B$2),'Interimaire Juin  2017'!F165,"")</f>
        <v/>
      </c>
      <c r="E159" s="23" t="str">
        <f t="shared" si="45"/>
        <v/>
      </c>
      <c r="F159" s="23" t="str">
        <f t="array" aca="1" ref="F159" ca="1">IFERROR(INDEX(C:C,SMALL($E$2:$E$300,ROW(INDIRECT("151:"&amp;ROWS(C151:C449))))),"")</f>
        <v/>
      </c>
      <c r="G159" s="23" t="str">
        <f t="array" aca="1" ref="G159" ca="1">IFERROR(INDEX(D:D,SMALL($E$2:$E$300,ROW(INDIRECT("151:"&amp;ROWS(D151:D449))))),"")</f>
        <v/>
      </c>
      <c r="H159" s="29"/>
      <c r="I159" s="24">
        <v>7</v>
      </c>
      <c r="J159" s="25">
        <f t="shared" si="46"/>
        <v>1</v>
      </c>
      <c r="K159" s="29"/>
      <c r="L159" s="29"/>
      <c r="M159" s="27">
        <f t="shared" si="34"/>
        <v>1</v>
      </c>
      <c r="N159" s="24">
        <v>7</v>
      </c>
      <c r="O159" s="25">
        <f t="shared" si="47"/>
        <v>1</v>
      </c>
      <c r="P159" s="29"/>
      <c r="Q159" s="29"/>
      <c r="R159" s="27">
        <f t="shared" si="35"/>
        <v>1</v>
      </c>
      <c r="S159" s="24">
        <v>7</v>
      </c>
      <c r="T159" s="25">
        <f t="shared" si="48"/>
        <v>1</v>
      </c>
      <c r="U159" s="26"/>
      <c r="V159" s="26"/>
      <c r="W159" s="27">
        <f t="shared" si="36"/>
        <v>1</v>
      </c>
      <c r="X159" s="24">
        <v>7</v>
      </c>
      <c r="Y159" s="25">
        <f t="shared" si="49"/>
        <v>1</v>
      </c>
      <c r="Z159" s="26"/>
      <c r="AA159" s="26"/>
      <c r="AB159" s="27">
        <f t="shared" si="37"/>
        <v>1</v>
      </c>
      <c r="AC159" s="24">
        <v>7</v>
      </c>
      <c r="AD159" s="25">
        <f t="shared" si="50"/>
        <v>1</v>
      </c>
      <c r="AE159" s="26"/>
      <c r="AF159" s="26"/>
      <c r="AG159" s="27">
        <f t="shared" si="38"/>
        <v>1</v>
      </c>
      <c r="AH159" s="24">
        <f t="shared" si="39"/>
        <v>35</v>
      </c>
      <c r="AI159" s="26">
        <f t="shared" si="40"/>
        <v>0</v>
      </c>
      <c r="AJ159" s="26">
        <f t="shared" si="41"/>
        <v>0</v>
      </c>
      <c r="AK159" s="28">
        <f t="shared" si="42"/>
        <v>5</v>
      </c>
      <c r="AL159" s="20"/>
      <c r="AM159" s="14"/>
    </row>
    <row r="160" spans="1:39" ht="20.25" customHeight="1" thickTop="1" thickBot="1" x14ac:dyDescent="0.3">
      <c r="A160" s="21" t="str">
        <f t="shared" ca="1" si="51"/>
        <v/>
      </c>
      <c r="B160" s="22" t="str">
        <f t="shared" ca="1" si="52"/>
        <v/>
      </c>
      <c r="C160" s="23" t="str">
        <f t="array" ref="C160">IF(AND('Interimaire Juin  2017'!D166=$B$1,'Interimaire Juin  2017'!J166=$B$2),'Interimaire Juin  2017'!E166,"")</f>
        <v/>
      </c>
      <c r="D160" s="23" t="str">
        <f>IF(AND('Interimaire Juin  2017'!D166=$B$1,'Interimaire Juin  2017'!J166=$B$2),'Interimaire Juin  2017'!F166,"")</f>
        <v/>
      </c>
      <c r="E160" s="23" t="str">
        <f t="shared" si="45"/>
        <v/>
      </c>
      <c r="F160" s="23" t="str">
        <f t="array" aca="1" ref="F160" ca="1">IFERROR(INDEX(C:C,SMALL($E$2:$E$300,ROW(INDIRECT("152:"&amp;ROWS(C152:C450))))),"")</f>
        <v/>
      </c>
      <c r="G160" s="23" t="str">
        <f t="array" aca="1" ref="G160" ca="1">IFERROR(INDEX(D:D,SMALL($E$2:$E$300,ROW(INDIRECT("152:"&amp;ROWS(D152:D450))))),"")</f>
        <v/>
      </c>
      <c r="H160" s="29"/>
      <c r="I160" s="24">
        <v>7</v>
      </c>
      <c r="J160" s="25">
        <f t="shared" si="46"/>
        <v>1</v>
      </c>
      <c r="K160" s="29"/>
      <c r="L160" s="29"/>
      <c r="M160" s="27">
        <f t="shared" si="34"/>
        <v>1</v>
      </c>
      <c r="N160" s="24">
        <v>7</v>
      </c>
      <c r="O160" s="25">
        <f t="shared" si="47"/>
        <v>1</v>
      </c>
      <c r="P160" s="29"/>
      <c r="Q160" s="29"/>
      <c r="R160" s="27">
        <f t="shared" si="35"/>
        <v>1</v>
      </c>
      <c r="S160" s="24">
        <v>7</v>
      </c>
      <c r="T160" s="25">
        <f t="shared" si="48"/>
        <v>1</v>
      </c>
      <c r="U160" s="26"/>
      <c r="V160" s="26"/>
      <c r="W160" s="27">
        <f t="shared" si="36"/>
        <v>1</v>
      </c>
      <c r="X160" s="24">
        <v>7</v>
      </c>
      <c r="Y160" s="25">
        <f t="shared" si="49"/>
        <v>1</v>
      </c>
      <c r="Z160" s="26"/>
      <c r="AA160" s="26"/>
      <c r="AB160" s="27">
        <f t="shared" si="37"/>
        <v>1</v>
      </c>
      <c r="AC160" s="24">
        <v>7</v>
      </c>
      <c r="AD160" s="25">
        <f t="shared" si="50"/>
        <v>1</v>
      </c>
      <c r="AE160" s="26"/>
      <c r="AF160" s="26"/>
      <c r="AG160" s="27">
        <f t="shared" si="38"/>
        <v>1</v>
      </c>
      <c r="AH160" s="24">
        <f t="shared" si="39"/>
        <v>35</v>
      </c>
      <c r="AI160" s="26">
        <f t="shared" si="40"/>
        <v>0</v>
      </c>
      <c r="AJ160" s="26">
        <f t="shared" si="41"/>
        <v>0</v>
      </c>
      <c r="AK160" s="28">
        <f t="shared" si="42"/>
        <v>5</v>
      </c>
      <c r="AL160" s="20"/>
      <c r="AM160" s="14"/>
    </row>
    <row r="161" spans="1:39" ht="20.25" customHeight="1" thickTop="1" thickBot="1" x14ac:dyDescent="0.3">
      <c r="A161" s="21" t="str">
        <f t="shared" ca="1" si="51"/>
        <v/>
      </c>
      <c r="B161" s="22" t="str">
        <f t="shared" ca="1" si="52"/>
        <v/>
      </c>
      <c r="C161" s="23" t="str">
        <f t="array" ref="C161">IF(AND('Interimaire Juin  2017'!D167=$B$1,'Interimaire Juin  2017'!J167=$B$2),'Interimaire Juin  2017'!E167,"")</f>
        <v/>
      </c>
      <c r="D161" s="23" t="str">
        <f>IF(AND('Interimaire Juin  2017'!D167=$B$1,'Interimaire Juin  2017'!J167=$B$2),'Interimaire Juin  2017'!F167,"")</f>
        <v/>
      </c>
      <c r="E161" s="23" t="str">
        <f t="shared" si="45"/>
        <v/>
      </c>
      <c r="F161" s="23" t="str">
        <f t="array" aca="1" ref="F161" ca="1">IFERROR(INDEX(C:C,SMALL($E$2:$E$300,ROW(INDIRECT("153:"&amp;ROWS(C153:C451))))),"")</f>
        <v/>
      </c>
      <c r="G161" s="23" t="str">
        <f t="array" aca="1" ref="G161" ca="1">IFERROR(INDEX(D:D,SMALL($E$2:$E$300,ROW(INDIRECT("153:"&amp;ROWS(D153:D451))))),"")</f>
        <v/>
      </c>
      <c r="H161" s="29"/>
      <c r="I161" s="24">
        <v>7</v>
      </c>
      <c r="J161" s="25">
        <f t="shared" si="46"/>
        <v>1</v>
      </c>
      <c r="K161" s="29"/>
      <c r="L161" s="29"/>
      <c r="M161" s="27">
        <f t="shared" si="34"/>
        <v>1</v>
      </c>
      <c r="N161" s="24">
        <v>7</v>
      </c>
      <c r="O161" s="25">
        <f t="shared" si="47"/>
        <v>1</v>
      </c>
      <c r="P161" s="29"/>
      <c r="Q161" s="29"/>
      <c r="R161" s="27">
        <f t="shared" si="35"/>
        <v>1</v>
      </c>
      <c r="S161" s="24">
        <v>7</v>
      </c>
      <c r="T161" s="25">
        <f t="shared" si="48"/>
        <v>1</v>
      </c>
      <c r="U161" s="26"/>
      <c r="V161" s="26"/>
      <c r="W161" s="27">
        <f t="shared" si="36"/>
        <v>1</v>
      </c>
      <c r="X161" s="24">
        <v>7</v>
      </c>
      <c r="Y161" s="25">
        <f t="shared" si="49"/>
        <v>1</v>
      </c>
      <c r="Z161" s="26"/>
      <c r="AA161" s="26"/>
      <c r="AB161" s="27">
        <f t="shared" si="37"/>
        <v>1</v>
      </c>
      <c r="AC161" s="24">
        <v>7</v>
      </c>
      <c r="AD161" s="25">
        <f t="shared" si="50"/>
        <v>1</v>
      </c>
      <c r="AE161" s="26"/>
      <c r="AF161" s="26"/>
      <c r="AG161" s="27">
        <f t="shared" si="38"/>
        <v>1</v>
      </c>
      <c r="AH161" s="24">
        <f t="shared" si="39"/>
        <v>35</v>
      </c>
      <c r="AI161" s="26">
        <f t="shared" si="40"/>
        <v>0</v>
      </c>
      <c r="AJ161" s="26">
        <f t="shared" si="41"/>
        <v>0</v>
      </c>
      <c r="AK161" s="28">
        <f t="shared" si="42"/>
        <v>5</v>
      </c>
      <c r="AL161" s="20"/>
      <c r="AM161" s="14"/>
    </row>
    <row r="162" spans="1:39" ht="20.25" customHeight="1" thickTop="1" thickBot="1" x14ac:dyDescent="0.3">
      <c r="A162" s="21" t="str">
        <f t="shared" ca="1" si="51"/>
        <v/>
      </c>
      <c r="B162" s="22" t="str">
        <f t="shared" ca="1" si="52"/>
        <v/>
      </c>
      <c r="C162" s="23" t="str">
        <f t="array" ref="C162">IF(AND('Interimaire Juin  2017'!D168=$B$1,'Interimaire Juin  2017'!J168=$B$2),'Interimaire Juin  2017'!E168,"")</f>
        <v/>
      </c>
      <c r="D162" s="23" t="str">
        <f>IF(AND('Interimaire Juin  2017'!D168=$B$1,'Interimaire Juin  2017'!J168=$B$2),'Interimaire Juin  2017'!F168,"")</f>
        <v/>
      </c>
      <c r="E162" s="23" t="str">
        <f t="shared" si="45"/>
        <v/>
      </c>
      <c r="F162" s="23" t="str">
        <f t="array" aca="1" ref="F162" ca="1">IFERROR(INDEX(C:C,SMALL($E$2:$E$300,ROW(INDIRECT("154:"&amp;ROWS(C154:C452))))),"")</f>
        <v/>
      </c>
      <c r="G162" s="23" t="str">
        <f t="array" aca="1" ref="G162" ca="1">IFERROR(INDEX(D:D,SMALL($E$2:$E$300,ROW(INDIRECT("154:"&amp;ROWS(D154:D452))))),"")</f>
        <v/>
      </c>
      <c r="H162" s="29"/>
      <c r="I162" s="24">
        <v>7</v>
      </c>
      <c r="J162" s="25">
        <f t="shared" si="46"/>
        <v>1</v>
      </c>
      <c r="K162" s="29"/>
      <c r="L162" s="29"/>
      <c r="M162" s="27">
        <f t="shared" si="34"/>
        <v>1</v>
      </c>
      <c r="N162" s="24">
        <v>7</v>
      </c>
      <c r="O162" s="25">
        <f t="shared" si="47"/>
        <v>1</v>
      </c>
      <c r="P162" s="29"/>
      <c r="Q162" s="29"/>
      <c r="R162" s="27">
        <f t="shared" si="35"/>
        <v>1</v>
      </c>
      <c r="S162" s="24">
        <v>7</v>
      </c>
      <c r="T162" s="25">
        <f t="shared" si="48"/>
        <v>1</v>
      </c>
      <c r="U162" s="26"/>
      <c r="V162" s="26"/>
      <c r="W162" s="27">
        <f t="shared" si="36"/>
        <v>1</v>
      </c>
      <c r="X162" s="24">
        <v>7</v>
      </c>
      <c r="Y162" s="25">
        <f t="shared" si="49"/>
        <v>1</v>
      </c>
      <c r="Z162" s="26"/>
      <c r="AA162" s="26"/>
      <c r="AB162" s="27">
        <f t="shared" si="37"/>
        <v>1</v>
      </c>
      <c r="AC162" s="24">
        <v>7</v>
      </c>
      <c r="AD162" s="25">
        <f t="shared" si="50"/>
        <v>1</v>
      </c>
      <c r="AE162" s="26"/>
      <c r="AF162" s="26"/>
      <c r="AG162" s="27">
        <f t="shared" si="38"/>
        <v>1</v>
      </c>
      <c r="AH162" s="24">
        <f t="shared" si="39"/>
        <v>35</v>
      </c>
      <c r="AI162" s="26">
        <f t="shared" si="40"/>
        <v>0</v>
      </c>
      <c r="AJ162" s="26">
        <f t="shared" si="41"/>
        <v>0</v>
      </c>
      <c r="AK162" s="28">
        <f t="shared" si="42"/>
        <v>5</v>
      </c>
      <c r="AL162" s="20"/>
      <c r="AM162" s="14"/>
    </row>
    <row r="163" spans="1:39" ht="20.25" customHeight="1" thickTop="1" thickBot="1" x14ac:dyDescent="0.3">
      <c r="A163" s="21" t="str">
        <f t="shared" ca="1" si="51"/>
        <v/>
      </c>
      <c r="B163" s="22" t="str">
        <f t="shared" ca="1" si="52"/>
        <v/>
      </c>
      <c r="C163" s="23" t="str">
        <f t="array" ref="C163">IF(AND('Interimaire Juin  2017'!D169=$B$1,'Interimaire Juin  2017'!J169=$B$2),'Interimaire Juin  2017'!E169,"")</f>
        <v/>
      </c>
      <c r="D163" s="23" t="str">
        <f>IF(AND('Interimaire Juin  2017'!D169=$B$1,'Interimaire Juin  2017'!J169=$B$2),'Interimaire Juin  2017'!F169,"")</f>
        <v/>
      </c>
      <c r="E163" s="23" t="str">
        <f t="shared" si="45"/>
        <v/>
      </c>
      <c r="F163" s="23" t="str">
        <f t="array" aca="1" ref="F163" ca="1">IFERROR(INDEX(C:C,SMALL($E$2:$E$300,ROW(INDIRECT("155:"&amp;ROWS(C155:C453))))),"")</f>
        <v/>
      </c>
      <c r="G163" s="23" t="str">
        <f t="array" aca="1" ref="G163" ca="1">IFERROR(INDEX(D:D,SMALL($E$2:$E$300,ROW(INDIRECT("155:"&amp;ROWS(D155:D453))))),"")</f>
        <v/>
      </c>
      <c r="H163" s="29"/>
      <c r="I163" s="24">
        <v>7</v>
      </c>
      <c r="J163" s="25">
        <f t="shared" si="46"/>
        <v>1</v>
      </c>
      <c r="K163" s="29"/>
      <c r="L163" s="29"/>
      <c r="M163" s="27">
        <f t="shared" si="34"/>
        <v>1</v>
      </c>
      <c r="N163" s="24">
        <v>7</v>
      </c>
      <c r="O163" s="25">
        <f t="shared" si="47"/>
        <v>1</v>
      </c>
      <c r="P163" s="29"/>
      <c r="Q163" s="29"/>
      <c r="R163" s="27">
        <f t="shared" si="35"/>
        <v>1</v>
      </c>
      <c r="S163" s="24">
        <v>7</v>
      </c>
      <c r="T163" s="25">
        <f t="shared" si="48"/>
        <v>1</v>
      </c>
      <c r="U163" s="26"/>
      <c r="V163" s="26"/>
      <c r="W163" s="27">
        <f t="shared" si="36"/>
        <v>1</v>
      </c>
      <c r="X163" s="24">
        <v>7</v>
      </c>
      <c r="Y163" s="25">
        <f t="shared" si="49"/>
        <v>1</v>
      </c>
      <c r="Z163" s="26"/>
      <c r="AA163" s="26"/>
      <c r="AB163" s="27">
        <f t="shared" si="37"/>
        <v>1</v>
      </c>
      <c r="AC163" s="24">
        <v>7</v>
      </c>
      <c r="AD163" s="25">
        <f t="shared" si="50"/>
        <v>1</v>
      </c>
      <c r="AE163" s="26"/>
      <c r="AF163" s="26"/>
      <c r="AG163" s="27">
        <f t="shared" si="38"/>
        <v>1</v>
      </c>
      <c r="AH163" s="24">
        <f t="shared" si="39"/>
        <v>35</v>
      </c>
      <c r="AI163" s="26">
        <f t="shared" si="40"/>
        <v>0</v>
      </c>
      <c r="AJ163" s="26">
        <f t="shared" si="41"/>
        <v>0</v>
      </c>
      <c r="AK163" s="28">
        <f t="shared" si="42"/>
        <v>5</v>
      </c>
      <c r="AL163" s="20"/>
      <c r="AM163" s="14"/>
    </row>
    <row r="164" spans="1:39" ht="20.25" customHeight="1" thickTop="1" thickBot="1" x14ac:dyDescent="0.3">
      <c r="A164" s="21" t="str">
        <f t="shared" ca="1" si="51"/>
        <v/>
      </c>
      <c r="B164" s="22" t="str">
        <f t="shared" ca="1" si="52"/>
        <v/>
      </c>
      <c r="C164" s="23" t="str">
        <f t="array" ref="C164">IF(AND('Interimaire Juin  2017'!D170=$B$1,'Interimaire Juin  2017'!J170=$B$2),'Interimaire Juin  2017'!E170,"")</f>
        <v/>
      </c>
      <c r="D164" s="23" t="str">
        <f>IF(AND('Interimaire Juin  2017'!D170=$B$1,'Interimaire Juin  2017'!J170=$B$2),'Interimaire Juin  2017'!F170,"")</f>
        <v/>
      </c>
      <c r="E164" s="23" t="str">
        <f t="shared" si="45"/>
        <v/>
      </c>
      <c r="F164" s="23" t="str">
        <f t="array" aca="1" ref="F164" ca="1">IFERROR(INDEX(C:C,SMALL($E$2:$E$300,ROW(INDIRECT("156:"&amp;ROWS(C156:C454))))),"")</f>
        <v/>
      </c>
      <c r="G164" s="23" t="str">
        <f t="array" aca="1" ref="G164" ca="1">IFERROR(INDEX(D:D,SMALL($E$2:$E$300,ROW(INDIRECT("156:"&amp;ROWS(D156:D454))))),"")</f>
        <v/>
      </c>
      <c r="H164" s="29"/>
      <c r="I164" s="24">
        <v>7</v>
      </c>
      <c r="J164" s="25">
        <f t="shared" si="46"/>
        <v>1</v>
      </c>
      <c r="K164" s="29"/>
      <c r="L164" s="29"/>
      <c r="M164" s="27">
        <f t="shared" si="34"/>
        <v>1</v>
      </c>
      <c r="N164" s="24">
        <v>7</v>
      </c>
      <c r="O164" s="25">
        <f t="shared" si="47"/>
        <v>1</v>
      </c>
      <c r="P164" s="29"/>
      <c r="Q164" s="29"/>
      <c r="R164" s="27">
        <f t="shared" si="35"/>
        <v>1</v>
      </c>
      <c r="S164" s="24">
        <v>7</v>
      </c>
      <c r="T164" s="25">
        <f t="shared" si="48"/>
        <v>1</v>
      </c>
      <c r="U164" s="26"/>
      <c r="V164" s="26"/>
      <c r="W164" s="27">
        <f t="shared" si="36"/>
        <v>1</v>
      </c>
      <c r="X164" s="24">
        <v>7</v>
      </c>
      <c r="Y164" s="25">
        <f t="shared" si="49"/>
        <v>1</v>
      </c>
      <c r="Z164" s="26"/>
      <c r="AA164" s="26"/>
      <c r="AB164" s="27">
        <f t="shared" si="37"/>
        <v>1</v>
      </c>
      <c r="AC164" s="24">
        <v>7</v>
      </c>
      <c r="AD164" s="25">
        <f t="shared" si="50"/>
        <v>1</v>
      </c>
      <c r="AE164" s="26"/>
      <c r="AF164" s="26"/>
      <c r="AG164" s="27">
        <f t="shared" si="38"/>
        <v>1</v>
      </c>
      <c r="AH164" s="24">
        <f t="shared" si="39"/>
        <v>35</v>
      </c>
      <c r="AI164" s="26">
        <f t="shared" si="40"/>
        <v>0</v>
      </c>
      <c r="AJ164" s="26">
        <f t="shared" si="41"/>
        <v>0</v>
      </c>
      <c r="AK164" s="28">
        <f t="shared" si="42"/>
        <v>5</v>
      </c>
      <c r="AL164" s="20"/>
      <c r="AM164" s="14"/>
    </row>
    <row r="165" spans="1:39" ht="20.25" customHeight="1" thickTop="1" thickBot="1" x14ac:dyDescent="0.3">
      <c r="A165" s="21" t="str">
        <f t="shared" ca="1" si="51"/>
        <v/>
      </c>
      <c r="B165" s="22" t="str">
        <f t="shared" ca="1" si="52"/>
        <v/>
      </c>
      <c r="C165" s="23" t="str">
        <f t="array" ref="C165">IF(AND('Interimaire Juin  2017'!D171=$B$1,'Interimaire Juin  2017'!J171=$B$2),'Interimaire Juin  2017'!E171,"")</f>
        <v/>
      </c>
      <c r="D165" s="23" t="str">
        <f>IF(AND('Interimaire Juin  2017'!D171=$B$1,'Interimaire Juin  2017'!J171=$B$2),'Interimaire Juin  2017'!F171,"")</f>
        <v/>
      </c>
      <c r="E165" s="23" t="str">
        <f t="shared" si="45"/>
        <v/>
      </c>
      <c r="F165" s="23" t="str">
        <f t="array" aca="1" ref="F165" ca="1">IFERROR(INDEX(C:C,SMALL($E$2:$E$300,ROW(INDIRECT("157:"&amp;ROWS(C157:C455))))),"")</f>
        <v/>
      </c>
      <c r="G165" s="23" t="str">
        <f t="array" aca="1" ref="G165" ca="1">IFERROR(INDEX(D:D,SMALL($E$2:$E$300,ROW(INDIRECT("157:"&amp;ROWS(D157:D455))))),"")</f>
        <v/>
      </c>
      <c r="H165" s="29"/>
      <c r="I165" s="24">
        <v>7</v>
      </c>
      <c r="J165" s="25">
        <f t="shared" si="46"/>
        <v>1</v>
      </c>
      <c r="K165" s="29"/>
      <c r="L165" s="29"/>
      <c r="M165" s="27">
        <f t="shared" ref="M165:M228" si="53">+J165</f>
        <v>1</v>
      </c>
      <c r="N165" s="24">
        <v>7</v>
      </c>
      <c r="O165" s="25">
        <f t="shared" si="47"/>
        <v>1</v>
      </c>
      <c r="P165" s="29"/>
      <c r="Q165" s="29"/>
      <c r="R165" s="27">
        <f t="shared" ref="R165:R228" si="54">+O165</f>
        <v>1</v>
      </c>
      <c r="S165" s="24">
        <v>7</v>
      </c>
      <c r="T165" s="25">
        <f t="shared" si="48"/>
        <v>1</v>
      </c>
      <c r="U165" s="26"/>
      <c r="V165" s="26"/>
      <c r="W165" s="27">
        <f t="shared" ref="W165:W228" si="55">+T165</f>
        <v>1</v>
      </c>
      <c r="X165" s="24">
        <v>7</v>
      </c>
      <c r="Y165" s="25">
        <f t="shared" si="49"/>
        <v>1</v>
      </c>
      <c r="Z165" s="26"/>
      <c r="AA165" s="26"/>
      <c r="AB165" s="27">
        <f t="shared" ref="AB165:AB228" si="56">+Y165</f>
        <v>1</v>
      </c>
      <c r="AC165" s="24">
        <v>7</v>
      </c>
      <c r="AD165" s="25">
        <f t="shared" si="50"/>
        <v>1</v>
      </c>
      <c r="AE165" s="26"/>
      <c r="AF165" s="26"/>
      <c r="AG165" s="27">
        <f t="shared" ref="AG165:AG228" si="57">+AD165</f>
        <v>1</v>
      </c>
      <c r="AH165" s="24">
        <f t="shared" ref="AH165:AH228" si="58">I165+N165+S165+X165+AC165</f>
        <v>35</v>
      </c>
      <c r="AI165" s="26">
        <f t="shared" ref="AI165:AI228" si="59">+AE165+Z165+U165+P165+K165</f>
        <v>0</v>
      </c>
      <c r="AJ165" s="26">
        <f t="shared" ref="AJ165:AJ228" si="60">+AF165+AA165+V165+Q165+L165</f>
        <v>0</v>
      </c>
      <c r="AK165" s="28">
        <f t="shared" ref="AK165:AK228" si="61">+AG165+AB165+W165+O165+J165</f>
        <v>5</v>
      </c>
      <c r="AL165" s="20"/>
      <c r="AM165" s="14"/>
    </row>
    <row r="166" spans="1:39" ht="20.25" customHeight="1" thickTop="1" thickBot="1" x14ac:dyDescent="0.3">
      <c r="A166" s="21" t="str">
        <f t="shared" ca="1" si="51"/>
        <v/>
      </c>
      <c r="B166" s="22" t="str">
        <f t="shared" ca="1" si="52"/>
        <v/>
      </c>
      <c r="C166" s="23" t="str">
        <f t="array" ref="C166">IF(AND('Interimaire Juin  2017'!D172=$B$1,'Interimaire Juin  2017'!J172=$B$2),'Interimaire Juin  2017'!E172,"")</f>
        <v/>
      </c>
      <c r="D166" s="23" t="str">
        <f>IF(AND('Interimaire Juin  2017'!D172=$B$1,'Interimaire Juin  2017'!J172=$B$2),'Interimaire Juin  2017'!F172,"")</f>
        <v/>
      </c>
      <c r="E166" s="23" t="str">
        <f t="shared" si="45"/>
        <v/>
      </c>
      <c r="F166" s="23" t="str">
        <f t="array" aca="1" ref="F166" ca="1">IFERROR(INDEX(C:C,SMALL($E$2:$E$300,ROW(INDIRECT("158:"&amp;ROWS(C158:C456))))),"")</f>
        <v/>
      </c>
      <c r="G166" s="23" t="str">
        <f t="array" aca="1" ref="G166" ca="1">IFERROR(INDEX(D:D,SMALL($E$2:$E$300,ROW(INDIRECT("158:"&amp;ROWS(D158:D456))))),"")</f>
        <v/>
      </c>
      <c r="H166" s="29"/>
      <c r="I166" s="24">
        <v>7</v>
      </c>
      <c r="J166" s="25">
        <f t="shared" si="46"/>
        <v>1</v>
      </c>
      <c r="K166" s="29"/>
      <c r="L166" s="29"/>
      <c r="M166" s="27">
        <f t="shared" si="53"/>
        <v>1</v>
      </c>
      <c r="N166" s="24">
        <v>7</v>
      </c>
      <c r="O166" s="25">
        <f t="shared" si="47"/>
        <v>1</v>
      </c>
      <c r="P166" s="29"/>
      <c r="Q166" s="29"/>
      <c r="R166" s="27">
        <f t="shared" si="54"/>
        <v>1</v>
      </c>
      <c r="S166" s="24">
        <v>7</v>
      </c>
      <c r="T166" s="25">
        <f t="shared" si="48"/>
        <v>1</v>
      </c>
      <c r="U166" s="26"/>
      <c r="V166" s="26"/>
      <c r="W166" s="27">
        <f t="shared" si="55"/>
        <v>1</v>
      </c>
      <c r="X166" s="24">
        <v>7</v>
      </c>
      <c r="Y166" s="25">
        <f t="shared" si="49"/>
        <v>1</v>
      </c>
      <c r="Z166" s="26"/>
      <c r="AA166" s="26"/>
      <c r="AB166" s="27">
        <f t="shared" si="56"/>
        <v>1</v>
      </c>
      <c r="AC166" s="24">
        <v>7</v>
      </c>
      <c r="AD166" s="25">
        <f t="shared" si="50"/>
        <v>1</v>
      </c>
      <c r="AE166" s="26"/>
      <c r="AF166" s="26"/>
      <c r="AG166" s="27">
        <f t="shared" si="57"/>
        <v>1</v>
      </c>
      <c r="AH166" s="24">
        <f t="shared" si="58"/>
        <v>35</v>
      </c>
      <c r="AI166" s="26">
        <f t="shared" si="59"/>
        <v>0</v>
      </c>
      <c r="AJ166" s="26">
        <f t="shared" si="60"/>
        <v>0</v>
      </c>
      <c r="AK166" s="28">
        <f t="shared" si="61"/>
        <v>5</v>
      </c>
      <c r="AL166" s="20"/>
      <c r="AM166" s="14"/>
    </row>
    <row r="167" spans="1:39" ht="20.25" customHeight="1" thickTop="1" thickBot="1" x14ac:dyDescent="0.3">
      <c r="A167" s="21" t="str">
        <f t="shared" ca="1" si="51"/>
        <v/>
      </c>
      <c r="B167" s="22" t="str">
        <f t="shared" ca="1" si="52"/>
        <v/>
      </c>
      <c r="C167" s="23" t="str">
        <f t="array" ref="C167">IF(AND('Interimaire Juin  2017'!D173=$B$1,'Interimaire Juin  2017'!J173=$B$2),'Interimaire Juin  2017'!E173,"")</f>
        <v/>
      </c>
      <c r="D167" s="23" t="str">
        <f>IF(AND('Interimaire Juin  2017'!D173=$B$1,'Interimaire Juin  2017'!J173=$B$2),'Interimaire Juin  2017'!F173,"")</f>
        <v/>
      </c>
      <c r="E167" s="23" t="str">
        <f t="shared" si="45"/>
        <v/>
      </c>
      <c r="F167" s="23" t="str">
        <f t="array" aca="1" ref="F167" ca="1">IFERROR(INDEX(C:C,SMALL($E$2:$E$300,ROW(INDIRECT("159:"&amp;ROWS(C159:C457))))),"")</f>
        <v/>
      </c>
      <c r="G167" s="23" t="str">
        <f t="array" aca="1" ref="G167" ca="1">IFERROR(INDEX(D:D,SMALL($E$2:$E$300,ROW(INDIRECT("159:"&amp;ROWS(D159:D457))))),"")</f>
        <v/>
      </c>
      <c r="H167" s="29"/>
      <c r="I167" s="24">
        <v>7</v>
      </c>
      <c r="J167" s="25">
        <f t="shared" si="46"/>
        <v>1</v>
      </c>
      <c r="K167" s="29"/>
      <c r="L167" s="29"/>
      <c r="M167" s="27">
        <f t="shared" si="53"/>
        <v>1</v>
      </c>
      <c r="N167" s="24">
        <v>7</v>
      </c>
      <c r="O167" s="25">
        <f t="shared" si="47"/>
        <v>1</v>
      </c>
      <c r="P167" s="29"/>
      <c r="Q167" s="29"/>
      <c r="R167" s="27">
        <f t="shared" si="54"/>
        <v>1</v>
      </c>
      <c r="S167" s="24">
        <v>7</v>
      </c>
      <c r="T167" s="25">
        <f t="shared" si="48"/>
        <v>1</v>
      </c>
      <c r="U167" s="26"/>
      <c r="V167" s="26"/>
      <c r="W167" s="27">
        <f t="shared" si="55"/>
        <v>1</v>
      </c>
      <c r="X167" s="24">
        <v>7</v>
      </c>
      <c r="Y167" s="25">
        <f t="shared" si="49"/>
        <v>1</v>
      </c>
      <c r="Z167" s="26"/>
      <c r="AA167" s="26"/>
      <c r="AB167" s="27">
        <f t="shared" si="56"/>
        <v>1</v>
      </c>
      <c r="AC167" s="24">
        <v>7</v>
      </c>
      <c r="AD167" s="25">
        <f t="shared" si="50"/>
        <v>1</v>
      </c>
      <c r="AE167" s="26"/>
      <c r="AF167" s="26"/>
      <c r="AG167" s="27">
        <f t="shared" si="57"/>
        <v>1</v>
      </c>
      <c r="AH167" s="24">
        <f t="shared" si="58"/>
        <v>35</v>
      </c>
      <c r="AI167" s="26">
        <f t="shared" si="59"/>
        <v>0</v>
      </c>
      <c r="AJ167" s="26">
        <f t="shared" si="60"/>
        <v>0</v>
      </c>
      <c r="AK167" s="28">
        <f t="shared" si="61"/>
        <v>5</v>
      </c>
      <c r="AL167" s="20"/>
      <c r="AM167" s="14"/>
    </row>
    <row r="168" spans="1:39" ht="20.25" customHeight="1" thickTop="1" thickBot="1" x14ac:dyDescent="0.3">
      <c r="A168" s="21" t="str">
        <f t="shared" ca="1" si="51"/>
        <v/>
      </c>
      <c r="B168" s="22" t="str">
        <f t="shared" ca="1" si="52"/>
        <v/>
      </c>
      <c r="C168" s="23" t="str">
        <f t="array" ref="C168">IF(AND('Interimaire Juin  2017'!D174=$B$1,'Interimaire Juin  2017'!J174=$B$2),'Interimaire Juin  2017'!E174,"")</f>
        <v/>
      </c>
      <c r="D168" s="23" t="str">
        <f>IF(AND('Interimaire Juin  2017'!D174=$B$1,'Interimaire Juin  2017'!J174=$B$2),'Interimaire Juin  2017'!F174,"")</f>
        <v/>
      </c>
      <c r="E168" s="23" t="str">
        <f t="shared" si="45"/>
        <v/>
      </c>
      <c r="F168" s="23" t="str">
        <f t="array" aca="1" ref="F168" ca="1">IFERROR(INDEX(C:C,SMALL($E$2:$E$300,ROW(INDIRECT("160:"&amp;ROWS(C160:C458))))),"")</f>
        <v/>
      </c>
      <c r="G168" s="23" t="str">
        <f t="array" aca="1" ref="G168" ca="1">IFERROR(INDEX(D:D,SMALL($E$2:$E$300,ROW(INDIRECT("160:"&amp;ROWS(D160:D458))))),"")</f>
        <v/>
      </c>
      <c r="H168" s="29"/>
      <c r="I168" s="24">
        <v>7</v>
      </c>
      <c r="J168" s="25">
        <f t="shared" si="46"/>
        <v>1</v>
      </c>
      <c r="K168" s="29"/>
      <c r="L168" s="29"/>
      <c r="M168" s="27">
        <f t="shared" si="53"/>
        <v>1</v>
      </c>
      <c r="N168" s="24">
        <v>7</v>
      </c>
      <c r="O168" s="25">
        <f t="shared" si="47"/>
        <v>1</v>
      </c>
      <c r="P168" s="29"/>
      <c r="Q168" s="29"/>
      <c r="R168" s="27">
        <f t="shared" si="54"/>
        <v>1</v>
      </c>
      <c r="S168" s="24">
        <v>7</v>
      </c>
      <c r="T168" s="25">
        <f t="shared" si="48"/>
        <v>1</v>
      </c>
      <c r="U168" s="26"/>
      <c r="V168" s="26"/>
      <c r="W168" s="27">
        <f t="shared" si="55"/>
        <v>1</v>
      </c>
      <c r="X168" s="24">
        <v>7</v>
      </c>
      <c r="Y168" s="25">
        <f t="shared" si="49"/>
        <v>1</v>
      </c>
      <c r="Z168" s="26"/>
      <c r="AA168" s="26"/>
      <c r="AB168" s="27">
        <f t="shared" si="56"/>
        <v>1</v>
      </c>
      <c r="AC168" s="24">
        <v>7</v>
      </c>
      <c r="AD168" s="25">
        <f t="shared" si="50"/>
        <v>1</v>
      </c>
      <c r="AE168" s="26"/>
      <c r="AF168" s="26"/>
      <c r="AG168" s="27">
        <f t="shared" si="57"/>
        <v>1</v>
      </c>
      <c r="AH168" s="24">
        <f t="shared" si="58"/>
        <v>35</v>
      </c>
      <c r="AI168" s="26">
        <f t="shared" si="59"/>
        <v>0</v>
      </c>
      <c r="AJ168" s="26">
        <f t="shared" si="60"/>
        <v>0</v>
      </c>
      <c r="AK168" s="28">
        <f t="shared" si="61"/>
        <v>5</v>
      </c>
      <c r="AL168" s="20"/>
      <c r="AM168" s="14"/>
    </row>
    <row r="169" spans="1:39" ht="20.25" customHeight="1" thickTop="1" thickBot="1" x14ac:dyDescent="0.3">
      <c r="A169" s="21" t="str">
        <f t="shared" ca="1" si="51"/>
        <v/>
      </c>
      <c r="B169" s="22" t="str">
        <f t="shared" ca="1" si="52"/>
        <v/>
      </c>
      <c r="C169" s="23" t="str">
        <f t="array" ref="C169">IF(AND('Interimaire Juin  2017'!D175=$B$1,'Interimaire Juin  2017'!J175=$B$2),'Interimaire Juin  2017'!E175,"")</f>
        <v/>
      </c>
      <c r="D169" s="23" t="str">
        <f>IF(AND('Interimaire Juin  2017'!D175=$B$1,'Interimaire Juin  2017'!J175=$B$2),'Interimaire Juin  2017'!F175,"")</f>
        <v/>
      </c>
      <c r="E169" s="23" t="str">
        <f t="shared" si="45"/>
        <v/>
      </c>
      <c r="F169" s="23" t="str">
        <f t="array" aca="1" ref="F169" ca="1">IFERROR(INDEX(C:C,SMALL($E$2:$E$300,ROW(INDIRECT("161:"&amp;ROWS(C161:C459))))),"")</f>
        <v/>
      </c>
      <c r="G169" s="23" t="str">
        <f t="array" aca="1" ref="G169" ca="1">IFERROR(INDEX(D:D,SMALL($E$2:$E$300,ROW(INDIRECT("161:"&amp;ROWS(D161:D459))))),"")</f>
        <v/>
      </c>
      <c r="H169" s="29"/>
      <c r="I169" s="24">
        <v>7</v>
      </c>
      <c r="J169" s="25">
        <f t="shared" si="46"/>
        <v>1</v>
      </c>
      <c r="K169" s="29"/>
      <c r="L169" s="29"/>
      <c r="M169" s="27">
        <f t="shared" si="53"/>
        <v>1</v>
      </c>
      <c r="N169" s="24">
        <v>7</v>
      </c>
      <c r="O169" s="25">
        <f t="shared" si="47"/>
        <v>1</v>
      </c>
      <c r="P169" s="29"/>
      <c r="Q169" s="29"/>
      <c r="R169" s="27">
        <f t="shared" si="54"/>
        <v>1</v>
      </c>
      <c r="S169" s="24">
        <v>7</v>
      </c>
      <c r="T169" s="25">
        <f t="shared" si="48"/>
        <v>1</v>
      </c>
      <c r="U169" s="26"/>
      <c r="V169" s="26"/>
      <c r="W169" s="27">
        <f t="shared" si="55"/>
        <v>1</v>
      </c>
      <c r="X169" s="24">
        <v>7</v>
      </c>
      <c r="Y169" s="25">
        <f t="shared" si="49"/>
        <v>1</v>
      </c>
      <c r="Z169" s="26"/>
      <c r="AA169" s="26"/>
      <c r="AB169" s="27">
        <f t="shared" si="56"/>
        <v>1</v>
      </c>
      <c r="AC169" s="24">
        <v>7</v>
      </c>
      <c r="AD169" s="25">
        <f t="shared" si="50"/>
        <v>1</v>
      </c>
      <c r="AE169" s="26"/>
      <c r="AF169" s="26"/>
      <c r="AG169" s="27">
        <f t="shared" si="57"/>
        <v>1</v>
      </c>
      <c r="AH169" s="24">
        <f t="shared" si="58"/>
        <v>35</v>
      </c>
      <c r="AI169" s="26">
        <f t="shared" si="59"/>
        <v>0</v>
      </c>
      <c r="AJ169" s="26">
        <f t="shared" si="60"/>
        <v>0</v>
      </c>
      <c r="AK169" s="28">
        <f t="shared" si="61"/>
        <v>5</v>
      </c>
      <c r="AL169" s="20"/>
      <c r="AM169" s="14"/>
    </row>
    <row r="170" spans="1:39" ht="20.25" customHeight="1" thickTop="1" thickBot="1" x14ac:dyDescent="0.3">
      <c r="A170" s="21" t="str">
        <f t="shared" ca="1" si="51"/>
        <v/>
      </c>
      <c r="B170" s="22" t="str">
        <f t="shared" ca="1" si="52"/>
        <v/>
      </c>
      <c r="C170" s="23" t="str">
        <f t="array" ref="C170">IF(AND('Interimaire Juin  2017'!D176=$B$1,'Interimaire Juin  2017'!J176=$B$2),'Interimaire Juin  2017'!E176,"")</f>
        <v/>
      </c>
      <c r="D170" s="23" t="str">
        <f>IF(AND('Interimaire Juin  2017'!D176=$B$1,'Interimaire Juin  2017'!J176=$B$2),'Interimaire Juin  2017'!F176,"")</f>
        <v/>
      </c>
      <c r="E170" s="23" t="str">
        <f t="shared" si="45"/>
        <v/>
      </c>
      <c r="F170" s="23" t="str">
        <f t="array" aca="1" ref="F170" ca="1">IFERROR(INDEX(C:C,SMALL($E$2:$E$300,ROW(INDIRECT("162:"&amp;ROWS(C162:C460))))),"")</f>
        <v/>
      </c>
      <c r="G170" s="23" t="str">
        <f t="array" aca="1" ref="G170" ca="1">IFERROR(INDEX(D:D,SMALL($E$2:$E$300,ROW(INDIRECT("162:"&amp;ROWS(D162:D460))))),"")</f>
        <v/>
      </c>
      <c r="H170" s="29"/>
      <c r="I170" s="24">
        <v>7</v>
      </c>
      <c r="J170" s="25">
        <f t="shared" si="46"/>
        <v>1</v>
      </c>
      <c r="K170" s="29"/>
      <c r="L170" s="29"/>
      <c r="M170" s="27">
        <f t="shared" si="53"/>
        <v>1</v>
      </c>
      <c r="N170" s="24">
        <v>7</v>
      </c>
      <c r="O170" s="25">
        <f t="shared" si="47"/>
        <v>1</v>
      </c>
      <c r="P170" s="29"/>
      <c r="Q170" s="29"/>
      <c r="R170" s="27">
        <f t="shared" si="54"/>
        <v>1</v>
      </c>
      <c r="S170" s="24">
        <v>7</v>
      </c>
      <c r="T170" s="25">
        <f t="shared" si="48"/>
        <v>1</v>
      </c>
      <c r="U170" s="26"/>
      <c r="V170" s="26"/>
      <c r="W170" s="27">
        <f t="shared" si="55"/>
        <v>1</v>
      </c>
      <c r="X170" s="24">
        <v>7</v>
      </c>
      <c r="Y170" s="25">
        <f t="shared" si="49"/>
        <v>1</v>
      </c>
      <c r="Z170" s="26"/>
      <c r="AA170" s="26"/>
      <c r="AB170" s="27">
        <f t="shared" si="56"/>
        <v>1</v>
      </c>
      <c r="AC170" s="24">
        <v>7</v>
      </c>
      <c r="AD170" s="25">
        <f t="shared" si="50"/>
        <v>1</v>
      </c>
      <c r="AE170" s="26"/>
      <c r="AF170" s="26"/>
      <c r="AG170" s="27">
        <f t="shared" si="57"/>
        <v>1</v>
      </c>
      <c r="AH170" s="24">
        <f t="shared" si="58"/>
        <v>35</v>
      </c>
      <c r="AI170" s="26">
        <f t="shared" si="59"/>
        <v>0</v>
      </c>
      <c r="AJ170" s="26">
        <f t="shared" si="60"/>
        <v>0</v>
      </c>
      <c r="AK170" s="28">
        <f t="shared" si="61"/>
        <v>5</v>
      </c>
      <c r="AL170" s="20"/>
      <c r="AM170" s="14"/>
    </row>
    <row r="171" spans="1:39" ht="20.25" customHeight="1" thickTop="1" thickBot="1" x14ac:dyDescent="0.3">
      <c r="A171" s="21" t="str">
        <f t="shared" ca="1" si="51"/>
        <v/>
      </c>
      <c r="B171" s="22" t="str">
        <f t="shared" ca="1" si="52"/>
        <v/>
      </c>
      <c r="C171" s="23" t="str">
        <f t="array" ref="C171">IF(AND('Interimaire Juin  2017'!D177=$B$1,'Interimaire Juin  2017'!J177=$B$2),'Interimaire Juin  2017'!E177,"")</f>
        <v/>
      </c>
      <c r="D171" s="23" t="str">
        <f>IF(AND('Interimaire Juin  2017'!D177=$B$1,'Interimaire Juin  2017'!J177=$B$2),'Interimaire Juin  2017'!F177,"")</f>
        <v/>
      </c>
      <c r="E171" s="23" t="str">
        <f t="shared" si="45"/>
        <v/>
      </c>
      <c r="F171" s="23" t="str">
        <f t="array" aca="1" ref="F171" ca="1">IFERROR(INDEX(C:C,SMALL($E$2:$E$300,ROW(INDIRECT("163:"&amp;ROWS(C163:C461))))),"")</f>
        <v/>
      </c>
      <c r="G171" s="23" t="str">
        <f t="array" aca="1" ref="G171" ca="1">IFERROR(INDEX(D:D,SMALL($E$2:$E$300,ROW(INDIRECT("163:"&amp;ROWS(D163:D461))))),"")</f>
        <v/>
      </c>
      <c r="H171" s="29"/>
      <c r="I171" s="24">
        <v>7</v>
      </c>
      <c r="J171" s="25">
        <f t="shared" si="46"/>
        <v>1</v>
      </c>
      <c r="K171" s="29"/>
      <c r="L171" s="29"/>
      <c r="M171" s="27">
        <f t="shared" si="53"/>
        <v>1</v>
      </c>
      <c r="N171" s="24">
        <v>7</v>
      </c>
      <c r="O171" s="25">
        <f t="shared" si="47"/>
        <v>1</v>
      </c>
      <c r="P171" s="29"/>
      <c r="Q171" s="29"/>
      <c r="R171" s="27">
        <f t="shared" si="54"/>
        <v>1</v>
      </c>
      <c r="S171" s="24">
        <v>7</v>
      </c>
      <c r="T171" s="25">
        <f t="shared" si="48"/>
        <v>1</v>
      </c>
      <c r="U171" s="26"/>
      <c r="V171" s="26"/>
      <c r="W171" s="27">
        <f t="shared" si="55"/>
        <v>1</v>
      </c>
      <c r="X171" s="24">
        <v>7</v>
      </c>
      <c r="Y171" s="25">
        <f t="shared" si="49"/>
        <v>1</v>
      </c>
      <c r="Z171" s="26"/>
      <c r="AA171" s="26"/>
      <c r="AB171" s="27">
        <f t="shared" si="56"/>
        <v>1</v>
      </c>
      <c r="AC171" s="24">
        <v>7</v>
      </c>
      <c r="AD171" s="25">
        <f t="shared" si="50"/>
        <v>1</v>
      </c>
      <c r="AE171" s="26"/>
      <c r="AF171" s="26"/>
      <c r="AG171" s="27">
        <f t="shared" si="57"/>
        <v>1</v>
      </c>
      <c r="AH171" s="24">
        <f t="shared" si="58"/>
        <v>35</v>
      </c>
      <c r="AI171" s="26">
        <f t="shared" si="59"/>
        <v>0</v>
      </c>
      <c r="AJ171" s="26">
        <f t="shared" si="60"/>
        <v>0</v>
      </c>
      <c r="AK171" s="28">
        <f t="shared" si="61"/>
        <v>5</v>
      </c>
      <c r="AL171" s="20"/>
      <c r="AM171" s="14"/>
    </row>
    <row r="172" spans="1:39" ht="20.25" customHeight="1" thickTop="1" thickBot="1" x14ac:dyDescent="0.3">
      <c r="A172" s="21" t="str">
        <f t="shared" ca="1" si="51"/>
        <v/>
      </c>
      <c r="B172" s="22" t="str">
        <f t="shared" ca="1" si="52"/>
        <v/>
      </c>
      <c r="C172" s="23" t="str">
        <f t="array" ref="C172">IF(AND('Interimaire Juin  2017'!D178=$B$1,'Interimaire Juin  2017'!J178=$B$2),'Interimaire Juin  2017'!E178,"")</f>
        <v/>
      </c>
      <c r="D172" s="23" t="str">
        <f>IF(AND('Interimaire Juin  2017'!D178=$B$1,'Interimaire Juin  2017'!J178=$B$2),'Interimaire Juin  2017'!F178,"")</f>
        <v/>
      </c>
      <c r="E172" s="23" t="str">
        <f t="shared" si="45"/>
        <v/>
      </c>
      <c r="F172" s="23" t="str">
        <f t="array" aca="1" ref="F172" ca="1">IFERROR(INDEX(C:C,SMALL($E$2:$E$300,ROW(INDIRECT("164:"&amp;ROWS(C164:C462))))),"")</f>
        <v/>
      </c>
      <c r="G172" s="23" t="str">
        <f t="array" aca="1" ref="G172" ca="1">IFERROR(INDEX(D:D,SMALL($E$2:$E$300,ROW(INDIRECT("164:"&amp;ROWS(D164:D462))))),"")</f>
        <v/>
      </c>
      <c r="H172" s="29"/>
      <c r="I172" s="24">
        <v>7</v>
      </c>
      <c r="J172" s="25">
        <f t="shared" si="46"/>
        <v>1</v>
      </c>
      <c r="K172" s="29"/>
      <c r="L172" s="29"/>
      <c r="M172" s="27">
        <f t="shared" si="53"/>
        <v>1</v>
      </c>
      <c r="N172" s="24">
        <v>7</v>
      </c>
      <c r="O172" s="25">
        <f t="shared" si="47"/>
        <v>1</v>
      </c>
      <c r="P172" s="29"/>
      <c r="Q172" s="29"/>
      <c r="R172" s="27">
        <f t="shared" si="54"/>
        <v>1</v>
      </c>
      <c r="S172" s="24">
        <v>7</v>
      </c>
      <c r="T172" s="25">
        <f t="shared" si="48"/>
        <v>1</v>
      </c>
      <c r="U172" s="26"/>
      <c r="V172" s="26"/>
      <c r="W172" s="27">
        <f t="shared" si="55"/>
        <v>1</v>
      </c>
      <c r="X172" s="24">
        <v>7</v>
      </c>
      <c r="Y172" s="25">
        <f t="shared" si="49"/>
        <v>1</v>
      </c>
      <c r="Z172" s="26"/>
      <c r="AA172" s="26"/>
      <c r="AB172" s="27">
        <f t="shared" si="56"/>
        <v>1</v>
      </c>
      <c r="AC172" s="24">
        <v>7</v>
      </c>
      <c r="AD172" s="25">
        <f t="shared" si="50"/>
        <v>1</v>
      </c>
      <c r="AE172" s="26"/>
      <c r="AF172" s="26"/>
      <c r="AG172" s="27">
        <f t="shared" si="57"/>
        <v>1</v>
      </c>
      <c r="AH172" s="24">
        <f t="shared" si="58"/>
        <v>35</v>
      </c>
      <c r="AI172" s="26">
        <f t="shared" si="59"/>
        <v>0</v>
      </c>
      <c r="AJ172" s="26">
        <f t="shared" si="60"/>
        <v>0</v>
      </c>
      <c r="AK172" s="28">
        <f t="shared" si="61"/>
        <v>5</v>
      </c>
      <c r="AL172" s="20"/>
      <c r="AM172" s="14"/>
    </row>
    <row r="173" spans="1:39" ht="20.25" customHeight="1" thickTop="1" thickBot="1" x14ac:dyDescent="0.3">
      <c r="A173" s="21" t="str">
        <f t="shared" ca="1" si="51"/>
        <v/>
      </c>
      <c r="B173" s="22" t="str">
        <f t="shared" ca="1" si="52"/>
        <v/>
      </c>
      <c r="C173" s="23" t="str">
        <f t="array" ref="C173">IF(AND('Interimaire Juin  2017'!D179=$B$1,'Interimaire Juin  2017'!J179=$B$2),'Interimaire Juin  2017'!E179,"")</f>
        <v/>
      </c>
      <c r="D173" s="23" t="str">
        <f>IF(AND('Interimaire Juin  2017'!D179=$B$1,'Interimaire Juin  2017'!J179=$B$2),'Interimaire Juin  2017'!F179,"")</f>
        <v/>
      </c>
      <c r="E173" s="23" t="str">
        <f t="shared" si="45"/>
        <v/>
      </c>
      <c r="F173" s="23" t="str">
        <f t="array" aca="1" ref="F173" ca="1">IFERROR(INDEX(C:C,SMALL($E$2:$E$300,ROW(INDIRECT("165:"&amp;ROWS(C165:C463))))),"")</f>
        <v/>
      </c>
      <c r="G173" s="23" t="str">
        <f t="array" aca="1" ref="G173" ca="1">IFERROR(INDEX(D:D,SMALL($E$2:$E$300,ROW(INDIRECT("165:"&amp;ROWS(D165:D463))))),"")</f>
        <v/>
      </c>
      <c r="H173" s="29"/>
      <c r="I173" s="24">
        <v>7</v>
      </c>
      <c r="J173" s="25">
        <f t="shared" si="46"/>
        <v>1</v>
      </c>
      <c r="K173" s="29"/>
      <c r="L173" s="29"/>
      <c r="M173" s="27">
        <f t="shared" si="53"/>
        <v>1</v>
      </c>
      <c r="N173" s="24">
        <v>7</v>
      </c>
      <c r="O173" s="25">
        <f t="shared" si="47"/>
        <v>1</v>
      </c>
      <c r="P173" s="29"/>
      <c r="Q173" s="29"/>
      <c r="R173" s="27">
        <f t="shared" si="54"/>
        <v>1</v>
      </c>
      <c r="S173" s="24">
        <v>7</v>
      </c>
      <c r="T173" s="25">
        <f t="shared" si="48"/>
        <v>1</v>
      </c>
      <c r="U173" s="26"/>
      <c r="V173" s="26"/>
      <c r="W173" s="27">
        <f t="shared" si="55"/>
        <v>1</v>
      </c>
      <c r="X173" s="24">
        <v>7</v>
      </c>
      <c r="Y173" s="25">
        <f t="shared" si="49"/>
        <v>1</v>
      </c>
      <c r="Z173" s="26"/>
      <c r="AA173" s="26"/>
      <c r="AB173" s="27">
        <f t="shared" si="56"/>
        <v>1</v>
      </c>
      <c r="AC173" s="24">
        <v>7</v>
      </c>
      <c r="AD173" s="25">
        <f t="shared" si="50"/>
        <v>1</v>
      </c>
      <c r="AE173" s="26"/>
      <c r="AF173" s="26"/>
      <c r="AG173" s="27">
        <f t="shared" si="57"/>
        <v>1</v>
      </c>
      <c r="AH173" s="24">
        <f t="shared" si="58"/>
        <v>35</v>
      </c>
      <c r="AI173" s="26">
        <f t="shared" si="59"/>
        <v>0</v>
      </c>
      <c r="AJ173" s="26">
        <f t="shared" si="60"/>
        <v>0</v>
      </c>
      <c r="AK173" s="28">
        <f t="shared" si="61"/>
        <v>5</v>
      </c>
      <c r="AL173" s="20"/>
      <c r="AM173" s="14"/>
    </row>
    <row r="174" spans="1:39" ht="20.25" customHeight="1" thickTop="1" thickBot="1" x14ac:dyDescent="0.3">
      <c r="A174" s="21" t="str">
        <f t="shared" ca="1" si="51"/>
        <v/>
      </c>
      <c r="B174" s="22" t="str">
        <f t="shared" ca="1" si="52"/>
        <v/>
      </c>
      <c r="C174" s="23" t="str">
        <f t="array" ref="C174">IF(AND('Interimaire Juin  2017'!D180=$B$1,'Interimaire Juin  2017'!J180=$B$2),'Interimaire Juin  2017'!E180,"")</f>
        <v/>
      </c>
      <c r="D174" s="23" t="str">
        <f>IF(AND('Interimaire Juin  2017'!D180=$B$1,'Interimaire Juin  2017'!J180=$B$2),'Interimaire Juin  2017'!F180,"")</f>
        <v/>
      </c>
      <c r="E174" s="23" t="str">
        <f t="shared" si="45"/>
        <v/>
      </c>
      <c r="F174" s="23" t="str">
        <f t="array" aca="1" ref="F174" ca="1">IFERROR(INDEX(C:C,SMALL($E$2:$E$300,ROW(INDIRECT("166:"&amp;ROWS(C166:C464))))),"")</f>
        <v/>
      </c>
      <c r="G174" s="23" t="str">
        <f t="array" aca="1" ref="G174" ca="1">IFERROR(INDEX(D:D,SMALL($E$2:$E$300,ROW(INDIRECT("166:"&amp;ROWS(D166:D464))))),"")</f>
        <v/>
      </c>
      <c r="H174" s="29"/>
      <c r="I174" s="24">
        <v>7</v>
      </c>
      <c r="J174" s="25">
        <f t="shared" si="46"/>
        <v>1</v>
      </c>
      <c r="K174" s="29"/>
      <c r="L174" s="29"/>
      <c r="M174" s="27">
        <f t="shared" si="53"/>
        <v>1</v>
      </c>
      <c r="N174" s="24">
        <v>7</v>
      </c>
      <c r="O174" s="25">
        <f t="shared" si="47"/>
        <v>1</v>
      </c>
      <c r="P174" s="29"/>
      <c r="Q174" s="29"/>
      <c r="R174" s="27">
        <f t="shared" si="54"/>
        <v>1</v>
      </c>
      <c r="S174" s="24">
        <v>7</v>
      </c>
      <c r="T174" s="25">
        <f t="shared" si="48"/>
        <v>1</v>
      </c>
      <c r="U174" s="26"/>
      <c r="V174" s="26"/>
      <c r="W174" s="27">
        <f t="shared" si="55"/>
        <v>1</v>
      </c>
      <c r="X174" s="24">
        <v>7</v>
      </c>
      <c r="Y174" s="25">
        <f t="shared" si="49"/>
        <v>1</v>
      </c>
      <c r="Z174" s="26"/>
      <c r="AA174" s="26"/>
      <c r="AB174" s="27">
        <f t="shared" si="56"/>
        <v>1</v>
      </c>
      <c r="AC174" s="24">
        <v>7</v>
      </c>
      <c r="AD174" s="25">
        <f t="shared" si="50"/>
        <v>1</v>
      </c>
      <c r="AE174" s="26"/>
      <c r="AF174" s="26"/>
      <c r="AG174" s="27">
        <f t="shared" si="57"/>
        <v>1</v>
      </c>
      <c r="AH174" s="24">
        <f t="shared" si="58"/>
        <v>35</v>
      </c>
      <c r="AI174" s="26">
        <f t="shared" si="59"/>
        <v>0</v>
      </c>
      <c r="AJ174" s="26">
        <f t="shared" si="60"/>
        <v>0</v>
      </c>
      <c r="AK174" s="28">
        <f t="shared" si="61"/>
        <v>5</v>
      </c>
      <c r="AL174" s="20"/>
      <c r="AM174" s="14"/>
    </row>
    <row r="175" spans="1:39" ht="20.25" customHeight="1" thickTop="1" thickBot="1" x14ac:dyDescent="0.3">
      <c r="A175" s="21" t="str">
        <f t="shared" ca="1" si="51"/>
        <v/>
      </c>
      <c r="B175" s="22" t="str">
        <f t="shared" ca="1" si="52"/>
        <v/>
      </c>
      <c r="C175" s="23" t="str">
        <f t="array" ref="C175">IF(AND('Interimaire Juin  2017'!D181=$B$1,'Interimaire Juin  2017'!J181=$B$2),'Interimaire Juin  2017'!E181,"")</f>
        <v/>
      </c>
      <c r="D175" s="23" t="str">
        <f>IF(AND('Interimaire Juin  2017'!D181=$B$1,'Interimaire Juin  2017'!J181=$B$2),'Interimaire Juin  2017'!F181,"")</f>
        <v/>
      </c>
      <c r="E175" s="23" t="str">
        <f t="shared" si="45"/>
        <v/>
      </c>
      <c r="F175" s="23" t="str">
        <f t="array" aca="1" ref="F175" ca="1">IFERROR(INDEX(C:C,SMALL($E$2:$E$300,ROW(INDIRECT("167:"&amp;ROWS(C167:C465))))),"")</f>
        <v/>
      </c>
      <c r="G175" s="23" t="str">
        <f t="array" aca="1" ref="G175" ca="1">IFERROR(INDEX(D:D,SMALL($E$2:$E$300,ROW(INDIRECT("167:"&amp;ROWS(D167:D465))))),"")</f>
        <v/>
      </c>
      <c r="H175" s="29"/>
      <c r="I175" s="24">
        <v>7</v>
      </c>
      <c r="J175" s="25">
        <f t="shared" si="46"/>
        <v>1</v>
      </c>
      <c r="K175" s="29"/>
      <c r="L175" s="29"/>
      <c r="M175" s="27">
        <f t="shared" si="53"/>
        <v>1</v>
      </c>
      <c r="N175" s="24">
        <v>7</v>
      </c>
      <c r="O175" s="25">
        <f t="shared" si="47"/>
        <v>1</v>
      </c>
      <c r="P175" s="29"/>
      <c r="Q175" s="29"/>
      <c r="R175" s="27">
        <f t="shared" si="54"/>
        <v>1</v>
      </c>
      <c r="S175" s="24">
        <v>7</v>
      </c>
      <c r="T175" s="25">
        <f t="shared" si="48"/>
        <v>1</v>
      </c>
      <c r="U175" s="26"/>
      <c r="V175" s="26"/>
      <c r="W175" s="27">
        <f t="shared" si="55"/>
        <v>1</v>
      </c>
      <c r="X175" s="24">
        <v>7</v>
      </c>
      <c r="Y175" s="25">
        <f t="shared" si="49"/>
        <v>1</v>
      </c>
      <c r="Z175" s="26"/>
      <c r="AA175" s="26"/>
      <c r="AB175" s="27">
        <f t="shared" si="56"/>
        <v>1</v>
      </c>
      <c r="AC175" s="24">
        <v>7</v>
      </c>
      <c r="AD175" s="25">
        <f t="shared" si="50"/>
        <v>1</v>
      </c>
      <c r="AE175" s="26"/>
      <c r="AF175" s="26"/>
      <c r="AG175" s="27">
        <f t="shared" si="57"/>
        <v>1</v>
      </c>
      <c r="AH175" s="24">
        <f t="shared" si="58"/>
        <v>35</v>
      </c>
      <c r="AI175" s="26">
        <f t="shared" si="59"/>
        <v>0</v>
      </c>
      <c r="AJ175" s="26">
        <f t="shared" si="60"/>
        <v>0</v>
      </c>
      <c r="AK175" s="28">
        <f t="shared" si="61"/>
        <v>5</v>
      </c>
      <c r="AL175" s="20"/>
      <c r="AM175" s="14"/>
    </row>
    <row r="176" spans="1:39" ht="20.25" customHeight="1" thickTop="1" thickBot="1" x14ac:dyDescent="0.3">
      <c r="A176" s="21" t="str">
        <f t="shared" ca="1" si="51"/>
        <v/>
      </c>
      <c r="B176" s="22" t="str">
        <f t="shared" ca="1" si="52"/>
        <v/>
      </c>
      <c r="C176" s="23" t="str">
        <f t="array" ref="C176">IF(AND('Interimaire Juin  2017'!D182=$B$1,'Interimaire Juin  2017'!J182=$B$2),'Interimaire Juin  2017'!E182,"")</f>
        <v/>
      </c>
      <c r="D176" s="23" t="str">
        <f>IF(AND('Interimaire Juin  2017'!D182=$B$1,'Interimaire Juin  2017'!J182=$B$2),'Interimaire Juin  2017'!F182,"")</f>
        <v/>
      </c>
      <c r="E176" s="23" t="str">
        <f t="shared" si="45"/>
        <v/>
      </c>
      <c r="F176" s="23" t="str">
        <f t="array" aca="1" ref="F176" ca="1">IFERROR(INDEX(C:C,SMALL($E$2:$E$300,ROW(INDIRECT("168:"&amp;ROWS(C168:C466))))),"")</f>
        <v/>
      </c>
      <c r="G176" s="23" t="str">
        <f t="array" aca="1" ref="G176" ca="1">IFERROR(INDEX(D:D,SMALL($E$2:$E$300,ROW(INDIRECT("168:"&amp;ROWS(D168:D466))))),"")</f>
        <v/>
      </c>
      <c r="H176" s="29"/>
      <c r="I176" s="24">
        <v>7</v>
      </c>
      <c r="J176" s="25">
        <f t="shared" si="46"/>
        <v>1</v>
      </c>
      <c r="K176" s="29"/>
      <c r="L176" s="29"/>
      <c r="M176" s="27">
        <f t="shared" si="53"/>
        <v>1</v>
      </c>
      <c r="N176" s="24">
        <v>7</v>
      </c>
      <c r="O176" s="25">
        <f t="shared" si="47"/>
        <v>1</v>
      </c>
      <c r="P176" s="29"/>
      <c r="Q176" s="29"/>
      <c r="R176" s="27">
        <f t="shared" si="54"/>
        <v>1</v>
      </c>
      <c r="S176" s="24">
        <v>7</v>
      </c>
      <c r="T176" s="25">
        <f t="shared" si="48"/>
        <v>1</v>
      </c>
      <c r="U176" s="26"/>
      <c r="V176" s="26"/>
      <c r="W176" s="27">
        <f t="shared" si="55"/>
        <v>1</v>
      </c>
      <c r="X176" s="24">
        <v>7</v>
      </c>
      <c r="Y176" s="25">
        <f t="shared" si="49"/>
        <v>1</v>
      </c>
      <c r="Z176" s="26"/>
      <c r="AA176" s="26"/>
      <c r="AB176" s="27">
        <f t="shared" si="56"/>
        <v>1</v>
      </c>
      <c r="AC176" s="24">
        <v>7</v>
      </c>
      <c r="AD176" s="25">
        <f t="shared" si="50"/>
        <v>1</v>
      </c>
      <c r="AE176" s="26"/>
      <c r="AF176" s="26"/>
      <c r="AG176" s="27">
        <f t="shared" si="57"/>
        <v>1</v>
      </c>
      <c r="AH176" s="24">
        <f t="shared" si="58"/>
        <v>35</v>
      </c>
      <c r="AI176" s="26">
        <f t="shared" si="59"/>
        <v>0</v>
      </c>
      <c r="AJ176" s="26">
        <f t="shared" si="60"/>
        <v>0</v>
      </c>
      <c r="AK176" s="28">
        <f t="shared" si="61"/>
        <v>5</v>
      </c>
      <c r="AL176" s="20"/>
      <c r="AM176" s="14"/>
    </row>
    <row r="177" spans="1:39" ht="20.25" customHeight="1" thickTop="1" thickBot="1" x14ac:dyDescent="0.3">
      <c r="A177" s="21" t="str">
        <f t="shared" ca="1" si="51"/>
        <v/>
      </c>
      <c r="B177" s="22" t="str">
        <f t="shared" ca="1" si="52"/>
        <v/>
      </c>
      <c r="C177" s="23" t="str">
        <f t="array" ref="C177">IF(AND('Interimaire Juin  2017'!D183=$B$1,'Interimaire Juin  2017'!J183=$B$2),'Interimaire Juin  2017'!E183,"")</f>
        <v/>
      </c>
      <c r="D177" s="23" t="str">
        <f>IF(AND('Interimaire Juin  2017'!D183=$B$1,'Interimaire Juin  2017'!J183=$B$2),'Interimaire Juin  2017'!F183,"")</f>
        <v/>
      </c>
      <c r="E177" s="23" t="str">
        <f t="shared" si="45"/>
        <v/>
      </c>
      <c r="F177" s="23" t="str">
        <f t="array" aca="1" ref="F177" ca="1">IFERROR(INDEX(C:C,SMALL($E$2:$E$300,ROW(INDIRECT("169:"&amp;ROWS(C169:C467))))),"")</f>
        <v/>
      </c>
      <c r="G177" s="23" t="str">
        <f t="array" aca="1" ref="G177" ca="1">IFERROR(INDEX(D:D,SMALL($E$2:$E$300,ROW(INDIRECT("169:"&amp;ROWS(D169:D467))))),"")</f>
        <v/>
      </c>
      <c r="H177" s="29"/>
      <c r="I177" s="24">
        <v>7</v>
      </c>
      <c r="J177" s="25">
        <f t="shared" si="46"/>
        <v>1</v>
      </c>
      <c r="K177" s="29"/>
      <c r="L177" s="29"/>
      <c r="M177" s="27">
        <f t="shared" si="53"/>
        <v>1</v>
      </c>
      <c r="N177" s="24">
        <v>7</v>
      </c>
      <c r="O177" s="25">
        <f t="shared" si="47"/>
        <v>1</v>
      </c>
      <c r="P177" s="29"/>
      <c r="Q177" s="29"/>
      <c r="R177" s="27">
        <f t="shared" si="54"/>
        <v>1</v>
      </c>
      <c r="S177" s="24">
        <v>7</v>
      </c>
      <c r="T177" s="25">
        <f t="shared" si="48"/>
        <v>1</v>
      </c>
      <c r="U177" s="26"/>
      <c r="V177" s="26"/>
      <c r="W177" s="27">
        <f t="shared" si="55"/>
        <v>1</v>
      </c>
      <c r="X177" s="24">
        <v>7</v>
      </c>
      <c r="Y177" s="25">
        <f t="shared" si="49"/>
        <v>1</v>
      </c>
      <c r="Z177" s="26"/>
      <c r="AA177" s="26"/>
      <c r="AB177" s="27">
        <f t="shared" si="56"/>
        <v>1</v>
      </c>
      <c r="AC177" s="24">
        <v>7</v>
      </c>
      <c r="AD177" s="25">
        <f t="shared" si="50"/>
        <v>1</v>
      </c>
      <c r="AE177" s="26"/>
      <c r="AF177" s="26"/>
      <c r="AG177" s="27">
        <f t="shared" si="57"/>
        <v>1</v>
      </c>
      <c r="AH177" s="24">
        <f t="shared" si="58"/>
        <v>35</v>
      </c>
      <c r="AI177" s="26">
        <f t="shared" si="59"/>
        <v>0</v>
      </c>
      <c r="AJ177" s="26">
        <f t="shared" si="60"/>
        <v>0</v>
      </c>
      <c r="AK177" s="28">
        <f t="shared" si="61"/>
        <v>5</v>
      </c>
      <c r="AL177" s="20"/>
      <c r="AM177" s="14"/>
    </row>
    <row r="178" spans="1:39" ht="20.25" customHeight="1" thickTop="1" thickBot="1" x14ac:dyDescent="0.3">
      <c r="A178" s="21" t="str">
        <f t="shared" ca="1" si="51"/>
        <v/>
      </c>
      <c r="B178" s="22" t="str">
        <f t="shared" ca="1" si="52"/>
        <v/>
      </c>
      <c r="C178" s="23" t="str">
        <f t="array" ref="C178">IF(AND('Interimaire Juin  2017'!D184=$B$1,'Interimaire Juin  2017'!J184=$B$2),'Interimaire Juin  2017'!E184,"")</f>
        <v/>
      </c>
      <c r="D178" s="23" t="str">
        <f>IF(AND('Interimaire Juin  2017'!D184=$B$1,'Interimaire Juin  2017'!J184=$B$2),'Interimaire Juin  2017'!F184,"")</f>
        <v/>
      </c>
      <c r="E178" s="23" t="str">
        <f t="shared" si="45"/>
        <v/>
      </c>
      <c r="F178" s="23" t="str">
        <f t="array" aca="1" ref="F178" ca="1">IFERROR(INDEX(C:C,SMALL($E$2:$E$300,ROW(INDIRECT("170:"&amp;ROWS(C170:C468))))),"")</f>
        <v/>
      </c>
      <c r="G178" s="23" t="str">
        <f t="array" aca="1" ref="G178" ca="1">IFERROR(INDEX(D:D,SMALL($E$2:$E$300,ROW(INDIRECT("170:"&amp;ROWS(D170:D468))))),"")</f>
        <v/>
      </c>
      <c r="H178" s="29"/>
      <c r="I178" s="24">
        <v>7</v>
      </c>
      <c r="J178" s="25">
        <f t="shared" si="46"/>
        <v>1</v>
      </c>
      <c r="K178" s="29"/>
      <c r="L178" s="29"/>
      <c r="M178" s="27">
        <f t="shared" si="53"/>
        <v>1</v>
      </c>
      <c r="N178" s="24">
        <v>7</v>
      </c>
      <c r="O178" s="25">
        <f t="shared" si="47"/>
        <v>1</v>
      </c>
      <c r="P178" s="29"/>
      <c r="Q178" s="29"/>
      <c r="R178" s="27">
        <f t="shared" si="54"/>
        <v>1</v>
      </c>
      <c r="S178" s="24">
        <v>7</v>
      </c>
      <c r="T178" s="25">
        <f t="shared" si="48"/>
        <v>1</v>
      </c>
      <c r="U178" s="26"/>
      <c r="V178" s="26"/>
      <c r="W178" s="27">
        <f t="shared" si="55"/>
        <v>1</v>
      </c>
      <c r="X178" s="24">
        <v>7</v>
      </c>
      <c r="Y178" s="25">
        <f t="shared" si="49"/>
        <v>1</v>
      </c>
      <c r="Z178" s="26"/>
      <c r="AA178" s="26"/>
      <c r="AB178" s="27">
        <f t="shared" si="56"/>
        <v>1</v>
      </c>
      <c r="AC178" s="24">
        <v>7</v>
      </c>
      <c r="AD178" s="25">
        <f t="shared" si="50"/>
        <v>1</v>
      </c>
      <c r="AE178" s="26"/>
      <c r="AF178" s="26"/>
      <c r="AG178" s="27">
        <f t="shared" si="57"/>
        <v>1</v>
      </c>
      <c r="AH178" s="24">
        <f t="shared" si="58"/>
        <v>35</v>
      </c>
      <c r="AI178" s="26">
        <f t="shared" si="59"/>
        <v>0</v>
      </c>
      <c r="AJ178" s="26">
        <f t="shared" si="60"/>
        <v>0</v>
      </c>
      <c r="AK178" s="28">
        <f t="shared" si="61"/>
        <v>5</v>
      </c>
      <c r="AL178" s="20"/>
      <c r="AM178" s="14"/>
    </row>
    <row r="179" spans="1:39" ht="20.25" customHeight="1" thickTop="1" thickBot="1" x14ac:dyDescent="0.3">
      <c r="A179" s="21" t="str">
        <f t="shared" ca="1" si="51"/>
        <v/>
      </c>
      <c r="B179" s="22" t="str">
        <f t="shared" ca="1" si="52"/>
        <v/>
      </c>
      <c r="C179" s="23" t="str">
        <f t="array" ref="C179">IF(AND('Interimaire Juin  2017'!D185=$B$1,'Interimaire Juin  2017'!J185=$B$2),'Interimaire Juin  2017'!E185,"")</f>
        <v/>
      </c>
      <c r="D179" s="23" t="str">
        <f>IF(AND('Interimaire Juin  2017'!D185=$B$1,'Interimaire Juin  2017'!J185=$B$2),'Interimaire Juin  2017'!F185,"")</f>
        <v/>
      </c>
      <c r="E179" s="23" t="str">
        <f t="shared" si="45"/>
        <v/>
      </c>
      <c r="F179" s="23" t="str">
        <f t="array" aca="1" ref="F179" ca="1">IFERROR(INDEX(C:C,SMALL($E$2:$E$300,ROW(INDIRECT("171:"&amp;ROWS(C171:C469))))),"")</f>
        <v/>
      </c>
      <c r="G179" s="23" t="str">
        <f t="array" aca="1" ref="G179" ca="1">IFERROR(INDEX(D:D,SMALL($E$2:$E$300,ROW(INDIRECT("171:"&amp;ROWS(D171:D469))))),"")</f>
        <v/>
      </c>
      <c r="H179" s="29"/>
      <c r="I179" s="24">
        <v>7</v>
      </c>
      <c r="J179" s="25">
        <f t="shared" si="46"/>
        <v>1</v>
      </c>
      <c r="K179" s="29"/>
      <c r="L179" s="29"/>
      <c r="M179" s="27">
        <f t="shared" si="53"/>
        <v>1</v>
      </c>
      <c r="N179" s="24">
        <v>7</v>
      </c>
      <c r="O179" s="25">
        <f t="shared" si="47"/>
        <v>1</v>
      </c>
      <c r="P179" s="29"/>
      <c r="Q179" s="29"/>
      <c r="R179" s="27">
        <f t="shared" si="54"/>
        <v>1</v>
      </c>
      <c r="S179" s="24">
        <v>7</v>
      </c>
      <c r="T179" s="25">
        <f t="shared" si="48"/>
        <v>1</v>
      </c>
      <c r="U179" s="26"/>
      <c r="V179" s="26"/>
      <c r="W179" s="27">
        <f t="shared" si="55"/>
        <v>1</v>
      </c>
      <c r="X179" s="24">
        <v>7</v>
      </c>
      <c r="Y179" s="25">
        <f t="shared" si="49"/>
        <v>1</v>
      </c>
      <c r="Z179" s="26"/>
      <c r="AA179" s="26"/>
      <c r="AB179" s="27">
        <f t="shared" si="56"/>
        <v>1</v>
      </c>
      <c r="AC179" s="24">
        <v>7</v>
      </c>
      <c r="AD179" s="25">
        <f t="shared" si="50"/>
        <v>1</v>
      </c>
      <c r="AE179" s="26"/>
      <c r="AF179" s="26"/>
      <c r="AG179" s="27">
        <f t="shared" si="57"/>
        <v>1</v>
      </c>
      <c r="AH179" s="24">
        <f t="shared" si="58"/>
        <v>35</v>
      </c>
      <c r="AI179" s="26">
        <f t="shared" si="59"/>
        <v>0</v>
      </c>
      <c r="AJ179" s="26">
        <f t="shared" si="60"/>
        <v>0</v>
      </c>
      <c r="AK179" s="28">
        <f t="shared" si="61"/>
        <v>5</v>
      </c>
      <c r="AL179" s="20"/>
      <c r="AM179" s="14"/>
    </row>
    <row r="180" spans="1:39" ht="20.25" customHeight="1" thickTop="1" thickBot="1" x14ac:dyDescent="0.3">
      <c r="A180" s="21" t="str">
        <f t="shared" ca="1" si="51"/>
        <v/>
      </c>
      <c r="B180" s="22" t="str">
        <f t="shared" ca="1" si="52"/>
        <v/>
      </c>
      <c r="C180" s="23" t="str">
        <f t="array" ref="C180">IF(AND('Interimaire Juin  2017'!D186=$B$1,'Interimaire Juin  2017'!J186=$B$2),'Interimaire Juin  2017'!E186,"")</f>
        <v/>
      </c>
      <c r="D180" s="23" t="str">
        <f>IF(AND('Interimaire Juin  2017'!D186=$B$1,'Interimaire Juin  2017'!J186=$B$2),'Interimaire Juin  2017'!F186,"")</f>
        <v/>
      </c>
      <c r="E180" s="23" t="str">
        <f t="shared" si="45"/>
        <v/>
      </c>
      <c r="F180" s="23" t="str">
        <f t="array" aca="1" ref="F180" ca="1">IFERROR(INDEX(C:C,SMALL($E$2:$E$300,ROW(INDIRECT("172:"&amp;ROWS(C172:C470))))),"")</f>
        <v/>
      </c>
      <c r="G180" s="23" t="str">
        <f t="array" aca="1" ref="G180" ca="1">IFERROR(INDEX(D:D,SMALL($E$2:$E$300,ROW(INDIRECT("172:"&amp;ROWS(D172:D470))))),"")</f>
        <v/>
      </c>
      <c r="H180" s="29"/>
      <c r="I180" s="24">
        <v>7</v>
      </c>
      <c r="J180" s="25">
        <f t="shared" si="46"/>
        <v>1</v>
      </c>
      <c r="K180" s="29"/>
      <c r="L180" s="29"/>
      <c r="M180" s="27">
        <f t="shared" si="53"/>
        <v>1</v>
      </c>
      <c r="N180" s="24">
        <v>7</v>
      </c>
      <c r="O180" s="25">
        <f t="shared" si="47"/>
        <v>1</v>
      </c>
      <c r="P180" s="29"/>
      <c r="Q180" s="29"/>
      <c r="R180" s="27">
        <f t="shared" si="54"/>
        <v>1</v>
      </c>
      <c r="S180" s="24">
        <v>7</v>
      </c>
      <c r="T180" s="25">
        <f t="shared" si="48"/>
        <v>1</v>
      </c>
      <c r="U180" s="26"/>
      <c r="V180" s="26"/>
      <c r="W180" s="27">
        <f t="shared" si="55"/>
        <v>1</v>
      </c>
      <c r="X180" s="24">
        <v>7</v>
      </c>
      <c r="Y180" s="25">
        <f t="shared" si="49"/>
        <v>1</v>
      </c>
      <c r="Z180" s="26"/>
      <c r="AA180" s="26"/>
      <c r="AB180" s="27">
        <f t="shared" si="56"/>
        <v>1</v>
      </c>
      <c r="AC180" s="24">
        <v>7</v>
      </c>
      <c r="AD180" s="25">
        <f t="shared" si="50"/>
        <v>1</v>
      </c>
      <c r="AE180" s="26"/>
      <c r="AF180" s="26"/>
      <c r="AG180" s="27">
        <f t="shared" si="57"/>
        <v>1</v>
      </c>
      <c r="AH180" s="24">
        <f t="shared" si="58"/>
        <v>35</v>
      </c>
      <c r="AI180" s="26">
        <f t="shared" si="59"/>
        <v>0</v>
      </c>
      <c r="AJ180" s="26">
        <f t="shared" si="60"/>
        <v>0</v>
      </c>
      <c r="AK180" s="28">
        <f t="shared" si="61"/>
        <v>5</v>
      </c>
      <c r="AL180" s="20"/>
      <c r="AM180" s="14"/>
    </row>
    <row r="181" spans="1:39" ht="20.25" customHeight="1" thickTop="1" thickBot="1" x14ac:dyDescent="0.3">
      <c r="A181" s="21" t="str">
        <f t="shared" ca="1" si="51"/>
        <v/>
      </c>
      <c r="B181" s="22" t="str">
        <f t="shared" ca="1" si="52"/>
        <v/>
      </c>
      <c r="C181" s="23" t="str">
        <f t="array" ref="C181">IF(AND('Interimaire Juin  2017'!D187=$B$1,'Interimaire Juin  2017'!J187=$B$2),'Interimaire Juin  2017'!E187,"")</f>
        <v/>
      </c>
      <c r="D181" s="23" t="str">
        <f>IF(AND('Interimaire Juin  2017'!D187=$B$1,'Interimaire Juin  2017'!J187=$B$2),'Interimaire Juin  2017'!F187,"")</f>
        <v/>
      </c>
      <c r="E181" s="23" t="str">
        <f t="shared" si="45"/>
        <v/>
      </c>
      <c r="F181" s="23" t="str">
        <f t="array" aca="1" ref="F181" ca="1">IFERROR(INDEX(C:C,SMALL($E$2:$E$300,ROW(INDIRECT("173:"&amp;ROWS(C173:C471))))),"")</f>
        <v/>
      </c>
      <c r="G181" s="23" t="str">
        <f t="array" aca="1" ref="G181" ca="1">IFERROR(INDEX(D:D,SMALL($E$2:$E$300,ROW(INDIRECT("173:"&amp;ROWS(D173:D471))))),"")</f>
        <v/>
      </c>
      <c r="H181" s="29"/>
      <c r="I181" s="24">
        <v>7</v>
      </c>
      <c r="J181" s="25">
        <f t="shared" si="46"/>
        <v>1</v>
      </c>
      <c r="K181" s="29"/>
      <c r="L181" s="29"/>
      <c r="M181" s="27">
        <f t="shared" si="53"/>
        <v>1</v>
      </c>
      <c r="N181" s="24">
        <v>7</v>
      </c>
      <c r="O181" s="25">
        <f t="shared" si="47"/>
        <v>1</v>
      </c>
      <c r="P181" s="29"/>
      <c r="Q181" s="29"/>
      <c r="R181" s="27">
        <f t="shared" si="54"/>
        <v>1</v>
      </c>
      <c r="S181" s="24">
        <v>7</v>
      </c>
      <c r="T181" s="25">
        <f t="shared" si="48"/>
        <v>1</v>
      </c>
      <c r="U181" s="26"/>
      <c r="V181" s="26"/>
      <c r="W181" s="27">
        <f t="shared" si="55"/>
        <v>1</v>
      </c>
      <c r="X181" s="24">
        <v>7</v>
      </c>
      <c r="Y181" s="25">
        <f t="shared" si="49"/>
        <v>1</v>
      </c>
      <c r="Z181" s="26"/>
      <c r="AA181" s="26"/>
      <c r="AB181" s="27">
        <f t="shared" si="56"/>
        <v>1</v>
      </c>
      <c r="AC181" s="24">
        <v>7</v>
      </c>
      <c r="AD181" s="25">
        <f t="shared" si="50"/>
        <v>1</v>
      </c>
      <c r="AE181" s="26"/>
      <c r="AF181" s="26"/>
      <c r="AG181" s="27">
        <f t="shared" si="57"/>
        <v>1</v>
      </c>
      <c r="AH181" s="24">
        <f t="shared" si="58"/>
        <v>35</v>
      </c>
      <c r="AI181" s="26">
        <f t="shared" si="59"/>
        <v>0</v>
      </c>
      <c r="AJ181" s="26">
        <f t="shared" si="60"/>
        <v>0</v>
      </c>
      <c r="AK181" s="28">
        <f t="shared" si="61"/>
        <v>5</v>
      </c>
      <c r="AL181" s="20"/>
      <c r="AM181" s="14"/>
    </row>
    <row r="182" spans="1:39" ht="20.25" customHeight="1" thickTop="1" thickBot="1" x14ac:dyDescent="0.3">
      <c r="A182" s="21" t="str">
        <f t="shared" ca="1" si="51"/>
        <v/>
      </c>
      <c r="B182" s="22" t="str">
        <f t="shared" ca="1" si="52"/>
        <v/>
      </c>
      <c r="C182" s="23" t="str">
        <f t="array" ref="C182">IF(AND('Interimaire Juin  2017'!D188=$B$1,'Interimaire Juin  2017'!J188=$B$2),'Interimaire Juin  2017'!E188,"")</f>
        <v/>
      </c>
      <c r="D182" s="23" t="str">
        <f>IF(AND('Interimaire Juin  2017'!D188=$B$1,'Interimaire Juin  2017'!J188=$B$2),'Interimaire Juin  2017'!F188,"")</f>
        <v/>
      </c>
      <c r="E182" s="23" t="str">
        <f t="shared" si="45"/>
        <v/>
      </c>
      <c r="F182" s="23" t="str">
        <f t="array" aca="1" ref="F182" ca="1">IFERROR(INDEX(C:C,SMALL($E$2:$E$300,ROW(INDIRECT("174:"&amp;ROWS(C174:C472))))),"")</f>
        <v/>
      </c>
      <c r="G182" s="23" t="str">
        <f t="array" aca="1" ref="G182" ca="1">IFERROR(INDEX(D:D,SMALL($E$2:$E$300,ROW(INDIRECT("174:"&amp;ROWS(D174:D472))))),"")</f>
        <v/>
      </c>
      <c r="H182" s="29"/>
      <c r="I182" s="24">
        <v>7</v>
      </c>
      <c r="J182" s="25">
        <f t="shared" si="46"/>
        <v>1</v>
      </c>
      <c r="K182" s="29"/>
      <c r="L182" s="29"/>
      <c r="M182" s="27">
        <f t="shared" si="53"/>
        <v>1</v>
      </c>
      <c r="N182" s="24">
        <v>7</v>
      </c>
      <c r="O182" s="25">
        <f t="shared" si="47"/>
        <v>1</v>
      </c>
      <c r="P182" s="29"/>
      <c r="Q182" s="29"/>
      <c r="R182" s="27">
        <f t="shared" si="54"/>
        <v>1</v>
      </c>
      <c r="S182" s="24">
        <v>7</v>
      </c>
      <c r="T182" s="25">
        <f t="shared" si="48"/>
        <v>1</v>
      </c>
      <c r="U182" s="26"/>
      <c r="V182" s="26"/>
      <c r="W182" s="27">
        <f t="shared" si="55"/>
        <v>1</v>
      </c>
      <c r="X182" s="24">
        <v>7</v>
      </c>
      <c r="Y182" s="25">
        <f t="shared" si="49"/>
        <v>1</v>
      </c>
      <c r="Z182" s="26"/>
      <c r="AA182" s="26"/>
      <c r="AB182" s="27">
        <f t="shared" si="56"/>
        <v>1</v>
      </c>
      <c r="AC182" s="24">
        <v>7</v>
      </c>
      <c r="AD182" s="25">
        <f t="shared" si="50"/>
        <v>1</v>
      </c>
      <c r="AE182" s="26"/>
      <c r="AF182" s="26"/>
      <c r="AG182" s="27">
        <f t="shared" si="57"/>
        <v>1</v>
      </c>
      <c r="AH182" s="24">
        <f t="shared" si="58"/>
        <v>35</v>
      </c>
      <c r="AI182" s="26">
        <f t="shared" si="59"/>
        <v>0</v>
      </c>
      <c r="AJ182" s="26">
        <f t="shared" si="60"/>
        <v>0</v>
      </c>
      <c r="AK182" s="28">
        <f t="shared" si="61"/>
        <v>5</v>
      </c>
      <c r="AL182" s="20"/>
      <c r="AM182" s="14"/>
    </row>
    <row r="183" spans="1:39" ht="20.25" customHeight="1" thickTop="1" thickBot="1" x14ac:dyDescent="0.3">
      <c r="A183" s="21" t="str">
        <f t="shared" ca="1" si="51"/>
        <v/>
      </c>
      <c r="B183" s="22" t="str">
        <f t="shared" ca="1" si="52"/>
        <v/>
      </c>
      <c r="C183" s="23" t="str">
        <f t="array" ref="C183">IF(AND('Interimaire Juin  2017'!D189=$B$1,'Interimaire Juin  2017'!J189=$B$2),'Interimaire Juin  2017'!E189,"")</f>
        <v/>
      </c>
      <c r="D183" s="23" t="str">
        <f>IF(AND('Interimaire Juin  2017'!D189=$B$1,'Interimaire Juin  2017'!J189=$B$2),'Interimaire Juin  2017'!F189,"")</f>
        <v/>
      </c>
      <c r="E183" s="23" t="str">
        <f t="shared" si="45"/>
        <v/>
      </c>
      <c r="F183" s="23" t="str">
        <f t="array" aca="1" ref="F183" ca="1">IFERROR(INDEX(C:C,SMALL($E$2:$E$300,ROW(INDIRECT("175:"&amp;ROWS(C175:C473))))),"")</f>
        <v/>
      </c>
      <c r="G183" s="23" t="str">
        <f t="array" aca="1" ref="G183" ca="1">IFERROR(INDEX(D:D,SMALL($E$2:$E$300,ROW(INDIRECT("175:"&amp;ROWS(D175:D473))))),"")</f>
        <v/>
      </c>
      <c r="H183" s="29"/>
      <c r="I183" s="24">
        <v>7</v>
      </c>
      <c r="J183" s="25">
        <f t="shared" si="46"/>
        <v>1</v>
      </c>
      <c r="K183" s="29"/>
      <c r="L183" s="29"/>
      <c r="M183" s="27">
        <f t="shared" si="53"/>
        <v>1</v>
      </c>
      <c r="N183" s="24">
        <v>7</v>
      </c>
      <c r="O183" s="25">
        <f t="shared" si="47"/>
        <v>1</v>
      </c>
      <c r="P183" s="29"/>
      <c r="Q183" s="29"/>
      <c r="R183" s="27">
        <f t="shared" si="54"/>
        <v>1</v>
      </c>
      <c r="S183" s="24">
        <v>7</v>
      </c>
      <c r="T183" s="25">
        <f t="shared" si="48"/>
        <v>1</v>
      </c>
      <c r="U183" s="26"/>
      <c r="V183" s="26"/>
      <c r="W183" s="27">
        <f t="shared" si="55"/>
        <v>1</v>
      </c>
      <c r="X183" s="24">
        <v>7</v>
      </c>
      <c r="Y183" s="25">
        <f t="shared" si="49"/>
        <v>1</v>
      </c>
      <c r="Z183" s="26"/>
      <c r="AA183" s="26"/>
      <c r="AB183" s="27">
        <f t="shared" si="56"/>
        <v>1</v>
      </c>
      <c r="AC183" s="24">
        <v>7</v>
      </c>
      <c r="AD183" s="25">
        <f t="shared" si="50"/>
        <v>1</v>
      </c>
      <c r="AE183" s="26"/>
      <c r="AF183" s="26"/>
      <c r="AG183" s="27">
        <f t="shared" si="57"/>
        <v>1</v>
      </c>
      <c r="AH183" s="24">
        <f t="shared" si="58"/>
        <v>35</v>
      </c>
      <c r="AI183" s="26">
        <f t="shared" si="59"/>
        <v>0</v>
      </c>
      <c r="AJ183" s="26">
        <f t="shared" si="60"/>
        <v>0</v>
      </c>
      <c r="AK183" s="28">
        <f t="shared" si="61"/>
        <v>5</v>
      </c>
      <c r="AL183" s="20"/>
      <c r="AM183" s="14"/>
    </row>
    <row r="184" spans="1:39" ht="20.25" customHeight="1" thickTop="1" thickBot="1" x14ac:dyDescent="0.3">
      <c r="A184" s="21" t="str">
        <f t="shared" ca="1" si="51"/>
        <v/>
      </c>
      <c r="B184" s="22" t="str">
        <f t="shared" ca="1" si="52"/>
        <v/>
      </c>
      <c r="C184" s="23" t="str">
        <f t="array" ref="C184">IF(AND('Interimaire Juin  2017'!D190=$B$1,'Interimaire Juin  2017'!J190=$B$2),'Interimaire Juin  2017'!E190,"")</f>
        <v/>
      </c>
      <c r="D184" s="23" t="str">
        <f>IF(AND('Interimaire Juin  2017'!D190=$B$1,'Interimaire Juin  2017'!J190=$B$2),'Interimaire Juin  2017'!F190,"")</f>
        <v/>
      </c>
      <c r="E184" s="23" t="str">
        <f t="shared" si="45"/>
        <v/>
      </c>
      <c r="F184" s="23" t="str">
        <f t="array" aca="1" ref="F184" ca="1">IFERROR(INDEX(C:C,SMALL($E$2:$E$300,ROW(INDIRECT("176:"&amp;ROWS(C176:C474))))),"")</f>
        <v/>
      </c>
      <c r="G184" s="23" t="str">
        <f t="array" aca="1" ref="G184" ca="1">IFERROR(INDEX(D:D,SMALL($E$2:$E$300,ROW(INDIRECT("176:"&amp;ROWS(D176:D474))))),"")</f>
        <v/>
      </c>
      <c r="H184" s="29"/>
      <c r="I184" s="24">
        <v>7</v>
      </c>
      <c r="J184" s="25">
        <f t="shared" si="46"/>
        <v>1</v>
      </c>
      <c r="K184" s="29"/>
      <c r="L184" s="29"/>
      <c r="M184" s="27">
        <f t="shared" si="53"/>
        <v>1</v>
      </c>
      <c r="N184" s="24">
        <v>7</v>
      </c>
      <c r="O184" s="25">
        <f t="shared" si="47"/>
        <v>1</v>
      </c>
      <c r="P184" s="29"/>
      <c r="Q184" s="29"/>
      <c r="R184" s="27">
        <f t="shared" si="54"/>
        <v>1</v>
      </c>
      <c r="S184" s="24">
        <v>7</v>
      </c>
      <c r="T184" s="25">
        <f t="shared" si="48"/>
        <v>1</v>
      </c>
      <c r="U184" s="26"/>
      <c r="V184" s="26"/>
      <c r="W184" s="27">
        <f t="shared" si="55"/>
        <v>1</v>
      </c>
      <c r="X184" s="24">
        <v>7</v>
      </c>
      <c r="Y184" s="25">
        <f t="shared" si="49"/>
        <v>1</v>
      </c>
      <c r="Z184" s="26"/>
      <c r="AA184" s="26"/>
      <c r="AB184" s="27">
        <f t="shared" si="56"/>
        <v>1</v>
      </c>
      <c r="AC184" s="24">
        <v>7</v>
      </c>
      <c r="AD184" s="25">
        <f t="shared" si="50"/>
        <v>1</v>
      </c>
      <c r="AE184" s="26"/>
      <c r="AF184" s="26"/>
      <c r="AG184" s="27">
        <f t="shared" si="57"/>
        <v>1</v>
      </c>
      <c r="AH184" s="24">
        <f t="shared" si="58"/>
        <v>35</v>
      </c>
      <c r="AI184" s="26">
        <f t="shared" si="59"/>
        <v>0</v>
      </c>
      <c r="AJ184" s="26">
        <f t="shared" si="60"/>
        <v>0</v>
      </c>
      <c r="AK184" s="28">
        <f t="shared" si="61"/>
        <v>5</v>
      </c>
      <c r="AL184" s="20"/>
      <c r="AM184" s="14"/>
    </row>
    <row r="185" spans="1:39" ht="20.25" customHeight="1" thickTop="1" thickBot="1" x14ac:dyDescent="0.3">
      <c r="A185" s="21" t="str">
        <f t="shared" ca="1" si="51"/>
        <v/>
      </c>
      <c r="B185" s="22" t="str">
        <f t="shared" ca="1" si="52"/>
        <v/>
      </c>
      <c r="C185" s="23" t="str">
        <f t="array" ref="C185">IF(AND('Interimaire Juin  2017'!D191=$B$1,'Interimaire Juin  2017'!J191=$B$2),'Interimaire Juin  2017'!E191,"")</f>
        <v/>
      </c>
      <c r="D185" s="23" t="str">
        <f>IF(AND('Interimaire Juin  2017'!D191=$B$1,'Interimaire Juin  2017'!J191=$B$2),'Interimaire Juin  2017'!F191,"")</f>
        <v/>
      </c>
      <c r="E185" s="23" t="str">
        <f t="shared" si="45"/>
        <v/>
      </c>
      <c r="F185" s="23" t="str">
        <f t="array" aca="1" ref="F185" ca="1">IFERROR(INDEX(C:C,SMALL($E$2:$E$300,ROW(INDIRECT("177:"&amp;ROWS(C177:C475))))),"")</f>
        <v/>
      </c>
      <c r="G185" s="23" t="str">
        <f t="array" aca="1" ref="G185" ca="1">IFERROR(INDEX(D:D,SMALL($E$2:$E$300,ROW(INDIRECT("177:"&amp;ROWS(D177:D475))))),"")</f>
        <v/>
      </c>
      <c r="H185" s="29"/>
      <c r="I185" s="24">
        <v>7</v>
      </c>
      <c r="J185" s="25">
        <f t="shared" si="46"/>
        <v>1</v>
      </c>
      <c r="K185" s="29"/>
      <c r="L185" s="29"/>
      <c r="M185" s="27">
        <f t="shared" si="53"/>
        <v>1</v>
      </c>
      <c r="N185" s="24">
        <v>7</v>
      </c>
      <c r="O185" s="25">
        <f t="shared" si="47"/>
        <v>1</v>
      </c>
      <c r="P185" s="29"/>
      <c r="Q185" s="29"/>
      <c r="R185" s="27">
        <f t="shared" si="54"/>
        <v>1</v>
      </c>
      <c r="S185" s="24">
        <v>7</v>
      </c>
      <c r="T185" s="25">
        <f t="shared" si="48"/>
        <v>1</v>
      </c>
      <c r="U185" s="26"/>
      <c r="V185" s="26"/>
      <c r="W185" s="27">
        <f t="shared" si="55"/>
        <v>1</v>
      </c>
      <c r="X185" s="24">
        <v>7</v>
      </c>
      <c r="Y185" s="25">
        <f t="shared" si="49"/>
        <v>1</v>
      </c>
      <c r="Z185" s="26"/>
      <c r="AA185" s="26"/>
      <c r="AB185" s="27">
        <f t="shared" si="56"/>
        <v>1</v>
      </c>
      <c r="AC185" s="24">
        <v>7</v>
      </c>
      <c r="AD185" s="25">
        <f t="shared" si="50"/>
        <v>1</v>
      </c>
      <c r="AE185" s="26"/>
      <c r="AF185" s="26"/>
      <c r="AG185" s="27">
        <f t="shared" si="57"/>
        <v>1</v>
      </c>
      <c r="AH185" s="24">
        <f t="shared" si="58"/>
        <v>35</v>
      </c>
      <c r="AI185" s="26">
        <f t="shared" si="59"/>
        <v>0</v>
      </c>
      <c r="AJ185" s="26">
        <f t="shared" si="60"/>
        <v>0</v>
      </c>
      <c r="AK185" s="28">
        <f t="shared" si="61"/>
        <v>5</v>
      </c>
      <c r="AL185" s="20"/>
      <c r="AM185" s="14"/>
    </row>
    <row r="186" spans="1:39" ht="20.25" customHeight="1" thickTop="1" thickBot="1" x14ac:dyDescent="0.3">
      <c r="A186" s="21" t="str">
        <f t="shared" ca="1" si="51"/>
        <v/>
      </c>
      <c r="B186" s="22" t="str">
        <f t="shared" ca="1" si="52"/>
        <v/>
      </c>
      <c r="C186" s="23" t="str">
        <f t="array" ref="C186">IF(AND('Interimaire Juin  2017'!D192=$B$1,'Interimaire Juin  2017'!J192=$B$2),'Interimaire Juin  2017'!E192,"")</f>
        <v/>
      </c>
      <c r="D186" s="23" t="str">
        <f>IF(AND('Interimaire Juin  2017'!D192=$B$1,'Interimaire Juin  2017'!J192=$B$2),'Interimaire Juin  2017'!F192,"")</f>
        <v/>
      </c>
      <c r="E186" s="23" t="str">
        <f t="shared" si="45"/>
        <v/>
      </c>
      <c r="F186" s="23" t="str">
        <f t="array" aca="1" ref="F186" ca="1">IFERROR(INDEX(C:C,SMALL($E$2:$E$300,ROW(INDIRECT("178:"&amp;ROWS(C178:C476))))),"")</f>
        <v/>
      </c>
      <c r="G186" s="23" t="str">
        <f t="array" aca="1" ref="G186" ca="1">IFERROR(INDEX(D:D,SMALL($E$2:$E$300,ROW(INDIRECT("178:"&amp;ROWS(D178:D476))))),"")</f>
        <v/>
      </c>
      <c r="H186" s="29"/>
      <c r="I186" s="24">
        <v>7</v>
      </c>
      <c r="J186" s="25">
        <f t="shared" si="46"/>
        <v>1</v>
      </c>
      <c r="K186" s="29"/>
      <c r="L186" s="29"/>
      <c r="M186" s="27">
        <f t="shared" si="53"/>
        <v>1</v>
      </c>
      <c r="N186" s="24">
        <v>7</v>
      </c>
      <c r="O186" s="25">
        <f t="shared" si="47"/>
        <v>1</v>
      </c>
      <c r="P186" s="29"/>
      <c r="Q186" s="29"/>
      <c r="R186" s="27">
        <f t="shared" si="54"/>
        <v>1</v>
      </c>
      <c r="S186" s="24">
        <v>7</v>
      </c>
      <c r="T186" s="25">
        <f t="shared" si="48"/>
        <v>1</v>
      </c>
      <c r="U186" s="26"/>
      <c r="V186" s="26"/>
      <c r="W186" s="27">
        <f t="shared" si="55"/>
        <v>1</v>
      </c>
      <c r="X186" s="24">
        <v>7</v>
      </c>
      <c r="Y186" s="25">
        <f t="shared" si="49"/>
        <v>1</v>
      </c>
      <c r="Z186" s="26"/>
      <c r="AA186" s="26"/>
      <c r="AB186" s="27">
        <f t="shared" si="56"/>
        <v>1</v>
      </c>
      <c r="AC186" s="24">
        <v>7</v>
      </c>
      <c r="AD186" s="25">
        <f t="shared" si="50"/>
        <v>1</v>
      </c>
      <c r="AE186" s="26"/>
      <c r="AF186" s="26"/>
      <c r="AG186" s="27">
        <f t="shared" si="57"/>
        <v>1</v>
      </c>
      <c r="AH186" s="24">
        <f t="shared" si="58"/>
        <v>35</v>
      </c>
      <c r="AI186" s="26">
        <f t="shared" si="59"/>
        <v>0</v>
      </c>
      <c r="AJ186" s="26">
        <f t="shared" si="60"/>
        <v>0</v>
      </c>
      <c r="AK186" s="28">
        <f t="shared" si="61"/>
        <v>5</v>
      </c>
      <c r="AL186" s="20"/>
      <c r="AM186" s="14"/>
    </row>
    <row r="187" spans="1:39" ht="20.25" customHeight="1" thickTop="1" thickBot="1" x14ac:dyDescent="0.3">
      <c r="A187" s="21" t="str">
        <f t="shared" ca="1" si="51"/>
        <v/>
      </c>
      <c r="B187" s="22" t="str">
        <f t="shared" ca="1" si="52"/>
        <v/>
      </c>
      <c r="C187" s="23" t="str">
        <f t="array" ref="C187">IF(AND('Interimaire Juin  2017'!D193=$B$1,'Interimaire Juin  2017'!J193=$B$2),'Interimaire Juin  2017'!E193,"")</f>
        <v/>
      </c>
      <c r="D187" s="23" t="str">
        <f>IF(AND('Interimaire Juin  2017'!D193=$B$1,'Interimaire Juin  2017'!J193=$B$2),'Interimaire Juin  2017'!F193,"")</f>
        <v/>
      </c>
      <c r="E187" s="23" t="str">
        <f t="shared" si="45"/>
        <v/>
      </c>
      <c r="F187" s="23" t="str">
        <f t="array" aca="1" ref="F187" ca="1">IFERROR(INDEX(C:C,SMALL($E$2:$E$300,ROW(INDIRECT("179:"&amp;ROWS(C179:C477))))),"")</f>
        <v/>
      </c>
      <c r="G187" s="23" t="str">
        <f t="array" aca="1" ref="G187" ca="1">IFERROR(INDEX(D:D,SMALL($E$2:$E$300,ROW(INDIRECT("179:"&amp;ROWS(D179:D477))))),"")</f>
        <v/>
      </c>
      <c r="H187" s="29"/>
      <c r="I187" s="24">
        <v>7</v>
      </c>
      <c r="J187" s="25">
        <f t="shared" si="46"/>
        <v>1</v>
      </c>
      <c r="K187" s="29"/>
      <c r="L187" s="29"/>
      <c r="M187" s="27">
        <f t="shared" si="53"/>
        <v>1</v>
      </c>
      <c r="N187" s="24">
        <v>7</v>
      </c>
      <c r="O187" s="25">
        <f t="shared" si="47"/>
        <v>1</v>
      </c>
      <c r="P187" s="29"/>
      <c r="Q187" s="29"/>
      <c r="R187" s="27">
        <f t="shared" si="54"/>
        <v>1</v>
      </c>
      <c r="S187" s="24">
        <v>7</v>
      </c>
      <c r="T187" s="25">
        <f t="shared" si="48"/>
        <v>1</v>
      </c>
      <c r="U187" s="26"/>
      <c r="V187" s="26"/>
      <c r="W187" s="27">
        <f t="shared" si="55"/>
        <v>1</v>
      </c>
      <c r="X187" s="24">
        <v>7</v>
      </c>
      <c r="Y187" s="25">
        <f t="shared" si="49"/>
        <v>1</v>
      </c>
      <c r="Z187" s="26"/>
      <c r="AA187" s="26"/>
      <c r="AB187" s="27">
        <f t="shared" si="56"/>
        <v>1</v>
      </c>
      <c r="AC187" s="24">
        <v>7</v>
      </c>
      <c r="AD187" s="25">
        <f t="shared" si="50"/>
        <v>1</v>
      </c>
      <c r="AE187" s="26"/>
      <c r="AF187" s="26"/>
      <c r="AG187" s="27">
        <f t="shared" si="57"/>
        <v>1</v>
      </c>
      <c r="AH187" s="24">
        <f t="shared" si="58"/>
        <v>35</v>
      </c>
      <c r="AI187" s="26">
        <f t="shared" si="59"/>
        <v>0</v>
      </c>
      <c r="AJ187" s="26">
        <f t="shared" si="60"/>
        <v>0</v>
      </c>
      <c r="AK187" s="28">
        <f t="shared" si="61"/>
        <v>5</v>
      </c>
      <c r="AL187" s="20"/>
      <c r="AM187" s="14"/>
    </row>
    <row r="188" spans="1:39" ht="20.25" customHeight="1" thickTop="1" thickBot="1" x14ac:dyDescent="0.3">
      <c r="A188" s="21" t="str">
        <f t="shared" ca="1" si="51"/>
        <v/>
      </c>
      <c r="B188" s="22" t="str">
        <f t="shared" ca="1" si="52"/>
        <v/>
      </c>
      <c r="C188" s="23" t="str">
        <f t="array" ref="C188">IF(AND('Interimaire Juin  2017'!D194=$B$1,'Interimaire Juin  2017'!J194=$B$2),'Interimaire Juin  2017'!E194,"")</f>
        <v/>
      </c>
      <c r="D188" s="23" t="str">
        <f>IF(AND('Interimaire Juin  2017'!D194=$B$1,'Interimaire Juin  2017'!J194=$B$2),'Interimaire Juin  2017'!F194,"")</f>
        <v/>
      </c>
      <c r="E188" s="23" t="str">
        <f t="shared" si="45"/>
        <v/>
      </c>
      <c r="F188" s="23" t="str">
        <f t="array" aca="1" ref="F188" ca="1">IFERROR(INDEX(C:C,SMALL($E$2:$E$300,ROW(INDIRECT("180:"&amp;ROWS(C180:C478))))),"")</f>
        <v/>
      </c>
      <c r="G188" s="23" t="str">
        <f t="array" aca="1" ref="G188" ca="1">IFERROR(INDEX(D:D,SMALL($E$2:$E$300,ROW(INDIRECT("180:"&amp;ROWS(D180:D478))))),"")</f>
        <v/>
      </c>
      <c r="H188" s="29"/>
      <c r="I188" s="24">
        <v>7</v>
      </c>
      <c r="J188" s="25">
        <f t="shared" si="46"/>
        <v>1</v>
      </c>
      <c r="K188" s="29"/>
      <c r="L188" s="29"/>
      <c r="M188" s="27">
        <f t="shared" si="53"/>
        <v>1</v>
      </c>
      <c r="N188" s="24">
        <v>7</v>
      </c>
      <c r="O188" s="25">
        <f t="shared" si="47"/>
        <v>1</v>
      </c>
      <c r="P188" s="29"/>
      <c r="Q188" s="29"/>
      <c r="R188" s="27">
        <f t="shared" si="54"/>
        <v>1</v>
      </c>
      <c r="S188" s="24">
        <v>7</v>
      </c>
      <c r="T188" s="25">
        <f t="shared" si="48"/>
        <v>1</v>
      </c>
      <c r="U188" s="26"/>
      <c r="V188" s="26"/>
      <c r="W188" s="27">
        <f t="shared" si="55"/>
        <v>1</v>
      </c>
      <c r="X188" s="24">
        <v>7</v>
      </c>
      <c r="Y188" s="25">
        <f t="shared" si="49"/>
        <v>1</v>
      </c>
      <c r="Z188" s="26"/>
      <c r="AA188" s="26"/>
      <c r="AB188" s="27">
        <f t="shared" si="56"/>
        <v>1</v>
      </c>
      <c r="AC188" s="24">
        <v>7</v>
      </c>
      <c r="AD188" s="25">
        <f t="shared" si="50"/>
        <v>1</v>
      </c>
      <c r="AE188" s="26"/>
      <c r="AF188" s="26"/>
      <c r="AG188" s="27">
        <f t="shared" si="57"/>
        <v>1</v>
      </c>
      <c r="AH188" s="24">
        <f t="shared" si="58"/>
        <v>35</v>
      </c>
      <c r="AI188" s="26">
        <f t="shared" si="59"/>
        <v>0</v>
      </c>
      <c r="AJ188" s="26">
        <f t="shared" si="60"/>
        <v>0</v>
      </c>
      <c r="AK188" s="28">
        <f t="shared" si="61"/>
        <v>5</v>
      </c>
      <c r="AL188" s="20"/>
      <c r="AM188" s="14"/>
    </row>
    <row r="189" spans="1:39" ht="20.25" customHeight="1" thickTop="1" thickBot="1" x14ac:dyDescent="0.3">
      <c r="A189" s="21" t="str">
        <f t="shared" ca="1" si="51"/>
        <v/>
      </c>
      <c r="B189" s="22" t="str">
        <f t="shared" ca="1" si="52"/>
        <v/>
      </c>
      <c r="C189" s="23" t="str">
        <f t="array" ref="C189">IF(AND('Interimaire Juin  2017'!D195=$B$1,'Interimaire Juin  2017'!J195=$B$2),'Interimaire Juin  2017'!E195,"")</f>
        <v/>
      </c>
      <c r="D189" s="23" t="str">
        <f>IF(AND('Interimaire Juin  2017'!D195=$B$1,'Interimaire Juin  2017'!J195=$B$2),'Interimaire Juin  2017'!F195,"")</f>
        <v/>
      </c>
      <c r="E189" s="23" t="str">
        <f t="shared" si="45"/>
        <v/>
      </c>
      <c r="F189" s="23" t="str">
        <f t="array" aca="1" ref="F189" ca="1">IFERROR(INDEX(C:C,SMALL($E$2:$E$300,ROW(INDIRECT("181:"&amp;ROWS(C181:C479))))),"")</f>
        <v/>
      </c>
      <c r="G189" s="23" t="str">
        <f t="array" aca="1" ref="G189" ca="1">IFERROR(INDEX(D:D,SMALL($E$2:$E$300,ROW(INDIRECT("181:"&amp;ROWS(D181:D479))))),"")</f>
        <v/>
      </c>
      <c r="H189" s="29"/>
      <c r="I189" s="24">
        <v>7</v>
      </c>
      <c r="J189" s="25">
        <f t="shared" si="46"/>
        <v>1</v>
      </c>
      <c r="K189" s="29"/>
      <c r="L189" s="29"/>
      <c r="M189" s="27">
        <f t="shared" si="53"/>
        <v>1</v>
      </c>
      <c r="N189" s="24">
        <v>7</v>
      </c>
      <c r="O189" s="25">
        <f t="shared" si="47"/>
        <v>1</v>
      </c>
      <c r="P189" s="29"/>
      <c r="Q189" s="29"/>
      <c r="R189" s="27">
        <f t="shared" si="54"/>
        <v>1</v>
      </c>
      <c r="S189" s="24">
        <v>7</v>
      </c>
      <c r="T189" s="25">
        <f t="shared" si="48"/>
        <v>1</v>
      </c>
      <c r="U189" s="26"/>
      <c r="V189" s="26"/>
      <c r="W189" s="27">
        <f t="shared" si="55"/>
        <v>1</v>
      </c>
      <c r="X189" s="24">
        <v>7</v>
      </c>
      <c r="Y189" s="25">
        <f t="shared" si="49"/>
        <v>1</v>
      </c>
      <c r="Z189" s="26"/>
      <c r="AA189" s="26"/>
      <c r="AB189" s="27">
        <f t="shared" si="56"/>
        <v>1</v>
      </c>
      <c r="AC189" s="24">
        <v>7</v>
      </c>
      <c r="AD189" s="25">
        <f t="shared" si="50"/>
        <v>1</v>
      </c>
      <c r="AE189" s="26"/>
      <c r="AF189" s="26"/>
      <c r="AG189" s="27">
        <f t="shared" si="57"/>
        <v>1</v>
      </c>
      <c r="AH189" s="24">
        <f t="shared" si="58"/>
        <v>35</v>
      </c>
      <c r="AI189" s="26">
        <f t="shared" si="59"/>
        <v>0</v>
      </c>
      <c r="AJ189" s="26">
        <f t="shared" si="60"/>
        <v>0</v>
      </c>
      <c r="AK189" s="28">
        <f t="shared" si="61"/>
        <v>5</v>
      </c>
      <c r="AL189" s="20"/>
      <c r="AM189" s="14"/>
    </row>
    <row r="190" spans="1:39" ht="20.25" customHeight="1" thickTop="1" thickBot="1" x14ac:dyDescent="0.3">
      <c r="A190" s="21" t="str">
        <f t="shared" ca="1" si="51"/>
        <v/>
      </c>
      <c r="B190" s="22" t="str">
        <f t="shared" ca="1" si="52"/>
        <v/>
      </c>
      <c r="C190" s="23" t="str">
        <f t="array" ref="C190">IF(AND('Interimaire Juin  2017'!D196=$B$1,'Interimaire Juin  2017'!J196=$B$2),'Interimaire Juin  2017'!E196,"")</f>
        <v/>
      </c>
      <c r="D190" s="23" t="str">
        <f>IF(AND('Interimaire Juin  2017'!D196=$B$1,'Interimaire Juin  2017'!J196=$B$2),'Interimaire Juin  2017'!F196,"")</f>
        <v/>
      </c>
      <c r="E190" s="23" t="str">
        <f t="shared" si="45"/>
        <v/>
      </c>
      <c r="F190" s="23" t="str">
        <f t="array" aca="1" ref="F190" ca="1">IFERROR(INDEX(C:C,SMALL($E$2:$E$300,ROW(INDIRECT("182:"&amp;ROWS(C182:C480))))),"")</f>
        <v/>
      </c>
      <c r="G190" s="23" t="str">
        <f t="array" aca="1" ref="G190" ca="1">IFERROR(INDEX(D:D,SMALL($E$2:$E$300,ROW(INDIRECT("182:"&amp;ROWS(D182:D480))))),"")</f>
        <v/>
      </c>
      <c r="H190" s="29"/>
      <c r="I190" s="24">
        <v>7</v>
      </c>
      <c r="J190" s="25">
        <f t="shared" si="46"/>
        <v>1</v>
      </c>
      <c r="K190" s="29"/>
      <c r="L190" s="29"/>
      <c r="M190" s="27">
        <f t="shared" si="53"/>
        <v>1</v>
      </c>
      <c r="N190" s="24">
        <v>7</v>
      </c>
      <c r="O190" s="25">
        <f t="shared" si="47"/>
        <v>1</v>
      </c>
      <c r="P190" s="29"/>
      <c r="Q190" s="29"/>
      <c r="R190" s="27">
        <f t="shared" si="54"/>
        <v>1</v>
      </c>
      <c r="S190" s="24">
        <v>7</v>
      </c>
      <c r="T190" s="25">
        <f t="shared" si="48"/>
        <v>1</v>
      </c>
      <c r="U190" s="26"/>
      <c r="V190" s="26"/>
      <c r="W190" s="27">
        <f t="shared" si="55"/>
        <v>1</v>
      </c>
      <c r="X190" s="24">
        <v>7</v>
      </c>
      <c r="Y190" s="25">
        <f t="shared" si="49"/>
        <v>1</v>
      </c>
      <c r="Z190" s="26"/>
      <c r="AA190" s="26"/>
      <c r="AB190" s="27">
        <f t="shared" si="56"/>
        <v>1</v>
      </c>
      <c r="AC190" s="24">
        <v>7</v>
      </c>
      <c r="AD190" s="25">
        <f t="shared" si="50"/>
        <v>1</v>
      </c>
      <c r="AE190" s="26"/>
      <c r="AF190" s="26"/>
      <c r="AG190" s="27">
        <f t="shared" si="57"/>
        <v>1</v>
      </c>
      <c r="AH190" s="24">
        <f t="shared" si="58"/>
        <v>35</v>
      </c>
      <c r="AI190" s="26">
        <f t="shared" si="59"/>
        <v>0</v>
      </c>
      <c r="AJ190" s="26">
        <f t="shared" si="60"/>
        <v>0</v>
      </c>
      <c r="AK190" s="28">
        <f t="shared" si="61"/>
        <v>5</v>
      </c>
      <c r="AL190" s="20"/>
      <c r="AM190" s="14"/>
    </row>
    <row r="191" spans="1:39" ht="20.25" customHeight="1" thickTop="1" thickBot="1" x14ac:dyDescent="0.3">
      <c r="A191" s="21" t="str">
        <f t="shared" ca="1" si="51"/>
        <v/>
      </c>
      <c r="B191" s="22" t="str">
        <f t="shared" ca="1" si="52"/>
        <v/>
      </c>
      <c r="C191" s="23" t="str">
        <f t="array" ref="C191">IF(AND('Interimaire Juin  2017'!D197=$B$1,'Interimaire Juin  2017'!J197=$B$2),'Interimaire Juin  2017'!E197,"")</f>
        <v/>
      </c>
      <c r="D191" s="23" t="str">
        <f>IF(AND('Interimaire Juin  2017'!D197=$B$1,'Interimaire Juin  2017'!J197=$B$2),'Interimaire Juin  2017'!F197,"")</f>
        <v/>
      </c>
      <c r="E191" s="23" t="str">
        <f t="shared" si="45"/>
        <v/>
      </c>
      <c r="F191" s="23" t="str">
        <f t="array" aca="1" ref="F191" ca="1">IFERROR(INDEX(C:C,SMALL($E$2:$E$300,ROW(INDIRECT("183:"&amp;ROWS(C183:C481))))),"")</f>
        <v/>
      </c>
      <c r="G191" s="23" t="str">
        <f t="array" aca="1" ref="G191" ca="1">IFERROR(INDEX(D:D,SMALL($E$2:$E$300,ROW(INDIRECT("183:"&amp;ROWS(D183:D481))))),"")</f>
        <v/>
      </c>
      <c r="H191" s="29"/>
      <c r="I191" s="24">
        <v>7</v>
      </c>
      <c r="J191" s="25">
        <f t="shared" si="46"/>
        <v>1</v>
      </c>
      <c r="K191" s="29"/>
      <c r="L191" s="29"/>
      <c r="M191" s="27">
        <f t="shared" si="53"/>
        <v>1</v>
      </c>
      <c r="N191" s="24">
        <v>7</v>
      </c>
      <c r="O191" s="25">
        <f t="shared" si="47"/>
        <v>1</v>
      </c>
      <c r="P191" s="29"/>
      <c r="Q191" s="29"/>
      <c r="R191" s="27">
        <f t="shared" si="54"/>
        <v>1</v>
      </c>
      <c r="S191" s="24">
        <v>7</v>
      </c>
      <c r="T191" s="25">
        <f t="shared" si="48"/>
        <v>1</v>
      </c>
      <c r="U191" s="26"/>
      <c r="V191" s="26"/>
      <c r="W191" s="27">
        <f t="shared" si="55"/>
        <v>1</v>
      </c>
      <c r="X191" s="24">
        <v>7</v>
      </c>
      <c r="Y191" s="25">
        <f t="shared" si="49"/>
        <v>1</v>
      </c>
      <c r="Z191" s="26"/>
      <c r="AA191" s="26"/>
      <c r="AB191" s="27">
        <f t="shared" si="56"/>
        <v>1</v>
      </c>
      <c r="AC191" s="24">
        <v>7</v>
      </c>
      <c r="AD191" s="25">
        <f t="shared" si="50"/>
        <v>1</v>
      </c>
      <c r="AE191" s="26"/>
      <c r="AF191" s="26"/>
      <c r="AG191" s="27">
        <f t="shared" si="57"/>
        <v>1</v>
      </c>
      <c r="AH191" s="24">
        <f t="shared" si="58"/>
        <v>35</v>
      </c>
      <c r="AI191" s="26">
        <f t="shared" si="59"/>
        <v>0</v>
      </c>
      <c r="AJ191" s="26">
        <f t="shared" si="60"/>
        <v>0</v>
      </c>
      <c r="AK191" s="28">
        <f t="shared" si="61"/>
        <v>5</v>
      </c>
      <c r="AL191" s="20"/>
      <c r="AM191" s="14"/>
    </row>
    <row r="192" spans="1:39" ht="20.25" customHeight="1" thickTop="1" thickBot="1" x14ac:dyDescent="0.3">
      <c r="A192" s="21" t="str">
        <f t="shared" ca="1" si="51"/>
        <v/>
      </c>
      <c r="B192" s="22" t="str">
        <f t="shared" ca="1" si="52"/>
        <v/>
      </c>
      <c r="C192" s="23" t="str">
        <f t="array" ref="C192">IF(AND('Interimaire Juin  2017'!D198=$B$1,'Interimaire Juin  2017'!J198=$B$2),'Interimaire Juin  2017'!E198,"")</f>
        <v/>
      </c>
      <c r="D192" s="23" t="str">
        <f>IF(AND('Interimaire Juin  2017'!D198=$B$1,'Interimaire Juin  2017'!J198=$B$2),'Interimaire Juin  2017'!F198,"")</f>
        <v/>
      </c>
      <c r="E192" s="23" t="str">
        <f t="shared" si="45"/>
        <v/>
      </c>
      <c r="F192" s="23" t="str">
        <f t="array" aca="1" ref="F192" ca="1">IFERROR(INDEX(C:C,SMALL($E$2:$E$300,ROW(INDIRECT("184:"&amp;ROWS(C184:C482))))),"")</f>
        <v/>
      </c>
      <c r="G192" s="23" t="str">
        <f t="array" aca="1" ref="G192" ca="1">IFERROR(INDEX(D:D,SMALL($E$2:$E$300,ROW(INDIRECT("184:"&amp;ROWS(D184:D482))))),"")</f>
        <v/>
      </c>
      <c r="H192" s="29"/>
      <c r="I192" s="24">
        <v>7</v>
      </c>
      <c r="J192" s="25">
        <f t="shared" si="46"/>
        <v>1</v>
      </c>
      <c r="K192" s="29"/>
      <c r="L192" s="29"/>
      <c r="M192" s="27">
        <f t="shared" si="53"/>
        <v>1</v>
      </c>
      <c r="N192" s="24">
        <v>7</v>
      </c>
      <c r="O192" s="25">
        <f t="shared" si="47"/>
        <v>1</v>
      </c>
      <c r="P192" s="29"/>
      <c r="Q192" s="29"/>
      <c r="R192" s="27">
        <f t="shared" si="54"/>
        <v>1</v>
      </c>
      <c r="S192" s="24">
        <v>7</v>
      </c>
      <c r="T192" s="25">
        <f t="shared" si="48"/>
        <v>1</v>
      </c>
      <c r="U192" s="26"/>
      <c r="V192" s="26"/>
      <c r="W192" s="27">
        <f t="shared" si="55"/>
        <v>1</v>
      </c>
      <c r="X192" s="24">
        <v>7</v>
      </c>
      <c r="Y192" s="25">
        <f t="shared" si="49"/>
        <v>1</v>
      </c>
      <c r="Z192" s="26"/>
      <c r="AA192" s="26"/>
      <c r="AB192" s="27">
        <f t="shared" si="56"/>
        <v>1</v>
      </c>
      <c r="AC192" s="24">
        <v>7</v>
      </c>
      <c r="AD192" s="25">
        <f t="shared" si="50"/>
        <v>1</v>
      </c>
      <c r="AE192" s="26"/>
      <c r="AF192" s="26"/>
      <c r="AG192" s="27">
        <f t="shared" si="57"/>
        <v>1</v>
      </c>
      <c r="AH192" s="24">
        <f t="shared" si="58"/>
        <v>35</v>
      </c>
      <c r="AI192" s="26">
        <f t="shared" si="59"/>
        <v>0</v>
      </c>
      <c r="AJ192" s="26">
        <f t="shared" si="60"/>
        <v>0</v>
      </c>
      <c r="AK192" s="28">
        <f t="shared" si="61"/>
        <v>5</v>
      </c>
      <c r="AL192" s="20"/>
      <c r="AM192" s="14"/>
    </row>
    <row r="193" spans="1:39" ht="20.25" customHeight="1" thickTop="1" thickBot="1" x14ac:dyDescent="0.3">
      <c r="A193" s="21" t="str">
        <f t="shared" ca="1" si="51"/>
        <v/>
      </c>
      <c r="B193" s="22" t="str">
        <f t="shared" ca="1" si="52"/>
        <v/>
      </c>
      <c r="C193" s="23" t="str">
        <f t="array" ref="C193">IF(AND('Interimaire Juin  2017'!D199=$B$1,'Interimaire Juin  2017'!J199=$B$2),'Interimaire Juin  2017'!E199,"")</f>
        <v/>
      </c>
      <c r="D193" s="23" t="str">
        <f>IF(AND('Interimaire Juin  2017'!D199=$B$1,'Interimaire Juin  2017'!J199=$B$2),'Interimaire Juin  2017'!F199,"")</f>
        <v/>
      </c>
      <c r="E193" s="23" t="str">
        <f t="shared" si="45"/>
        <v/>
      </c>
      <c r="F193" s="23" t="str">
        <f t="array" aca="1" ref="F193" ca="1">IFERROR(INDEX(C:C,SMALL($E$2:$E$300,ROW(INDIRECT("185:"&amp;ROWS(C185:C483))))),"")</f>
        <v/>
      </c>
      <c r="G193" s="23" t="str">
        <f t="array" aca="1" ref="G193" ca="1">IFERROR(INDEX(D:D,SMALL($E$2:$E$300,ROW(INDIRECT("185:"&amp;ROWS(D185:D483))))),"")</f>
        <v/>
      </c>
      <c r="H193" s="29"/>
      <c r="I193" s="24">
        <v>7</v>
      </c>
      <c r="J193" s="25">
        <f t="shared" si="46"/>
        <v>1</v>
      </c>
      <c r="K193" s="29"/>
      <c r="L193" s="29"/>
      <c r="M193" s="27">
        <f t="shared" si="53"/>
        <v>1</v>
      </c>
      <c r="N193" s="24">
        <v>7</v>
      </c>
      <c r="O193" s="25">
        <f t="shared" si="47"/>
        <v>1</v>
      </c>
      <c r="P193" s="29"/>
      <c r="Q193" s="29"/>
      <c r="R193" s="27">
        <f t="shared" si="54"/>
        <v>1</v>
      </c>
      <c r="S193" s="24">
        <v>7</v>
      </c>
      <c r="T193" s="25">
        <f t="shared" si="48"/>
        <v>1</v>
      </c>
      <c r="U193" s="26"/>
      <c r="V193" s="26"/>
      <c r="W193" s="27">
        <f t="shared" si="55"/>
        <v>1</v>
      </c>
      <c r="X193" s="24">
        <v>7</v>
      </c>
      <c r="Y193" s="25">
        <f t="shared" si="49"/>
        <v>1</v>
      </c>
      <c r="Z193" s="26"/>
      <c r="AA193" s="26"/>
      <c r="AB193" s="27">
        <f t="shared" si="56"/>
        <v>1</v>
      </c>
      <c r="AC193" s="24">
        <v>7</v>
      </c>
      <c r="AD193" s="25">
        <f t="shared" si="50"/>
        <v>1</v>
      </c>
      <c r="AE193" s="26"/>
      <c r="AF193" s="26"/>
      <c r="AG193" s="27">
        <f t="shared" si="57"/>
        <v>1</v>
      </c>
      <c r="AH193" s="24">
        <f t="shared" si="58"/>
        <v>35</v>
      </c>
      <c r="AI193" s="26">
        <f t="shared" si="59"/>
        <v>0</v>
      </c>
      <c r="AJ193" s="26">
        <f t="shared" si="60"/>
        <v>0</v>
      </c>
      <c r="AK193" s="28">
        <f t="shared" si="61"/>
        <v>5</v>
      </c>
      <c r="AL193" s="20"/>
      <c r="AM193" s="14"/>
    </row>
    <row r="194" spans="1:39" ht="20.25" customHeight="1" thickTop="1" thickBot="1" x14ac:dyDescent="0.3">
      <c r="A194" s="21" t="str">
        <f t="shared" ca="1" si="51"/>
        <v/>
      </c>
      <c r="B194" s="22" t="str">
        <f t="shared" ca="1" si="52"/>
        <v/>
      </c>
      <c r="C194" s="23" t="str">
        <f t="array" ref="C194">IF(AND('Interimaire Juin  2017'!D200=$B$1,'Interimaire Juin  2017'!J200=$B$2),'Interimaire Juin  2017'!E200,"")</f>
        <v/>
      </c>
      <c r="D194" s="23" t="str">
        <f>IF(AND('Interimaire Juin  2017'!D200=$B$1,'Interimaire Juin  2017'!J200=$B$2),'Interimaire Juin  2017'!F200,"")</f>
        <v/>
      </c>
      <c r="E194" s="23" t="str">
        <f t="shared" si="45"/>
        <v/>
      </c>
      <c r="F194" s="23" t="str">
        <f t="array" aca="1" ref="F194" ca="1">IFERROR(INDEX(C:C,SMALL($E$2:$E$300,ROW(INDIRECT("186:"&amp;ROWS(C186:C484))))),"")</f>
        <v/>
      </c>
      <c r="G194" s="23" t="str">
        <f t="array" aca="1" ref="G194" ca="1">IFERROR(INDEX(D:D,SMALL($E$2:$E$300,ROW(INDIRECT("186:"&amp;ROWS(D186:D484))))),"")</f>
        <v/>
      </c>
      <c r="H194" s="29"/>
      <c r="I194" s="24">
        <v>7</v>
      </c>
      <c r="J194" s="25">
        <f t="shared" si="46"/>
        <v>1</v>
      </c>
      <c r="K194" s="29"/>
      <c r="L194" s="29"/>
      <c r="M194" s="27">
        <f t="shared" si="53"/>
        <v>1</v>
      </c>
      <c r="N194" s="24">
        <v>7</v>
      </c>
      <c r="O194" s="25">
        <f t="shared" si="47"/>
        <v>1</v>
      </c>
      <c r="P194" s="29"/>
      <c r="Q194" s="29"/>
      <c r="R194" s="27">
        <f t="shared" si="54"/>
        <v>1</v>
      </c>
      <c r="S194" s="24">
        <v>7</v>
      </c>
      <c r="T194" s="25">
        <f t="shared" si="48"/>
        <v>1</v>
      </c>
      <c r="U194" s="26"/>
      <c r="V194" s="26"/>
      <c r="W194" s="27">
        <f t="shared" si="55"/>
        <v>1</v>
      </c>
      <c r="X194" s="24">
        <v>7</v>
      </c>
      <c r="Y194" s="25">
        <f t="shared" si="49"/>
        <v>1</v>
      </c>
      <c r="Z194" s="26"/>
      <c r="AA194" s="26"/>
      <c r="AB194" s="27">
        <f t="shared" si="56"/>
        <v>1</v>
      </c>
      <c r="AC194" s="24">
        <v>7</v>
      </c>
      <c r="AD194" s="25">
        <f t="shared" si="50"/>
        <v>1</v>
      </c>
      <c r="AE194" s="26"/>
      <c r="AF194" s="26"/>
      <c r="AG194" s="27">
        <f t="shared" si="57"/>
        <v>1</v>
      </c>
      <c r="AH194" s="24">
        <f t="shared" si="58"/>
        <v>35</v>
      </c>
      <c r="AI194" s="26">
        <f t="shared" si="59"/>
        <v>0</v>
      </c>
      <c r="AJ194" s="26">
        <f t="shared" si="60"/>
        <v>0</v>
      </c>
      <c r="AK194" s="28">
        <f t="shared" si="61"/>
        <v>5</v>
      </c>
      <c r="AL194" s="20"/>
      <c r="AM194" s="14"/>
    </row>
    <row r="195" spans="1:39" ht="20.25" customHeight="1" thickTop="1" thickBot="1" x14ac:dyDescent="0.3">
      <c r="A195" s="21" t="str">
        <f t="shared" ca="1" si="51"/>
        <v/>
      </c>
      <c r="B195" s="22" t="str">
        <f t="shared" ca="1" si="52"/>
        <v/>
      </c>
      <c r="C195" s="23" t="str">
        <f t="array" ref="C195">IF(AND('Interimaire Juin  2017'!D201=$B$1,'Interimaire Juin  2017'!J201=$B$2),'Interimaire Juin  2017'!E201,"")</f>
        <v/>
      </c>
      <c r="D195" s="23" t="str">
        <f>IF(AND('Interimaire Juin  2017'!D201=$B$1,'Interimaire Juin  2017'!J201=$B$2),'Interimaire Juin  2017'!F201,"")</f>
        <v/>
      </c>
      <c r="E195" s="23" t="str">
        <f t="shared" si="45"/>
        <v/>
      </c>
      <c r="F195" s="23" t="str">
        <f t="array" aca="1" ref="F195" ca="1">IFERROR(INDEX(C:C,SMALL($E$2:$E$300,ROW(INDIRECT("187:"&amp;ROWS(C187:C485))))),"")</f>
        <v/>
      </c>
      <c r="G195" s="23" t="str">
        <f t="array" aca="1" ref="G195" ca="1">IFERROR(INDEX(D:D,SMALL($E$2:$E$300,ROW(INDIRECT("187:"&amp;ROWS(D187:D485))))),"")</f>
        <v/>
      </c>
      <c r="H195" s="29"/>
      <c r="I195" s="24">
        <v>7</v>
      </c>
      <c r="J195" s="25">
        <f t="shared" si="46"/>
        <v>1</v>
      </c>
      <c r="K195" s="29"/>
      <c r="L195" s="29"/>
      <c r="M195" s="27">
        <f t="shared" si="53"/>
        <v>1</v>
      </c>
      <c r="N195" s="24">
        <v>7</v>
      </c>
      <c r="O195" s="25">
        <f t="shared" si="47"/>
        <v>1</v>
      </c>
      <c r="P195" s="29"/>
      <c r="Q195" s="29"/>
      <c r="R195" s="27">
        <f t="shared" si="54"/>
        <v>1</v>
      </c>
      <c r="S195" s="24">
        <v>7</v>
      </c>
      <c r="T195" s="25">
        <f t="shared" si="48"/>
        <v>1</v>
      </c>
      <c r="U195" s="26"/>
      <c r="V195" s="26"/>
      <c r="W195" s="27">
        <f t="shared" si="55"/>
        <v>1</v>
      </c>
      <c r="X195" s="24">
        <v>7</v>
      </c>
      <c r="Y195" s="25">
        <f t="shared" si="49"/>
        <v>1</v>
      </c>
      <c r="Z195" s="26"/>
      <c r="AA195" s="26"/>
      <c r="AB195" s="27">
        <f t="shared" si="56"/>
        <v>1</v>
      </c>
      <c r="AC195" s="24">
        <v>7</v>
      </c>
      <c r="AD195" s="25">
        <f t="shared" si="50"/>
        <v>1</v>
      </c>
      <c r="AE195" s="26"/>
      <c r="AF195" s="26"/>
      <c r="AG195" s="27">
        <f t="shared" si="57"/>
        <v>1</v>
      </c>
      <c r="AH195" s="24">
        <f t="shared" si="58"/>
        <v>35</v>
      </c>
      <c r="AI195" s="26">
        <f t="shared" si="59"/>
        <v>0</v>
      </c>
      <c r="AJ195" s="26">
        <f t="shared" si="60"/>
        <v>0</v>
      </c>
      <c r="AK195" s="28">
        <f t="shared" si="61"/>
        <v>5</v>
      </c>
      <c r="AL195" s="20"/>
      <c r="AM195" s="14"/>
    </row>
    <row r="196" spans="1:39" ht="20.25" customHeight="1" thickTop="1" thickBot="1" x14ac:dyDescent="0.3">
      <c r="A196" s="21" t="str">
        <f t="shared" ca="1" si="51"/>
        <v/>
      </c>
      <c r="B196" s="22" t="str">
        <f t="shared" ca="1" si="52"/>
        <v/>
      </c>
      <c r="C196" s="23" t="str">
        <f t="array" ref="C196">IF(AND('Interimaire Juin  2017'!D202=$B$1,'Interimaire Juin  2017'!J202=$B$2),'Interimaire Juin  2017'!E202,"")</f>
        <v/>
      </c>
      <c r="D196" s="23" t="str">
        <f>IF(AND('Interimaire Juin  2017'!D202=$B$1,'Interimaire Juin  2017'!J202=$B$2),'Interimaire Juin  2017'!F202,"")</f>
        <v/>
      </c>
      <c r="E196" s="23" t="str">
        <f t="shared" si="45"/>
        <v/>
      </c>
      <c r="F196" s="23" t="str">
        <f t="array" aca="1" ref="F196" ca="1">IFERROR(INDEX(C:C,SMALL($E$2:$E$300,ROW(INDIRECT("188:"&amp;ROWS(C188:C486))))),"")</f>
        <v/>
      </c>
      <c r="G196" s="23" t="str">
        <f t="array" aca="1" ref="G196" ca="1">IFERROR(INDEX(D:D,SMALL($E$2:$E$300,ROW(INDIRECT("188:"&amp;ROWS(D188:D486))))),"")</f>
        <v/>
      </c>
      <c r="H196" s="29"/>
      <c r="I196" s="24">
        <v>7</v>
      </c>
      <c r="J196" s="25">
        <f t="shared" si="46"/>
        <v>1</v>
      </c>
      <c r="K196" s="29"/>
      <c r="L196" s="29"/>
      <c r="M196" s="27">
        <f t="shared" si="53"/>
        <v>1</v>
      </c>
      <c r="N196" s="24">
        <v>7</v>
      </c>
      <c r="O196" s="25">
        <f t="shared" si="47"/>
        <v>1</v>
      </c>
      <c r="P196" s="29"/>
      <c r="Q196" s="29"/>
      <c r="R196" s="27">
        <f t="shared" si="54"/>
        <v>1</v>
      </c>
      <c r="S196" s="24">
        <v>7</v>
      </c>
      <c r="T196" s="25">
        <f t="shared" si="48"/>
        <v>1</v>
      </c>
      <c r="U196" s="26"/>
      <c r="V196" s="26"/>
      <c r="W196" s="27">
        <f t="shared" si="55"/>
        <v>1</v>
      </c>
      <c r="X196" s="24">
        <v>7</v>
      </c>
      <c r="Y196" s="25">
        <f t="shared" si="49"/>
        <v>1</v>
      </c>
      <c r="Z196" s="26"/>
      <c r="AA196" s="26"/>
      <c r="AB196" s="27">
        <f t="shared" si="56"/>
        <v>1</v>
      </c>
      <c r="AC196" s="24">
        <v>7</v>
      </c>
      <c r="AD196" s="25">
        <f t="shared" si="50"/>
        <v>1</v>
      </c>
      <c r="AE196" s="26"/>
      <c r="AF196" s="26"/>
      <c r="AG196" s="27">
        <f t="shared" si="57"/>
        <v>1</v>
      </c>
      <c r="AH196" s="24">
        <f t="shared" si="58"/>
        <v>35</v>
      </c>
      <c r="AI196" s="26">
        <f t="shared" si="59"/>
        <v>0</v>
      </c>
      <c r="AJ196" s="26">
        <f t="shared" si="60"/>
        <v>0</v>
      </c>
      <c r="AK196" s="28">
        <f t="shared" si="61"/>
        <v>5</v>
      </c>
      <c r="AL196" s="20"/>
      <c r="AM196" s="14"/>
    </row>
    <row r="197" spans="1:39" ht="20.25" customHeight="1" thickTop="1" thickBot="1" x14ac:dyDescent="0.3">
      <c r="A197" s="21" t="str">
        <f t="shared" ca="1" si="51"/>
        <v/>
      </c>
      <c r="B197" s="22" t="str">
        <f t="shared" ca="1" si="52"/>
        <v/>
      </c>
      <c r="C197" s="23" t="str">
        <f t="array" ref="C197">IF(AND('Interimaire Juin  2017'!D203=$B$1,'Interimaire Juin  2017'!J203=$B$2),'Interimaire Juin  2017'!E203,"")</f>
        <v/>
      </c>
      <c r="D197" s="23" t="str">
        <f>IF(AND('Interimaire Juin  2017'!D203=$B$1,'Interimaire Juin  2017'!J203=$B$2),'Interimaire Juin  2017'!F203,"")</f>
        <v/>
      </c>
      <c r="E197" s="23" t="str">
        <f t="shared" si="45"/>
        <v/>
      </c>
      <c r="F197" s="23" t="str">
        <f t="array" aca="1" ref="F197" ca="1">IFERROR(INDEX(C:C,SMALL($E$2:$E$300,ROW(INDIRECT("189:"&amp;ROWS(C189:C487))))),"")</f>
        <v/>
      </c>
      <c r="G197" s="23" t="str">
        <f t="array" aca="1" ref="G197" ca="1">IFERROR(INDEX(D:D,SMALL($E$2:$E$300,ROW(INDIRECT("189:"&amp;ROWS(D189:D487))))),"")</f>
        <v/>
      </c>
      <c r="H197" s="29"/>
      <c r="I197" s="24">
        <v>7</v>
      </c>
      <c r="J197" s="25">
        <f t="shared" si="46"/>
        <v>1</v>
      </c>
      <c r="K197" s="29"/>
      <c r="L197" s="29"/>
      <c r="M197" s="27">
        <f t="shared" si="53"/>
        <v>1</v>
      </c>
      <c r="N197" s="24">
        <v>7</v>
      </c>
      <c r="O197" s="25">
        <f t="shared" si="47"/>
        <v>1</v>
      </c>
      <c r="P197" s="29"/>
      <c r="Q197" s="29"/>
      <c r="R197" s="27">
        <f t="shared" si="54"/>
        <v>1</v>
      </c>
      <c r="S197" s="24">
        <v>7</v>
      </c>
      <c r="T197" s="25">
        <f t="shared" si="48"/>
        <v>1</v>
      </c>
      <c r="U197" s="26"/>
      <c r="V197" s="26"/>
      <c r="W197" s="27">
        <f t="shared" si="55"/>
        <v>1</v>
      </c>
      <c r="X197" s="24">
        <v>7</v>
      </c>
      <c r="Y197" s="25">
        <f t="shared" si="49"/>
        <v>1</v>
      </c>
      <c r="Z197" s="26"/>
      <c r="AA197" s="26"/>
      <c r="AB197" s="27">
        <f t="shared" si="56"/>
        <v>1</v>
      </c>
      <c r="AC197" s="24">
        <v>7</v>
      </c>
      <c r="AD197" s="25">
        <f t="shared" si="50"/>
        <v>1</v>
      </c>
      <c r="AE197" s="26"/>
      <c r="AF197" s="26"/>
      <c r="AG197" s="27">
        <f t="shared" si="57"/>
        <v>1</v>
      </c>
      <c r="AH197" s="24">
        <f t="shared" si="58"/>
        <v>35</v>
      </c>
      <c r="AI197" s="26">
        <f t="shared" si="59"/>
        <v>0</v>
      </c>
      <c r="AJ197" s="26">
        <f t="shared" si="60"/>
        <v>0</v>
      </c>
      <c r="AK197" s="28">
        <f t="shared" si="61"/>
        <v>5</v>
      </c>
      <c r="AL197" s="20"/>
      <c r="AM197" s="14"/>
    </row>
    <row r="198" spans="1:39" ht="20.25" customHeight="1" thickTop="1" thickBot="1" x14ac:dyDescent="0.3">
      <c r="A198" s="21" t="str">
        <f t="shared" ca="1" si="51"/>
        <v/>
      </c>
      <c r="B198" s="22" t="str">
        <f t="shared" ca="1" si="52"/>
        <v/>
      </c>
      <c r="C198" s="23" t="str">
        <f t="array" ref="C198">IF(AND('Interimaire Juin  2017'!D204=$B$1,'Interimaire Juin  2017'!J204=$B$2),'Interimaire Juin  2017'!E204,"")</f>
        <v/>
      </c>
      <c r="D198" s="23" t="str">
        <f>IF(AND('Interimaire Juin  2017'!D204=$B$1,'Interimaire Juin  2017'!J204=$B$2),'Interimaire Juin  2017'!F204,"")</f>
        <v/>
      </c>
      <c r="E198" s="23" t="str">
        <f t="shared" si="45"/>
        <v/>
      </c>
      <c r="F198" s="23" t="str">
        <f t="array" aca="1" ref="F198" ca="1">IFERROR(INDEX(C:C,SMALL($E$2:$E$300,ROW(INDIRECT("190:"&amp;ROWS(C190:C488))))),"")</f>
        <v/>
      </c>
      <c r="G198" s="23" t="str">
        <f t="array" aca="1" ref="G198" ca="1">IFERROR(INDEX(D:D,SMALL($E$2:$E$300,ROW(INDIRECT("190:"&amp;ROWS(D190:D488))))),"")</f>
        <v/>
      </c>
      <c r="H198" s="29"/>
      <c r="I198" s="24">
        <v>7</v>
      </c>
      <c r="J198" s="25">
        <f t="shared" si="46"/>
        <v>1</v>
      </c>
      <c r="K198" s="29"/>
      <c r="L198" s="29"/>
      <c r="M198" s="27">
        <f t="shared" si="53"/>
        <v>1</v>
      </c>
      <c r="N198" s="24">
        <v>7</v>
      </c>
      <c r="O198" s="25">
        <f t="shared" si="47"/>
        <v>1</v>
      </c>
      <c r="P198" s="29"/>
      <c r="Q198" s="29"/>
      <c r="R198" s="27">
        <f t="shared" si="54"/>
        <v>1</v>
      </c>
      <c r="S198" s="24">
        <v>7</v>
      </c>
      <c r="T198" s="25">
        <f t="shared" si="48"/>
        <v>1</v>
      </c>
      <c r="U198" s="26"/>
      <c r="V198" s="26"/>
      <c r="W198" s="27">
        <f t="shared" si="55"/>
        <v>1</v>
      </c>
      <c r="X198" s="24">
        <v>7</v>
      </c>
      <c r="Y198" s="25">
        <f t="shared" si="49"/>
        <v>1</v>
      </c>
      <c r="Z198" s="26"/>
      <c r="AA198" s="26"/>
      <c r="AB198" s="27">
        <f t="shared" si="56"/>
        <v>1</v>
      </c>
      <c r="AC198" s="24">
        <v>7</v>
      </c>
      <c r="AD198" s="25">
        <f t="shared" si="50"/>
        <v>1</v>
      </c>
      <c r="AE198" s="26"/>
      <c r="AF198" s="26"/>
      <c r="AG198" s="27">
        <f t="shared" si="57"/>
        <v>1</v>
      </c>
      <c r="AH198" s="24">
        <f t="shared" si="58"/>
        <v>35</v>
      </c>
      <c r="AI198" s="26">
        <f t="shared" si="59"/>
        <v>0</v>
      </c>
      <c r="AJ198" s="26">
        <f t="shared" si="60"/>
        <v>0</v>
      </c>
      <c r="AK198" s="28">
        <f t="shared" si="61"/>
        <v>5</v>
      </c>
      <c r="AL198" s="20"/>
      <c r="AM198" s="14"/>
    </row>
    <row r="199" spans="1:39" ht="20.25" customHeight="1" thickTop="1" thickBot="1" x14ac:dyDescent="0.3">
      <c r="A199" s="21" t="str">
        <f t="shared" ca="1" si="51"/>
        <v/>
      </c>
      <c r="B199" s="22" t="str">
        <f t="shared" ca="1" si="52"/>
        <v/>
      </c>
      <c r="C199" s="23" t="str">
        <f t="array" ref="C199">IF(AND('Interimaire Juin  2017'!D205=$B$1,'Interimaire Juin  2017'!J205=$B$2),'Interimaire Juin  2017'!E205,"")</f>
        <v/>
      </c>
      <c r="D199" s="23" t="str">
        <f>IF(AND('Interimaire Juin  2017'!D205=$B$1,'Interimaire Juin  2017'!J205=$B$2),'Interimaire Juin  2017'!F205,"")</f>
        <v/>
      </c>
      <c r="E199" s="23" t="str">
        <f t="shared" si="45"/>
        <v/>
      </c>
      <c r="F199" s="23" t="str">
        <f t="array" aca="1" ref="F199" ca="1">IFERROR(INDEX(C:C,SMALL($E$2:$E$300,ROW(INDIRECT("191:"&amp;ROWS(C191:C489))))),"")</f>
        <v/>
      </c>
      <c r="G199" s="23" t="str">
        <f t="array" aca="1" ref="G199" ca="1">IFERROR(INDEX(D:D,SMALL($E$2:$E$300,ROW(INDIRECT("191:"&amp;ROWS(D191:D489))))),"")</f>
        <v/>
      </c>
      <c r="H199" s="29"/>
      <c r="I199" s="24">
        <v>7</v>
      </c>
      <c r="J199" s="25">
        <f t="shared" si="46"/>
        <v>1</v>
      </c>
      <c r="K199" s="29"/>
      <c r="L199" s="29"/>
      <c r="M199" s="27">
        <f t="shared" si="53"/>
        <v>1</v>
      </c>
      <c r="N199" s="24">
        <v>7</v>
      </c>
      <c r="O199" s="25">
        <f t="shared" si="47"/>
        <v>1</v>
      </c>
      <c r="P199" s="29"/>
      <c r="Q199" s="29"/>
      <c r="R199" s="27">
        <f t="shared" si="54"/>
        <v>1</v>
      </c>
      <c r="S199" s="24">
        <v>7</v>
      </c>
      <c r="T199" s="25">
        <f t="shared" si="48"/>
        <v>1</v>
      </c>
      <c r="U199" s="26"/>
      <c r="V199" s="26"/>
      <c r="W199" s="27">
        <f t="shared" si="55"/>
        <v>1</v>
      </c>
      <c r="X199" s="24">
        <v>7</v>
      </c>
      <c r="Y199" s="25">
        <f t="shared" si="49"/>
        <v>1</v>
      </c>
      <c r="Z199" s="26"/>
      <c r="AA199" s="26"/>
      <c r="AB199" s="27">
        <f t="shared" si="56"/>
        <v>1</v>
      </c>
      <c r="AC199" s="24">
        <v>7</v>
      </c>
      <c r="AD199" s="25">
        <f t="shared" si="50"/>
        <v>1</v>
      </c>
      <c r="AE199" s="26"/>
      <c r="AF199" s="26"/>
      <c r="AG199" s="27">
        <f t="shared" si="57"/>
        <v>1</v>
      </c>
      <c r="AH199" s="24">
        <f t="shared" si="58"/>
        <v>35</v>
      </c>
      <c r="AI199" s="26">
        <f t="shared" si="59"/>
        <v>0</v>
      </c>
      <c r="AJ199" s="26">
        <f t="shared" si="60"/>
        <v>0</v>
      </c>
      <c r="AK199" s="28">
        <f t="shared" si="61"/>
        <v>5</v>
      </c>
      <c r="AL199" s="20"/>
      <c r="AM199" s="14"/>
    </row>
    <row r="200" spans="1:39" ht="20.25" customHeight="1" thickTop="1" thickBot="1" x14ac:dyDescent="0.3">
      <c r="A200" s="21" t="str">
        <f t="shared" ca="1" si="51"/>
        <v/>
      </c>
      <c r="B200" s="22" t="str">
        <f t="shared" ca="1" si="52"/>
        <v/>
      </c>
      <c r="C200" s="23" t="str">
        <f t="array" ref="C200">IF(AND('Interimaire Juin  2017'!D206=$B$1,'Interimaire Juin  2017'!J206=$B$2),'Interimaire Juin  2017'!E206,"")</f>
        <v/>
      </c>
      <c r="D200" s="23" t="str">
        <f>IF(AND('Interimaire Juin  2017'!D206=$B$1,'Interimaire Juin  2017'!J206=$B$2),'Interimaire Juin  2017'!F206,"")</f>
        <v/>
      </c>
      <c r="E200" s="23" t="str">
        <f t="shared" si="45"/>
        <v/>
      </c>
      <c r="F200" s="23" t="str">
        <f t="array" aca="1" ref="F200" ca="1">IFERROR(INDEX(C:C,SMALL($E$2:$E$300,ROW(INDIRECT("192:"&amp;ROWS(C192:C490))))),"")</f>
        <v/>
      </c>
      <c r="G200" s="23" t="str">
        <f t="array" aca="1" ref="G200" ca="1">IFERROR(INDEX(D:D,SMALL($E$2:$E$300,ROW(INDIRECT("192:"&amp;ROWS(D192:D490))))),"")</f>
        <v/>
      </c>
      <c r="H200" s="29"/>
      <c r="I200" s="24">
        <v>7</v>
      </c>
      <c r="J200" s="25">
        <f t="shared" si="46"/>
        <v>1</v>
      </c>
      <c r="K200" s="29"/>
      <c r="L200" s="29"/>
      <c r="M200" s="27">
        <f t="shared" si="53"/>
        <v>1</v>
      </c>
      <c r="N200" s="24">
        <v>7</v>
      </c>
      <c r="O200" s="25">
        <f t="shared" si="47"/>
        <v>1</v>
      </c>
      <c r="P200" s="29"/>
      <c r="Q200" s="29"/>
      <c r="R200" s="27">
        <f t="shared" si="54"/>
        <v>1</v>
      </c>
      <c r="S200" s="24">
        <v>7</v>
      </c>
      <c r="T200" s="25">
        <f t="shared" si="48"/>
        <v>1</v>
      </c>
      <c r="U200" s="26"/>
      <c r="V200" s="26"/>
      <c r="W200" s="27">
        <f t="shared" si="55"/>
        <v>1</v>
      </c>
      <c r="X200" s="24">
        <v>7</v>
      </c>
      <c r="Y200" s="25">
        <f t="shared" si="49"/>
        <v>1</v>
      </c>
      <c r="Z200" s="26"/>
      <c r="AA200" s="26"/>
      <c r="AB200" s="27">
        <f t="shared" si="56"/>
        <v>1</v>
      </c>
      <c r="AC200" s="24">
        <v>7</v>
      </c>
      <c r="AD200" s="25">
        <f t="shared" si="50"/>
        <v>1</v>
      </c>
      <c r="AE200" s="26"/>
      <c r="AF200" s="26"/>
      <c r="AG200" s="27">
        <f t="shared" si="57"/>
        <v>1</v>
      </c>
      <c r="AH200" s="24">
        <f t="shared" si="58"/>
        <v>35</v>
      </c>
      <c r="AI200" s="26">
        <f t="shared" si="59"/>
        <v>0</v>
      </c>
      <c r="AJ200" s="26">
        <f t="shared" si="60"/>
        <v>0</v>
      </c>
      <c r="AK200" s="28">
        <f t="shared" si="61"/>
        <v>5</v>
      </c>
      <c r="AL200" s="20"/>
      <c r="AM200" s="14"/>
    </row>
    <row r="201" spans="1:39" ht="20.25" customHeight="1" thickTop="1" thickBot="1" x14ac:dyDescent="0.3">
      <c r="A201" s="21" t="str">
        <f t="shared" ca="1" si="51"/>
        <v/>
      </c>
      <c r="B201" s="22" t="str">
        <f t="shared" ca="1" si="52"/>
        <v/>
      </c>
      <c r="C201" s="23" t="str">
        <f t="array" ref="C201">IF(AND('Interimaire Juin  2017'!D207=$B$1,'Interimaire Juin  2017'!J207=$B$2),'Interimaire Juin  2017'!E207,"")</f>
        <v/>
      </c>
      <c r="D201" s="23" t="str">
        <f>IF(AND('Interimaire Juin  2017'!D207=$B$1,'Interimaire Juin  2017'!J207=$B$2),'Interimaire Juin  2017'!F207,"")</f>
        <v/>
      </c>
      <c r="E201" s="23" t="str">
        <f t="shared" si="45"/>
        <v/>
      </c>
      <c r="F201" s="23" t="str">
        <f t="array" aca="1" ref="F201" ca="1">IFERROR(INDEX(C:C,SMALL($E$2:$E$300,ROW(INDIRECT("193:"&amp;ROWS(C193:C491))))),"")</f>
        <v/>
      </c>
      <c r="G201" s="23" t="str">
        <f t="array" aca="1" ref="G201" ca="1">IFERROR(INDEX(D:D,SMALL($E$2:$E$300,ROW(INDIRECT("193:"&amp;ROWS(D193:D491))))),"")</f>
        <v/>
      </c>
      <c r="H201" s="29"/>
      <c r="I201" s="24">
        <v>7</v>
      </c>
      <c r="J201" s="25">
        <f t="shared" si="46"/>
        <v>1</v>
      </c>
      <c r="K201" s="29"/>
      <c r="L201" s="29"/>
      <c r="M201" s="27">
        <f t="shared" si="53"/>
        <v>1</v>
      </c>
      <c r="N201" s="24">
        <v>7</v>
      </c>
      <c r="O201" s="25">
        <f t="shared" si="47"/>
        <v>1</v>
      </c>
      <c r="P201" s="29"/>
      <c r="Q201" s="29"/>
      <c r="R201" s="27">
        <f t="shared" si="54"/>
        <v>1</v>
      </c>
      <c r="S201" s="24">
        <v>7</v>
      </c>
      <c r="T201" s="25">
        <f t="shared" si="48"/>
        <v>1</v>
      </c>
      <c r="U201" s="26"/>
      <c r="V201" s="26"/>
      <c r="W201" s="27">
        <f t="shared" si="55"/>
        <v>1</v>
      </c>
      <c r="X201" s="24">
        <v>7</v>
      </c>
      <c r="Y201" s="25">
        <f t="shared" si="49"/>
        <v>1</v>
      </c>
      <c r="Z201" s="26"/>
      <c r="AA201" s="26"/>
      <c r="AB201" s="27">
        <f t="shared" si="56"/>
        <v>1</v>
      </c>
      <c r="AC201" s="24">
        <v>7</v>
      </c>
      <c r="AD201" s="25">
        <f t="shared" si="50"/>
        <v>1</v>
      </c>
      <c r="AE201" s="26"/>
      <c r="AF201" s="26"/>
      <c r="AG201" s="27">
        <f t="shared" si="57"/>
        <v>1</v>
      </c>
      <c r="AH201" s="24">
        <f t="shared" si="58"/>
        <v>35</v>
      </c>
      <c r="AI201" s="26">
        <f t="shared" si="59"/>
        <v>0</v>
      </c>
      <c r="AJ201" s="26">
        <f t="shared" si="60"/>
        <v>0</v>
      </c>
      <c r="AK201" s="28">
        <f t="shared" si="61"/>
        <v>5</v>
      </c>
      <c r="AL201" s="20"/>
      <c r="AM201" s="14"/>
    </row>
    <row r="202" spans="1:39" ht="20.25" customHeight="1" thickTop="1" thickBot="1" x14ac:dyDescent="0.3">
      <c r="A202" s="21" t="str">
        <f t="shared" ca="1" si="51"/>
        <v/>
      </c>
      <c r="B202" s="22" t="str">
        <f t="shared" ca="1" si="52"/>
        <v/>
      </c>
      <c r="C202" s="23" t="str">
        <f t="array" ref="C202">IF(AND('Interimaire Juin  2017'!D208=$B$1,'Interimaire Juin  2017'!J208=$B$2),'Interimaire Juin  2017'!E208,"")</f>
        <v/>
      </c>
      <c r="D202" s="23" t="str">
        <f>IF(AND('Interimaire Juin  2017'!D208=$B$1,'Interimaire Juin  2017'!J208=$B$2),'Interimaire Juin  2017'!F208,"")</f>
        <v/>
      </c>
      <c r="E202" s="23" t="str">
        <f t="shared" ref="E202:E265" si="62">IF(D202="","",ROW())</f>
        <v/>
      </c>
      <c r="F202" s="23" t="str">
        <f t="array" aca="1" ref="F202" ca="1">IFERROR(INDEX(C:C,SMALL($E$2:$E$300,ROW(INDIRECT("194:"&amp;ROWS(C194:C492))))),"")</f>
        <v/>
      </c>
      <c r="G202" s="23" t="str">
        <f t="array" aca="1" ref="G202" ca="1">IFERROR(INDEX(D:D,SMALL($E$2:$E$300,ROW(INDIRECT("194:"&amp;ROWS(D194:D492))))),"")</f>
        <v/>
      </c>
      <c r="H202" s="29"/>
      <c r="I202" s="24">
        <v>7</v>
      </c>
      <c r="J202" s="25">
        <f t="shared" ref="J202:J265" si="63">+IF(I202&gt;6,1,0)</f>
        <v>1</v>
      </c>
      <c r="K202" s="29"/>
      <c r="L202" s="29"/>
      <c r="M202" s="27">
        <f t="shared" si="53"/>
        <v>1</v>
      </c>
      <c r="N202" s="24">
        <v>7</v>
      </c>
      <c r="O202" s="25">
        <f t="shared" ref="O202:O265" si="64">+IF(N202&gt;6,1,0)</f>
        <v>1</v>
      </c>
      <c r="P202" s="29"/>
      <c r="Q202" s="29"/>
      <c r="R202" s="27">
        <f t="shared" si="54"/>
        <v>1</v>
      </c>
      <c r="S202" s="24">
        <v>7</v>
      </c>
      <c r="T202" s="25">
        <f t="shared" ref="T202:T265" si="65">+IF(S202&gt;6,1,0)</f>
        <v>1</v>
      </c>
      <c r="U202" s="26"/>
      <c r="V202" s="26"/>
      <c r="W202" s="27">
        <f t="shared" si="55"/>
        <v>1</v>
      </c>
      <c r="X202" s="24">
        <v>7</v>
      </c>
      <c r="Y202" s="25">
        <f t="shared" ref="Y202:Y265" si="66">+IF(X202&gt;6,1,0)</f>
        <v>1</v>
      </c>
      <c r="Z202" s="26"/>
      <c r="AA202" s="26"/>
      <c r="AB202" s="27">
        <f t="shared" si="56"/>
        <v>1</v>
      </c>
      <c r="AC202" s="24">
        <v>7</v>
      </c>
      <c r="AD202" s="25">
        <f t="shared" ref="AD202:AD265" si="67">+IF(AC202&gt;6,1,0)</f>
        <v>1</v>
      </c>
      <c r="AE202" s="26"/>
      <c r="AF202" s="26"/>
      <c r="AG202" s="27">
        <f t="shared" si="57"/>
        <v>1</v>
      </c>
      <c r="AH202" s="24">
        <f t="shared" si="58"/>
        <v>35</v>
      </c>
      <c r="AI202" s="26">
        <f t="shared" si="59"/>
        <v>0</v>
      </c>
      <c r="AJ202" s="26">
        <f t="shared" si="60"/>
        <v>0</v>
      </c>
      <c r="AK202" s="28">
        <f t="shared" si="61"/>
        <v>5</v>
      </c>
      <c r="AL202" s="20"/>
      <c r="AM202" s="14"/>
    </row>
    <row r="203" spans="1:39" ht="20.25" customHeight="1" thickTop="1" thickBot="1" x14ac:dyDescent="0.3">
      <c r="A203" s="21" t="str">
        <f t="shared" ca="1" si="51"/>
        <v/>
      </c>
      <c r="B203" s="22" t="str">
        <f t="shared" ca="1" si="52"/>
        <v/>
      </c>
      <c r="C203" s="23" t="str">
        <f t="array" ref="C203">IF(AND('Interimaire Juin  2017'!D209=$B$1,'Interimaire Juin  2017'!J209=$B$2),'Interimaire Juin  2017'!E209,"")</f>
        <v/>
      </c>
      <c r="D203" s="23" t="str">
        <f>IF(AND('Interimaire Juin  2017'!D209=$B$1,'Interimaire Juin  2017'!J209=$B$2),'Interimaire Juin  2017'!F209,"")</f>
        <v/>
      </c>
      <c r="E203" s="23" t="str">
        <f t="shared" si="62"/>
        <v/>
      </c>
      <c r="F203" s="23" t="str">
        <f t="array" aca="1" ref="F203" ca="1">IFERROR(INDEX(C:C,SMALL($E$2:$E$300,ROW(INDIRECT("195:"&amp;ROWS(C195:C493))))),"")</f>
        <v/>
      </c>
      <c r="G203" s="23" t="str">
        <f t="array" aca="1" ref="G203" ca="1">IFERROR(INDEX(D:D,SMALL($E$2:$E$300,ROW(INDIRECT("195:"&amp;ROWS(D195:D493))))),"")</f>
        <v/>
      </c>
      <c r="H203" s="29"/>
      <c r="I203" s="24">
        <v>7</v>
      </c>
      <c r="J203" s="25">
        <f t="shared" si="63"/>
        <v>1</v>
      </c>
      <c r="K203" s="29"/>
      <c r="L203" s="29"/>
      <c r="M203" s="27">
        <f t="shared" si="53"/>
        <v>1</v>
      </c>
      <c r="N203" s="24">
        <v>7</v>
      </c>
      <c r="O203" s="25">
        <f t="shared" si="64"/>
        <v>1</v>
      </c>
      <c r="P203" s="29"/>
      <c r="Q203" s="29"/>
      <c r="R203" s="27">
        <f t="shared" si="54"/>
        <v>1</v>
      </c>
      <c r="S203" s="24">
        <v>7</v>
      </c>
      <c r="T203" s="25">
        <f t="shared" si="65"/>
        <v>1</v>
      </c>
      <c r="U203" s="26"/>
      <c r="V203" s="26"/>
      <c r="W203" s="27">
        <f t="shared" si="55"/>
        <v>1</v>
      </c>
      <c r="X203" s="24">
        <v>7</v>
      </c>
      <c r="Y203" s="25">
        <f t="shared" si="66"/>
        <v>1</v>
      </c>
      <c r="Z203" s="26"/>
      <c r="AA203" s="26"/>
      <c r="AB203" s="27">
        <f t="shared" si="56"/>
        <v>1</v>
      </c>
      <c r="AC203" s="24">
        <v>7</v>
      </c>
      <c r="AD203" s="25">
        <f t="shared" si="67"/>
        <v>1</v>
      </c>
      <c r="AE203" s="26"/>
      <c r="AF203" s="26"/>
      <c r="AG203" s="27">
        <f t="shared" si="57"/>
        <v>1</v>
      </c>
      <c r="AH203" s="24">
        <f t="shared" si="58"/>
        <v>35</v>
      </c>
      <c r="AI203" s="26">
        <f t="shared" si="59"/>
        <v>0</v>
      </c>
      <c r="AJ203" s="26">
        <f t="shared" si="60"/>
        <v>0</v>
      </c>
      <c r="AK203" s="28">
        <f t="shared" si="61"/>
        <v>5</v>
      </c>
      <c r="AL203" s="20"/>
      <c r="AM203" s="14"/>
    </row>
    <row r="204" spans="1:39" ht="20.25" customHeight="1" thickTop="1" thickBot="1" x14ac:dyDescent="0.3">
      <c r="A204" s="21" t="str">
        <f t="shared" ca="1" si="51"/>
        <v/>
      </c>
      <c r="B204" s="22" t="str">
        <f t="shared" ca="1" si="52"/>
        <v/>
      </c>
      <c r="C204" s="23" t="str">
        <f t="array" ref="C204">IF(AND('Interimaire Juin  2017'!D210=$B$1,'Interimaire Juin  2017'!J210=$B$2),'Interimaire Juin  2017'!E210,"")</f>
        <v/>
      </c>
      <c r="D204" s="23" t="str">
        <f>IF(AND('Interimaire Juin  2017'!D210=$B$1,'Interimaire Juin  2017'!J210=$B$2),'Interimaire Juin  2017'!F210,"")</f>
        <v/>
      </c>
      <c r="E204" s="23" t="str">
        <f t="shared" si="62"/>
        <v/>
      </c>
      <c r="F204" s="23" t="str">
        <f t="array" aca="1" ref="F204" ca="1">IFERROR(INDEX(C:C,SMALL($E$2:$E$300,ROW(INDIRECT("196:"&amp;ROWS(C196:C494))))),"")</f>
        <v/>
      </c>
      <c r="G204" s="23" t="str">
        <f t="array" aca="1" ref="G204" ca="1">IFERROR(INDEX(D:D,SMALL($E$2:$E$300,ROW(INDIRECT("196:"&amp;ROWS(D196:D494))))),"")</f>
        <v/>
      </c>
      <c r="H204" s="29"/>
      <c r="I204" s="24">
        <v>7</v>
      </c>
      <c r="J204" s="25">
        <f t="shared" si="63"/>
        <v>1</v>
      </c>
      <c r="K204" s="29"/>
      <c r="L204" s="29"/>
      <c r="M204" s="27">
        <f t="shared" si="53"/>
        <v>1</v>
      </c>
      <c r="N204" s="24">
        <v>7</v>
      </c>
      <c r="O204" s="25">
        <f t="shared" si="64"/>
        <v>1</v>
      </c>
      <c r="P204" s="29"/>
      <c r="Q204" s="29"/>
      <c r="R204" s="27">
        <f t="shared" si="54"/>
        <v>1</v>
      </c>
      <c r="S204" s="24">
        <v>7</v>
      </c>
      <c r="T204" s="25">
        <f t="shared" si="65"/>
        <v>1</v>
      </c>
      <c r="U204" s="26"/>
      <c r="V204" s="26"/>
      <c r="W204" s="27">
        <f t="shared" si="55"/>
        <v>1</v>
      </c>
      <c r="X204" s="24">
        <v>7</v>
      </c>
      <c r="Y204" s="25">
        <f t="shared" si="66"/>
        <v>1</v>
      </c>
      <c r="Z204" s="26"/>
      <c r="AA204" s="26"/>
      <c r="AB204" s="27">
        <f t="shared" si="56"/>
        <v>1</v>
      </c>
      <c r="AC204" s="24">
        <v>7</v>
      </c>
      <c r="AD204" s="25">
        <f t="shared" si="67"/>
        <v>1</v>
      </c>
      <c r="AE204" s="26"/>
      <c r="AF204" s="26"/>
      <c r="AG204" s="27">
        <f t="shared" si="57"/>
        <v>1</v>
      </c>
      <c r="AH204" s="24">
        <f t="shared" si="58"/>
        <v>35</v>
      </c>
      <c r="AI204" s="26">
        <f t="shared" si="59"/>
        <v>0</v>
      </c>
      <c r="AJ204" s="26">
        <f t="shared" si="60"/>
        <v>0</v>
      </c>
      <c r="AK204" s="28">
        <f t="shared" si="61"/>
        <v>5</v>
      </c>
      <c r="AL204" s="20"/>
      <c r="AM204" s="14"/>
    </row>
    <row r="205" spans="1:39" ht="20.25" customHeight="1" thickTop="1" thickBot="1" x14ac:dyDescent="0.3">
      <c r="A205" s="21" t="str">
        <f t="shared" ca="1" si="51"/>
        <v/>
      </c>
      <c r="B205" s="22" t="str">
        <f t="shared" ca="1" si="52"/>
        <v/>
      </c>
      <c r="C205" s="23" t="str">
        <f t="array" ref="C205">IF(AND('Interimaire Juin  2017'!D211=$B$1,'Interimaire Juin  2017'!J211=$B$2),'Interimaire Juin  2017'!E211,"")</f>
        <v/>
      </c>
      <c r="D205" s="23" t="str">
        <f>IF(AND('Interimaire Juin  2017'!D211=$B$1,'Interimaire Juin  2017'!J211=$B$2),'Interimaire Juin  2017'!F211,"")</f>
        <v/>
      </c>
      <c r="E205" s="23" t="str">
        <f t="shared" si="62"/>
        <v/>
      </c>
      <c r="F205" s="23" t="str">
        <f t="array" aca="1" ref="F205" ca="1">IFERROR(INDEX(C:C,SMALL($E$2:$E$300,ROW(INDIRECT("197:"&amp;ROWS(C197:C495))))),"")</f>
        <v/>
      </c>
      <c r="G205" s="23" t="str">
        <f t="array" aca="1" ref="G205" ca="1">IFERROR(INDEX(D:D,SMALL($E$2:$E$300,ROW(INDIRECT("197:"&amp;ROWS(D197:D495))))),"")</f>
        <v/>
      </c>
      <c r="H205" s="29"/>
      <c r="I205" s="24">
        <v>7</v>
      </c>
      <c r="J205" s="25">
        <f t="shared" si="63"/>
        <v>1</v>
      </c>
      <c r="K205" s="29"/>
      <c r="L205" s="29"/>
      <c r="M205" s="27">
        <f t="shared" si="53"/>
        <v>1</v>
      </c>
      <c r="N205" s="24">
        <v>7</v>
      </c>
      <c r="O205" s="25">
        <f t="shared" si="64"/>
        <v>1</v>
      </c>
      <c r="P205" s="29"/>
      <c r="Q205" s="29"/>
      <c r="R205" s="27">
        <f t="shared" si="54"/>
        <v>1</v>
      </c>
      <c r="S205" s="24">
        <v>7</v>
      </c>
      <c r="T205" s="25">
        <f t="shared" si="65"/>
        <v>1</v>
      </c>
      <c r="U205" s="26"/>
      <c r="V205" s="26"/>
      <c r="W205" s="27">
        <f t="shared" si="55"/>
        <v>1</v>
      </c>
      <c r="X205" s="24">
        <v>7</v>
      </c>
      <c r="Y205" s="25">
        <f t="shared" si="66"/>
        <v>1</v>
      </c>
      <c r="Z205" s="26"/>
      <c r="AA205" s="26"/>
      <c r="AB205" s="27">
        <f t="shared" si="56"/>
        <v>1</v>
      </c>
      <c r="AC205" s="24">
        <v>7</v>
      </c>
      <c r="AD205" s="25">
        <f t="shared" si="67"/>
        <v>1</v>
      </c>
      <c r="AE205" s="26"/>
      <c r="AF205" s="26"/>
      <c r="AG205" s="27">
        <f t="shared" si="57"/>
        <v>1</v>
      </c>
      <c r="AH205" s="24">
        <f t="shared" si="58"/>
        <v>35</v>
      </c>
      <c r="AI205" s="26">
        <f t="shared" si="59"/>
        <v>0</v>
      </c>
      <c r="AJ205" s="26">
        <f t="shared" si="60"/>
        <v>0</v>
      </c>
      <c r="AK205" s="28">
        <f t="shared" si="61"/>
        <v>5</v>
      </c>
      <c r="AL205" s="20"/>
      <c r="AM205" s="14"/>
    </row>
    <row r="206" spans="1:39" ht="20.25" customHeight="1" thickTop="1" thickBot="1" x14ac:dyDescent="0.3">
      <c r="A206" s="21" t="str">
        <f t="shared" ca="1" si="51"/>
        <v/>
      </c>
      <c r="B206" s="22" t="str">
        <f t="shared" ca="1" si="52"/>
        <v/>
      </c>
      <c r="C206" s="23" t="str">
        <f t="array" ref="C206">IF(AND('Interimaire Juin  2017'!D212=$B$1,'Interimaire Juin  2017'!J212=$B$2),'Interimaire Juin  2017'!E212,"")</f>
        <v/>
      </c>
      <c r="D206" s="23" t="str">
        <f>IF(AND('Interimaire Juin  2017'!D212=$B$1,'Interimaire Juin  2017'!J212=$B$2),'Interimaire Juin  2017'!F212,"")</f>
        <v/>
      </c>
      <c r="E206" s="23" t="str">
        <f t="shared" si="62"/>
        <v/>
      </c>
      <c r="F206" s="23" t="str">
        <f t="array" aca="1" ref="F206" ca="1">IFERROR(INDEX(C:C,SMALL($E$2:$E$300,ROW(INDIRECT("198:"&amp;ROWS(C198:C496))))),"")</f>
        <v/>
      </c>
      <c r="G206" s="23" t="str">
        <f t="array" aca="1" ref="G206" ca="1">IFERROR(INDEX(D:D,SMALL($E$2:$E$300,ROW(INDIRECT("198:"&amp;ROWS(D198:D496))))),"")</f>
        <v/>
      </c>
      <c r="H206" s="29"/>
      <c r="I206" s="24">
        <v>7</v>
      </c>
      <c r="J206" s="25">
        <f t="shared" si="63"/>
        <v>1</v>
      </c>
      <c r="K206" s="29"/>
      <c r="L206" s="29"/>
      <c r="M206" s="27">
        <f t="shared" si="53"/>
        <v>1</v>
      </c>
      <c r="N206" s="24">
        <v>7</v>
      </c>
      <c r="O206" s="25">
        <f t="shared" si="64"/>
        <v>1</v>
      </c>
      <c r="P206" s="29"/>
      <c r="Q206" s="29"/>
      <c r="R206" s="27">
        <f t="shared" si="54"/>
        <v>1</v>
      </c>
      <c r="S206" s="24">
        <v>7</v>
      </c>
      <c r="T206" s="25">
        <f t="shared" si="65"/>
        <v>1</v>
      </c>
      <c r="U206" s="26"/>
      <c r="V206" s="26"/>
      <c r="W206" s="27">
        <f t="shared" si="55"/>
        <v>1</v>
      </c>
      <c r="X206" s="24">
        <v>7</v>
      </c>
      <c r="Y206" s="25">
        <f t="shared" si="66"/>
        <v>1</v>
      </c>
      <c r="Z206" s="26"/>
      <c r="AA206" s="26"/>
      <c r="AB206" s="27">
        <f t="shared" si="56"/>
        <v>1</v>
      </c>
      <c r="AC206" s="24">
        <v>7</v>
      </c>
      <c r="AD206" s="25">
        <f t="shared" si="67"/>
        <v>1</v>
      </c>
      <c r="AE206" s="26"/>
      <c r="AF206" s="26"/>
      <c r="AG206" s="27">
        <f t="shared" si="57"/>
        <v>1</v>
      </c>
      <c r="AH206" s="24">
        <f t="shared" si="58"/>
        <v>35</v>
      </c>
      <c r="AI206" s="26">
        <f t="shared" si="59"/>
        <v>0</v>
      </c>
      <c r="AJ206" s="26">
        <f t="shared" si="60"/>
        <v>0</v>
      </c>
      <c r="AK206" s="28">
        <f t="shared" si="61"/>
        <v>5</v>
      </c>
      <c r="AL206" s="20"/>
      <c r="AM206" s="14"/>
    </row>
    <row r="207" spans="1:39" ht="20.25" customHeight="1" thickTop="1" thickBot="1" x14ac:dyDescent="0.3">
      <c r="A207" s="21" t="str">
        <f t="shared" ca="1" si="51"/>
        <v/>
      </c>
      <c r="B207" s="22" t="str">
        <f t="shared" ca="1" si="52"/>
        <v/>
      </c>
      <c r="C207" s="23" t="str">
        <f t="array" ref="C207">IF(AND('Interimaire Juin  2017'!D213=$B$1,'Interimaire Juin  2017'!J213=$B$2),'Interimaire Juin  2017'!E213,"")</f>
        <v/>
      </c>
      <c r="D207" s="23" t="str">
        <f>IF(AND('Interimaire Juin  2017'!D213=$B$1,'Interimaire Juin  2017'!J213=$B$2),'Interimaire Juin  2017'!F213,"")</f>
        <v/>
      </c>
      <c r="E207" s="23" t="str">
        <f t="shared" si="62"/>
        <v/>
      </c>
      <c r="F207" s="23" t="str">
        <f t="array" aca="1" ref="F207" ca="1">IFERROR(INDEX(C:C,SMALL($E$2:$E$300,ROW(INDIRECT("199:"&amp;ROWS(C199:C497))))),"")</f>
        <v/>
      </c>
      <c r="G207" s="23" t="str">
        <f t="array" aca="1" ref="G207" ca="1">IFERROR(INDEX(D:D,SMALL($E$2:$E$300,ROW(INDIRECT("199:"&amp;ROWS(D199:D497))))),"")</f>
        <v/>
      </c>
      <c r="H207" s="29"/>
      <c r="I207" s="24">
        <v>7</v>
      </c>
      <c r="J207" s="25">
        <f t="shared" si="63"/>
        <v>1</v>
      </c>
      <c r="K207" s="29"/>
      <c r="L207" s="29"/>
      <c r="M207" s="27">
        <f t="shared" si="53"/>
        <v>1</v>
      </c>
      <c r="N207" s="24">
        <v>7</v>
      </c>
      <c r="O207" s="25">
        <f t="shared" si="64"/>
        <v>1</v>
      </c>
      <c r="P207" s="29"/>
      <c r="Q207" s="29"/>
      <c r="R207" s="27">
        <f t="shared" si="54"/>
        <v>1</v>
      </c>
      <c r="S207" s="24">
        <v>7</v>
      </c>
      <c r="T207" s="25">
        <f t="shared" si="65"/>
        <v>1</v>
      </c>
      <c r="U207" s="26"/>
      <c r="V207" s="26"/>
      <c r="W207" s="27">
        <f t="shared" si="55"/>
        <v>1</v>
      </c>
      <c r="X207" s="24">
        <v>7</v>
      </c>
      <c r="Y207" s="25">
        <f t="shared" si="66"/>
        <v>1</v>
      </c>
      <c r="Z207" s="26"/>
      <c r="AA207" s="26"/>
      <c r="AB207" s="27">
        <f t="shared" si="56"/>
        <v>1</v>
      </c>
      <c r="AC207" s="24">
        <v>7</v>
      </c>
      <c r="AD207" s="25">
        <f t="shared" si="67"/>
        <v>1</v>
      </c>
      <c r="AE207" s="26"/>
      <c r="AF207" s="26"/>
      <c r="AG207" s="27">
        <f t="shared" si="57"/>
        <v>1</v>
      </c>
      <c r="AH207" s="24">
        <f t="shared" si="58"/>
        <v>35</v>
      </c>
      <c r="AI207" s="26">
        <f t="shared" si="59"/>
        <v>0</v>
      </c>
      <c r="AJ207" s="26">
        <f t="shared" si="60"/>
        <v>0</v>
      </c>
      <c r="AK207" s="28">
        <f t="shared" si="61"/>
        <v>5</v>
      </c>
      <c r="AL207" s="20"/>
      <c r="AM207" s="14"/>
    </row>
    <row r="208" spans="1:39" ht="20.25" customHeight="1" thickTop="1" thickBot="1" x14ac:dyDescent="0.3">
      <c r="A208" s="21" t="str">
        <f t="shared" ca="1" si="51"/>
        <v/>
      </c>
      <c r="B208" s="22" t="str">
        <f t="shared" ca="1" si="52"/>
        <v/>
      </c>
      <c r="C208" s="23" t="str">
        <f t="array" ref="C208">IF(AND('Interimaire Juin  2017'!D214=$B$1,'Interimaire Juin  2017'!J214=$B$2),'Interimaire Juin  2017'!E214,"")</f>
        <v/>
      </c>
      <c r="D208" s="23" t="str">
        <f>IF(AND('Interimaire Juin  2017'!D214=$B$1,'Interimaire Juin  2017'!J214=$B$2),'Interimaire Juin  2017'!F214,"")</f>
        <v/>
      </c>
      <c r="E208" s="23" t="str">
        <f t="shared" si="62"/>
        <v/>
      </c>
      <c r="F208" s="23" t="str">
        <f t="array" aca="1" ref="F208" ca="1">IFERROR(INDEX(C:C,SMALL($E$2:$E$300,ROW(INDIRECT("200:"&amp;ROWS(C200:C498))))),"")</f>
        <v/>
      </c>
      <c r="G208" s="23" t="str">
        <f t="array" aca="1" ref="G208" ca="1">IFERROR(INDEX(D:D,SMALL($E$2:$E$300,ROW(INDIRECT("200:"&amp;ROWS(D200:D498))))),"")</f>
        <v/>
      </c>
      <c r="H208" s="29"/>
      <c r="I208" s="24">
        <v>7</v>
      </c>
      <c r="J208" s="25">
        <f t="shared" si="63"/>
        <v>1</v>
      </c>
      <c r="K208" s="29"/>
      <c r="L208" s="29"/>
      <c r="M208" s="27">
        <f t="shared" si="53"/>
        <v>1</v>
      </c>
      <c r="N208" s="24">
        <v>7</v>
      </c>
      <c r="O208" s="25">
        <f t="shared" si="64"/>
        <v>1</v>
      </c>
      <c r="P208" s="29"/>
      <c r="Q208" s="29"/>
      <c r="R208" s="27">
        <f t="shared" si="54"/>
        <v>1</v>
      </c>
      <c r="S208" s="24">
        <v>7</v>
      </c>
      <c r="T208" s="25">
        <f t="shared" si="65"/>
        <v>1</v>
      </c>
      <c r="U208" s="26"/>
      <c r="V208" s="26"/>
      <c r="W208" s="27">
        <f t="shared" si="55"/>
        <v>1</v>
      </c>
      <c r="X208" s="24">
        <v>7</v>
      </c>
      <c r="Y208" s="25">
        <f t="shared" si="66"/>
        <v>1</v>
      </c>
      <c r="Z208" s="26"/>
      <c r="AA208" s="26"/>
      <c r="AB208" s="27">
        <f t="shared" si="56"/>
        <v>1</v>
      </c>
      <c r="AC208" s="24">
        <v>7</v>
      </c>
      <c r="AD208" s="25">
        <f t="shared" si="67"/>
        <v>1</v>
      </c>
      <c r="AE208" s="26"/>
      <c r="AF208" s="26"/>
      <c r="AG208" s="27">
        <f t="shared" si="57"/>
        <v>1</v>
      </c>
      <c r="AH208" s="24">
        <f t="shared" si="58"/>
        <v>35</v>
      </c>
      <c r="AI208" s="26">
        <f t="shared" si="59"/>
        <v>0</v>
      </c>
      <c r="AJ208" s="26">
        <f t="shared" si="60"/>
        <v>0</v>
      </c>
      <c r="AK208" s="28">
        <f t="shared" si="61"/>
        <v>5</v>
      </c>
      <c r="AL208" s="20"/>
      <c r="AM208" s="14"/>
    </row>
    <row r="209" spans="1:39" ht="20.25" customHeight="1" thickTop="1" thickBot="1" x14ac:dyDescent="0.3">
      <c r="A209" s="21" t="str">
        <f t="shared" ca="1" si="51"/>
        <v/>
      </c>
      <c r="B209" s="22" t="str">
        <f t="shared" ca="1" si="52"/>
        <v/>
      </c>
      <c r="C209" s="23" t="str">
        <f t="array" ref="C209">IF(AND('Interimaire Juin  2017'!D215=$B$1,'Interimaire Juin  2017'!J215=$B$2),'Interimaire Juin  2017'!E215,"")</f>
        <v/>
      </c>
      <c r="D209" s="23" t="str">
        <f>IF(AND('Interimaire Juin  2017'!D215=$B$1,'Interimaire Juin  2017'!J215=$B$2),'Interimaire Juin  2017'!F215,"")</f>
        <v/>
      </c>
      <c r="E209" s="23" t="str">
        <f t="shared" si="62"/>
        <v/>
      </c>
      <c r="F209" s="23" t="str">
        <f t="array" aca="1" ref="F209" ca="1">IFERROR(INDEX(C:C,SMALL($E$2:$E$300,ROW(INDIRECT("201:"&amp;ROWS(C201:C499))))),"")</f>
        <v/>
      </c>
      <c r="G209" s="23" t="str">
        <f t="array" aca="1" ref="G209" ca="1">IFERROR(INDEX(D:D,SMALL($E$2:$E$300,ROW(INDIRECT("201:"&amp;ROWS(D201:D499))))),"")</f>
        <v/>
      </c>
      <c r="H209" s="29"/>
      <c r="I209" s="24">
        <v>7</v>
      </c>
      <c r="J209" s="25">
        <f t="shared" si="63"/>
        <v>1</v>
      </c>
      <c r="K209" s="29"/>
      <c r="L209" s="29"/>
      <c r="M209" s="27">
        <f t="shared" si="53"/>
        <v>1</v>
      </c>
      <c r="N209" s="24">
        <v>7</v>
      </c>
      <c r="O209" s="25">
        <f t="shared" si="64"/>
        <v>1</v>
      </c>
      <c r="P209" s="29"/>
      <c r="Q209" s="29"/>
      <c r="R209" s="27">
        <f t="shared" si="54"/>
        <v>1</v>
      </c>
      <c r="S209" s="24">
        <v>7</v>
      </c>
      <c r="T209" s="25">
        <f t="shared" si="65"/>
        <v>1</v>
      </c>
      <c r="U209" s="26"/>
      <c r="V209" s="26"/>
      <c r="W209" s="27">
        <f t="shared" si="55"/>
        <v>1</v>
      </c>
      <c r="X209" s="24">
        <v>7</v>
      </c>
      <c r="Y209" s="25">
        <f t="shared" si="66"/>
        <v>1</v>
      </c>
      <c r="Z209" s="26"/>
      <c r="AA209" s="26"/>
      <c r="AB209" s="27">
        <f t="shared" si="56"/>
        <v>1</v>
      </c>
      <c r="AC209" s="24">
        <v>7</v>
      </c>
      <c r="AD209" s="25">
        <f t="shared" si="67"/>
        <v>1</v>
      </c>
      <c r="AE209" s="26"/>
      <c r="AF209" s="26"/>
      <c r="AG209" s="27">
        <f t="shared" si="57"/>
        <v>1</v>
      </c>
      <c r="AH209" s="24">
        <f t="shared" si="58"/>
        <v>35</v>
      </c>
      <c r="AI209" s="26">
        <f t="shared" si="59"/>
        <v>0</v>
      </c>
      <c r="AJ209" s="26">
        <f t="shared" si="60"/>
        <v>0</v>
      </c>
      <c r="AK209" s="28">
        <f t="shared" si="61"/>
        <v>5</v>
      </c>
      <c r="AL209" s="20"/>
      <c r="AM209" s="14"/>
    </row>
    <row r="210" spans="1:39" ht="20.25" customHeight="1" thickTop="1" thickBot="1" x14ac:dyDescent="0.3">
      <c r="A210" s="21" t="str">
        <f t="shared" ca="1" si="51"/>
        <v/>
      </c>
      <c r="B210" s="22" t="str">
        <f t="shared" ca="1" si="52"/>
        <v/>
      </c>
      <c r="C210" s="23" t="str">
        <f t="array" ref="C210">IF(AND('Interimaire Juin  2017'!D216=$B$1,'Interimaire Juin  2017'!J216=$B$2),'Interimaire Juin  2017'!E216,"")</f>
        <v/>
      </c>
      <c r="D210" s="23" t="str">
        <f>IF(AND('Interimaire Juin  2017'!D216=$B$1,'Interimaire Juin  2017'!J216=$B$2),'Interimaire Juin  2017'!F216,"")</f>
        <v/>
      </c>
      <c r="E210" s="23" t="str">
        <f t="shared" si="62"/>
        <v/>
      </c>
      <c r="F210" s="23" t="str">
        <f t="array" aca="1" ref="F210" ca="1">IFERROR(INDEX(C:C,SMALL($E$2:$E$300,ROW(INDIRECT("202:"&amp;ROWS(C202:C500))))),"")</f>
        <v/>
      </c>
      <c r="G210" s="23" t="str">
        <f t="array" aca="1" ref="G210" ca="1">IFERROR(INDEX(D:D,SMALL($E$2:$E$300,ROW(INDIRECT("202:"&amp;ROWS(D202:D500))))),"")</f>
        <v/>
      </c>
      <c r="H210" s="29"/>
      <c r="I210" s="24">
        <v>7</v>
      </c>
      <c r="J210" s="25">
        <f t="shared" si="63"/>
        <v>1</v>
      </c>
      <c r="K210" s="29"/>
      <c r="L210" s="29"/>
      <c r="M210" s="27">
        <f t="shared" si="53"/>
        <v>1</v>
      </c>
      <c r="N210" s="24">
        <v>7</v>
      </c>
      <c r="O210" s="25">
        <f t="shared" si="64"/>
        <v>1</v>
      </c>
      <c r="P210" s="29"/>
      <c r="Q210" s="29"/>
      <c r="R210" s="27">
        <f t="shared" si="54"/>
        <v>1</v>
      </c>
      <c r="S210" s="24">
        <v>7</v>
      </c>
      <c r="T210" s="25">
        <f t="shared" si="65"/>
        <v>1</v>
      </c>
      <c r="U210" s="26"/>
      <c r="V210" s="26"/>
      <c r="W210" s="27">
        <f t="shared" si="55"/>
        <v>1</v>
      </c>
      <c r="X210" s="24">
        <v>7</v>
      </c>
      <c r="Y210" s="25">
        <f t="shared" si="66"/>
        <v>1</v>
      </c>
      <c r="Z210" s="26"/>
      <c r="AA210" s="26"/>
      <c r="AB210" s="27">
        <f t="shared" si="56"/>
        <v>1</v>
      </c>
      <c r="AC210" s="24">
        <v>7</v>
      </c>
      <c r="AD210" s="25">
        <f t="shared" si="67"/>
        <v>1</v>
      </c>
      <c r="AE210" s="26"/>
      <c r="AF210" s="26"/>
      <c r="AG210" s="27">
        <f t="shared" si="57"/>
        <v>1</v>
      </c>
      <c r="AH210" s="24">
        <f t="shared" si="58"/>
        <v>35</v>
      </c>
      <c r="AI210" s="26">
        <f t="shared" si="59"/>
        <v>0</v>
      </c>
      <c r="AJ210" s="26">
        <f t="shared" si="60"/>
        <v>0</v>
      </c>
      <c r="AK210" s="28">
        <f t="shared" si="61"/>
        <v>5</v>
      </c>
      <c r="AL210" s="20"/>
      <c r="AM210" s="14"/>
    </row>
    <row r="211" spans="1:39" ht="20.25" customHeight="1" thickTop="1" thickBot="1" x14ac:dyDescent="0.3">
      <c r="A211" s="21" t="str">
        <f t="shared" ca="1" si="51"/>
        <v/>
      </c>
      <c r="B211" s="22" t="str">
        <f t="shared" ca="1" si="52"/>
        <v/>
      </c>
      <c r="C211" s="23" t="str">
        <f t="array" ref="C211">IF(AND('Interimaire Juin  2017'!D217=$B$1,'Interimaire Juin  2017'!J217=$B$2),'Interimaire Juin  2017'!E217,"")</f>
        <v/>
      </c>
      <c r="D211" s="23" t="str">
        <f>IF(AND('Interimaire Juin  2017'!D217=$B$1,'Interimaire Juin  2017'!J217=$B$2),'Interimaire Juin  2017'!F217,"")</f>
        <v/>
      </c>
      <c r="E211" s="23" t="str">
        <f t="shared" si="62"/>
        <v/>
      </c>
      <c r="F211" s="23" t="str">
        <f t="array" aca="1" ref="F211" ca="1">IFERROR(INDEX(C:C,SMALL($E$2:$E$300,ROW(INDIRECT("203:"&amp;ROWS(C203:C501))))),"")</f>
        <v/>
      </c>
      <c r="G211" s="23" t="str">
        <f t="array" aca="1" ref="G211" ca="1">IFERROR(INDEX(D:D,SMALL($E$2:$E$300,ROW(INDIRECT("203:"&amp;ROWS(D203:D501))))),"")</f>
        <v/>
      </c>
      <c r="H211" s="29"/>
      <c r="I211" s="24">
        <v>7</v>
      </c>
      <c r="J211" s="25">
        <f t="shared" si="63"/>
        <v>1</v>
      </c>
      <c r="K211" s="29"/>
      <c r="L211" s="29"/>
      <c r="M211" s="27">
        <f t="shared" si="53"/>
        <v>1</v>
      </c>
      <c r="N211" s="24">
        <v>7</v>
      </c>
      <c r="O211" s="25">
        <f t="shared" si="64"/>
        <v>1</v>
      </c>
      <c r="P211" s="29"/>
      <c r="Q211" s="29"/>
      <c r="R211" s="27">
        <f t="shared" si="54"/>
        <v>1</v>
      </c>
      <c r="S211" s="24">
        <v>7</v>
      </c>
      <c r="T211" s="25">
        <f t="shared" si="65"/>
        <v>1</v>
      </c>
      <c r="U211" s="26"/>
      <c r="V211" s="26"/>
      <c r="W211" s="27">
        <f t="shared" si="55"/>
        <v>1</v>
      </c>
      <c r="X211" s="24">
        <v>7</v>
      </c>
      <c r="Y211" s="25">
        <f t="shared" si="66"/>
        <v>1</v>
      </c>
      <c r="Z211" s="26"/>
      <c r="AA211" s="26"/>
      <c r="AB211" s="27">
        <f t="shared" si="56"/>
        <v>1</v>
      </c>
      <c r="AC211" s="24">
        <v>7</v>
      </c>
      <c r="AD211" s="25">
        <f t="shared" si="67"/>
        <v>1</v>
      </c>
      <c r="AE211" s="26"/>
      <c r="AF211" s="26"/>
      <c r="AG211" s="27">
        <f t="shared" si="57"/>
        <v>1</v>
      </c>
      <c r="AH211" s="24">
        <f t="shared" si="58"/>
        <v>35</v>
      </c>
      <c r="AI211" s="26">
        <f t="shared" si="59"/>
        <v>0</v>
      </c>
      <c r="AJ211" s="26">
        <f t="shared" si="60"/>
        <v>0</v>
      </c>
      <c r="AK211" s="28">
        <f t="shared" si="61"/>
        <v>5</v>
      </c>
      <c r="AL211" s="20"/>
      <c r="AM211" s="14"/>
    </row>
    <row r="212" spans="1:39" ht="20.25" customHeight="1" thickTop="1" thickBot="1" x14ac:dyDescent="0.3">
      <c r="A212" s="21" t="str">
        <f t="shared" ca="1" si="51"/>
        <v/>
      </c>
      <c r="B212" s="22" t="str">
        <f t="shared" ca="1" si="52"/>
        <v/>
      </c>
      <c r="C212" s="23" t="str">
        <f t="array" ref="C212">IF(AND('Interimaire Juin  2017'!D218=$B$1,'Interimaire Juin  2017'!J218=$B$2),'Interimaire Juin  2017'!E218,"")</f>
        <v/>
      </c>
      <c r="D212" s="23" t="str">
        <f>IF(AND('Interimaire Juin  2017'!D218=$B$1,'Interimaire Juin  2017'!J218=$B$2),'Interimaire Juin  2017'!F218,"")</f>
        <v/>
      </c>
      <c r="E212" s="23" t="str">
        <f t="shared" si="62"/>
        <v/>
      </c>
      <c r="F212" s="23" t="str">
        <f t="array" aca="1" ref="F212" ca="1">IFERROR(INDEX(C:C,SMALL($E$2:$E$300,ROW(INDIRECT("204:"&amp;ROWS(C204:C502))))),"")</f>
        <v/>
      </c>
      <c r="G212" s="23" t="str">
        <f t="array" aca="1" ref="G212" ca="1">IFERROR(INDEX(D:D,SMALL($E$2:$E$300,ROW(INDIRECT("204:"&amp;ROWS(D204:D502))))),"")</f>
        <v/>
      </c>
      <c r="H212" s="29"/>
      <c r="I212" s="24">
        <v>7</v>
      </c>
      <c r="J212" s="25">
        <f t="shared" si="63"/>
        <v>1</v>
      </c>
      <c r="K212" s="29"/>
      <c r="L212" s="29"/>
      <c r="M212" s="27">
        <f t="shared" si="53"/>
        <v>1</v>
      </c>
      <c r="N212" s="24">
        <v>7</v>
      </c>
      <c r="O212" s="25">
        <f t="shared" si="64"/>
        <v>1</v>
      </c>
      <c r="P212" s="29"/>
      <c r="Q212" s="29"/>
      <c r="R212" s="27">
        <f t="shared" si="54"/>
        <v>1</v>
      </c>
      <c r="S212" s="24">
        <v>7</v>
      </c>
      <c r="T212" s="25">
        <f t="shared" si="65"/>
        <v>1</v>
      </c>
      <c r="U212" s="26"/>
      <c r="V212" s="26"/>
      <c r="W212" s="27">
        <f t="shared" si="55"/>
        <v>1</v>
      </c>
      <c r="X212" s="24">
        <v>7</v>
      </c>
      <c r="Y212" s="25">
        <f t="shared" si="66"/>
        <v>1</v>
      </c>
      <c r="Z212" s="26"/>
      <c r="AA212" s="26"/>
      <c r="AB212" s="27">
        <f t="shared" si="56"/>
        <v>1</v>
      </c>
      <c r="AC212" s="24">
        <v>7</v>
      </c>
      <c r="AD212" s="25">
        <f t="shared" si="67"/>
        <v>1</v>
      </c>
      <c r="AE212" s="26"/>
      <c r="AF212" s="26"/>
      <c r="AG212" s="27">
        <f t="shared" si="57"/>
        <v>1</v>
      </c>
      <c r="AH212" s="24">
        <f t="shared" si="58"/>
        <v>35</v>
      </c>
      <c r="AI212" s="26">
        <f t="shared" si="59"/>
        <v>0</v>
      </c>
      <c r="AJ212" s="26">
        <f t="shared" si="60"/>
        <v>0</v>
      </c>
      <c r="AK212" s="28">
        <f t="shared" si="61"/>
        <v>5</v>
      </c>
      <c r="AL212" s="20"/>
      <c r="AM212" s="14"/>
    </row>
    <row r="213" spans="1:39" ht="20.25" customHeight="1" thickTop="1" thickBot="1" x14ac:dyDescent="0.3">
      <c r="A213" s="21" t="str">
        <f t="shared" ca="1" si="51"/>
        <v/>
      </c>
      <c r="B213" s="22" t="str">
        <f t="shared" ca="1" si="52"/>
        <v/>
      </c>
      <c r="C213" s="23" t="str">
        <f t="array" ref="C213">IF(AND('Interimaire Juin  2017'!D219=$B$1,'Interimaire Juin  2017'!J219=$B$2),'Interimaire Juin  2017'!E219,"")</f>
        <v/>
      </c>
      <c r="D213" s="23" t="str">
        <f>IF(AND('Interimaire Juin  2017'!D219=$B$1,'Interimaire Juin  2017'!J219=$B$2),'Interimaire Juin  2017'!F219,"")</f>
        <v/>
      </c>
      <c r="E213" s="23" t="str">
        <f t="shared" si="62"/>
        <v/>
      </c>
      <c r="F213" s="23" t="str">
        <f t="array" aca="1" ref="F213" ca="1">IFERROR(INDEX(C:C,SMALL($E$2:$E$300,ROW(INDIRECT("205:"&amp;ROWS(C205:C503))))),"")</f>
        <v/>
      </c>
      <c r="G213" s="23" t="str">
        <f t="array" aca="1" ref="G213" ca="1">IFERROR(INDEX(D:D,SMALL($E$2:$E$300,ROW(INDIRECT("205:"&amp;ROWS(D205:D503))))),"")</f>
        <v/>
      </c>
      <c r="H213" s="29"/>
      <c r="I213" s="24">
        <v>7</v>
      </c>
      <c r="J213" s="25">
        <f t="shared" si="63"/>
        <v>1</v>
      </c>
      <c r="K213" s="29"/>
      <c r="L213" s="29"/>
      <c r="M213" s="27">
        <f t="shared" si="53"/>
        <v>1</v>
      </c>
      <c r="N213" s="24">
        <v>7</v>
      </c>
      <c r="O213" s="25">
        <f t="shared" si="64"/>
        <v>1</v>
      </c>
      <c r="P213" s="29"/>
      <c r="Q213" s="29"/>
      <c r="R213" s="27">
        <f t="shared" si="54"/>
        <v>1</v>
      </c>
      <c r="S213" s="24">
        <v>7</v>
      </c>
      <c r="T213" s="25">
        <f t="shared" si="65"/>
        <v>1</v>
      </c>
      <c r="U213" s="26"/>
      <c r="V213" s="26"/>
      <c r="W213" s="27">
        <f t="shared" si="55"/>
        <v>1</v>
      </c>
      <c r="X213" s="24">
        <v>7</v>
      </c>
      <c r="Y213" s="25">
        <f t="shared" si="66"/>
        <v>1</v>
      </c>
      <c r="Z213" s="26"/>
      <c r="AA213" s="26"/>
      <c r="AB213" s="27">
        <f t="shared" si="56"/>
        <v>1</v>
      </c>
      <c r="AC213" s="24">
        <v>7</v>
      </c>
      <c r="AD213" s="25">
        <f t="shared" si="67"/>
        <v>1</v>
      </c>
      <c r="AE213" s="26"/>
      <c r="AF213" s="26"/>
      <c r="AG213" s="27">
        <f t="shared" si="57"/>
        <v>1</v>
      </c>
      <c r="AH213" s="24">
        <f t="shared" si="58"/>
        <v>35</v>
      </c>
      <c r="AI213" s="26">
        <f t="shared" si="59"/>
        <v>0</v>
      </c>
      <c r="AJ213" s="26">
        <f t="shared" si="60"/>
        <v>0</v>
      </c>
      <c r="AK213" s="28">
        <f t="shared" si="61"/>
        <v>5</v>
      </c>
      <c r="AL213" s="20"/>
      <c r="AM213" s="14"/>
    </row>
    <row r="214" spans="1:39" ht="20.25" customHeight="1" thickTop="1" thickBot="1" x14ac:dyDescent="0.3">
      <c r="A214" s="21" t="str">
        <f t="shared" ca="1" si="51"/>
        <v/>
      </c>
      <c r="B214" s="22" t="str">
        <f t="shared" ca="1" si="52"/>
        <v/>
      </c>
      <c r="C214" s="23" t="str">
        <f t="array" ref="C214">IF(AND('Interimaire Juin  2017'!D220=$B$1,'Interimaire Juin  2017'!J220=$B$2),'Interimaire Juin  2017'!E220,"")</f>
        <v/>
      </c>
      <c r="D214" s="23" t="str">
        <f>IF(AND('Interimaire Juin  2017'!D220=$B$1,'Interimaire Juin  2017'!J220=$B$2),'Interimaire Juin  2017'!F220,"")</f>
        <v/>
      </c>
      <c r="E214" s="23" t="str">
        <f t="shared" si="62"/>
        <v/>
      </c>
      <c r="F214" s="23" t="str">
        <f t="array" aca="1" ref="F214" ca="1">IFERROR(INDEX(C:C,SMALL($E$2:$E$300,ROW(INDIRECT("206:"&amp;ROWS(C206:C504))))),"")</f>
        <v/>
      </c>
      <c r="G214" s="23" t="str">
        <f t="array" aca="1" ref="G214" ca="1">IFERROR(INDEX(D:D,SMALL($E$2:$E$300,ROW(INDIRECT("206:"&amp;ROWS(D206:D504))))),"")</f>
        <v/>
      </c>
      <c r="H214" s="29"/>
      <c r="I214" s="24">
        <v>7</v>
      </c>
      <c r="J214" s="25">
        <f t="shared" si="63"/>
        <v>1</v>
      </c>
      <c r="K214" s="29"/>
      <c r="L214" s="29"/>
      <c r="M214" s="27">
        <f t="shared" si="53"/>
        <v>1</v>
      </c>
      <c r="N214" s="24">
        <v>7</v>
      </c>
      <c r="O214" s="25">
        <f t="shared" si="64"/>
        <v>1</v>
      </c>
      <c r="P214" s="29"/>
      <c r="Q214" s="29"/>
      <c r="R214" s="27">
        <f t="shared" si="54"/>
        <v>1</v>
      </c>
      <c r="S214" s="24">
        <v>7</v>
      </c>
      <c r="T214" s="25">
        <f t="shared" si="65"/>
        <v>1</v>
      </c>
      <c r="U214" s="26"/>
      <c r="V214" s="26"/>
      <c r="W214" s="27">
        <f t="shared" si="55"/>
        <v>1</v>
      </c>
      <c r="X214" s="24">
        <v>7</v>
      </c>
      <c r="Y214" s="25">
        <f t="shared" si="66"/>
        <v>1</v>
      </c>
      <c r="Z214" s="26"/>
      <c r="AA214" s="26"/>
      <c r="AB214" s="27">
        <f t="shared" si="56"/>
        <v>1</v>
      </c>
      <c r="AC214" s="24">
        <v>7</v>
      </c>
      <c r="AD214" s="25">
        <f t="shared" si="67"/>
        <v>1</v>
      </c>
      <c r="AE214" s="26"/>
      <c r="AF214" s="26"/>
      <c r="AG214" s="27">
        <f t="shared" si="57"/>
        <v>1</v>
      </c>
      <c r="AH214" s="24">
        <f t="shared" si="58"/>
        <v>35</v>
      </c>
      <c r="AI214" s="26">
        <f t="shared" si="59"/>
        <v>0</v>
      </c>
      <c r="AJ214" s="26">
        <f t="shared" si="60"/>
        <v>0</v>
      </c>
      <c r="AK214" s="28">
        <f t="shared" si="61"/>
        <v>5</v>
      </c>
      <c r="AL214" s="20"/>
      <c r="AM214" s="14"/>
    </row>
    <row r="215" spans="1:39" ht="20.25" customHeight="1" thickTop="1" thickBot="1" x14ac:dyDescent="0.3">
      <c r="A215" s="21" t="str">
        <f t="shared" ca="1" si="51"/>
        <v/>
      </c>
      <c r="B215" s="22" t="str">
        <f t="shared" ca="1" si="52"/>
        <v/>
      </c>
      <c r="C215" s="23" t="str">
        <f t="array" ref="C215">IF(AND('Interimaire Juin  2017'!D221=$B$1,'Interimaire Juin  2017'!J221=$B$2),'Interimaire Juin  2017'!E221,"")</f>
        <v/>
      </c>
      <c r="D215" s="23" t="str">
        <f>IF(AND('Interimaire Juin  2017'!D221=$B$1,'Interimaire Juin  2017'!J221=$B$2),'Interimaire Juin  2017'!F221,"")</f>
        <v/>
      </c>
      <c r="E215" s="23" t="str">
        <f t="shared" si="62"/>
        <v/>
      </c>
      <c r="F215" s="23" t="str">
        <f t="array" aca="1" ref="F215" ca="1">IFERROR(INDEX(C:C,SMALL($E$2:$E$300,ROW(INDIRECT("207:"&amp;ROWS(C207:C505))))),"")</f>
        <v/>
      </c>
      <c r="G215" s="23" t="str">
        <f t="array" aca="1" ref="G215" ca="1">IFERROR(INDEX(D:D,SMALL($E$2:$E$300,ROW(INDIRECT("207:"&amp;ROWS(D207:D505))))),"")</f>
        <v/>
      </c>
      <c r="H215" s="29"/>
      <c r="I215" s="24">
        <v>7</v>
      </c>
      <c r="J215" s="25">
        <f t="shared" si="63"/>
        <v>1</v>
      </c>
      <c r="K215" s="29"/>
      <c r="L215" s="29"/>
      <c r="M215" s="27">
        <f t="shared" si="53"/>
        <v>1</v>
      </c>
      <c r="N215" s="24">
        <v>7</v>
      </c>
      <c r="O215" s="25">
        <f t="shared" si="64"/>
        <v>1</v>
      </c>
      <c r="P215" s="29"/>
      <c r="Q215" s="29"/>
      <c r="R215" s="27">
        <f t="shared" si="54"/>
        <v>1</v>
      </c>
      <c r="S215" s="24">
        <v>7</v>
      </c>
      <c r="T215" s="25">
        <f t="shared" si="65"/>
        <v>1</v>
      </c>
      <c r="U215" s="26"/>
      <c r="V215" s="26"/>
      <c r="W215" s="27">
        <f t="shared" si="55"/>
        <v>1</v>
      </c>
      <c r="X215" s="24">
        <v>7</v>
      </c>
      <c r="Y215" s="25">
        <f t="shared" si="66"/>
        <v>1</v>
      </c>
      <c r="Z215" s="26"/>
      <c r="AA215" s="26"/>
      <c r="AB215" s="27">
        <f t="shared" si="56"/>
        <v>1</v>
      </c>
      <c r="AC215" s="24">
        <v>7</v>
      </c>
      <c r="AD215" s="25">
        <f t="shared" si="67"/>
        <v>1</v>
      </c>
      <c r="AE215" s="26"/>
      <c r="AF215" s="26"/>
      <c r="AG215" s="27">
        <f t="shared" si="57"/>
        <v>1</v>
      </c>
      <c r="AH215" s="24">
        <f t="shared" si="58"/>
        <v>35</v>
      </c>
      <c r="AI215" s="26">
        <f t="shared" si="59"/>
        <v>0</v>
      </c>
      <c r="AJ215" s="26">
        <f t="shared" si="60"/>
        <v>0</v>
      </c>
      <c r="AK215" s="28">
        <f t="shared" si="61"/>
        <v>5</v>
      </c>
      <c r="AL215" s="20"/>
      <c r="AM215" s="14"/>
    </row>
    <row r="216" spans="1:39" ht="20.25" customHeight="1" thickTop="1" thickBot="1" x14ac:dyDescent="0.3">
      <c r="A216" s="21" t="str">
        <f t="shared" ca="1" si="51"/>
        <v/>
      </c>
      <c r="B216" s="22" t="str">
        <f t="shared" ca="1" si="52"/>
        <v/>
      </c>
      <c r="C216" s="23" t="str">
        <f t="array" ref="C216">IF(AND('Interimaire Juin  2017'!D222=$B$1,'Interimaire Juin  2017'!J222=$B$2),'Interimaire Juin  2017'!E222,"")</f>
        <v/>
      </c>
      <c r="D216" s="23" t="str">
        <f>IF(AND('Interimaire Juin  2017'!D222=$B$1,'Interimaire Juin  2017'!J222=$B$2),'Interimaire Juin  2017'!F222,"")</f>
        <v/>
      </c>
      <c r="E216" s="23" t="str">
        <f t="shared" si="62"/>
        <v/>
      </c>
      <c r="F216" s="23" t="str">
        <f t="array" aca="1" ref="F216" ca="1">IFERROR(INDEX(C:C,SMALL($E$2:$E$300,ROW(INDIRECT("208:"&amp;ROWS(C208:C506))))),"")</f>
        <v/>
      </c>
      <c r="G216" s="23" t="str">
        <f t="array" aca="1" ref="G216" ca="1">IFERROR(INDEX(D:D,SMALL($E$2:$E$300,ROW(INDIRECT("208:"&amp;ROWS(D208:D506))))),"")</f>
        <v/>
      </c>
      <c r="H216" s="29"/>
      <c r="I216" s="24">
        <v>7</v>
      </c>
      <c r="J216" s="25">
        <f t="shared" si="63"/>
        <v>1</v>
      </c>
      <c r="K216" s="29"/>
      <c r="L216" s="29"/>
      <c r="M216" s="27">
        <f t="shared" si="53"/>
        <v>1</v>
      </c>
      <c r="N216" s="24">
        <v>7</v>
      </c>
      <c r="O216" s="25">
        <f t="shared" si="64"/>
        <v>1</v>
      </c>
      <c r="P216" s="29"/>
      <c r="Q216" s="29"/>
      <c r="R216" s="27">
        <f t="shared" si="54"/>
        <v>1</v>
      </c>
      <c r="S216" s="24">
        <v>7</v>
      </c>
      <c r="T216" s="25">
        <f t="shared" si="65"/>
        <v>1</v>
      </c>
      <c r="U216" s="26"/>
      <c r="V216" s="26"/>
      <c r="W216" s="27">
        <f t="shared" si="55"/>
        <v>1</v>
      </c>
      <c r="X216" s="24">
        <v>7</v>
      </c>
      <c r="Y216" s="25">
        <f t="shared" si="66"/>
        <v>1</v>
      </c>
      <c r="Z216" s="26"/>
      <c r="AA216" s="26"/>
      <c r="AB216" s="27">
        <f t="shared" si="56"/>
        <v>1</v>
      </c>
      <c r="AC216" s="24">
        <v>7</v>
      </c>
      <c r="AD216" s="25">
        <f t="shared" si="67"/>
        <v>1</v>
      </c>
      <c r="AE216" s="26"/>
      <c r="AF216" s="26"/>
      <c r="AG216" s="27">
        <f t="shared" si="57"/>
        <v>1</v>
      </c>
      <c r="AH216" s="24">
        <f t="shared" si="58"/>
        <v>35</v>
      </c>
      <c r="AI216" s="26">
        <f t="shared" si="59"/>
        <v>0</v>
      </c>
      <c r="AJ216" s="26">
        <f t="shared" si="60"/>
        <v>0</v>
      </c>
      <c r="AK216" s="28">
        <f t="shared" si="61"/>
        <v>5</v>
      </c>
      <c r="AL216" s="20"/>
      <c r="AM216" s="14"/>
    </row>
    <row r="217" spans="1:39" ht="20.25" customHeight="1" thickTop="1" thickBot="1" x14ac:dyDescent="0.3">
      <c r="A217" s="21" t="str">
        <f t="shared" ca="1" si="51"/>
        <v/>
      </c>
      <c r="B217" s="22" t="str">
        <f t="shared" ca="1" si="52"/>
        <v/>
      </c>
      <c r="C217" s="23" t="str">
        <f t="array" ref="C217">IF(AND('Interimaire Juin  2017'!D223=$B$1,'Interimaire Juin  2017'!J223=$B$2),'Interimaire Juin  2017'!E223,"")</f>
        <v/>
      </c>
      <c r="D217" s="23" t="str">
        <f>IF(AND('Interimaire Juin  2017'!D223=$B$1,'Interimaire Juin  2017'!J223=$B$2),'Interimaire Juin  2017'!F223,"")</f>
        <v/>
      </c>
      <c r="E217" s="23" t="str">
        <f t="shared" si="62"/>
        <v/>
      </c>
      <c r="F217" s="23" t="str">
        <f t="array" aca="1" ref="F217" ca="1">IFERROR(INDEX(C:C,SMALL($E$2:$E$300,ROW(INDIRECT("209:"&amp;ROWS(C209:C507))))),"")</f>
        <v/>
      </c>
      <c r="G217" s="23" t="str">
        <f t="array" aca="1" ref="G217" ca="1">IFERROR(INDEX(D:D,SMALL($E$2:$E$300,ROW(INDIRECT("209:"&amp;ROWS(D209:D507))))),"")</f>
        <v/>
      </c>
      <c r="H217" s="29"/>
      <c r="I217" s="24">
        <v>7</v>
      </c>
      <c r="J217" s="25">
        <f t="shared" si="63"/>
        <v>1</v>
      </c>
      <c r="K217" s="29"/>
      <c r="L217" s="29"/>
      <c r="M217" s="27">
        <f t="shared" si="53"/>
        <v>1</v>
      </c>
      <c r="N217" s="24">
        <v>7</v>
      </c>
      <c r="O217" s="25">
        <f t="shared" si="64"/>
        <v>1</v>
      </c>
      <c r="P217" s="29"/>
      <c r="Q217" s="29"/>
      <c r="R217" s="27">
        <f t="shared" si="54"/>
        <v>1</v>
      </c>
      <c r="S217" s="24">
        <v>7</v>
      </c>
      <c r="T217" s="25">
        <f t="shared" si="65"/>
        <v>1</v>
      </c>
      <c r="U217" s="26"/>
      <c r="V217" s="26"/>
      <c r="W217" s="27">
        <f t="shared" si="55"/>
        <v>1</v>
      </c>
      <c r="X217" s="24">
        <v>7</v>
      </c>
      <c r="Y217" s="25">
        <f t="shared" si="66"/>
        <v>1</v>
      </c>
      <c r="Z217" s="26"/>
      <c r="AA217" s="26"/>
      <c r="AB217" s="27">
        <f t="shared" si="56"/>
        <v>1</v>
      </c>
      <c r="AC217" s="24">
        <v>7</v>
      </c>
      <c r="AD217" s="25">
        <f t="shared" si="67"/>
        <v>1</v>
      </c>
      <c r="AE217" s="26"/>
      <c r="AF217" s="26"/>
      <c r="AG217" s="27">
        <f t="shared" si="57"/>
        <v>1</v>
      </c>
      <c r="AH217" s="24">
        <f t="shared" si="58"/>
        <v>35</v>
      </c>
      <c r="AI217" s="26">
        <f t="shared" si="59"/>
        <v>0</v>
      </c>
      <c r="AJ217" s="26">
        <f t="shared" si="60"/>
        <v>0</v>
      </c>
      <c r="AK217" s="28">
        <f t="shared" si="61"/>
        <v>5</v>
      </c>
      <c r="AL217" s="20"/>
      <c r="AM217" s="14"/>
    </row>
    <row r="218" spans="1:39" ht="20.25" customHeight="1" thickTop="1" thickBot="1" x14ac:dyDescent="0.3">
      <c r="A218" s="21" t="str">
        <f t="shared" ca="1" si="51"/>
        <v/>
      </c>
      <c r="B218" s="22" t="str">
        <f t="shared" ca="1" si="52"/>
        <v/>
      </c>
      <c r="C218" s="23" t="str">
        <f t="array" ref="C218">IF(AND('Interimaire Juin  2017'!D224=$B$1,'Interimaire Juin  2017'!J224=$B$2),'Interimaire Juin  2017'!E224,"")</f>
        <v/>
      </c>
      <c r="D218" s="23" t="str">
        <f>IF(AND('Interimaire Juin  2017'!D224=$B$1,'Interimaire Juin  2017'!J224=$B$2),'Interimaire Juin  2017'!F224,"")</f>
        <v/>
      </c>
      <c r="E218" s="23" t="str">
        <f t="shared" si="62"/>
        <v/>
      </c>
      <c r="F218" s="23" t="str">
        <f t="array" aca="1" ref="F218" ca="1">IFERROR(INDEX(C:C,SMALL($E$2:$E$300,ROW(INDIRECT("210:"&amp;ROWS(C210:C508))))),"")</f>
        <v/>
      </c>
      <c r="G218" s="23" t="str">
        <f t="array" aca="1" ref="G218" ca="1">IFERROR(INDEX(D:D,SMALL($E$2:$E$300,ROW(INDIRECT("210:"&amp;ROWS(D210:D508))))),"")</f>
        <v/>
      </c>
      <c r="H218" s="29"/>
      <c r="I218" s="24">
        <v>7</v>
      </c>
      <c r="J218" s="25">
        <f t="shared" si="63"/>
        <v>1</v>
      </c>
      <c r="K218" s="29"/>
      <c r="L218" s="29"/>
      <c r="M218" s="27">
        <f t="shared" si="53"/>
        <v>1</v>
      </c>
      <c r="N218" s="24">
        <v>7</v>
      </c>
      <c r="O218" s="25">
        <f t="shared" si="64"/>
        <v>1</v>
      </c>
      <c r="P218" s="29"/>
      <c r="Q218" s="29"/>
      <c r="R218" s="27">
        <f t="shared" si="54"/>
        <v>1</v>
      </c>
      <c r="S218" s="24">
        <v>7</v>
      </c>
      <c r="T218" s="25">
        <f t="shared" si="65"/>
        <v>1</v>
      </c>
      <c r="U218" s="26"/>
      <c r="V218" s="26"/>
      <c r="W218" s="27">
        <f t="shared" si="55"/>
        <v>1</v>
      </c>
      <c r="X218" s="24">
        <v>7</v>
      </c>
      <c r="Y218" s="25">
        <f t="shared" si="66"/>
        <v>1</v>
      </c>
      <c r="Z218" s="26"/>
      <c r="AA218" s="26"/>
      <c r="AB218" s="27">
        <f t="shared" si="56"/>
        <v>1</v>
      </c>
      <c r="AC218" s="24">
        <v>7</v>
      </c>
      <c r="AD218" s="25">
        <f t="shared" si="67"/>
        <v>1</v>
      </c>
      <c r="AE218" s="26"/>
      <c r="AF218" s="26"/>
      <c r="AG218" s="27">
        <f t="shared" si="57"/>
        <v>1</v>
      </c>
      <c r="AH218" s="24">
        <f t="shared" si="58"/>
        <v>35</v>
      </c>
      <c r="AI218" s="26">
        <f t="shared" si="59"/>
        <v>0</v>
      </c>
      <c r="AJ218" s="26">
        <f t="shared" si="60"/>
        <v>0</v>
      </c>
      <c r="AK218" s="28">
        <f t="shared" si="61"/>
        <v>5</v>
      </c>
      <c r="AL218" s="20"/>
      <c r="AM218" s="14"/>
    </row>
    <row r="219" spans="1:39" ht="20.25" customHeight="1" thickTop="1" thickBot="1" x14ac:dyDescent="0.3">
      <c r="A219" s="21" t="str">
        <f t="shared" ca="1" si="51"/>
        <v/>
      </c>
      <c r="B219" s="22" t="str">
        <f t="shared" ca="1" si="52"/>
        <v/>
      </c>
      <c r="C219" s="23" t="str">
        <f t="array" ref="C219">IF(AND('Interimaire Juin  2017'!D225=$B$1,'Interimaire Juin  2017'!J225=$B$2),'Interimaire Juin  2017'!E225,"")</f>
        <v/>
      </c>
      <c r="D219" s="23" t="str">
        <f>IF(AND('Interimaire Juin  2017'!D225=$B$1,'Interimaire Juin  2017'!J225=$B$2),'Interimaire Juin  2017'!F225,"")</f>
        <v/>
      </c>
      <c r="E219" s="23" t="str">
        <f t="shared" si="62"/>
        <v/>
      </c>
      <c r="F219" s="23" t="str">
        <f t="array" aca="1" ref="F219" ca="1">IFERROR(INDEX(C:C,SMALL($E$2:$E$300,ROW(INDIRECT("211:"&amp;ROWS(C211:C509))))),"")</f>
        <v/>
      </c>
      <c r="G219" s="23" t="str">
        <f t="array" aca="1" ref="G219" ca="1">IFERROR(INDEX(D:D,SMALL($E$2:$E$300,ROW(INDIRECT("211:"&amp;ROWS(D211:D509))))),"")</f>
        <v/>
      </c>
      <c r="H219" s="29"/>
      <c r="I219" s="24">
        <v>7</v>
      </c>
      <c r="J219" s="25">
        <f t="shared" si="63"/>
        <v>1</v>
      </c>
      <c r="K219" s="29"/>
      <c r="L219" s="29"/>
      <c r="M219" s="27">
        <f t="shared" si="53"/>
        <v>1</v>
      </c>
      <c r="N219" s="24">
        <v>7</v>
      </c>
      <c r="O219" s="25">
        <f t="shared" si="64"/>
        <v>1</v>
      </c>
      <c r="P219" s="29"/>
      <c r="Q219" s="29"/>
      <c r="R219" s="27">
        <f t="shared" si="54"/>
        <v>1</v>
      </c>
      <c r="S219" s="24">
        <v>7</v>
      </c>
      <c r="T219" s="25">
        <f t="shared" si="65"/>
        <v>1</v>
      </c>
      <c r="U219" s="26"/>
      <c r="V219" s="26"/>
      <c r="W219" s="27">
        <f t="shared" si="55"/>
        <v>1</v>
      </c>
      <c r="X219" s="24">
        <v>7</v>
      </c>
      <c r="Y219" s="25">
        <f t="shared" si="66"/>
        <v>1</v>
      </c>
      <c r="Z219" s="26"/>
      <c r="AA219" s="26"/>
      <c r="AB219" s="27">
        <f t="shared" si="56"/>
        <v>1</v>
      </c>
      <c r="AC219" s="24">
        <v>7</v>
      </c>
      <c r="AD219" s="25">
        <f t="shared" si="67"/>
        <v>1</v>
      </c>
      <c r="AE219" s="26"/>
      <c r="AF219" s="26"/>
      <c r="AG219" s="27">
        <f t="shared" si="57"/>
        <v>1</v>
      </c>
      <c r="AH219" s="24">
        <f t="shared" si="58"/>
        <v>35</v>
      </c>
      <c r="AI219" s="26">
        <f t="shared" si="59"/>
        <v>0</v>
      </c>
      <c r="AJ219" s="26">
        <f t="shared" si="60"/>
        <v>0</v>
      </c>
      <c r="AK219" s="28">
        <f t="shared" si="61"/>
        <v>5</v>
      </c>
      <c r="AL219" s="20"/>
      <c r="AM219" s="14"/>
    </row>
    <row r="220" spans="1:39" ht="20.25" customHeight="1" thickTop="1" thickBot="1" x14ac:dyDescent="0.3">
      <c r="A220" s="21" t="str">
        <f t="shared" ca="1" si="51"/>
        <v/>
      </c>
      <c r="B220" s="22" t="str">
        <f t="shared" ca="1" si="52"/>
        <v/>
      </c>
      <c r="C220" s="23" t="str">
        <f t="array" ref="C220">IF(AND('Interimaire Juin  2017'!D226=$B$1,'Interimaire Juin  2017'!J226=$B$2),'Interimaire Juin  2017'!E226,"")</f>
        <v/>
      </c>
      <c r="D220" s="23" t="str">
        <f>IF(AND('Interimaire Juin  2017'!D226=$B$1,'Interimaire Juin  2017'!J226=$B$2),'Interimaire Juin  2017'!F226,"")</f>
        <v/>
      </c>
      <c r="E220" s="23" t="str">
        <f t="shared" si="62"/>
        <v/>
      </c>
      <c r="F220" s="23" t="str">
        <f t="array" aca="1" ref="F220" ca="1">IFERROR(INDEX(C:C,SMALL($E$2:$E$300,ROW(INDIRECT("212:"&amp;ROWS(C212:C510))))),"")</f>
        <v/>
      </c>
      <c r="G220" s="23" t="str">
        <f t="array" aca="1" ref="G220" ca="1">IFERROR(INDEX(D:D,SMALL($E$2:$E$300,ROW(INDIRECT("212:"&amp;ROWS(D212:D510))))),"")</f>
        <v/>
      </c>
      <c r="H220" s="29"/>
      <c r="I220" s="24">
        <v>7</v>
      </c>
      <c r="J220" s="25">
        <f t="shared" si="63"/>
        <v>1</v>
      </c>
      <c r="K220" s="29"/>
      <c r="L220" s="29"/>
      <c r="M220" s="27">
        <f t="shared" si="53"/>
        <v>1</v>
      </c>
      <c r="N220" s="24">
        <v>7</v>
      </c>
      <c r="O220" s="25">
        <f t="shared" si="64"/>
        <v>1</v>
      </c>
      <c r="P220" s="29"/>
      <c r="Q220" s="29"/>
      <c r="R220" s="27">
        <f t="shared" si="54"/>
        <v>1</v>
      </c>
      <c r="S220" s="24">
        <v>7</v>
      </c>
      <c r="T220" s="25">
        <f t="shared" si="65"/>
        <v>1</v>
      </c>
      <c r="U220" s="26"/>
      <c r="V220" s="26"/>
      <c r="W220" s="27">
        <f t="shared" si="55"/>
        <v>1</v>
      </c>
      <c r="X220" s="24">
        <v>7</v>
      </c>
      <c r="Y220" s="25">
        <f t="shared" si="66"/>
        <v>1</v>
      </c>
      <c r="Z220" s="26"/>
      <c r="AA220" s="26"/>
      <c r="AB220" s="27">
        <f t="shared" si="56"/>
        <v>1</v>
      </c>
      <c r="AC220" s="24">
        <v>7</v>
      </c>
      <c r="AD220" s="25">
        <f t="shared" si="67"/>
        <v>1</v>
      </c>
      <c r="AE220" s="26"/>
      <c r="AF220" s="26"/>
      <c r="AG220" s="27">
        <f t="shared" si="57"/>
        <v>1</v>
      </c>
      <c r="AH220" s="24">
        <f t="shared" si="58"/>
        <v>35</v>
      </c>
      <c r="AI220" s="26">
        <f t="shared" si="59"/>
        <v>0</v>
      </c>
      <c r="AJ220" s="26">
        <f t="shared" si="60"/>
        <v>0</v>
      </c>
      <c r="AK220" s="28">
        <f t="shared" si="61"/>
        <v>5</v>
      </c>
      <c r="AL220" s="20"/>
      <c r="AM220" s="14"/>
    </row>
    <row r="221" spans="1:39" ht="20.25" customHeight="1" thickTop="1" thickBot="1" x14ac:dyDescent="0.3">
      <c r="A221" s="21" t="str">
        <f t="shared" ref="A221:A284" ca="1" si="68">+F221</f>
        <v/>
      </c>
      <c r="B221" s="22" t="str">
        <f t="shared" ref="B221:B284" ca="1" si="69">+G221</f>
        <v/>
      </c>
      <c r="C221" s="23" t="str">
        <f t="array" ref="C221">IF(AND('Interimaire Juin  2017'!D227=$B$1,'Interimaire Juin  2017'!J227=$B$2),'Interimaire Juin  2017'!E227,"")</f>
        <v/>
      </c>
      <c r="D221" s="23" t="str">
        <f>IF(AND('Interimaire Juin  2017'!D227=$B$1,'Interimaire Juin  2017'!J227=$B$2),'Interimaire Juin  2017'!F227,"")</f>
        <v/>
      </c>
      <c r="E221" s="23" t="str">
        <f t="shared" si="62"/>
        <v/>
      </c>
      <c r="F221" s="23" t="str">
        <f t="array" aca="1" ref="F221" ca="1">IFERROR(INDEX(C:C,SMALL($E$2:$E$300,ROW(INDIRECT("213:"&amp;ROWS(C213:C511))))),"")</f>
        <v/>
      </c>
      <c r="G221" s="23" t="str">
        <f t="array" aca="1" ref="G221" ca="1">IFERROR(INDEX(D:D,SMALL($E$2:$E$300,ROW(INDIRECT("213:"&amp;ROWS(D213:D511))))),"")</f>
        <v/>
      </c>
      <c r="H221" s="29"/>
      <c r="I221" s="24">
        <v>7</v>
      </c>
      <c r="J221" s="25">
        <f t="shared" si="63"/>
        <v>1</v>
      </c>
      <c r="K221" s="29"/>
      <c r="L221" s="29"/>
      <c r="M221" s="27">
        <f t="shared" si="53"/>
        <v>1</v>
      </c>
      <c r="N221" s="24">
        <v>7</v>
      </c>
      <c r="O221" s="25">
        <f t="shared" si="64"/>
        <v>1</v>
      </c>
      <c r="P221" s="29"/>
      <c r="Q221" s="29"/>
      <c r="R221" s="27">
        <f t="shared" si="54"/>
        <v>1</v>
      </c>
      <c r="S221" s="24">
        <v>7</v>
      </c>
      <c r="T221" s="25">
        <f t="shared" si="65"/>
        <v>1</v>
      </c>
      <c r="U221" s="26"/>
      <c r="V221" s="26"/>
      <c r="W221" s="27">
        <f t="shared" si="55"/>
        <v>1</v>
      </c>
      <c r="X221" s="24">
        <v>7</v>
      </c>
      <c r="Y221" s="25">
        <f t="shared" si="66"/>
        <v>1</v>
      </c>
      <c r="Z221" s="26"/>
      <c r="AA221" s="26"/>
      <c r="AB221" s="27">
        <f t="shared" si="56"/>
        <v>1</v>
      </c>
      <c r="AC221" s="24">
        <v>7</v>
      </c>
      <c r="AD221" s="25">
        <f t="shared" si="67"/>
        <v>1</v>
      </c>
      <c r="AE221" s="26"/>
      <c r="AF221" s="26"/>
      <c r="AG221" s="27">
        <f t="shared" si="57"/>
        <v>1</v>
      </c>
      <c r="AH221" s="24">
        <f t="shared" si="58"/>
        <v>35</v>
      </c>
      <c r="AI221" s="26">
        <f t="shared" si="59"/>
        <v>0</v>
      </c>
      <c r="AJ221" s="26">
        <f t="shared" si="60"/>
        <v>0</v>
      </c>
      <c r="AK221" s="28">
        <f t="shared" si="61"/>
        <v>5</v>
      </c>
      <c r="AL221" s="20"/>
      <c r="AM221" s="14"/>
    </row>
    <row r="222" spans="1:39" ht="20.25" customHeight="1" thickTop="1" thickBot="1" x14ac:dyDescent="0.3">
      <c r="A222" s="21" t="str">
        <f t="shared" ca="1" si="68"/>
        <v/>
      </c>
      <c r="B222" s="22" t="str">
        <f t="shared" ca="1" si="69"/>
        <v/>
      </c>
      <c r="C222" s="23" t="str">
        <f t="array" ref="C222">IF(AND('Interimaire Juin  2017'!D228=$B$1,'Interimaire Juin  2017'!J228=$B$2),'Interimaire Juin  2017'!E228,"")</f>
        <v/>
      </c>
      <c r="D222" s="23" t="str">
        <f>IF(AND('Interimaire Juin  2017'!D228=$B$1,'Interimaire Juin  2017'!J228=$B$2),'Interimaire Juin  2017'!F228,"")</f>
        <v/>
      </c>
      <c r="E222" s="23" t="str">
        <f t="shared" si="62"/>
        <v/>
      </c>
      <c r="F222" s="23" t="str">
        <f t="array" aca="1" ref="F222" ca="1">IFERROR(INDEX(C:C,SMALL($E$2:$E$300,ROW(INDIRECT("214:"&amp;ROWS(C214:C512))))),"")</f>
        <v/>
      </c>
      <c r="G222" s="23" t="str">
        <f t="array" aca="1" ref="G222" ca="1">IFERROR(INDEX(D:D,SMALL($E$2:$E$300,ROW(INDIRECT("214:"&amp;ROWS(D214:D512))))),"")</f>
        <v/>
      </c>
      <c r="H222" s="29"/>
      <c r="I222" s="24">
        <v>7</v>
      </c>
      <c r="J222" s="25">
        <f t="shared" si="63"/>
        <v>1</v>
      </c>
      <c r="K222" s="29"/>
      <c r="L222" s="29"/>
      <c r="M222" s="27">
        <f t="shared" si="53"/>
        <v>1</v>
      </c>
      <c r="N222" s="24">
        <v>7</v>
      </c>
      <c r="O222" s="25">
        <f t="shared" si="64"/>
        <v>1</v>
      </c>
      <c r="P222" s="29"/>
      <c r="Q222" s="29"/>
      <c r="R222" s="27">
        <f t="shared" si="54"/>
        <v>1</v>
      </c>
      <c r="S222" s="24">
        <v>7</v>
      </c>
      <c r="T222" s="25">
        <f t="shared" si="65"/>
        <v>1</v>
      </c>
      <c r="U222" s="26"/>
      <c r="V222" s="26"/>
      <c r="W222" s="27">
        <f t="shared" si="55"/>
        <v>1</v>
      </c>
      <c r="X222" s="24">
        <v>7</v>
      </c>
      <c r="Y222" s="25">
        <f t="shared" si="66"/>
        <v>1</v>
      </c>
      <c r="Z222" s="26"/>
      <c r="AA222" s="26"/>
      <c r="AB222" s="27">
        <f t="shared" si="56"/>
        <v>1</v>
      </c>
      <c r="AC222" s="24">
        <v>7</v>
      </c>
      <c r="AD222" s="25">
        <f t="shared" si="67"/>
        <v>1</v>
      </c>
      <c r="AE222" s="26"/>
      <c r="AF222" s="26"/>
      <c r="AG222" s="27">
        <f t="shared" si="57"/>
        <v>1</v>
      </c>
      <c r="AH222" s="24">
        <f t="shared" si="58"/>
        <v>35</v>
      </c>
      <c r="AI222" s="26">
        <f t="shared" si="59"/>
        <v>0</v>
      </c>
      <c r="AJ222" s="26">
        <f t="shared" si="60"/>
        <v>0</v>
      </c>
      <c r="AK222" s="28">
        <f t="shared" si="61"/>
        <v>5</v>
      </c>
      <c r="AL222" s="20"/>
      <c r="AM222" s="14"/>
    </row>
    <row r="223" spans="1:39" ht="20.25" customHeight="1" thickTop="1" thickBot="1" x14ac:dyDescent="0.3">
      <c r="A223" s="21" t="str">
        <f t="shared" ca="1" si="68"/>
        <v/>
      </c>
      <c r="B223" s="22" t="str">
        <f t="shared" ca="1" si="69"/>
        <v/>
      </c>
      <c r="C223" s="23" t="str">
        <f t="array" ref="C223">IF(AND('Interimaire Juin  2017'!D229=$B$1,'Interimaire Juin  2017'!J229=$B$2),'Interimaire Juin  2017'!E229,"")</f>
        <v/>
      </c>
      <c r="D223" s="23" t="str">
        <f>IF(AND('Interimaire Juin  2017'!D229=$B$1,'Interimaire Juin  2017'!J229=$B$2),'Interimaire Juin  2017'!F229,"")</f>
        <v/>
      </c>
      <c r="E223" s="23" t="str">
        <f t="shared" si="62"/>
        <v/>
      </c>
      <c r="F223" s="23" t="str">
        <f t="array" aca="1" ref="F223" ca="1">IFERROR(INDEX(C:C,SMALL($E$2:$E$300,ROW(INDIRECT("215:"&amp;ROWS(C215:C513))))),"")</f>
        <v/>
      </c>
      <c r="G223" s="23" t="str">
        <f t="array" aca="1" ref="G223" ca="1">IFERROR(INDEX(D:D,SMALL($E$2:$E$300,ROW(INDIRECT("215:"&amp;ROWS(D215:D513))))),"")</f>
        <v/>
      </c>
      <c r="H223" s="29"/>
      <c r="I223" s="24">
        <v>7</v>
      </c>
      <c r="J223" s="25">
        <f t="shared" si="63"/>
        <v>1</v>
      </c>
      <c r="K223" s="29"/>
      <c r="L223" s="29"/>
      <c r="M223" s="27">
        <f t="shared" si="53"/>
        <v>1</v>
      </c>
      <c r="N223" s="24">
        <v>7</v>
      </c>
      <c r="O223" s="25">
        <f t="shared" si="64"/>
        <v>1</v>
      </c>
      <c r="P223" s="29"/>
      <c r="Q223" s="29"/>
      <c r="R223" s="27">
        <f t="shared" si="54"/>
        <v>1</v>
      </c>
      <c r="S223" s="24">
        <v>7</v>
      </c>
      <c r="T223" s="25">
        <f t="shared" si="65"/>
        <v>1</v>
      </c>
      <c r="U223" s="26"/>
      <c r="V223" s="26"/>
      <c r="W223" s="27">
        <f t="shared" si="55"/>
        <v>1</v>
      </c>
      <c r="X223" s="24">
        <v>7</v>
      </c>
      <c r="Y223" s="25">
        <f t="shared" si="66"/>
        <v>1</v>
      </c>
      <c r="Z223" s="26"/>
      <c r="AA223" s="26"/>
      <c r="AB223" s="27">
        <f t="shared" si="56"/>
        <v>1</v>
      </c>
      <c r="AC223" s="24">
        <v>7</v>
      </c>
      <c r="AD223" s="25">
        <f t="shared" si="67"/>
        <v>1</v>
      </c>
      <c r="AE223" s="26"/>
      <c r="AF223" s="26"/>
      <c r="AG223" s="27">
        <f t="shared" si="57"/>
        <v>1</v>
      </c>
      <c r="AH223" s="24">
        <f t="shared" si="58"/>
        <v>35</v>
      </c>
      <c r="AI223" s="26">
        <f t="shared" si="59"/>
        <v>0</v>
      </c>
      <c r="AJ223" s="26">
        <f t="shared" si="60"/>
        <v>0</v>
      </c>
      <c r="AK223" s="28">
        <f t="shared" si="61"/>
        <v>5</v>
      </c>
      <c r="AL223" s="20"/>
      <c r="AM223" s="14"/>
    </row>
    <row r="224" spans="1:39" ht="20.25" customHeight="1" thickTop="1" thickBot="1" x14ac:dyDescent="0.3">
      <c r="A224" s="21" t="str">
        <f t="shared" ca="1" si="68"/>
        <v/>
      </c>
      <c r="B224" s="22" t="str">
        <f t="shared" ca="1" si="69"/>
        <v/>
      </c>
      <c r="C224" s="23" t="str">
        <f t="array" ref="C224">IF(AND('Interimaire Juin  2017'!D230=$B$1,'Interimaire Juin  2017'!J230=$B$2),'Interimaire Juin  2017'!E230,"")</f>
        <v/>
      </c>
      <c r="D224" s="23" t="str">
        <f>IF(AND('Interimaire Juin  2017'!D230=$B$1,'Interimaire Juin  2017'!J230=$B$2),'Interimaire Juin  2017'!F230,"")</f>
        <v/>
      </c>
      <c r="E224" s="23" t="str">
        <f t="shared" si="62"/>
        <v/>
      </c>
      <c r="F224" s="23" t="str">
        <f t="array" aca="1" ref="F224" ca="1">IFERROR(INDEX(C:C,SMALL($E$2:$E$300,ROW(INDIRECT("216:"&amp;ROWS(C216:C514))))),"")</f>
        <v/>
      </c>
      <c r="G224" s="23" t="str">
        <f t="array" aca="1" ref="G224" ca="1">IFERROR(INDEX(D:D,SMALL($E$2:$E$300,ROW(INDIRECT("216:"&amp;ROWS(D216:D514))))),"")</f>
        <v/>
      </c>
      <c r="H224" s="29"/>
      <c r="I224" s="24">
        <v>7</v>
      </c>
      <c r="J224" s="25">
        <f t="shared" si="63"/>
        <v>1</v>
      </c>
      <c r="K224" s="29"/>
      <c r="L224" s="29"/>
      <c r="M224" s="27">
        <f t="shared" si="53"/>
        <v>1</v>
      </c>
      <c r="N224" s="24">
        <v>7</v>
      </c>
      <c r="O224" s="25">
        <f t="shared" si="64"/>
        <v>1</v>
      </c>
      <c r="P224" s="29"/>
      <c r="Q224" s="29"/>
      <c r="R224" s="27">
        <f t="shared" si="54"/>
        <v>1</v>
      </c>
      <c r="S224" s="24">
        <v>7</v>
      </c>
      <c r="T224" s="25">
        <f t="shared" si="65"/>
        <v>1</v>
      </c>
      <c r="U224" s="26"/>
      <c r="V224" s="26"/>
      <c r="W224" s="27">
        <f t="shared" si="55"/>
        <v>1</v>
      </c>
      <c r="X224" s="24">
        <v>7</v>
      </c>
      <c r="Y224" s="25">
        <f t="shared" si="66"/>
        <v>1</v>
      </c>
      <c r="Z224" s="26"/>
      <c r="AA224" s="26"/>
      <c r="AB224" s="27">
        <f t="shared" si="56"/>
        <v>1</v>
      </c>
      <c r="AC224" s="24">
        <v>7</v>
      </c>
      <c r="AD224" s="25">
        <f t="shared" si="67"/>
        <v>1</v>
      </c>
      <c r="AE224" s="26"/>
      <c r="AF224" s="26"/>
      <c r="AG224" s="27">
        <f t="shared" si="57"/>
        <v>1</v>
      </c>
      <c r="AH224" s="24">
        <f t="shared" si="58"/>
        <v>35</v>
      </c>
      <c r="AI224" s="26">
        <f t="shared" si="59"/>
        <v>0</v>
      </c>
      <c r="AJ224" s="26">
        <f t="shared" si="60"/>
        <v>0</v>
      </c>
      <c r="AK224" s="28">
        <f t="shared" si="61"/>
        <v>5</v>
      </c>
      <c r="AL224" s="20"/>
      <c r="AM224" s="14"/>
    </row>
    <row r="225" spans="1:39" ht="20.25" customHeight="1" thickTop="1" thickBot="1" x14ac:dyDescent="0.3">
      <c r="A225" s="21" t="str">
        <f t="shared" ca="1" si="68"/>
        <v/>
      </c>
      <c r="B225" s="22" t="str">
        <f t="shared" ca="1" si="69"/>
        <v/>
      </c>
      <c r="C225" s="23" t="str">
        <f t="array" ref="C225">IF(AND('Interimaire Juin  2017'!D231=$B$1,'Interimaire Juin  2017'!J231=$B$2),'Interimaire Juin  2017'!E231,"")</f>
        <v/>
      </c>
      <c r="D225" s="23" t="str">
        <f>IF(AND('Interimaire Juin  2017'!D231=$B$1,'Interimaire Juin  2017'!J231=$B$2),'Interimaire Juin  2017'!F231,"")</f>
        <v/>
      </c>
      <c r="E225" s="23" t="str">
        <f t="shared" si="62"/>
        <v/>
      </c>
      <c r="F225" s="23" t="str">
        <f t="array" aca="1" ref="F225" ca="1">IFERROR(INDEX(C:C,SMALL($E$2:$E$300,ROW(INDIRECT("217:"&amp;ROWS(C217:C515))))),"")</f>
        <v/>
      </c>
      <c r="G225" s="23" t="str">
        <f t="array" aca="1" ref="G225" ca="1">IFERROR(INDEX(D:D,SMALL($E$2:$E$300,ROW(INDIRECT("217:"&amp;ROWS(D217:D515))))),"")</f>
        <v/>
      </c>
      <c r="H225" s="29"/>
      <c r="I225" s="24">
        <v>7</v>
      </c>
      <c r="J225" s="25">
        <f t="shared" si="63"/>
        <v>1</v>
      </c>
      <c r="K225" s="29"/>
      <c r="L225" s="29"/>
      <c r="M225" s="27">
        <f t="shared" si="53"/>
        <v>1</v>
      </c>
      <c r="N225" s="24">
        <v>7</v>
      </c>
      <c r="O225" s="25">
        <f t="shared" si="64"/>
        <v>1</v>
      </c>
      <c r="P225" s="29"/>
      <c r="Q225" s="29"/>
      <c r="R225" s="27">
        <f t="shared" si="54"/>
        <v>1</v>
      </c>
      <c r="S225" s="24">
        <v>7</v>
      </c>
      <c r="T225" s="25">
        <f t="shared" si="65"/>
        <v>1</v>
      </c>
      <c r="U225" s="26"/>
      <c r="V225" s="26"/>
      <c r="W225" s="27">
        <f t="shared" si="55"/>
        <v>1</v>
      </c>
      <c r="X225" s="24">
        <v>7</v>
      </c>
      <c r="Y225" s="25">
        <f t="shared" si="66"/>
        <v>1</v>
      </c>
      <c r="Z225" s="26"/>
      <c r="AA225" s="26"/>
      <c r="AB225" s="27">
        <f t="shared" si="56"/>
        <v>1</v>
      </c>
      <c r="AC225" s="24">
        <v>7</v>
      </c>
      <c r="AD225" s="25">
        <f t="shared" si="67"/>
        <v>1</v>
      </c>
      <c r="AE225" s="26"/>
      <c r="AF225" s="26"/>
      <c r="AG225" s="27">
        <f t="shared" si="57"/>
        <v>1</v>
      </c>
      <c r="AH225" s="24">
        <f t="shared" si="58"/>
        <v>35</v>
      </c>
      <c r="AI225" s="26">
        <f t="shared" si="59"/>
        <v>0</v>
      </c>
      <c r="AJ225" s="26">
        <f t="shared" si="60"/>
        <v>0</v>
      </c>
      <c r="AK225" s="28">
        <f t="shared" si="61"/>
        <v>5</v>
      </c>
      <c r="AL225" s="20"/>
      <c r="AM225" s="14"/>
    </row>
    <row r="226" spans="1:39" ht="20.25" customHeight="1" thickTop="1" thickBot="1" x14ac:dyDescent="0.3">
      <c r="A226" s="21" t="str">
        <f t="shared" ca="1" si="68"/>
        <v/>
      </c>
      <c r="B226" s="22" t="str">
        <f t="shared" ca="1" si="69"/>
        <v/>
      </c>
      <c r="C226" s="23" t="str">
        <f t="array" ref="C226">IF(AND('Interimaire Juin  2017'!D232=$B$1,'Interimaire Juin  2017'!J232=$B$2),'Interimaire Juin  2017'!E232,"")</f>
        <v/>
      </c>
      <c r="D226" s="23" t="str">
        <f>IF(AND('Interimaire Juin  2017'!D232=$B$1,'Interimaire Juin  2017'!J232=$B$2),'Interimaire Juin  2017'!F232,"")</f>
        <v/>
      </c>
      <c r="E226" s="23" t="str">
        <f t="shared" si="62"/>
        <v/>
      </c>
      <c r="F226" s="23" t="str">
        <f t="array" aca="1" ref="F226" ca="1">IFERROR(INDEX(C:C,SMALL($E$2:$E$300,ROW(INDIRECT("218:"&amp;ROWS(C218:C516))))),"")</f>
        <v/>
      </c>
      <c r="G226" s="23" t="str">
        <f t="array" aca="1" ref="G226" ca="1">IFERROR(INDEX(D:D,SMALL($E$2:$E$300,ROW(INDIRECT("218:"&amp;ROWS(D218:D516))))),"")</f>
        <v/>
      </c>
      <c r="H226" s="29"/>
      <c r="I226" s="24">
        <v>7</v>
      </c>
      <c r="J226" s="25">
        <f t="shared" si="63"/>
        <v>1</v>
      </c>
      <c r="K226" s="29"/>
      <c r="L226" s="29"/>
      <c r="M226" s="27">
        <f t="shared" si="53"/>
        <v>1</v>
      </c>
      <c r="N226" s="24">
        <v>7</v>
      </c>
      <c r="O226" s="25">
        <f t="shared" si="64"/>
        <v>1</v>
      </c>
      <c r="P226" s="29"/>
      <c r="Q226" s="29"/>
      <c r="R226" s="27">
        <f t="shared" si="54"/>
        <v>1</v>
      </c>
      <c r="S226" s="24">
        <v>7</v>
      </c>
      <c r="T226" s="25">
        <f t="shared" si="65"/>
        <v>1</v>
      </c>
      <c r="U226" s="26"/>
      <c r="V226" s="26"/>
      <c r="W226" s="27">
        <f t="shared" si="55"/>
        <v>1</v>
      </c>
      <c r="X226" s="24">
        <v>7</v>
      </c>
      <c r="Y226" s="25">
        <f t="shared" si="66"/>
        <v>1</v>
      </c>
      <c r="Z226" s="26"/>
      <c r="AA226" s="26"/>
      <c r="AB226" s="27">
        <f t="shared" si="56"/>
        <v>1</v>
      </c>
      <c r="AC226" s="24">
        <v>7</v>
      </c>
      <c r="AD226" s="25">
        <f t="shared" si="67"/>
        <v>1</v>
      </c>
      <c r="AE226" s="26"/>
      <c r="AF226" s="26"/>
      <c r="AG226" s="27">
        <f t="shared" si="57"/>
        <v>1</v>
      </c>
      <c r="AH226" s="24">
        <f t="shared" si="58"/>
        <v>35</v>
      </c>
      <c r="AI226" s="26">
        <f t="shared" si="59"/>
        <v>0</v>
      </c>
      <c r="AJ226" s="26">
        <f t="shared" si="60"/>
        <v>0</v>
      </c>
      <c r="AK226" s="28">
        <f t="shared" si="61"/>
        <v>5</v>
      </c>
      <c r="AL226" s="20"/>
      <c r="AM226" s="14"/>
    </row>
    <row r="227" spans="1:39" ht="20.25" customHeight="1" thickTop="1" thickBot="1" x14ac:dyDescent="0.3">
      <c r="A227" s="21" t="str">
        <f t="shared" ca="1" si="68"/>
        <v/>
      </c>
      <c r="B227" s="22" t="str">
        <f t="shared" ca="1" si="69"/>
        <v/>
      </c>
      <c r="C227" s="23" t="str">
        <f t="array" ref="C227">IF(AND('Interimaire Juin  2017'!D233=$B$1,'Interimaire Juin  2017'!J233=$B$2),'Interimaire Juin  2017'!E233,"")</f>
        <v/>
      </c>
      <c r="D227" s="23" t="str">
        <f>IF(AND('Interimaire Juin  2017'!D233=$B$1,'Interimaire Juin  2017'!J233=$B$2),'Interimaire Juin  2017'!F233,"")</f>
        <v/>
      </c>
      <c r="E227" s="23" t="str">
        <f t="shared" si="62"/>
        <v/>
      </c>
      <c r="F227" s="23" t="str">
        <f t="array" aca="1" ref="F227" ca="1">IFERROR(INDEX(C:C,SMALL($E$2:$E$300,ROW(INDIRECT("219:"&amp;ROWS(C219:C517))))),"")</f>
        <v/>
      </c>
      <c r="G227" s="23" t="str">
        <f t="array" aca="1" ref="G227" ca="1">IFERROR(INDEX(D:D,SMALL($E$2:$E$300,ROW(INDIRECT("219:"&amp;ROWS(D219:D517))))),"")</f>
        <v/>
      </c>
      <c r="H227" s="29"/>
      <c r="I227" s="24">
        <v>7</v>
      </c>
      <c r="J227" s="25">
        <f t="shared" si="63"/>
        <v>1</v>
      </c>
      <c r="K227" s="29"/>
      <c r="L227" s="29"/>
      <c r="M227" s="27">
        <f t="shared" si="53"/>
        <v>1</v>
      </c>
      <c r="N227" s="24">
        <v>7</v>
      </c>
      <c r="O227" s="25">
        <f t="shared" si="64"/>
        <v>1</v>
      </c>
      <c r="P227" s="29"/>
      <c r="Q227" s="29"/>
      <c r="R227" s="27">
        <f t="shared" si="54"/>
        <v>1</v>
      </c>
      <c r="S227" s="24">
        <v>7</v>
      </c>
      <c r="T227" s="25">
        <f t="shared" si="65"/>
        <v>1</v>
      </c>
      <c r="U227" s="26"/>
      <c r="V227" s="26"/>
      <c r="W227" s="27">
        <f t="shared" si="55"/>
        <v>1</v>
      </c>
      <c r="X227" s="24">
        <v>7</v>
      </c>
      <c r="Y227" s="25">
        <f t="shared" si="66"/>
        <v>1</v>
      </c>
      <c r="Z227" s="26"/>
      <c r="AA227" s="26"/>
      <c r="AB227" s="27">
        <f t="shared" si="56"/>
        <v>1</v>
      </c>
      <c r="AC227" s="24">
        <v>7</v>
      </c>
      <c r="AD227" s="25">
        <f t="shared" si="67"/>
        <v>1</v>
      </c>
      <c r="AE227" s="26"/>
      <c r="AF227" s="26"/>
      <c r="AG227" s="27">
        <f t="shared" si="57"/>
        <v>1</v>
      </c>
      <c r="AH227" s="24">
        <f t="shared" si="58"/>
        <v>35</v>
      </c>
      <c r="AI227" s="26">
        <f t="shared" si="59"/>
        <v>0</v>
      </c>
      <c r="AJ227" s="26">
        <f t="shared" si="60"/>
        <v>0</v>
      </c>
      <c r="AK227" s="28">
        <f t="shared" si="61"/>
        <v>5</v>
      </c>
      <c r="AL227" s="20"/>
      <c r="AM227" s="14"/>
    </row>
    <row r="228" spans="1:39" ht="20.25" customHeight="1" thickTop="1" thickBot="1" x14ac:dyDescent="0.3">
      <c r="A228" s="21" t="str">
        <f t="shared" ca="1" si="68"/>
        <v/>
      </c>
      <c r="B228" s="22" t="str">
        <f t="shared" ca="1" si="69"/>
        <v/>
      </c>
      <c r="C228" s="23" t="str">
        <f t="array" ref="C228">IF(AND('Interimaire Juin  2017'!D234=$B$1,'Interimaire Juin  2017'!J234=$B$2),'Interimaire Juin  2017'!E234,"")</f>
        <v/>
      </c>
      <c r="D228" s="23" t="str">
        <f>IF(AND('Interimaire Juin  2017'!D234=$B$1,'Interimaire Juin  2017'!J234=$B$2),'Interimaire Juin  2017'!F234,"")</f>
        <v/>
      </c>
      <c r="E228" s="23" t="str">
        <f t="shared" si="62"/>
        <v/>
      </c>
      <c r="F228" s="23" t="str">
        <f t="array" aca="1" ref="F228" ca="1">IFERROR(INDEX(C:C,SMALL($E$2:$E$300,ROW(INDIRECT("220:"&amp;ROWS(C220:C518))))),"")</f>
        <v/>
      </c>
      <c r="G228" s="23" t="str">
        <f t="array" aca="1" ref="G228" ca="1">IFERROR(INDEX(D:D,SMALL($E$2:$E$300,ROW(INDIRECT("220:"&amp;ROWS(D220:D518))))),"")</f>
        <v/>
      </c>
      <c r="H228" s="29"/>
      <c r="I228" s="24">
        <v>7</v>
      </c>
      <c r="J228" s="25">
        <f t="shared" si="63"/>
        <v>1</v>
      </c>
      <c r="K228" s="29"/>
      <c r="L228" s="29"/>
      <c r="M228" s="27">
        <f t="shared" si="53"/>
        <v>1</v>
      </c>
      <c r="N228" s="24">
        <v>7</v>
      </c>
      <c r="O228" s="25">
        <f t="shared" si="64"/>
        <v>1</v>
      </c>
      <c r="P228" s="29"/>
      <c r="Q228" s="29"/>
      <c r="R228" s="27">
        <f t="shared" si="54"/>
        <v>1</v>
      </c>
      <c r="S228" s="24">
        <v>7</v>
      </c>
      <c r="T228" s="25">
        <f t="shared" si="65"/>
        <v>1</v>
      </c>
      <c r="U228" s="26"/>
      <c r="V228" s="26"/>
      <c r="W228" s="27">
        <f t="shared" si="55"/>
        <v>1</v>
      </c>
      <c r="X228" s="24">
        <v>7</v>
      </c>
      <c r="Y228" s="25">
        <f t="shared" si="66"/>
        <v>1</v>
      </c>
      <c r="Z228" s="26"/>
      <c r="AA228" s="26"/>
      <c r="AB228" s="27">
        <f t="shared" si="56"/>
        <v>1</v>
      </c>
      <c r="AC228" s="24">
        <v>7</v>
      </c>
      <c r="AD228" s="25">
        <f t="shared" si="67"/>
        <v>1</v>
      </c>
      <c r="AE228" s="26"/>
      <c r="AF228" s="26"/>
      <c r="AG228" s="27">
        <f t="shared" si="57"/>
        <v>1</v>
      </c>
      <c r="AH228" s="24">
        <f t="shared" si="58"/>
        <v>35</v>
      </c>
      <c r="AI228" s="26">
        <f t="shared" si="59"/>
        <v>0</v>
      </c>
      <c r="AJ228" s="26">
        <f t="shared" si="60"/>
        <v>0</v>
      </c>
      <c r="AK228" s="28">
        <f t="shared" si="61"/>
        <v>5</v>
      </c>
      <c r="AL228" s="20"/>
      <c r="AM228" s="14"/>
    </row>
    <row r="229" spans="1:39" ht="20.25" customHeight="1" thickTop="1" thickBot="1" x14ac:dyDescent="0.3">
      <c r="A229" s="21" t="str">
        <f t="shared" ca="1" si="68"/>
        <v/>
      </c>
      <c r="B229" s="22" t="str">
        <f t="shared" ca="1" si="69"/>
        <v/>
      </c>
      <c r="C229" s="23" t="str">
        <f t="array" ref="C229">IF(AND('Interimaire Juin  2017'!D235=$B$1,'Interimaire Juin  2017'!J235=$B$2),'Interimaire Juin  2017'!E235,"")</f>
        <v/>
      </c>
      <c r="D229" s="23" t="str">
        <f>IF(AND('Interimaire Juin  2017'!D235=$B$1,'Interimaire Juin  2017'!J235=$B$2),'Interimaire Juin  2017'!F235,"")</f>
        <v/>
      </c>
      <c r="E229" s="23" t="str">
        <f t="shared" si="62"/>
        <v/>
      </c>
      <c r="F229" s="23" t="str">
        <f t="array" aca="1" ref="F229" ca="1">IFERROR(INDEX(C:C,SMALL($E$2:$E$300,ROW(INDIRECT("221:"&amp;ROWS(C221:C519))))),"")</f>
        <v/>
      </c>
      <c r="G229" s="23" t="str">
        <f t="array" aca="1" ref="G229" ca="1">IFERROR(INDEX(D:D,SMALL($E$2:$E$300,ROW(INDIRECT("221:"&amp;ROWS(D221:D519))))),"")</f>
        <v/>
      </c>
      <c r="H229" s="29"/>
      <c r="I229" s="24">
        <v>7</v>
      </c>
      <c r="J229" s="25">
        <f t="shared" si="63"/>
        <v>1</v>
      </c>
      <c r="K229" s="29"/>
      <c r="L229" s="29"/>
      <c r="M229" s="27">
        <f t="shared" ref="M229:M292" si="70">+J229</f>
        <v>1</v>
      </c>
      <c r="N229" s="24">
        <v>7</v>
      </c>
      <c r="O229" s="25">
        <f t="shared" si="64"/>
        <v>1</v>
      </c>
      <c r="P229" s="29"/>
      <c r="Q229" s="29"/>
      <c r="R229" s="27">
        <f t="shared" ref="R229:R292" si="71">+O229</f>
        <v>1</v>
      </c>
      <c r="S229" s="24">
        <v>7</v>
      </c>
      <c r="T229" s="25">
        <f t="shared" si="65"/>
        <v>1</v>
      </c>
      <c r="U229" s="26"/>
      <c r="V229" s="26"/>
      <c r="W229" s="27">
        <f t="shared" ref="W229:W292" si="72">+T229</f>
        <v>1</v>
      </c>
      <c r="X229" s="24">
        <v>7</v>
      </c>
      <c r="Y229" s="25">
        <f t="shared" si="66"/>
        <v>1</v>
      </c>
      <c r="Z229" s="26"/>
      <c r="AA229" s="26"/>
      <c r="AB229" s="27">
        <f t="shared" ref="AB229:AB292" si="73">+Y229</f>
        <v>1</v>
      </c>
      <c r="AC229" s="24">
        <v>7</v>
      </c>
      <c r="AD229" s="25">
        <f t="shared" si="67"/>
        <v>1</v>
      </c>
      <c r="AE229" s="26"/>
      <c r="AF229" s="26"/>
      <c r="AG229" s="27">
        <f t="shared" ref="AG229:AG292" si="74">+AD229</f>
        <v>1</v>
      </c>
      <c r="AH229" s="24">
        <f t="shared" ref="AH229:AH292" si="75">I229+N229+S229+X229+AC229</f>
        <v>35</v>
      </c>
      <c r="AI229" s="26">
        <f t="shared" ref="AI229:AI292" si="76">+AE229+Z229+U229+P229+K229</f>
        <v>0</v>
      </c>
      <c r="AJ229" s="26">
        <f t="shared" ref="AJ229:AJ292" si="77">+AF229+AA229+V229+Q229+L229</f>
        <v>0</v>
      </c>
      <c r="AK229" s="28">
        <f t="shared" ref="AK229:AK292" si="78">+AG229+AB229+W229+O229+J229</f>
        <v>5</v>
      </c>
      <c r="AL229" s="20"/>
      <c r="AM229" s="14"/>
    </row>
    <row r="230" spans="1:39" ht="20.25" customHeight="1" thickTop="1" thickBot="1" x14ac:dyDescent="0.3">
      <c r="A230" s="21" t="str">
        <f t="shared" ca="1" si="68"/>
        <v/>
      </c>
      <c r="B230" s="22" t="str">
        <f t="shared" ca="1" si="69"/>
        <v/>
      </c>
      <c r="C230" s="23" t="str">
        <f t="array" ref="C230">IF(AND('Interimaire Juin  2017'!D236=$B$1,'Interimaire Juin  2017'!J236=$B$2),'Interimaire Juin  2017'!E236,"")</f>
        <v/>
      </c>
      <c r="D230" s="23" t="str">
        <f>IF(AND('Interimaire Juin  2017'!D236=$B$1,'Interimaire Juin  2017'!J236=$B$2),'Interimaire Juin  2017'!F236,"")</f>
        <v/>
      </c>
      <c r="E230" s="23" t="str">
        <f t="shared" si="62"/>
        <v/>
      </c>
      <c r="F230" s="23" t="str">
        <f t="array" aca="1" ref="F230" ca="1">IFERROR(INDEX(C:C,SMALL($E$2:$E$300,ROW(INDIRECT("222:"&amp;ROWS(C222:C520))))),"")</f>
        <v/>
      </c>
      <c r="G230" s="23" t="str">
        <f t="array" aca="1" ref="G230" ca="1">IFERROR(INDEX(D:D,SMALL($E$2:$E$300,ROW(INDIRECT("222:"&amp;ROWS(D222:D520))))),"")</f>
        <v/>
      </c>
      <c r="H230" s="29"/>
      <c r="I230" s="24">
        <v>7</v>
      </c>
      <c r="J230" s="25">
        <f t="shared" si="63"/>
        <v>1</v>
      </c>
      <c r="K230" s="29"/>
      <c r="L230" s="29"/>
      <c r="M230" s="27">
        <f t="shared" si="70"/>
        <v>1</v>
      </c>
      <c r="N230" s="24">
        <v>7</v>
      </c>
      <c r="O230" s="25">
        <f t="shared" si="64"/>
        <v>1</v>
      </c>
      <c r="P230" s="29"/>
      <c r="Q230" s="29"/>
      <c r="R230" s="27">
        <f t="shared" si="71"/>
        <v>1</v>
      </c>
      <c r="S230" s="24">
        <v>7</v>
      </c>
      <c r="T230" s="25">
        <f t="shared" si="65"/>
        <v>1</v>
      </c>
      <c r="U230" s="26"/>
      <c r="V230" s="26"/>
      <c r="W230" s="27">
        <f t="shared" si="72"/>
        <v>1</v>
      </c>
      <c r="X230" s="24">
        <v>7</v>
      </c>
      <c r="Y230" s="25">
        <f t="shared" si="66"/>
        <v>1</v>
      </c>
      <c r="Z230" s="26"/>
      <c r="AA230" s="26"/>
      <c r="AB230" s="27">
        <f t="shared" si="73"/>
        <v>1</v>
      </c>
      <c r="AC230" s="24">
        <v>7</v>
      </c>
      <c r="AD230" s="25">
        <f t="shared" si="67"/>
        <v>1</v>
      </c>
      <c r="AE230" s="26"/>
      <c r="AF230" s="26"/>
      <c r="AG230" s="27">
        <f t="shared" si="74"/>
        <v>1</v>
      </c>
      <c r="AH230" s="24">
        <f t="shared" si="75"/>
        <v>35</v>
      </c>
      <c r="AI230" s="26">
        <f t="shared" si="76"/>
        <v>0</v>
      </c>
      <c r="AJ230" s="26">
        <f t="shared" si="77"/>
        <v>0</v>
      </c>
      <c r="AK230" s="28">
        <f t="shared" si="78"/>
        <v>5</v>
      </c>
      <c r="AL230" s="20"/>
      <c r="AM230" s="14"/>
    </row>
    <row r="231" spans="1:39" ht="20.25" customHeight="1" thickTop="1" thickBot="1" x14ac:dyDescent="0.3">
      <c r="A231" s="21" t="str">
        <f t="shared" ca="1" si="68"/>
        <v/>
      </c>
      <c r="B231" s="22" t="str">
        <f t="shared" ca="1" si="69"/>
        <v/>
      </c>
      <c r="C231" s="23" t="str">
        <f t="array" ref="C231">IF(AND('Interimaire Juin  2017'!D237=$B$1,'Interimaire Juin  2017'!J237=$B$2),'Interimaire Juin  2017'!E237,"")</f>
        <v/>
      </c>
      <c r="D231" s="23" t="str">
        <f>IF(AND('Interimaire Juin  2017'!D237=$B$1,'Interimaire Juin  2017'!J237=$B$2),'Interimaire Juin  2017'!F237,"")</f>
        <v/>
      </c>
      <c r="E231" s="23" t="str">
        <f t="shared" si="62"/>
        <v/>
      </c>
      <c r="F231" s="23" t="str">
        <f t="array" aca="1" ref="F231" ca="1">IFERROR(INDEX(C:C,SMALL($E$2:$E$300,ROW(INDIRECT("223:"&amp;ROWS(C223:C521))))),"")</f>
        <v/>
      </c>
      <c r="G231" s="23" t="str">
        <f t="array" aca="1" ref="G231" ca="1">IFERROR(INDEX(D:D,SMALL($E$2:$E$300,ROW(INDIRECT("223:"&amp;ROWS(D223:D521))))),"")</f>
        <v/>
      </c>
      <c r="H231" s="29"/>
      <c r="I231" s="24">
        <v>7</v>
      </c>
      <c r="J231" s="25">
        <f t="shared" si="63"/>
        <v>1</v>
      </c>
      <c r="K231" s="29"/>
      <c r="L231" s="29"/>
      <c r="M231" s="27">
        <f t="shared" si="70"/>
        <v>1</v>
      </c>
      <c r="N231" s="24">
        <v>7</v>
      </c>
      <c r="O231" s="25">
        <f t="shared" si="64"/>
        <v>1</v>
      </c>
      <c r="P231" s="29"/>
      <c r="Q231" s="29"/>
      <c r="R231" s="27">
        <f t="shared" si="71"/>
        <v>1</v>
      </c>
      <c r="S231" s="24">
        <v>7</v>
      </c>
      <c r="T231" s="25">
        <f t="shared" si="65"/>
        <v>1</v>
      </c>
      <c r="U231" s="26"/>
      <c r="V231" s="26"/>
      <c r="W231" s="27">
        <f t="shared" si="72"/>
        <v>1</v>
      </c>
      <c r="X231" s="24">
        <v>7</v>
      </c>
      <c r="Y231" s="25">
        <f t="shared" si="66"/>
        <v>1</v>
      </c>
      <c r="Z231" s="26"/>
      <c r="AA231" s="26"/>
      <c r="AB231" s="27">
        <f t="shared" si="73"/>
        <v>1</v>
      </c>
      <c r="AC231" s="24">
        <v>7</v>
      </c>
      <c r="AD231" s="25">
        <f t="shared" si="67"/>
        <v>1</v>
      </c>
      <c r="AE231" s="26"/>
      <c r="AF231" s="26"/>
      <c r="AG231" s="27">
        <f t="shared" si="74"/>
        <v>1</v>
      </c>
      <c r="AH231" s="24">
        <f t="shared" si="75"/>
        <v>35</v>
      </c>
      <c r="AI231" s="26">
        <f t="shared" si="76"/>
        <v>0</v>
      </c>
      <c r="AJ231" s="26">
        <f t="shared" si="77"/>
        <v>0</v>
      </c>
      <c r="AK231" s="28">
        <f t="shared" si="78"/>
        <v>5</v>
      </c>
      <c r="AL231" s="20"/>
      <c r="AM231" s="14"/>
    </row>
    <row r="232" spans="1:39" ht="20.25" customHeight="1" thickTop="1" thickBot="1" x14ac:dyDescent="0.3">
      <c r="A232" s="21" t="str">
        <f t="shared" ca="1" si="68"/>
        <v/>
      </c>
      <c r="B232" s="22" t="str">
        <f t="shared" ca="1" si="69"/>
        <v/>
      </c>
      <c r="C232" s="23" t="str">
        <f t="array" ref="C232">IF(AND('Interimaire Juin  2017'!D238=$B$1,'Interimaire Juin  2017'!J238=$B$2),'Interimaire Juin  2017'!E238,"")</f>
        <v/>
      </c>
      <c r="D232" s="23" t="str">
        <f>IF(AND('Interimaire Juin  2017'!D238=$B$1,'Interimaire Juin  2017'!J238=$B$2),'Interimaire Juin  2017'!F238,"")</f>
        <v/>
      </c>
      <c r="E232" s="23" t="str">
        <f t="shared" si="62"/>
        <v/>
      </c>
      <c r="F232" s="23" t="str">
        <f t="array" aca="1" ref="F232" ca="1">IFERROR(INDEX(C:C,SMALL($E$2:$E$300,ROW(INDIRECT("224:"&amp;ROWS(C224:C522))))),"")</f>
        <v/>
      </c>
      <c r="G232" s="23" t="str">
        <f t="array" aca="1" ref="G232" ca="1">IFERROR(INDEX(D:D,SMALL($E$2:$E$300,ROW(INDIRECT("224:"&amp;ROWS(D224:D522))))),"")</f>
        <v/>
      </c>
      <c r="H232" s="29"/>
      <c r="I232" s="24">
        <v>7</v>
      </c>
      <c r="J232" s="25">
        <f t="shared" si="63"/>
        <v>1</v>
      </c>
      <c r="K232" s="29"/>
      <c r="L232" s="29"/>
      <c r="M232" s="27">
        <f t="shared" si="70"/>
        <v>1</v>
      </c>
      <c r="N232" s="24">
        <v>7</v>
      </c>
      <c r="O232" s="25">
        <f t="shared" si="64"/>
        <v>1</v>
      </c>
      <c r="P232" s="29"/>
      <c r="Q232" s="29"/>
      <c r="R232" s="27">
        <f t="shared" si="71"/>
        <v>1</v>
      </c>
      <c r="S232" s="24">
        <v>7</v>
      </c>
      <c r="T232" s="25">
        <f t="shared" si="65"/>
        <v>1</v>
      </c>
      <c r="U232" s="26"/>
      <c r="V232" s="26"/>
      <c r="W232" s="27">
        <f t="shared" si="72"/>
        <v>1</v>
      </c>
      <c r="X232" s="24">
        <v>7</v>
      </c>
      <c r="Y232" s="25">
        <f t="shared" si="66"/>
        <v>1</v>
      </c>
      <c r="Z232" s="26"/>
      <c r="AA232" s="26"/>
      <c r="AB232" s="27">
        <f t="shared" si="73"/>
        <v>1</v>
      </c>
      <c r="AC232" s="24">
        <v>7</v>
      </c>
      <c r="AD232" s="25">
        <f t="shared" si="67"/>
        <v>1</v>
      </c>
      <c r="AE232" s="26"/>
      <c r="AF232" s="26"/>
      <c r="AG232" s="27">
        <f t="shared" si="74"/>
        <v>1</v>
      </c>
      <c r="AH232" s="24">
        <f t="shared" si="75"/>
        <v>35</v>
      </c>
      <c r="AI232" s="26">
        <f t="shared" si="76"/>
        <v>0</v>
      </c>
      <c r="AJ232" s="26">
        <f t="shared" si="77"/>
        <v>0</v>
      </c>
      <c r="AK232" s="28">
        <f t="shared" si="78"/>
        <v>5</v>
      </c>
      <c r="AL232" s="20"/>
      <c r="AM232" s="14"/>
    </row>
    <row r="233" spans="1:39" ht="20.25" customHeight="1" thickTop="1" thickBot="1" x14ac:dyDescent="0.3">
      <c r="A233" s="21" t="str">
        <f t="shared" ca="1" si="68"/>
        <v/>
      </c>
      <c r="B233" s="22" t="str">
        <f t="shared" ca="1" si="69"/>
        <v/>
      </c>
      <c r="C233" s="23" t="str">
        <f t="array" ref="C233">IF(AND('Interimaire Juin  2017'!D239=$B$1,'Interimaire Juin  2017'!J239=$B$2),'Interimaire Juin  2017'!E239,"")</f>
        <v/>
      </c>
      <c r="D233" s="23" t="str">
        <f>IF(AND('Interimaire Juin  2017'!D239=$B$1,'Interimaire Juin  2017'!J239=$B$2),'Interimaire Juin  2017'!F239,"")</f>
        <v/>
      </c>
      <c r="E233" s="23" t="str">
        <f t="shared" si="62"/>
        <v/>
      </c>
      <c r="F233" s="23" t="str">
        <f t="array" aca="1" ref="F233" ca="1">IFERROR(INDEX(C:C,SMALL($E$2:$E$300,ROW(INDIRECT("225:"&amp;ROWS(C225:C523))))),"")</f>
        <v/>
      </c>
      <c r="G233" s="23" t="str">
        <f t="array" aca="1" ref="G233" ca="1">IFERROR(INDEX(D:D,SMALL($E$2:$E$300,ROW(INDIRECT("225:"&amp;ROWS(D225:D523))))),"")</f>
        <v/>
      </c>
      <c r="H233" s="29"/>
      <c r="I233" s="24">
        <v>7</v>
      </c>
      <c r="J233" s="25">
        <f t="shared" si="63"/>
        <v>1</v>
      </c>
      <c r="K233" s="29"/>
      <c r="L233" s="29"/>
      <c r="M233" s="27">
        <f t="shared" si="70"/>
        <v>1</v>
      </c>
      <c r="N233" s="24">
        <v>7</v>
      </c>
      <c r="O233" s="25">
        <f t="shared" si="64"/>
        <v>1</v>
      </c>
      <c r="P233" s="29"/>
      <c r="Q233" s="29"/>
      <c r="R233" s="27">
        <f t="shared" si="71"/>
        <v>1</v>
      </c>
      <c r="S233" s="24">
        <v>7</v>
      </c>
      <c r="T233" s="25">
        <f t="shared" si="65"/>
        <v>1</v>
      </c>
      <c r="U233" s="26"/>
      <c r="V233" s="26"/>
      <c r="W233" s="27">
        <f t="shared" si="72"/>
        <v>1</v>
      </c>
      <c r="X233" s="24">
        <v>7</v>
      </c>
      <c r="Y233" s="25">
        <f t="shared" si="66"/>
        <v>1</v>
      </c>
      <c r="Z233" s="26"/>
      <c r="AA233" s="26"/>
      <c r="AB233" s="27">
        <f t="shared" si="73"/>
        <v>1</v>
      </c>
      <c r="AC233" s="24">
        <v>7</v>
      </c>
      <c r="AD233" s="25">
        <f t="shared" si="67"/>
        <v>1</v>
      </c>
      <c r="AE233" s="26"/>
      <c r="AF233" s="26"/>
      <c r="AG233" s="27">
        <f t="shared" si="74"/>
        <v>1</v>
      </c>
      <c r="AH233" s="24">
        <f t="shared" si="75"/>
        <v>35</v>
      </c>
      <c r="AI233" s="26">
        <f t="shared" si="76"/>
        <v>0</v>
      </c>
      <c r="AJ233" s="26">
        <f t="shared" si="77"/>
        <v>0</v>
      </c>
      <c r="AK233" s="28">
        <f t="shared" si="78"/>
        <v>5</v>
      </c>
      <c r="AL233" s="20"/>
      <c r="AM233" s="14"/>
    </row>
    <row r="234" spans="1:39" ht="20.25" customHeight="1" thickTop="1" thickBot="1" x14ac:dyDescent="0.3">
      <c r="A234" s="21" t="str">
        <f t="shared" ca="1" si="68"/>
        <v/>
      </c>
      <c r="B234" s="22" t="str">
        <f t="shared" ca="1" si="69"/>
        <v/>
      </c>
      <c r="C234" s="23" t="str">
        <f t="array" ref="C234">IF(AND('Interimaire Juin  2017'!D240=$B$1,'Interimaire Juin  2017'!J240=$B$2),'Interimaire Juin  2017'!E240,"")</f>
        <v/>
      </c>
      <c r="D234" s="23" t="str">
        <f>IF(AND('Interimaire Juin  2017'!D240=$B$1,'Interimaire Juin  2017'!J240=$B$2),'Interimaire Juin  2017'!F240,"")</f>
        <v/>
      </c>
      <c r="E234" s="23" t="str">
        <f t="shared" si="62"/>
        <v/>
      </c>
      <c r="F234" s="23" t="str">
        <f t="array" aca="1" ref="F234" ca="1">IFERROR(INDEX(C:C,SMALL($E$2:$E$300,ROW(INDIRECT("226:"&amp;ROWS(C226:C524))))),"")</f>
        <v/>
      </c>
      <c r="G234" s="23" t="str">
        <f t="array" aca="1" ref="G234" ca="1">IFERROR(INDEX(D:D,SMALL($E$2:$E$300,ROW(INDIRECT("226:"&amp;ROWS(D226:D524))))),"")</f>
        <v/>
      </c>
      <c r="H234" s="29"/>
      <c r="I234" s="24">
        <v>7</v>
      </c>
      <c r="J234" s="25">
        <f t="shared" si="63"/>
        <v>1</v>
      </c>
      <c r="K234" s="29"/>
      <c r="L234" s="29"/>
      <c r="M234" s="27">
        <f t="shared" si="70"/>
        <v>1</v>
      </c>
      <c r="N234" s="24">
        <v>7</v>
      </c>
      <c r="O234" s="25">
        <f t="shared" si="64"/>
        <v>1</v>
      </c>
      <c r="P234" s="29"/>
      <c r="Q234" s="29"/>
      <c r="R234" s="27">
        <f t="shared" si="71"/>
        <v>1</v>
      </c>
      <c r="S234" s="24">
        <v>7</v>
      </c>
      <c r="T234" s="25">
        <f t="shared" si="65"/>
        <v>1</v>
      </c>
      <c r="U234" s="26"/>
      <c r="V234" s="26"/>
      <c r="W234" s="27">
        <f t="shared" si="72"/>
        <v>1</v>
      </c>
      <c r="X234" s="24">
        <v>7</v>
      </c>
      <c r="Y234" s="25">
        <f t="shared" si="66"/>
        <v>1</v>
      </c>
      <c r="Z234" s="26"/>
      <c r="AA234" s="26"/>
      <c r="AB234" s="27">
        <f t="shared" si="73"/>
        <v>1</v>
      </c>
      <c r="AC234" s="24">
        <v>7</v>
      </c>
      <c r="AD234" s="25">
        <f t="shared" si="67"/>
        <v>1</v>
      </c>
      <c r="AE234" s="26"/>
      <c r="AF234" s="26"/>
      <c r="AG234" s="27">
        <f t="shared" si="74"/>
        <v>1</v>
      </c>
      <c r="AH234" s="24">
        <f t="shared" si="75"/>
        <v>35</v>
      </c>
      <c r="AI234" s="26">
        <f t="shared" si="76"/>
        <v>0</v>
      </c>
      <c r="AJ234" s="26">
        <f t="shared" si="77"/>
        <v>0</v>
      </c>
      <c r="AK234" s="28">
        <f t="shared" si="78"/>
        <v>5</v>
      </c>
      <c r="AL234" s="20"/>
      <c r="AM234" s="14"/>
    </row>
    <row r="235" spans="1:39" ht="20.25" customHeight="1" thickTop="1" thickBot="1" x14ac:dyDescent="0.3">
      <c r="A235" s="21" t="str">
        <f t="shared" ca="1" si="68"/>
        <v/>
      </c>
      <c r="B235" s="22" t="str">
        <f t="shared" ca="1" si="69"/>
        <v/>
      </c>
      <c r="C235" s="23" t="str">
        <f t="array" ref="C235">IF(AND('Interimaire Juin  2017'!D241=$B$1,'Interimaire Juin  2017'!J241=$B$2),'Interimaire Juin  2017'!E241,"")</f>
        <v/>
      </c>
      <c r="D235" s="23" t="str">
        <f>IF(AND('Interimaire Juin  2017'!D241=$B$1,'Interimaire Juin  2017'!J241=$B$2),'Interimaire Juin  2017'!F241,"")</f>
        <v/>
      </c>
      <c r="E235" s="23" t="str">
        <f t="shared" si="62"/>
        <v/>
      </c>
      <c r="F235" s="23" t="str">
        <f t="array" aca="1" ref="F235" ca="1">IFERROR(INDEX(C:C,SMALL($E$2:$E$300,ROW(INDIRECT("227:"&amp;ROWS(C227:C525))))),"")</f>
        <v/>
      </c>
      <c r="G235" s="23" t="str">
        <f t="array" aca="1" ref="G235" ca="1">IFERROR(INDEX(D:D,SMALL($E$2:$E$300,ROW(INDIRECT("227:"&amp;ROWS(D227:D525))))),"")</f>
        <v/>
      </c>
      <c r="H235" s="29"/>
      <c r="I235" s="24">
        <v>7</v>
      </c>
      <c r="J235" s="25">
        <f t="shared" si="63"/>
        <v>1</v>
      </c>
      <c r="K235" s="29"/>
      <c r="L235" s="29"/>
      <c r="M235" s="27">
        <f t="shared" si="70"/>
        <v>1</v>
      </c>
      <c r="N235" s="24">
        <v>7</v>
      </c>
      <c r="O235" s="25">
        <f t="shared" si="64"/>
        <v>1</v>
      </c>
      <c r="P235" s="29"/>
      <c r="Q235" s="29"/>
      <c r="R235" s="27">
        <f t="shared" si="71"/>
        <v>1</v>
      </c>
      <c r="S235" s="24">
        <v>7</v>
      </c>
      <c r="T235" s="25">
        <f t="shared" si="65"/>
        <v>1</v>
      </c>
      <c r="U235" s="26"/>
      <c r="V235" s="26"/>
      <c r="W235" s="27">
        <f t="shared" si="72"/>
        <v>1</v>
      </c>
      <c r="X235" s="24">
        <v>7</v>
      </c>
      <c r="Y235" s="25">
        <f t="shared" si="66"/>
        <v>1</v>
      </c>
      <c r="Z235" s="26"/>
      <c r="AA235" s="26"/>
      <c r="AB235" s="27">
        <f t="shared" si="73"/>
        <v>1</v>
      </c>
      <c r="AC235" s="24">
        <v>7</v>
      </c>
      <c r="AD235" s="25">
        <f t="shared" si="67"/>
        <v>1</v>
      </c>
      <c r="AE235" s="26"/>
      <c r="AF235" s="26"/>
      <c r="AG235" s="27">
        <f t="shared" si="74"/>
        <v>1</v>
      </c>
      <c r="AH235" s="24">
        <f t="shared" si="75"/>
        <v>35</v>
      </c>
      <c r="AI235" s="26">
        <f t="shared" si="76"/>
        <v>0</v>
      </c>
      <c r="AJ235" s="26">
        <f t="shared" si="77"/>
        <v>0</v>
      </c>
      <c r="AK235" s="28">
        <f t="shared" si="78"/>
        <v>5</v>
      </c>
      <c r="AL235" s="20"/>
      <c r="AM235" s="14"/>
    </row>
    <row r="236" spans="1:39" ht="20.25" customHeight="1" thickTop="1" thickBot="1" x14ac:dyDescent="0.3">
      <c r="A236" s="21" t="str">
        <f t="shared" ca="1" si="68"/>
        <v/>
      </c>
      <c r="B236" s="22" t="str">
        <f t="shared" ca="1" si="69"/>
        <v/>
      </c>
      <c r="C236" s="23" t="str">
        <f t="array" ref="C236">IF(AND('Interimaire Juin  2017'!D242=$B$1,'Interimaire Juin  2017'!J242=$B$2),'Interimaire Juin  2017'!E242,"")</f>
        <v/>
      </c>
      <c r="D236" s="23" t="str">
        <f>IF(AND('Interimaire Juin  2017'!D242=$B$1,'Interimaire Juin  2017'!J242=$B$2),'Interimaire Juin  2017'!F242,"")</f>
        <v/>
      </c>
      <c r="E236" s="23" t="str">
        <f t="shared" si="62"/>
        <v/>
      </c>
      <c r="F236" s="23" t="str">
        <f t="array" aca="1" ref="F236" ca="1">IFERROR(INDEX(C:C,SMALL($E$2:$E$300,ROW(INDIRECT("228:"&amp;ROWS(C228:C526))))),"")</f>
        <v/>
      </c>
      <c r="G236" s="23" t="str">
        <f t="array" aca="1" ref="G236" ca="1">IFERROR(INDEX(D:D,SMALL($E$2:$E$300,ROW(INDIRECT("228:"&amp;ROWS(D228:D526))))),"")</f>
        <v/>
      </c>
      <c r="H236" s="29"/>
      <c r="I236" s="24">
        <v>7</v>
      </c>
      <c r="J236" s="25">
        <f t="shared" si="63"/>
        <v>1</v>
      </c>
      <c r="K236" s="29"/>
      <c r="L236" s="29"/>
      <c r="M236" s="27">
        <f t="shared" si="70"/>
        <v>1</v>
      </c>
      <c r="N236" s="24">
        <v>7</v>
      </c>
      <c r="O236" s="25">
        <f t="shared" si="64"/>
        <v>1</v>
      </c>
      <c r="P236" s="29"/>
      <c r="Q236" s="29"/>
      <c r="R236" s="27">
        <f t="shared" si="71"/>
        <v>1</v>
      </c>
      <c r="S236" s="24">
        <v>7</v>
      </c>
      <c r="T236" s="25">
        <f t="shared" si="65"/>
        <v>1</v>
      </c>
      <c r="U236" s="26"/>
      <c r="V236" s="26"/>
      <c r="W236" s="27">
        <f t="shared" si="72"/>
        <v>1</v>
      </c>
      <c r="X236" s="24">
        <v>7</v>
      </c>
      <c r="Y236" s="25">
        <f t="shared" si="66"/>
        <v>1</v>
      </c>
      <c r="Z236" s="26"/>
      <c r="AA236" s="26"/>
      <c r="AB236" s="27">
        <f t="shared" si="73"/>
        <v>1</v>
      </c>
      <c r="AC236" s="24">
        <v>7</v>
      </c>
      <c r="AD236" s="25">
        <f t="shared" si="67"/>
        <v>1</v>
      </c>
      <c r="AE236" s="26"/>
      <c r="AF236" s="26"/>
      <c r="AG236" s="27">
        <f t="shared" si="74"/>
        <v>1</v>
      </c>
      <c r="AH236" s="24">
        <f t="shared" si="75"/>
        <v>35</v>
      </c>
      <c r="AI236" s="26">
        <f t="shared" si="76"/>
        <v>0</v>
      </c>
      <c r="AJ236" s="26">
        <f t="shared" si="77"/>
        <v>0</v>
      </c>
      <c r="AK236" s="28">
        <f t="shared" si="78"/>
        <v>5</v>
      </c>
      <c r="AL236" s="20"/>
      <c r="AM236" s="14"/>
    </row>
    <row r="237" spans="1:39" ht="20.25" customHeight="1" thickTop="1" thickBot="1" x14ac:dyDescent="0.3">
      <c r="A237" s="21" t="str">
        <f t="shared" ca="1" si="68"/>
        <v/>
      </c>
      <c r="B237" s="22" t="str">
        <f t="shared" ca="1" si="69"/>
        <v/>
      </c>
      <c r="C237" s="23" t="str">
        <f t="array" ref="C237">IF(AND('Interimaire Juin  2017'!D243=$B$1,'Interimaire Juin  2017'!J243=$B$2),'Interimaire Juin  2017'!E243,"")</f>
        <v/>
      </c>
      <c r="D237" s="23" t="str">
        <f>IF(AND('Interimaire Juin  2017'!D243=$B$1,'Interimaire Juin  2017'!J243=$B$2),'Interimaire Juin  2017'!F243,"")</f>
        <v/>
      </c>
      <c r="E237" s="23" t="str">
        <f t="shared" si="62"/>
        <v/>
      </c>
      <c r="F237" s="23" t="str">
        <f t="array" aca="1" ref="F237" ca="1">IFERROR(INDEX(C:C,SMALL($E$2:$E$300,ROW(INDIRECT("229:"&amp;ROWS(C229:C527))))),"")</f>
        <v/>
      </c>
      <c r="G237" s="23" t="str">
        <f t="array" aca="1" ref="G237" ca="1">IFERROR(INDEX(D:D,SMALL($E$2:$E$300,ROW(INDIRECT("229:"&amp;ROWS(D229:D527))))),"")</f>
        <v/>
      </c>
      <c r="H237" s="29"/>
      <c r="I237" s="24">
        <v>7</v>
      </c>
      <c r="J237" s="25">
        <f t="shared" si="63"/>
        <v>1</v>
      </c>
      <c r="K237" s="29"/>
      <c r="L237" s="29"/>
      <c r="M237" s="27">
        <f t="shared" si="70"/>
        <v>1</v>
      </c>
      <c r="N237" s="24">
        <v>7</v>
      </c>
      <c r="O237" s="25">
        <f t="shared" si="64"/>
        <v>1</v>
      </c>
      <c r="P237" s="29"/>
      <c r="Q237" s="29"/>
      <c r="R237" s="27">
        <f t="shared" si="71"/>
        <v>1</v>
      </c>
      <c r="S237" s="24">
        <v>7</v>
      </c>
      <c r="T237" s="25">
        <f t="shared" si="65"/>
        <v>1</v>
      </c>
      <c r="U237" s="26"/>
      <c r="V237" s="26"/>
      <c r="W237" s="27">
        <f t="shared" si="72"/>
        <v>1</v>
      </c>
      <c r="X237" s="24">
        <v>7</v>
      </c>
      <c r="Y237" s="25">
        <f t="shared" si="66"/>
        <v>1</v>
      </c>
      <c r="Z237" s="26"/>
      <c r="AA237" s="26"/>
      <c r="AB237" s="27">
        <f t="shared" si="73"/>
        <v>1</v>
      </c>
      <c r="AC237" s="24">
        <v>7</v>
      </c>
      <c r="AD237" s="25">
        <f t="shared" si="67"/>
        <v>1</v>
      </c>
      <c r="AE237" s="26"/>
      <c r="AF237" s="26"/>
      <c r="AG237" s="27">
        <f t="shared" si="74"/>
        <v>1</v>
      </c>
      <c r="AH237" s="24">
        <f t="shared" si="75"/>
        <v>35</v>
      </c>
      <c r="AI237" s="26">
        <f t="shared" si="76"/>
        <v>0</v>
      </c>
      <c r="AJ237" s="26">
        <f t="shared" si="77"/>
        <v>0</v>
      </c>
      <c r="AK237" s="28">
        <f t="shared" si="78"/>
        <v>5</v>
      </c>
      <c r="AL237" s="20"/>
      <c r="AM237" s="14"/>
    </row>
    <row r="238" spans="1:39" ht="20.25" customHeight="1" thickTop="1" thickBot="1" x14ac:dyDescent="0.3">
      <c r="A238" s="21" t="str">
        <f t="shared" ca="1" si="68"/>
        <v/>
      </c>
      <c r="B238" s="22" t="str">
        <f t="shared" ca="1" si="69"/>
        <v/>
      </c>
      <c r="C238" s="23" t="str">
        <f t="array" ref="C238">IF(AND('Interimaire Juin  2017'!D244=$B$1,'Interimaire Juin  2017'!J244=$B$2),'Interimaire Juin  2017'!E244,"")</f>
        <v/>
      </c>
      <c r="D238" s="23" t="str">
        <f>IF(AND('Interimaire Juin  2017'!D244=$B$1,'Interimaire Juin  2017'!J244=$B$2),'Interimaire Juin  2017'!F244,"")</f>
        <v/>
      </c>
      <c r="E238" s="23" t="str">
        <f t="shared" si="62"/>
        <v/>
      </c>
      <c r="F238" s="23" t="str">
        <f t="array" aca="1" ref="F238" ca="1">IFERROR(INDEX(C:C,SMALL($E$2:$E$300,ROW(INDIRECT("230:"&amp;ROWS(C230:C528))))),"")</f>
        <v/>
      </c>
      <c r="G238" s="23" t="str">
        <f t="array" aca="1" ref="G238" ca="1">IFERROR(INDEX(D:D,SMALL($E$2:$E$300,ROW(INDIRECT("230:"&amp;ROWS(D230:D528))))),"")</f>
        <v/>
      </c>
      <c r="H238" s="29"/>
      <c r="I238" s="24">
        <v>7</v>
      </c>
      <c r="J238" s="25">
        <f t="shared" si="63"/>
        <v>1</v>
      </c>
      <c r="K238" s="29"/>
      <c r="L238" s="29"/>
      <c r="M238" s="27">
        <f t="shared" si="70"/>
        <v>1</v>
      </c>
      <c r="N238" s="24">
        <v>7</v>
      </c>
      <c r="O238" s="25">
        <f t="shared" si="64"/>
        <v>1</v>
      </c>
      <c r="P238" s="29"/>
      <c r="Q238" s="29"/>
      <c r="R238" s="27">
        <f t="shared" si="71"/>
        <v>1</v>
      </c>
      <c r="S238" s="24">
        <v>7</v>
      </c>
      <c r="T238" s="25">
        <f t="shared" si="65"/>
        <v>1</v>
      </c>
      <c r="U238" s="26"/>
      <c r="V238" s="26"/>
      <c r="W238" s="27">
        <f t="shared" si="72"/>
        <v>1</v>
      </c>
      <c r="X238" s="24">
        <v>7</v>
      </c>
      <c r="Y238" s="25">
        <f t="shared" si="66"/>
        <v>1</v>
      </c>
      <c r="Z238" s="26"/>
      <c r="AA238" s="26"/>
      <c r="AB238" s="27">
        <f t="shared" si="73"/>
        <v>1</v>
      </c>
      <c r="AC238" s="24">
        <v>7</v>
      </c>
      <c r="AD238" s="25">
        <f t="shared" si="67"/>
        <v>1</v>
      </c>
      <c r="AE238" s="26"/>
      <c r="AF238" s="26"/>
      <c r="AG238" s="27">
        <f t="shared" si="74"/>
        <v>1</v>
      </c>
      <c r="AH238" s="24">
        <f t="shared" si="75"/>
        <v>35</v>
      </c>
      <c r="AI238" s="26">
        <f t="shared" si="76"/>
        <v>0</v>
      </c>
      <c r="AJ238" s="26">
        <f t="shared" si="77"/>
        <v>0</v>
      </c>
      <c r="AK238" s="28">
        <f t="shared" si="78"/>
        <v>5</v>
      </c>
      <c r="AL238" s="20"/>
      <c r="AM238" s="14"/>
    </row>
    <row r="239" spans="1:39" ht="20.25" customHeight="1" thickTop="1" thickBot="1" x14ac:dyDescent="0.3">
      <c r="A239" s="21" t="str">
        <f t="shared" ca="1" si="68"/>
        <v/>
      </c>
      <c r="B239" s="22" t="str">
        <f t="shared" ca="1" si="69"/>
        <v/>
      </c>
      <c r="C239" s="23" t="str">
        <f t="array" ref="C239">IF(AND('Interimaire Juin  2017'!D245=$B$1,'Interimaire Juin  2017'!J245=$B$2),'Interimaire Juin  2017'!E245,"")</f>
        <v/>
      </c>
      <c r="D239" s="23" t="str">
        <f>IF(AND('Interimaire Juin  2017'!D245=$B$1,'Interimaire Juin  2017'!J245=$B$2),'Interimaire Juin  2017'!F245,"")</f>
        <v/>
      </c>
      <c r="E239" s="23" t="str">
        <f t="shared" si="62"/>
        <v/>
      </c>
      <c r="F239" s="23" t="str">
        <f t="array" aca="1" ref="F239" ca="1">IFERROR(INDEX(C:C,SMALL($E$2:$E$300,ROW(INDIRECT("231:"&amp;ROWS(C231:C529))))),"")</f>
        <v/>
      </c>
      <c r="G239" s="23" t="str">
        <f t="array" aca="1" ref="G239" ca="1">IFERROR(INDEX(D:D,SMALL($E$2:$E$300,ROW(INDIRECT("231:"&amp;ROWS(D231:D529))))),"")</f>
        <v/>
      </c>
      <c r="H239" s="29"/>
      <c r="I239" s="24">
        <v>7</v>
      </c>
      <c r="J239" s="25">
        <f t="shared" si="63"/>
        <v>1</v>
      </c>
      <c r="K239" s="29"/>
      <c r="L239" s="29"/>
      <c r="M239" s="27">
        <f t="shared" si="70"/>
        <v>1</v>
      </c>
      <c r="N239" s="24">
        <v>7</v>
      </c>
      <c r="O239" s="25">
        <f t="shared" si="64"/>
        <v>1</v>
      </c>
      <c r="P239" s="29"/>
      <c r="Q239" s="29"/>
      <c r="R239" s="27">
        <f t="shared" si="71"/>
        <v>1</v>
      </c>
      <c r="S239" s="24">
        <v>7</v>
      </c>
      <c r="T239" s="25">
        <f t="shared" si="65"/>
        <v>1</v>
      </c>
      <c r="U239" s="26"/>
      <c r="V239" s="26"/>
      <c r="W239" s="27">
        <f t="shared" si="72"/>
        <v>1</v>
      </c>
      <c r="X239" s="24">
        <v>7</v>
      </c>
      <c r="Y239" s="25">
        <f t="shared" si="66"/>
        <v>1</v>
      </c>
      <c r="Z239" s="26"/>
      <c r="AA239" s="26"/>
      <c r="AB239" s="27">
        <f t="shared" si="73"/>
        <v>1</v>
      </c>
      <c r="AC239" s="24">
        <v>7</v>
      </c>
      <c r="AD239" s="25">
        <f t="shared" si="67"/>
        <v>1</v>
      </c>
      <c r="AE239" s="26"/>
      <c r="AF239" s="26"/>
      <c r="AG239" s="27">
        <f t="shared" si="74"/>
        <v>1</v>
      </c>
      <c r="AH239" s="24">
        <f t="shared" si="75"/>
        <v>35</v>
      </c>
      <c r="AI239" s="26">
        <f t="shared" si="76"/>
        <v>0</v>
      </c>
      <c r="AJ239" s="26">
        <f t="shared" si="77"/>
        <v>0</v>
      </c>
      <c r="AK239" s="28">
        <f t="shared" si="78"/>
        <v>5</v>
      </c>
      <c r="AL239" s="20"/>
      <c r="AM239" s="14"/>
    </row>
    <row r="240" spans="1:39" ht="20.25" customHeight="1" thickTop="1" thickBot="1" x14ac:dyDescent="0.3">
      <c r="A240" s="21" t="str">
        <f t="shared" ca="1" si="68"/>
        <v/>
      </c>
      <c r="B240" s="22" t="str">
        <f t="shared" ca="1" si="69"/>
        <v/>
      </c>
      <c r="C240" s="23" t="str">
        <f t="array" ref="C240">IF(AND('Interimaire Juin  2017'!D246=$B$1,'Interimaire Juin  2017'!J246=$B$2),'Interimaire Juin  2017'!E246,"")</f>
        <v/>
      </c>
      <c r="D240" s="23" t="str">
        <f>IF(AND('Interimaire Juin  2017'!D246=$B$1,'Interimaire Juin  2017'!J246=$B$2),'Interimaire Juin  2017'!F246,"")</f>
        <v/>
      </c>
      <c r="E240" s="23" t="str">
        <f t="shared" si="62"/>
        <v/>
      </c>
      <c r="F240" s="23" t="str">
        <f t="array" aca="1" ref="F240" ca="1">IFERROR(INDEX(C:C,SMALL($E$2:$E$300,ROW(INDIRECT("232:"&amp;ROWS(C232:C530))))),"")</f>
        <v/>
      </c>
      <c r="G240" s="23" t="str">
        <f t="array" aca="1" ref="G240" ca="1">IFERROR(INDEX(D:D,SMALL($E$2:$E$300,ROW(INDIRECT("232:"&amp;ROWS(D232:D530))))),"")</f>
        <v/>
      </c>
      <c r="H240" s="29"/>
      <c r="I240" s="24">
        <v>7</v>
      </c>
      <c r="J240" s="25">
        <f t="shared" si="63"/>
        <v>1</v>
      </c>
      <c r="K240" s="29"/>
      <c r="L240" s="29"/>
      <c r="M240" s="27">
        <f t="shared" si="70"/>
        <v>1</v>
      </c>
      <c r="N240" s="24">
        <v>7</v>
      </c>
      <c r="O240" s="25">
        <f t="shared" si="64"/>
        <v>1</v>
      </c>
      <c r="P240" s="29"/>
      <c r="Q240" s="29"/>
      <c r="R240" s="27">
        <f t="shared" si="71"/>
        <v>1</v>
      </c>
      <c r="S240" s="24">
        <v>7</v>
      </c>
      <c r="T240" s="25">
        <f t="shared" si="65"/>
        <v>1</v>
      </c>
      <c r="U240" s="26"/>
      <c r="V240" s="26"/>
      <c r="W240" s="27">
        <f t="shared" si="72"/>
        <v>1</v>
      </c>
      <c r="X240" s="24">
        <v>7</v>
      </c>
      <c r="Y240" s="25">
        <f t="shared" si="66"/>
        <v>1</v>
      </c>
      <c r="Z240" s="26"/>
      <c r="AA240" s="26"/>
      <c r="AB240" s="27">
        <f t="shared" si="73"/>
        <v>1</v>
      </c>
      <c r="AC240" s="24">
        <v>7</v>
      </c>
      <c r="AD240" s="25">
        <f t="shared" si="67"/>
        <v>1</v>
      </c>
      <c r="AE240" s="26"/>
      <c r="AF240" s="26"/>
      <c r="AG240" s="27">
        <f t="shared" si="74"/>
        <v>1</v>
      </c>
      <c r="AH240" s="24">
        <f t="shared" si="75"/>
        <v>35</v>
      </c>
      <c r="AI240" s="26">
        <f t="shared" si="76"/>
        <v>0</v>
      </c>
      <c r="AJ240" s="26">
        <f t="shared" si="77"/>
        <v>0</v>
      </c>
      <c r="AK240" s="28">
        <f t="shared" si="78"/>
        <v>5</v>
      </c>
      <c r="AL240" s="20"/>
      <c r="AM240" s="14"/>
    </row>
    <row r="241" spans="1:39" ht="20.25" customHeight="1" thickTop="1" thickBot="1" x14ac:dyDescent="0.3">
      <c r="A241" s="21" t="str">
        <f t="shared" ca="1" si="68"/>
        <v/>
      </c>
      <c r="B241" s="22" t="str">
        <f t="shared" ca="1" si="69"/>
        <v/>
      </c>
      <c r="C241" s="23" t="str">
        <f t="array" ref="C241">IF(AND('Interimaire Juin  2017'!D247=$B$1,'Interimaire Juin  2017'!J247=$B$2),'Interimaire Juin  2017'!E247,"")</f>
        <v/>
      </c>
      <c r="D241" s="23" t="str">
        <f>IF(AND('Interimaire Juin  2017'!D247=$B$1,'Interimaire Juin  2017'!J247=$B$2),'Interimaire Juin  2017'!F247,"")</f>
        <v/>
      </c>
      <c r="E241" s="23" t="str">
        <f t="shared" si="62"/>
        <v/>
      </c>
      <c r="F241" s="23" t="str">
        <f t="array" aca="1" ref="F241" ca="1">IFERROR(INDEX(C:C,SMALL($E$2:$E$300,ROW(INDIRECT("233:"&amp;ROWS(C233:C531))))),"")</f>
        <v/>
      </c>
      <c r="G241" s="23" t="str">
        <f t="array" aca="1" ref="G241" ca="1">IFERROR(INDEX(D:D,SMALL($E$2:$E$300,ROW(INDIRECT("233:"&amp;ROWS(D233:D531))))),"")</f>
        <v/>
      </c>
      <c r="H241" s="29"/>
      <c r="I241" s="24">
        <v>7</v>
      </c>
      <c r="J241" s="25">
        <f t="shared" si="63"/>
        <v>1</v>
      </c>
      <c r="K241" s="29"/>
      <c r="L241" s="29"/>
      <c r="M241" s="27">
        <f t="shared" si="70"/>
        <v>1</v>
      </c>
      <c r="N241" s="24">
        <v>7</v>
      </c>
      <c r="O241" s="25">
        <f t="shared" si="64"/>
        <v>1</v>
      </c>
      <c r="P241" s="29"/>
      <c r="Q241" s="29"/>
      <c r="R241" s="27">
        <f t="shared" si="71"/>
        <v>1</v>
      </c>
      <c r="S241" s="24">
        <v>7</v>
      </c>
      <c r="T241" s="25">
        <f t="shared" si="65"/>
        <v>1</v>
      </c>
      <c r="U241" s="26"/>
      <c r="V241" s="26"/>
      <c r="W241" s="27">
        <f t="shared" si="72"/>
        <v>1</v>
      </c>
      <c r="X241" s="24">
        <v>7</v>
      </c>
      <c r="Y241" s="25">
        <f t="shared" si="66"/>
        <v>1</v>
      </c>
      <c r="Z241" s="26"/>
      <c r="AA241" s="26"/>
      <c r="AB241" s="27">
        <f t="shared" si="73"/>
        <v>1</v>
      </c>
      <c r="AC241" s="24">
        <v>7</v>
      </c>
      <c r="AD241" s="25">
        <f t="shared" si="67"/>
        <v>1</v>
      </c>
      <c r="AE241" s="26"/>
      <c r="AF241" s="26"/>
      <c r="AG241" s="27">
        <f t="shared" si="74"/>
        <v>1</v>
      </c>
      <c r="AH241" s="24">
        <f t="shared" si="75"/>
        <v>35</v>
      </c>
      <c r="AI241" s="26">
        <f t="shared" si="76"/>
        <v>0</v>
      </c>
      <c r="AJ241" s="26">
        <f t="shared" si="77"/>
        <v>0</v>
      </c>
      <c r="AK241" s="28">
        <f t="shared" si="78"/>
        <v>5</v>
      </c>
      <c r="AL241" s="20"/>
      <c r="AM241" s="14"/>
    </row>
    <row r="242" spans="1:39" ht="20.25" customHeight="1" thickTop="1" thickBot="1" x14ac:dyDescent="0.3">
      <c r="A242" s="21" t="str">
        <f t="shared" ca="1" si="68"/>
        <v/>
      </c>
      <c r="B242" s="22" t="str">
        <f t="shared" ca="1" si="69"/>
        <v/>
      </c>
      <c r="C242" s="23" t="str">
        <f t="array" ref="C242">IF(AND('Interimaire Juin  2017'!D248=$B$1,'Interimaire Juin  2017'!J248=$B$2),'Interimaire Juin  2017'!E248,"")</f>
        <v/>
      </c>
      <c r="D242" s="23" t="str">
        <f>IF(AND('Interimaire Juin  2017'!D248=$B$1,'Interimaire Juin  2017'!J248=$B$2),'Interimaire Juin  2017'!F248,"")</f>
        <v/>
      </c>
      <c r="E242" s="23" t="str">
        <f t="shared" si="62"/>
        <v/>
      </c>
      <c r="F242" s="23" t="str">
        <f t="array" aca="1" ref="F242" ca="1">IFERROR(INDEX(C:C,SMALL($E$2:$E$300,ROW(INDIRECT("234:"&amp;ROWS(C234:C532))))),"")</f>
        <v/>
      </c>
      <c r="G242" s="23" t="str">
        <f t="array" aca="1" ref="G242" ca="1">IFERROR(INDEX(D:D,SMALL($E$2:$E$300,ROW(INDIRECT("234:"&amp;ROWS(D234:D532))))),"")</f>
        <v/>
      </c>
      <c r="H242" s="29"/>
      <c r="I242" s="24">
        <v>7</v>
      </c>
      <c r="J242" s="25">
        <f t="shared" si="63"/>
        <v>1</v>
      </c>
      <c r="K242" s="29"/>
      <c r="L242" s="29"/>
      <c r="M242" s="27">
        <f t="shared" si="70"/>
        <v>1</v>
      </c>
      <c r="N242" s="24">
        <v>7</v>
      </c>
      <c r="O242" s="25">
        <f t="shared" si="64"/>
        <v>1</v>
      </c>
      <c r="P242" s="29"/>
      <c r="Q242" s="29"/>
      <c r="R242" s="27">
        <f t="shared" si="71"/>
        <v>1</v>
      </c>
      <c r="S242" s="24">
        <v>7</v>
      </c>
      <c r="T242" s="25">
        <f t="shared" si="65"/>
        <v>1</v>
      </c>
      <c r="U242" s="26"/>
      <c r="V242" s="26"/>
      <c r="W242" s="27">
        <f t="shared" si="72"/>
        <v>1</v>
      </c>
      <c r="X242" s="24">
        <v>7</v>
      </c>
      <c r="Y242" s="25">
        <f t="shared" si="66"/>
        <v>1</v>
      </c>
      <c r="Z242" s="26"/>
      <c r="AA242" s="26"/>
      <c r="AB242" s="27">
        <f t="shared" si="73"/>
        <v>1</v>
      </c>
      <c r="AC242" s="24">
        <v>7</v>
      </c>
      <c r="AD242" s="25">
        <f t="shared" si="67"/>
        <v>1</v>
      </c>
      <c r="AE242" s="26"/>
      <c r="AF242" s="26"/>
      <c r="AG242" s="27">
        <f t="shared" si="74"/>
        <v>1</v>
      </c>
      <c r="AH242" s="24">
        <f t="shared" si="75"/>
        <v>35</v>
      </c>
      <c r="AI242" s="26">
        <f t="shared" si="76"/>
        <v>0</v>
      </c>
      <c r="AJ242" s="26">
        <f t="shared" si="77"/>
        <v>0</v>
      </c>
      <c r="AK242" s="28">
        <f t="shared" si="78"/>
        <v>5</v>
      </c>
      <c r="AL242" s="20"/>
      <c r="AM242" s="14"/>
    </row>
    <row r="243" spans="1:39" ht="20.25" customHeight="1" thickTop="1" thickBot="1" x14ac:dyDescent="0.3">
      <c r="A243" s="21" t="str">
        <f t="shared" ca="1" si="68"/>
        <v/>
      </c>
      <c r="B243" s="22" t="str">
        <f t="shared" ca="1" si="69"/>
        <v/>
      </c>
      <c r="C243" s="23" t="str">
        <f t="array" ref="C243">IF(AND('Interimaire Juin  2017'!D249=$B$1,'Interimaire Juin  2017'!J249=$B$2),'Interimaire Juin  2017'!E249,"")</f>
        <v/>
      </c>
      <c r="D243" s="23" t="str">
        <f>IF(AND('Interimaire Juin  2017'!D249=$B$1,'Interimaire Juin  2017'!J249=$B$2),'Interimaire Juin  2017'!F249,"")</f>
        <v/>
      </c>
      <c r="E243" s="23" t="str">
        <f t="shared" si="62"/>
        <v/>
      </c>
      <c r="F243" s="23" t="str">
        <f t="array" aca="1" ref="F243" ca="1">IFERROR(INDEX(C:C,SMALL($E$2:$E$300,ROW(INDIRECT("235:"&amp;ROWS(C235:C533))))),"")</f>
        <v/>
      </c>
      <c r="G243" s="23" t="str">
        <f t="array" aca="1" ref="G243" ca="1">IFERROR(INDEX(D:D,SMALL($E$2:$E$300,ROW(INDIRECT("235:"&amp;ROWS(D235:D533))))),"")</f>
        <v/>
      </c>
      <c r="H243" s="29"/>
      <c r="I243" s="24">
        <v>7</v>
      </c>
      <c r="J243" s="25">
        <f t="shared" si="63"/>
        <v>1</v>
      </c>
      <c r="K243" s="29"/>
      <c r="L243" s="29"/>
      <c r="M243" s="27">
        <f t="shared" si="70"/>
        <v>1</v>
      </c>
      <c r="N243" s="24">
        <v>7</v>
      </c>
      <c r="O243" s="25">
        <f t="shared" si="64"/>
        <v>1</v>
      </c>
      <c r="P243" s="29"/>
      <c r="Q243" s="29"/>
      <c r="R243" s="27">
        <f t="shared" si="71"/>
        <v>1</v>
      </c>
      <c r="S243" s="24">
        <v>7</v>
      </c>
      <c r="T243" s="25">
        <f t="shared" si="65"/>
        <v>1</v>
      </c>
      <c r="U243" s="26"/>
      <c r="V243" s="26"/>
      <c r="W243" s="27">
        <f t="shared" si="72"/>
        <v>1</v>
      </c>
      <c r="X243" s="24">
        <v>7</v>
      </c>
      <c r="Y243" s="25">
        <f t="shared" si="66"/>
        <v>1</v>
      </c>
      <c r="Z243" s="26"/>
      <c r="AA243" s="26"/>
      <c r="AB243" s="27">
        <f t="shared" si="73"/>
        <v>1</v>
      </c>
      <c r="AC243" s="24">
        <v>7</v>
      </c>
      <c r="AD243" s="25">
        <f t="shared" si="67"/>
        <v>1</v>
      </c>
      <c r="AE243" s="26"/>
      <c r="AF243" s="26"/>
      <c r="AG243" s="27">
        <f t="shared" si="74"/>
        <v>1</v>
      </c>
      <c r="AH243" s="24">
        <f t="shared" si="75"/>
        <v>35</v>
      </c>
      <c r="AI243" s="26">
        <f t="shared" si="76"/>
        <v>0</v>
      </c>
      <c r="AJ243" s="26">
        <f t="shared" si="77"/>
        <v>0</v>
      </c>
      <c r="AK243" s="28">
        <f t="shared" si="78"/>
        <v>5</v>
      </c>
      <c r="AL243" s="20"/>
      <c r="AM243" s="14"/>
    </row>
    <row r="244" spans="1:39" ht="20.25" customHeight="1" thickTop="1" thickBot="1" x14ac:dyDescent="0.3">
      <c r="A244" s="21" t="str">
        <f t="shared" ca="1" si="68"/>
        <v/>
      </c>
      <c r="B244" s="22" t="str">
        <f t="shared" ca="1" si="69"/>
        <v/>
      </c>
      <c r="C244" s="23" t="str">
        <f t="array" ref="C244">IF(AND('Interimaire Juin  2017'!D250=$B$1,'Interimaire Juin  2017'!J250=$B$2),'Interimaire Juin  2017'!E250,"")</f>
        <v/>
      </c>
      <c r="D244" s="23" t="str">
        <f>IF(AND('Interimaire Juin  2017'!D250=$B$1,'Interimaire Juin  2017'!J250=$B$2),'Interimaire Juin  2017'!F250,"")</f>
        <v/>
      </c>
      <c r="E244" s="23" t="str">
        <f t="shared" si="62"/>
        <v/>
      </c>
      <c r="F244" s="23" t="str">
        <f t="array" aca="1" ref="F244" ca="1">IFERROR(INDEX(C:C,SMALL($E$2:$E$300,ROW(INDIRECT("236:"&amp;ROWS(C236:C534))))),"")</f>
        <v/>
      </c>
      <c r="G244" s="23" t="str">
        <f t="array" aca="1" ref="G244" ca="1">IFERROR(INDEX(D:D,SMALL($E$2:$E$300,ROW(INDIRECT("236:"&amp;ROWS(D236:D534))))),"")</f>
        <v/>
      </c>
      <c r="H244" s="29"/>
      <c r="I244" s="24">
        <v>7</v>
      </c>
      <c r="J244" s="25">
        <f t="shared" si="63"/>
        <v>1</v>
      </c>
      <c r="K244" s="29"/>
      <c r="L244" s="29"/>
      <c r="M244" s="27">
        <f t="shared" si="70"/>
        <v>1</v>
      </c>
      <c r="N244" s="24">
        <v>7</v>
      </c>
      <c r="O244" s="25">
        <f t="shared" si="64"/>
        <v>1</v>
      </c>
      <c r="P244" s="29"/>
      <c r="Q244" s="29"/>
      <c r="R244" s="27">
        <f t="shared" si="71"/>
        <v>1</v>
      </c>
      <c r="S244" s="24">
        <v>7</v>
      </c>
      <c r="T244" s="25">
        <f t="shared" si="65"/>
        <v>1</v>
      </c>
      <c r="U244" s="26"/>
      <c r="V244" s="26"/>
      <c r="W244" s="27">
        <f t="shared" si="72"/>
        <v>1</v>
      </c>
      <c r="X244" s="24">
        <v>7</v>
      </c>
      <c r="Y244" s="25">
        <f t="shared" si="66"/>
        <v>1</v>
      </c>
      <c r="Z244" s="26"/>
      <c r="AA244" s="26"/>
      <c r="AB244" s="27">
        <f t="shared" si="73"/>
        <v>1</v>
      </c>
      <c r="AC244" s="24">
        <v>7</v>
      </c>
      <c r="AD244" s="25">
        <f t="shared" si="67"/>
        <v>1</v>
      </c>
      <c r="AE244" s="26"/>
      <c r="AF244" s="26"/>
      <c r="AG244" s="27">
        <f t="shared" si="74"/>
        <v>1</v>
      </c>
      <c r="AH244" s="24">
        <f t="shared" si="75"/>
        <v>35</v>
      </c>
      <c r="AI244" s="26">
        <f t="shared" si="76"/>
        <v>0</v>
      </c>
      <c r="AJ244" s="26">
        <f t="shared" si="77"/>
        <v>0</v>
      </c>
      <c r="AK244" s="28">
        <f t="shared" si="78"/>
        <v>5</v>
      </c>
      <c r="AL244" s="20"/>
      <c r="AM244" s="14"/>
    </row>
    <row r="245" spans="1:39" ht="20.25" customHeight="1" thickTop="1" thickBot="1" x14ac:dyDescent="0.3">
      <c r="A245" s="21" t="str">
        <f t="shared" ca="1" si="68"/>
        <v/>
      </c>
      <c r="B245" s="22" t="str">
        <f t="shared" ca="1" si="69"/>
        <v/>
      </c>
      <c r="C245" s="23" t="str">
        <f t="array" ref="C245">IF(AND('Interimaire Juin  2017'!D251=$B$1,'Interimaire Juin  2017'!J251=$B$2),'Interimaire Juin  2017'!E251,"")</f>
        <v/>
      </c>
      <c r="D245" s="23" t="str">
        <f>IF(AND('Interimaire Juin  2017'!D251=$B$1,'Interimaire Juin  2017'!J251=$B$2),'Interimaire Juin  2017'!F251,"")</f>
        <v/>
      </c>
      <c r="E245" s="23" t="str">
        <f t="shared" si="62"/>
        <v/>
      </c>
      <c r="F245" s="23" t="str">
        <f t="array" aca="1" ref="F245" ca="1">IFERROR(INDEX(C:C,SMALL($E$2:$E$300,ROW(INDIRECT("237:"&amp;ROWS(C237:C535))))),"")</f>
        <v/>
      </c>
      <c r="G245" s="23" t="str">
        <f t="array" aca="1" ref="G245" ca="1">IFERROR(INDEX(D:D,SMALL($E$2:$E$300,ROW(INDIRECT("237:"&amp;ROWS(D237:D535))))),"")</f>
        <v/>
      </c>
      <c r="H245" s="29"/>
      <c r="I245" s="24">
        <v>7</v>
      </c>
      <c r="J245" s="25">
        <f t="shared" si="63"/>
        <v>1</v>
      </c>
      <c r="K245" s="29"/>
      <c r="L245" s="29"/>
      <c r="M245" s="27">
        <f t="shared" si="70"/>
        <v>1</v>
      </c>
      <c r="N245" s="24">
        <v>7</v>
      </c>
      <c r="O245" s="25">
        <f t="shared" si="64"/>
        <v>1</v>
      </c>
      <c r="P245" s="29"/>
      <c r="Q245" s="29"/>
      <c r="R245" s="27">
        <f t="shared" si="71"/>
        <v>1</v>
      </c>
      <c r="S245" s="24">
        <v>7</v>
      </c>
      <c r="T245" s="25">
        <f t="shared" si="65"/>
        <v>1</v>
      </c>
      <c r="U245" s="26"/>
      <c r="V245" s="26"/>
      <c r="W245" s="27">
        <f t="shared" si="72"/>
        <v>1</v>
      </c>
      <c r="X245" s="24">
        <v>7</v>
      </c>
      <c r="Y245" s="25">
        <f t="shared" si="66"/>
        <v>1</v>
      </c>
      <c r="Z245" s="26"/>
      <c r="AA245" s="26"/>
      <c r="AB245" s="27">
        <f t="shared" si="73"/>
        <v>1</v>
      </c>
      <c r="AC245" s="24">
        <v>7</v>
      </c>
      <c r="AD245" s="25">
        <f t="shared" si="67"/>
        <v>1</v>
      </c>
      <c r="AE245" s="26"/>
      <c r="AF245" s="26"/>
      <c r="AG245" s="27">
        <f t="shared" si="74"/>
        <v>1</v>
      </c>
      <c r="AH245" s="24">
        <f t="shared" si="75"/>
        <v>35</v>
      </c>
      <c r="AI245" s="26">
        <f t="shared" si="76"/>
        <v>0</v>
      </c>
      <c r="AJ245" s="26">
        <f t="shared" si="77"/>
        <v>0</v>
      </c>
      <c r="AK245" s="28">
        <f t="shared" si="78"/>
        <v>5</v>
      </c>
      <c r="AL245" s="20"/>
      <c r="AM245" s="14"/>
    </row>
    <row r="246" spans="1:39" ht="20.25" customHeight="1" thickTop="1" thickBot="1" x14ac:dyDescent="0.3">
      <c r="A246" s="21" t="str">
        <f t="shared" ca="1" si="68"/>
        <v/>
      </c>
      <c r="B246" s="22" t="str">
        <f t="shared" ca="1" si="69"/>
        <v/>
      </c>
      <c r="C246" s="23" t="str">
        <f t="array" ref="C246">IF(AND('Interimaire Juin  2017'!D252=$B$1,'Interimaire Juin  2017'!J252=$B$2),'Interimaire Juin  2017'!E252,"")</f>
        <v/>
      </c>
      <c r="D246" s="23" t="str">
        <f>IF(AND('Interimaire Juin  2017'!D252=$B$1,'Interimaire Juin  2017'!J252=$B$2),'Interimaire Juin  2017'!F252,"")</f>
        <v/>
      </c>
      <c r="E246" s="23" t="str">
        <f t="shared" si="62"/>
        <v/>
      </c>
      <c r="F246" s="23" t="str">
        <f t="array" aca="1" ref="F246" ca="1">IFERROR(INDEX(C:C,SMALL($E$2:$E$300,ROW(INDIRECT("238:"&amp;ROWS(C238:C536))))),"")</f>
        <v/>
      </c>
      <c r="G246" s="23" t="str">
        <f t="array" aca="1" ref="G246" ca="1">IFERROR(INDEX(D:D,SMALL($E$2:$E$300,ROW(INDIRECT("238:"&amp;ROWS(D238:D536))))),"")</f>
        <v/>
      </c>
      <c r="H246" s="29"/>
      <c r="I246" s="24">
        <v>7</v>
      </c>
      <c r="J246" s="25">
        <f t="shared" si="63"/>
        <v>1</v>
      </c>
      <c r="K246" s="29"/>
      <c r="L246" s="29"/>
      <c r="M246" s="27">
        <f t="shared" si="70"/>
        <v>1</v>
      </c>
      <c r="N246" s="24">
        <v>7</v>
      </c>
      <c r="O246" s="25">
        <f t="shared" si="64"/>
        <v>1</v>
      </c>
      <c r="P246" s="29"/>
      <c r="Q246" s="29"/>
      <c r="R246" s="27">
        <f t="shared" si="71"/>
        <v>1</v>
      </c>
      <c r="S246" s="24">
        <v>7</v>
      </c>
      <c r="T246" s="25">
        <f t="shared" si="65"/>
        <v>1</v>
      </c>
      <c r="U246" s="26"/>
      <c r="V246" s="26"/>
      <c r="W246" s="27">
        <f t="shared" si="72"/>
        <v>1</v>
      </c>
      <c r="X246" s="24">
        <v>7</v>
      </c>
      <c r="Y246" s="25">
        <f t="shared" si="66"/>
        <v>1</v>
      </c>
      <c r="Z246" s="26"/>
      <c r="AA246" s="26"/>
      <c r="AB246" s="27">
        <f t="shared" si="73"/>
        <v>1</v>
      </c>
      <c r="AC246" s="24">
        <v>7</v>
      </c>
      <c r="AD246" s="25">
        <f t="shared" si="67"/>
        <v>1</v>
      </c>
      <c r="AE246" s="26"/>
      <c r="AF246" s="26"/>
      <c r="AG246" s="27">
        <f t="shared" si="74"/>
        <v>1</v>
      </c>
      <c r="AH246" s="24">
        <f t="shared" si="75"/>
        <v>35</v>
      </c>
      <c r="AI246" s="26">
        <f t="shared" si="76"/>
        <v>0</v>
      </c>
      <c r="AJ246" s="26">
        <f t="shared" si="77"/>
        <v>0</v>
      </c>
      <c r="AK246" s="28">
        <f t="shared" si="78"/>
        <v>5</v>
      </c>
      <c r="AL246" s="20"/>
      <c r="AM246" s="14"/>
    </row>
    <row r="247" spans="1:39" ht="20.25" customHeight="1" thickTop="1" thickBot="1" x14ac:dyDescent="0.3">
      <c r="A247" s="21" t="str">
        <f t="shared" ca="1" si="68"/>
        <v/>
      </c>
      <c r="B247" s="22" t="str">
        <f t="shared" ca="1" si="69"/>
        <v/>
      </c>
      <c r="C247" s="23" t="str">
        <f t="array" ref="C247">IF(AND('Interimaire Juin  2017'!D253=$B$1,'Interimaire Juin  2017'!J253=$B$2),'Interimaire Juin  2017'!E253,"")</f>
        <v/>
      </c>
      <c r="D247" s="23" t="str">
        <f>IF(AND('Interimaire Juin  2017'!D253=$B$1,'Interimaire Juin  2017'!J253=$B$2),'Interimaire Juin  2017'!F253,"")</f>
        <v/>
      </c>
      <c r="E247" s="23" t="str">
        <f t="shared" si="62"/>
        <v/>
      </c>
      <c r="F247" s="23" t="str">
        <f t="array" aca="1" ref="F247" ca="1">IFERROR(INDEX(C:C,SMALL($E$2:$E$300,ROW(INDIRECT("239:"&amp;ROWS(C239:C537))))),"")</f>
        <v/>
      </c>
      <c r="G247" s="23" t="str">
        <f t="array" aca="1" ref="G247" ca="1">IFERROR(INDEX(D:D,SMALL($E$2:$E$300,ROW(INDIRECT("239:"&amp;ROWS(D239:D537))))),"")</f>
        <v/>
      </c>
      <c r="H247" s="29"/>
      <c r="I247" s="24">
        <v>7</v>
      </c>
      <c r="J247" s="25">
        <f t="shared" si="63"/>
        <v>1</v>
      </c>
      <c r="K247" s="29"/>
      <c r="L247" s="29"/>
      <c r="M247" s="27">
        <f t="shared" si="70"/>
        <v>1</v>
      </c>
      <c r="N247" s="24">
        <v>7</v>
      </c>
      <c r="O247" s="25">
        <f t="shared" si="64"/>
        <v>1</v>
      </c>
      <c r="P247" s="29"/>
      <c r="Q247" s="29"/>
      <c r="R247" s="27">
        <f t="shared" si="71"/>
        <v>1</v>
      </c>
      <c r="S247" s="24">
        <v>7</v>
      </c>
      <c r="T247" s="25">
        <f t="shared" si="65"/>
        <v>1</v>
      </c>
      <c r="U247" s="26"/>
      <c r="V247" s="26"/>
      <c r="W247" s="27">
        <f t="shared" si="72"/>
        <v>1</v>
      </c>
      <c r="X247" s="24">
        <v>7</v>
      </c>
      <c r="Y247" s="25">
        <f t="shared" si="66"/>
        <v>1</v>
      </c>
      <c r="Z247" s="26"/>
      <c r="AA247" s="26"/>
      <c r="AB247" s="27">
        <f t="shared" si="73"/>
        <v>1</v>
      </c>
      <c r="AC247" s="24">
        <v>7</v>
      </c>
      <c r="AD247" s="25">
        <f t="shared" si="67"/>
        <v>1</v>
      </c>
      <c r="AE247" s="26"/>
      <c r="AF247" s="26"/>
      <c r="AG247" s="27">
        <f t="shared" si="74"/>
        <v>1</v>
      </c>
      <c r="AH247" s="24">
        <f t="shared" si="75"/>
        <v>35</v>
      </c>
      <c r="AI247" s="26">
        <f t="shared" si="76"/>
        <v>0</v>
      </c>
      <c r="AJ247" s="26">
        <f t="shared" si="77"/>
        <v>0</v>
      </c>
      <c r="AK247" s="28">
        <f t="shared" si="78"/>
        <v>5</v>
      </c>
      <c r="AL247" s="20"/>
      <c r="AM247" s="14"/>
    </row>
    <row r="248" spans="1:39" ht="20.25" customHeight="1" thickTop="1" thickBot="1" x14ac:dyDescent="0.3">
      <c r="A248" s="21" t="str">
        <f t="shared" ca="1" si="68"/>
        <v/>
      </c>
      <c r="B248" s="22" t="str">
        <f t="shared" ca="1" si="69"/>
        <v/>
      </c>
      <c r="C248" s="23" t="str">
        <f t="array" ref="C248">IF(AND('Interimaire Juin  2017'!D254=$B$1,'Interimaire Juin  2017'!J254=$B$2),'Interimaire Juin  2017'!E254,"")</f>
        <v/>
      </c>
      <c r="D248" s="23" t="str">
        <f>IF(AND('Interimaire Juin  2017'!D254=$B$1,'Interimaire Juin  2017'!J254=$B$2),'Interimaire Juin  2017'!F254,"")</f>
        <v/>
      </c>
      <c r="E248" s="23" t="str">
        <f t="shared" si="62"/>
        <v/>
      </c>
      <c r="F248" s="23" t="str">
        <f t="array" aca="1" ref="F248" ca="1">IFERROR(INDEX(C:C,SMALL($E$2:$E$300,ROW(INDIRECT("240:"&amp;ROWS(C240:C538))))),"")</f>
        <v/>
      </c>
      <c r="G248" s="23" t="str">
        <f t="array" aca="1" ref="G248" ca="1">IFERROR(INDEX(D:D,SMALL($E$2:$E$300,ROW(INDIRECT("240:"&amp;ROWS(D240:D538))))),"")</f>
        <v/>
      </c>
      <c r="H248" s="29"/>
      <c r="I248" s="24">
        <v>7</v>
      </c>
      <c r="J248" s="25">
        <f t="shared" si="63"/>
        <v>1</v>
      </c>
      <c r="K248" s="29"/>
      <c r="L248" s="29"/>
      <c r="M248" s="27">
        <f t="shared" si="70"/>
        <v>1</v>
      </c>
      <c r="N248" s="24">
        <v>7</v>
      </c>
      <c r="O248" s="25">
        <f t="shared" si="64"/>
        <v>1</v>
      </c>
      <c r="P248" s="29"/>
      <c r="Q248" s="29"/>
      <c r="R248" s="27">
        <f t="shared" si="71"/>
        <v>1</v>
      </c>
      <c r="S248" s="24">
        <v>7</v>
      </c>
      <c r="T248" s="25">
        <f t="shared" si="65"/>
        <v>1</v>
      </c>
      <c r="U248" s="26"/>
      <c r="V248" s="26"/>
      <c r="W248" s="27">
        <f t="shared" si="72"/>
        <v>1</v>
      </c>
      <c r="X248" s="24">
        <v>7</v>
      </c>
      <c r="Y248" s="25">
        <f t="shared" si="66"/>
        <v>1</v>
      </c>
      <c r="Z248" s="26"/>
      <c r="AA248" s="26"/>
      <c r="AB248" s="27">
        <f t="shared" si="73"/>
        <v>1</v>
      </c>
      <c r="AC248" s="24">
        <v>7</v>
      </c>
      <c r="AD248" s="25">
        <f t="shared" si="67"/>
        <v>1</v>
      </c>
      <c r="AE248" s="26"/>
      <c r="AF248" s="26"/>
      <c r="AG248" s="27">
        <f t="shared" si="74"/>
        <v>1</v>
      </c>
      <c r="AH248" s="24">
        <f t="shared" si="75"/>
        <v>35</v>
      </c>
      <c r="AI248" s="26">
        <f t="shared" si="76"/>
        <v>0</v>
      </c>
      <c r="AJ248" s="26">
        <f t="shared" si="77"/>
        <v>0</v>
      </c>
      <c r="AK248" s="28">
        <f t="shared" si="78"/>
        <v>5</v>
      </c>
      <c r="AL248" s="20"/>
      <c r="AM248" s="14"/>
    </row>
    <row r="249" spans="1:39" ht="20.25" customHeight="1" thickTop="1" thickBot="1" x14ac:dyDescent="0.3">
      <c r="A249" s="21" t="str">
        <f t="shared" ca="1" si="68"/>
        <v/>
      </c>
      <c r="B249" s="22" t="str">
        <f t="shared" ca="1" si="69"/>
        <v/>
      </c>
      <c r="C249" s="23" t="str">
        <f t="array" ref="C249">IF(AND('Interimaire Juin  2017'!D255=$B$1,'Interimaire Juin  2017'!J255=$B$2),'Interimaire Juin  2017'!E255,"")</f>
        <v/>
      </c>
      <c r="D249" s="23" t="str">
        <f>IF(AND('Interimaire Juin  2017'!D255=$B$1,'Interimaire Juin  2017'!J255=$B$2),'Interimaire Juin  2017'!F255,"")</f>
        <v/>
      </c>
      <c r="E249" s="23" t="str">
        <f t="shared" si="62"/>
        <v/>
      </c>
      <c r="F249" s="23" t="str">
        <f t="array" aca="1" ref="F249" ca="1">IFERROR(INDEX(C:C,SMALL($E$2:$E$300,ROW(INDIRECT("241:"&amp;ROWS(C241:C539))))),"")</f>
        <v/>
      </c>
      <c r="G249" s="23" t="str">
        <f t="array" aca="1" ref="G249" ca="1">IFERROR(INDEX(D:D,SMALL($E$2:$E$300,ROW(INDIRECT("241:"&amp;ROWS(D241:D539))))),"")</f>
        <v/>
      </c>
      <c r="H249" s="29"/>
      <c r="I249" s="24">
        <v>7</v>
      </c>
      <c r="J249" s="25">
        <f t="shared" si="63"/>
        <v>1</v>
      </c>
      <c r="K249" s="29"/>
      <c r="L249" s="29"/>
      <c r="M249" s="27">
        <f t="shared" si="70"/>
        <v>1</v>
      </c>
      <c r="N249" s="24">
        <v>7</v>
      </c>
      <c r="O249" s="25">
        <f t="shared" si="64"/>
        <v>1</v>
      </c>
      <c r="P249" s="29"/>
      <c r="Q249" s="29"/>
      <c r="R249" s="27">
        <f t="shared" si="71"/>
        <v>1</v>
      </c>
      <c r="S249" s="24">
        <v>7</v>
      </c>
      <c r="T249" s="25">
        <f t="shared" si="65"/>
        <v>1</v>
      </c>
      <c r="U249" s="26"/>
      <c r="V249" s="26"/>
      <c r="W249" s="27">
        <f t="shared" si="72"/>
        <v>1</v>
      </c>
      <c r="X249" s="24">
        <v>7</v>
      </c>
      <c r="Y249" s="25">
        <f t="shared" si="66"/>
        <v>1</v>
      </c>
      <c r="Z249" s="26"/>
      <c r="AA249" s="26"/>
      <c r="AB249" s="27">
        <f t="shared" si="73"/>
        <v>1</v>
      </c>
      <c r="AC249" s="24">
        <v>7</v>
      </c>
      <c r="AD249" s="25">
        <f t="shared" si="67"/>
        <v>1</v>
      </c>
      <c r="AE249" s="26"/>
      <c r="AF249" s="26"/>
      <c r="AG249" s="27">
        <f t="shared" si="74"/>
        <v>1</v>
      </c>
      <c r="AH249" s="24">
        <f t="shared" si="75"/>
        <v>35</v>
      </c>
      <c r="AI249" s="26">
        <f t="shared" si="76"/>
        <v>0</v>
      </c>
      <c r="AJ249" s="26">
        <f t="shared" si="77"/>
        <v>0</v>
      </c>
      <c r="AK249" s="28">
        <f t="shared" si="78"/>
        <v>5</v>
      </c>
      <c r="AL249" s="20"/>
      <c r="AM249" s="14"/>
    </row>
    <row r="250" spans="1:39" ht="20.25" customHeight="1" thickTop="1" thickBot="1" x14ac:dyDescent="0.3">
      <c r="A250" s="21" t="str">
        <f t="shared" ca="1" si="68"/>
        <v/>
      </c>
      <c r="B250" s="22" t="str">
        <f t="shared" ca="1" si="69"/>
        <v/>
      </c>
      <c r="C250" s="23" t="str">
        <f t="array" ref="C250">IF(AND('Interimaire Juin  2017'!D256=$B$1,'Interimaire Juin  2017'!J256=$B$2),'Interimaire Juin  2017'!E256,"")</f>
        <v/>
      </c>
      <c r="D250" s="23" t="str">
        <f>IF(AND('Interimaire Juin  2017'!D256=$B$1,'Interimaire Juin  2017'!J256=$B$2),'Interimaire Juin  2017'!F256,"")</f>
        <v/>
      </c>
      <c r="E250" s="23" t="str">
        <f t="shared" si="62"/>
        <v/>
      </c>
      <c r="F250" s="23" t="str">
        <f t="array" aca="1" ref="F250" ca="1">IFERROR(INDEX(C:C,SMALL($E$2:$E$300,ROW(INDIRECT("242:"&amp;ROWS(C242:C540))))),"")</f>
        <v/>
      </c>
      <c r="G250" s="23" t="str">
        <f t="array" aca="1" ref="G250" ca="1">IFERROR(INDEX(D:D,SMALL($E$2:$E$300,ROW(INDIRECT("242:"&amp;ROWS(D242:D540))))),"")</f>
        <v/>
      </c>
      <c r="H250" s="29"/>
      <c r="I250" s="24">
        <v>7</v>
      </c>
      <c r="J250" s="25">
        <f t="shared" si="63"/>
        <v>1</v>
      </c>
      <c r="K250" s="29"/>
      <c r="L250" s="29"/>
      <c r="M250" s="27">
        <f t="shared" si="70"/>
        <v>1</v>
      </c>
      <c r="N250" s="24">
        <v>7</v>
      </c>
      <c r="O250" s="25">
        <f t="shared" si="64"/>
        <v>1</v>
      </c>
      <c r="P250" s="29"/>
      <c r="Q250" s="29"/>
      <c r="R250" s="27">
        <f t="shared" si="71"/>
        <v>1</v>
      </c>
      <c r="S250" s="24">
        <v>7</v>
      </c>
      <c r="T250" s="25">
        <f t="shared" si="65"/>
        <v>1</v>
      </c>
      <c r="U250" s="26"/>
      <c r="V250" s="26"/>
      <c r="W250" s="27">
        <f t="shared" si="72"/>
        <v>1</v>
      </c>
      <c r="X250" s="24">
        <v>7</v>
      </c>
      <c r="Y250" s="25">
        <f t="shared" si="66"/>
        <v>1</v>
      </c>
      <c r="Z250" s="26"/>
      <c r="AA250" s="26"/>
      <c r="AB250" s="27">
        <f t="shared" si="73"/>
        <v>1</v>
      </c>
      <c r="AC250" s="24">
        <v>7</v>
      </c>
      <c r="AD250" s="25">
        <f t="shared" si="67"/>
        <v>1</v>
      </c>
      <c r="AE250" s="26"/>
      <c r="AF250" s="26"/>
      <c r="AG250" s="27">
        <f t="shared" si="74"/>
        <v>1</v>
      </c>
      <c r="AH250" s="24">
        <f t="shared" si="75"/>
        <v>35</v>
      </c>
      <c r="AI250" s="26">
        <f t="shared" si="76"/>
        <v>0</v>
      </c>
      <c r="AJ250" s="26">
        <f t="shared" si="77"/>
        <v>0</v>
      </c>
      <c r="AK250" s="28">
        <f t="shared" si="78"/>
        <v>5</v>
      </c>
      <c r="AL250" s="20"/>
      <c r="AM250" s="14"/>
    </row>
    <row r="251" spans="1:39" ht="20.25" customHeight="1" thickTop="1" thickBot="1" x14ac:dyDescent="0.3">
      <c r="A251" s="21" t="str">
        <f t="shared" ca="1" si="68"/>
        <v/>
      </c>
      <c r="B251" s="22" t="str">
        <f t="shared" ca="1" si="69"/>
        <v/>
      </c>
      <c r="C251" s="23" t="str">
        <f t="array" ref="C251">IF(AND('Interimaire Juin  2017'!D257=$B$1,'Interimaire Juin  2017'!J257=$B$2),'Interimaire Juin  2017'!E257,"")</f>
        <v/>
      </c>
      <c r="D251" s="23" t="str">
        <f>IF(AND('Interimaire Juin  2017'!D257=$B$1,'Interimaire Juin  2017'!J257=$B$2),'Interimaire Juin  2017'!F257,"")</f>
        <v/>
      </c>
      <c r="E251" s="23" t="str">
        <f t="shared" si="62"/>
        <v/>
      </c>
      <c r="F251" s="23" t="str">
        <f t="array" aca="1" ref="F251" ca="1">IFERROR(INDEX(C:C,SMALL($E$2:$E$300,ROW(INDIRECT("243:"&amp;ROWS(C243:C541))))),"")</f>
        <v/>
      </c>
      <c r="G251" s="23" t="str">
        <f t="array" aca="1" ref="G251" ca="1">IFERROR(INDEX(D:D,SMALL($E$2:$E$300,ROW(INDIRECT("243:"&amp;ROWS(D243:D541))))),"")</f>
        <v/>
      </c>
      <c r="H251" s="29"/>
      <c r="I251" s="24">
        <v>7</v>
      </c>
      <c r="J251" s="25">
        <f t="shared" si="63"/>
        <v>1</v>
      </c>
      <c r="K251" s="29"/>
      <c r="L251" s="29"/>
      <c r="M251" s="27">
        <f t="shared" si="70"/>
        <v>1</v>
      </c>
      <c r="N251" s="24">
        <v>7</v>
      </c>
      <c r="O251" s="25">
        <f t="shared" si="64"/>
        <v>1</v>
      </c>
      <c r="P251" s="29"/>
      <c r="Q251" s="29"/>
      <c r="R251" s="27">
        <f t="shared" si="71"/>
        <v>1</v>
      </c>
      <c r="S251" s="24">
        <v>7</v>
      </c>
      <c r="T251" s="25">
        <f t="shared" si="65"/>
        <v>1</v>
      </c>
      <c r="U251" s="26"/>
      <c r="V251" s="26"/>
      <c r="W251" s="27">
        <f t="shared" si="72"/>
        <v>1</v>
      </c>
      <c r="X251" s="24">
        <v>7</v>
      </c>
      <c r="Y251" s="25">
        <f t="shared" si="66"/>
        <v>1</v>
      </c>
      <c r="Z251" s="26"/>
      <c r="AA251" s="26"/>
      <c r="AB251" s="27">
        <f t="shared" si="73"/>
        <v>1</v>
      </c>
      <c r="AC251" s="24">
        <v>7</v>
      </c>
      <c r="AD251" s="25">
        <f t="shared" si="67"/>
        <v>1</v>
      </c>
      <c r="AE251" s="26"/>
      <c r="AF251" s="26"/>
      <c r="AG251" s="27">
        <f t="shared" si="74"/>
        <v>1</v>
      </c>
      <c r="AH251" s="24">
        <f t="shared" si="75"/>
        <v>35</v>
      </c>
      <c r="AI251" s="26">
        <f t="shared" si="76"/>
        <v>0</v>
      </c>
      <c r="AJ251" s="26">
        <f t="shared" si="77"/>
        <v>0</v>
      </c>
      <c r="AK251" s="28">
        <f t="shared" si="78"/>
        <v>5</v>
      </c>
      <c r="AL251" s="20"/>
      <c r="AM251" s="14"/>
    </row>
    <row r="252" spans="1:39" ht="20.25" customHeight="1" thickTop="1" thickBot="1" x14ac:dyDescent="0.3">
      <c r="A252" s="21" t="str">
        <f t="shared" ca="1" si="68"/>
        <v/>
      </c>
      <c r="B252" s="22" t="str">
        <f t="shared" ca="1" si="69"/>
        <v/>
      </c>
      <c r="C252" s="23" t="str">
        <f t="array" ref="C252">IF(AND('Interimaire Juin  2017'!D258=$B$1,'Interimaire Juin  2017'!J258=$B$2),'Interimaire Juin  2017'!E258,"")</f>
        <v/>
      </c>
      <c r="D252" s="23" t="str">
        <f>IF(AND('Interimaire Juin  2017'!D258=$B$1,'Interimaire Juin  2017'!J258=$B$2),'Interimaire Juin  2017'!F258,"")</f>
        <v/>
      </c>
      <c r="E252" s="23" t="str">
        <f t="shared" si="62"/>
        <v/>
      </c>
      <c r="F252" s="23" t="str">
        <f t="array" aca="1" ref="F252" ca="1">IFERROR(INDEX(C:C,SMALL($E$2:$E$300,ROW(INDIRECT("244:"&amp;ROWS(C244:C542))))),"")</f>
        <v/>
      </c>
      <c r="G252" s="23" t="str">
        <f t="array" aca="1" ref="G252" ca="1">IFERROR(INDEX(D:D,SMALL($E$2:$E$300,ROW(INDIRECT("244:"&amp;ROWS(D244:D542))))),"")</f>
        <v/>
      </c>
      <c r="H252" s="29"/>
      <c r="I252" s="24">
        <v>7</v>
      </c>
      <c r="J252" s="25">
        <f t="shared" si="63"/>
        <v>1</v>
      </c>
      <c r="K252" s="29"/>
      <c r="L252" s="29"/>
      <c r="M252" s="27">
        <f t="shared" si="70"/>
        <v>1</v>
      </c>
      <c r="N252" s="24">
        <v>7</v>
      </c>
      <c r="O252" s="25">
        <f t="shared" si="64"/>
        <v>1</v>
      </c>
      <c r="P252" s="29"/>
      <c r="Q252" s="29"/>
      <c r="R252" s="27">
        <f t="shared" si="71"/>
        <v>1</v>
      </c>
      <c r="S252" s="24">
        <v>7</v>
      </c>
      <c r="T252" s="25">
        <f t="shared" si="65"/>
        <v>1</v>
      </c>
      <c r="U252" s="26"/>
      <c r="V252" s="26"/>
      <c r="W252" s="27">
        <f t="shared" si="72"/>
        <v>1</v>
      </c>
      <c r="X252" s="24">
        <v>7</v>
      </c>
      <c r="Y252" s="25">
        <f t="shared" si="66"/>
        <v>1</v>
      </c>
      <c r="Z252" s="26"/>
      <c r="AA252" s="26"/>
      <c r="AB252" s="27">
        <f t="shared" si="73"/>
        <v>1</v>
      </c>
      <c r="AC252" s="24">
        <v>7</v>
      </c>
      <c r="AD252" s="25">
        <f t="shared" si="67"/>
        <v>1</v>
      </c>
      <c r="AE252" s="26"/>
      <c r="AF252" s="26"/>
      <c r="AG252" s="27">
        <f t="shared" si="74"/>
        <v>1</v>
      </c>
      <c r="AH252" s="24">
        <f t="shared" si="75"/>
        <v>35</v>
      </c>
      <c r="AI252" s="26">
        <f t="shared" si="76"/>
        <v>0</v>
      </c>
      <c r="AJ252" s="26">
        <f t="shared" si="77"/>
        <v>0</v>
      </c>
      <c r="AK252" s="28">
        <f t="shared" si="78"/>
        <v>5</v>
      </c>
      <c r="AL252" s="20"/>
      <c r="AM252" s="14"/>
    </row>
    <row r="253" spans="1:39" ht="20.25" customHeight="1" thickTop="1" thickBot="1" x14ac:dyDescent="0.3">
      <c r="A253" s="21" t="str">
        <f t="shared" ca="1" si="68"/>
        <v/>
      </c>
      <c r="B253" s="22" t="str">
        <f t="shared" ca="1" si="69"/>
        <v/>
      </c>
      <c r="C253" s="23" t="str">
        <f t="array" ref="C253">IF(AND('Interimaire Juin  2017'!D259=$B$1,'Interimaire Juin  2017'!J259=$B$2),'Interimaire Juin  2017'!E259,"")</f>
        <v/>
      </c>
      <c r="D253" s="23" t="str">
        <f>IF(AND('Interimaire Juin  2017'!D259=$B$1,'Interimaire Juin  2017'!J259=$B$2),'Interimaire Juin  2017'!F259,"")</f>
        <v/>
      </c>
      <c r="E253" s="23" t="str">
        <f t="shared" si="62"/>
        <v/>
      </c>
      <c r="F253" s="23" t="str">
        <f t="array" aca="1" ref="F253" ca="1">IFERROR(INDEX(C:C,SMALL($E$2:$E$300,ROW(INDIRECT("245:"&amp;ROWS(C245:C543))))),"")</f>
        <v/>
      </c>
      <c r="G253" s="23" t="str">
        <f t="array" aca="1" ref="G253" ca="1">IFERROR(INDEX(D:D,SMALL($E$2:$E$300,ROW(INDIRECT("245:"&amp;ROWS(D245:D543))))),"")</f>
        <v/>
      </c>
      <c r="H253" s="29"/>
      <c r="I253" s="24">
        <v>7</v>
      </c>
      <c r="J253" s="25">
        <f t="shared" si="63"/>
        <v>1</v>
      </c>
      <c r="K253" s="29"/>
      <c r="L253" s="29"/>
      <c r="M253" s="27">
        <f t="shared" si="70"/>
        <v>1</v>
      </c>
      <c r="N253" s="24">
        <v>7</v>
      </c>
      <c r="O253" s="25">
        <f t="shared" si="64"/>
        <v>1</v>
      </c>
      <c r="P253" s="29"/>
      <c r="Q253" s="29"/>
      <c r="R253" s="27">
        <f t="shared" si="71"/>
        <v>1</v>
      </c>
      <c r="S253" s="24">
        <v>7</v>
      </c>
      <c r="T253" s="25">
        <f t="shared" si="65"/>
        <v>1</v>
      </c>
      <c r="U253" s="26"/>
      <c r="V253" s="26"/>
      <c r="W253" s="27">
        <f t="shared" si="72"/>
        <v>1</v>
      </c>
      <c r="X253" s="24">
        <v>7</v>
      </c>
      <c r="Y253" s="25">
        <f t="shared" si="66"/>
        <v>1</v>
      </c>
      <c r="Z253" s="26"/>
      <c r="AA253" s="26"/>
      <c r="AB253" s="27">
        <f t="shared" si="73"/>
        <v>1</v>
      </c>
      <c r="AC253" s="24">
        <v>7</v>
      </c>
      <c r="AD253" s="25">
        <f t="shared" si="67"/>
        <v>1</v>
      </c>
      <c r="AE253" s="26"/>
      <c r="AF253" s="26"/>
      <c r="AG253" s="27">
        <f t="shared" si="74"/>
        <v>1</v>
      </c>
      <c r="AH253" s="24">
        <f t="shared" si="75"/>
        <v>35</v>
      </c>
      <c r="AI253" s="26">
        <f t="shared" si="76"/>
        <v>0</v>
      </c>
      <c r="AJ253" s="26">
        <f t="shared" si="77"/>
        <v>0</v>
      </c>
      <c r="AK253" s="28">
        <f t="shared" si="78"/>
        <v>5</v>
      </c>
      <c r="AL253" s="20"/>
      <c r="AM253" s="14"/>
    </row>
    <row r="254" spans="1:39" ht="20.25" customHeight="1" thickTop="1" thickBot="1" x14ac:dyDescent="0.3">
      <c r="A254" s="21" t="str">
        <f t="shared" ca="1" si="68"/>
        <v/>
      </c>
      <c r="B254" s="22" t="str">
        <f t="shared" ca="1" si="69"/>
        <v/>
      </c>
      <c r="C254" s="23" t="str">
        <f t="array" ref="C254">IF(AND('Interimaire Juin  2017'!D260=$B$1,'Interimaire Juin  2017'!J260=$B$2),'Interimaire Juin  2017'!E260,"")</f>
        <v/>
      </c>
      <c r="D254" s="23" t="str">
        <f>IF(AND('Interimaire Juin  2017'!D260=$B$1,'Interimaire Juin  2017'!J260=$B$2),'Interimaire Juin  2017'!F260,"")</f>
        <v/>
      </c>
      <c r="E254" s="23" t="str">
        <f t="shared" si="62"/>
        <v/>
      </c>
      <c r="F254" s="23" t="str">
        <f t="array" aca="1" ref="F254" ca="1">IFERROR(INDEX(C:C,SMALL($E$2:$E$300,ROW(INDIRECT("246:"&amp;ROWS(C246:C544))))),"")</f>
        <v/>
      </c>
      <c r="G254" s="23" t="str">
        <f t="array" aca="1" ref="G254" ca="1">IFERROR(INDEX(D:D,SMALL($E$2:$E$300,ROW(INDIRECT("246:"&amp;ROWS(D246:D544))))),"")</f>
        <v/>
      </c>
      <c r="H254" s="29"/>
      <c r="I254" s="24">
        <v>7</v>
      </c>
      <c r="J254" s="25">
        <f t="shared" si="63"/>
        <v>1</v>
      </c>
      <c r="K254" s="29"/>
      <c r="L254" s="29"/>
      <c r="M254" s="27">
        <f t="shared" si="70"/>
        <v>1</v>
      </c>
      <c r="N254" s="24">
        <v>7</v>
      </c>
      <c r="O254" s="25">
        <f t="shared" si="64"/>
        <v>1</v>
      </c>
      <c r="P254" s="29"/>
      <c r="Q254" s="29"/>
      <c r="R254" s="27">
        <f t="shared" si="71"/>
        <v>1</v>
      </c>
      <c r="S254" s="24">
        <v>7</v>
      </c>
      <c r="T254" s="25">
        <f t="shared" si="65"/>
        <v>1</v>
      </c>
      <c r="U254" s="26"/>
      <c r="V254" s="26"/>
      <c r="W254" s="27">
        <f t="shared" si="72"/>
        <v>1</v>
      </c>
      <c r="X254" s="24">
        <v>7</v>
      </c>
      <c r="Y254" s="25">
        <f t="shared" si="66"/>
        <v>1</v>
      </c>
      <c r="Z254" s="26"/>
      <c r="AA254" s="26"/>
      <c r="AB254" s="27">
        <f t="shared" si="73"/>
        <v>1</v>
      </c>
      <c r="AC254" s="24">
        <v>7</v>
      </c>
      <c r="AD254" s="25">
        <f t="shared" si="67"/>
        <v>1</v>
      </c>
      <c r="AE254" s="26"/>
      <c r="AF254" s="26"/>
      <c r="AG254" s="27">
        <f t="shared" si="74"/>
        <v>1</v>
      </c>
      <c r="AH254" s="24">
        <f t="shared" si="75"/>
        <v>35</v>
      </c>
      <c r="AI254" s="26">
        <f t="shared" si="76"/>
        <v>0</v>
      </c>
      <c r="AJ254" s="26">
        <f t="shared" si="77"/>
        <v>0</v>
      </c>
      <c r="AK254" s="28">
        <f t="shared" si="78"/>
        <v>5</v>
      </c>
      <c r="AL254" s="20"/>
      <c r="AM254" s="14"/>
    </row>
    <row r="255" spans="1:39" ht="20.25" customHeight="1" thickTop="1" thickBot="1" x14ac:dyDescent="0.3">
      <c r="A255" s="21" t="str">
        <f t="shared" ca="1" si="68"/>
        <v/>
      </c>
      <c r="B255" s="22" t="str">
        <f t="shared" ca="1" si="69"/>
        <v/>
      </c>
      <c r="C255" s="23" t="str">
        <f t="array" ref="C255">IF(AND('Interimaire Juin  2017'!D261=$B$1,'Interimaire Juin  2017'!J261=$B$2),'Interimaire Juin  2017'!E261,"")</f>
        <v/>
      </c>
      <c r="D255" s="23" t="str">
        <f>IF(AND('Interimaire Juin  2017'!D261=$B$1,'Interimaire Juin  2017'!J261=$B$2),'Interimaire Juin  2017'!F261,"")</f>
        <v/>
      </c>
      <c r="E255" s="23" t="str">
        <f t="shared" si="62"/>
        <v/>
      </c>
      <c r="F255" s="23" t="str">
        <f t="array" aca="1" ref="F255" ca="1">IFERROR(INDEX(C:C,SMALL($E$2:$E$300,ROW(INDIRECT("247:"&amp;ROWS(C247:C545))))),"")</f>
        <v/>
      </c>
      <c r="G255" s="23" t="str">
        <f t="array" aca="1" ref="G255" ca="1">IFERROR(INDEX(D:D,SMALL($E$2:$E$300,ROW(INDIRECT("247:"&amp;ROWS(D247:D545))))),"")</f>
        <v/>
      </c>
      <c r="H255" s="29"/>
      <c r="I255" s="24">
        <v>7</v>
      </c>
      <c r="J255" s="25">
        <f t="shared" si="63"/>
        <v>1</v>
      </c>
      <c r="K255" s="29"/>
      <c r="L255" s="29"/>
      <c r="M255" s="27">
        <f t="shared" si="70"/>
        <v>1</v>
      </c>
      <c r="N255" s="24">
        <v>7</v>
      </c>
      <c r="O255" s="25">
        <f t="shared" si="64"/>
        <v>1</v>
      </c>
      <c r="P255" s="29"/>
      <c r="Q255" s="29"/>
      <c r="R255" s="27">
        <f t="shared" si="71"/>
        <v>1</v>
      </c>
      <c r="S255" s="24">
        <v>7</v>
      </c>
      <c r="T255" s="25">
        <f t="shared" si="65"/>
        <v>1</v>
      </c>
      <c r="U255" s="26"/>
      <c r="V255" s="26"/>
      <c r="W255" s="27">
        <f t="shared" si="72"/>
        <v>1</v>
      </c>
      <c r="X255" s="24">
        <v>7</v>
      </c>
      <c r="Y255" s="25">
        <f t="shared" si="66"/>
        <v>1</v>
      </c>
      <c r="Z255" s="26"/>
      <c r="AA255" s="26"/>
      <c r="AB255" s="27">
        <f t="shared" si="73"/>
        <v>1</v>
      </c>
      <c r="AC255" s="24">
        <v>7</v>
      </c>
      <c r="AD255" s="25">
        <f t="shared" si="67"/>
        <v>1</v>
      </c>
      <c r="AE255" s="26"/>
      <c r="AF255" s="26"/>
      <c r="AG255" s="27">
        <f t="shared" si="74"/>
        <v>1</v>
      </c>
      <c r="AH255" s="24">
        <f t="shared" si="75"/>
        <v>35</v>
      </c>
      <c r="AI255" s="26">
        <f t="shared" si="76"/>
        <v>0</v>
      </c>
      <c r="AJ255" s="26">
        <f t="shared" si="77"/>
        <v>0</v>
      </c>
      <c r="AK255" s="28">
        <f t="shared" si="78"/>
        <v>5</v>
      </c>
      <c r="AL255" s="20"/>
      <c r="AM255" s="14"/>
    </row>
    <row r="256" spans="1:39" ht="20.25" customHeight="1" thickTop="1" thickBot="1" x14ac:dyDescent="0.3">
      <c r="A256" s="21" t="str">
        <f t="shared" ca="1" si="68"/>
        <v/>
      </c>
      <c r="B256" s="22" t="str">
        <f t="shared" ca="1" si="69"/>
        <v/>
      </c>
      <c r="C256" s="23" t="str">
        <f t="array" ref="C256">IF(AND('Interimaire Juin  2017'!D262=$B$1,'Interimaire Juin  2017'!J262=$B$2),'Interimaire Juin  2017'!E262,"")</f>
        <v/>
      </c>
      <c r="D256" s="23" t="str">
        <f>IF(AND('Interimaire Juin  2017'!D262=$B$1,'Interimaire Juin  2017'!J262=$B$2),'Interimaire Juin  2017'!F262,"")</f>
        <v/>
      </c>
      <c r="E256" s="23" t="str">
        <f t="shared" si="62"/>
        <v/>
      </c>
      <c r="F256" s="23" t="str">
        <f t="array" aca="1" ref="F256" ca="1">IFERROR(INDEX(C:C,SMALL($E$2:$E$300,ROW(INDIRECT("248:"&amp;ROWS(C248:C546))))),"")</f>
        <v/>
      </c>
      <c r="G256" s="23" t="str">
        <f t="array" aca="1" ref="G256" ca="1">IFERROR(INDEX(D:D,SMALL($E$2:$E$300,ROW(INDIRECT("248:"&amp;ROWS(D248:D546))))),"")</f>
        <v/>
      </c>
      <c r="H256" s="29"/>
      <c r="I256" s="24">
        <v>7</v>
      </c>
      <c r="J256" s="25">
        <f t="shared" si="63"/>
        <v>1</v>
      </c>
      <c r="K256" s="29"/>
      <c r="L256" s="29"/>
      <c r="M256" s="27">
        <f t="shared" si="70"/>
        <v>1</v>
      </c>
      <c r="N256" s="24">
        <v>7</v>
      </c>
      <c r="O256" s="25">
        <f t="shared" si="64"/>
        <v>1</v>
      </c>
      <c r="P256" s="29"/>
      <c r="Q256" s="29"/>
      <c r="R256" s="27">
        <f t="shared" si="71"/>
        <v>1</v>
      </c>
      <c r="S256" s="24">
        <v>7</v>
      </c>
      <c r="T256" s="25">
        <f t="shared" si="65"/>
        <v>1</v>
      </c>
      <c r="U256" s="26"/>
      <c r="V256" s="26"/>
      <c r="W256" s="27">
        <f t="shared" si="72"/>
        <v>1</v>
      </c>
      <c r="X256" s="24">
        <v>7</v>
      </c>
      <c r="Y256" s="25">
        <f t="shared" si="66"/>
        <v>1</v>
      </c>
      <c r="Z256" s="26"/>
      <c r="AA256" s="26"/>
      <c r="AB256" s="27">
        <f t="shared" si="73"/>
        <v>1</v>
      </c>
      <c r="AC256" s="24">
        <v>7</v>
      </c>
      <c r="AD256" s="25">
        <f t="shared" si="67"/>
        <v>1</v>
      </c>
      <c r="AE256" s="26"/>
      <c r="AF256" s="26"/>
      <c r="AG256" s="27">
        <f t="shared" si="74"/>
        <v>1</v>
      </c>
      <c r="AH256" s="24">
        <f t="shared" si="75"/>
        <v>35</v>
      </c>
      <c r="AI256" s="26">
        <f t="shared" si="76"/>
        <v>0</v>
      </c>
      <c r="AJ256" s="26">
        <f t="shared" si="77"/>
        <v>0</v>
      </c>
      <c r="AK256" s="28">
        <f t="shared" si="78"/>
        <v>5</v>
      </c>
      <c r="AL256" s="20"/>
      <c r="AM256" s="14"/>
    </row>
    <row r="257" spans="1:39" ht="20.25" customHeight="1" thickTop="1" thickBot="1" x14ac:dyDescent="0.3">
      <c r="A257" s="21" t="str">
        <f t="shared" ca="1" si="68"/>
        <v/>
      </c>
      <c r="B257" s="22" t="str">
        <f t="shared" ca="1" si="69"/>
        <v/>
      </c>
      <c r="C257" s="23" t="str">
        <f t="array" ref="C257">IF(AND('Interimaire Juin  2017'!D263=$B$1,'Interimaire Juin  2017'!J263=$B$2),'Interimaire Juin  2017'!E263,"")</f>
        <v/>
      </c>
      <c r="D257" s="23" t="str">
        <f>IF(AND('Interimaire Juin  2017'!D263=$B$1,'Interimaire Juin  2017'!J263=$B$2),'Interimaire Juin  2017'!F263,"")</f>
        <v/>
      </c>
      <c r="E257" s="23" t="str">
        <f t="shared" si="62"/>
        <v/>
      </c>
      <c r="F257" s="23" t="str">
        <f t="array" aca="1" ref="F257" ca="1">IFERROR(INDEX(C:C,SMALL($E$2:$E$300,ROW(INDIRECT("249:"&amp;ROWS(C249:C547))))),"")</f>
        <v/>
      </c>
      <c r="G257" s="23" t="str">
        <f t="array" aca="1" ref="G257" ca="1">IFERROR(INDEX(D:D,SMALL($E$2:$E$300,ROW(INDIRECT("249:"&amp;ROWS(D249:D547))))),"")</f>
        <v/>
      </c>
      <c r="H257" s="29"/>
      <c r="I257" s="24">
        <v>7</v>
      </c>
      <c r="J257" s="25">
        <f t="shared" si="63"/>
        <v>1</v>
      </c>
      <c r="K257" s="29"/>
      <c r="L257" s="29"/>
      <c r="M257" s="27">
        <f t="shared" si="70"/>
        <v>1</v>
      </c>
      <c r="N257" s="24">
        <v>7</v>
      </c>
      <c r="O257" s="25">
        <f t="shared" si="64"/>
        <v>1</v>
      </c>
      <c r="P257" s="29"/>
      <c r="Q257" s="29"/>
      <c r="R257" s="27">
        <f t="shared" si="71"/>
        <v>1</v>
      </c>
      <c r="S257" s="24">
        <v>7</v>
      </c>
      <c r="T257" s="25">
        <f t="shared" si="65"/>
        <v>1</v>
      </c>
      <c r="U257" s="26"/>
      <c r="V257" s="26"/>
      <c r="W257" s="27">
        <f t="shared" si="72"/>
        <v>1</v>
      </c>
      <c r="X257" s="24">
        <v>7</v>
      </c>
      <c r="Y257" s="25">
        <f t="shared" si="66"/>
        <v>1</v>
      </c>
      <c r="Z257" s="26"/>
      <c r="AA257" s="26"/>
      <c r="AB257" s="27">
        <f t="shared" si="73"/>
        <v>1</v>
      </c>
      <c r="AC257" s="24">
        <v>7</v>
      </c>
      <c r="AD257" s="25">
        <f t="shared" si="67"/>
        <v>1</v>
      </c>
      <c r="AE257" s="26"/>
      <c r="AF257" s="26"/>
      <c r="AG257" s="27">
        <f t="shared" si="74"/>
        <v>1</v>
      </c>
      <c r="AH257" s="24">
        <f t="shared" si="75"/>
        <v>35</v>
      </c>
      <c r="AI257" s="26">
        <f t="shared" si="76"/>
        <v>0</v>
      </c>
      <c r="AJ257" s="26">
        <f t="shared" si="77"/>
        <v>0</v>
      </c>
      <c r="AK257" s="28">
        <f t="shared" si="78"/>
        <v>5</v>
      </c>
      <c r="AL257" s="20"/>
      <c r="AM257" s="14"/>
    </row>
    <row r="258" spans="1:39" ht="20.25" customHeight="1" thickTop="1" thickBot="1" x14ac:dyDescent="0.3">
      <c r="A258" s="21" t="str">
        <f t="shared" ca="1" si="68"/>
        <v/>
      </c>
      <c r="B258" s="22" t="str">
        <f t="shared" ca="1" si="69"/>
        <v/>
      </c>
      <c r="C258" s="23" t="str">
        <f t="array" ref="C258">IF(AND('Interimaire Juin  2017'!D264=$B$1,'Interimaire Juin  2017'!J264=$B$2),'Interimaire Juin  2017'!E264,"")</f>
        <v/>
      </c>
      <c r="D258" s="23" t="str">
        <f>IF(AND('Interimaire Juin  2017'!D264=$B$1,'Interimaire Juin  2017'!J264=$B$2),'Interimaire Juin  2017'!F264,"")</f>
        <v/>
      </c>
      <c r="E258" s="23" t="str">
        <f t="shared" si="62"/>
        <v/>
      </c>
      <c r="F258" s="23" t="str">
        <f t="array" aca="1" ref="F258" ca="1">IFERROR(INDEX(C:C,SMALL($E$2:$E$300,ROW(INDIRECT("250:"&amp;ROWS(C250:C548))))),"")</f>
        <v/>
      </c>
      <c r="G258" s="23" t="str">
        <f t="array" aca="1" ref="G258" ca="1">IFERROR(INDEX(D:D,SMALL($E$2:$E$300,ROW(INDIRECT("250:"&amp;ROWS(D250:D548))))),"")</f>
        <v/>
      </c>
      <c r="H258" s="29"/>
      <c r="I258" s="24">
        <v>7</v>
      </c>
      <c r="J258" s="25">
        <f t="shared" si="63"/>
        <v>1</v>
      </c>
      <c r="K258" s="29"/>
      <c r="L258" s="29"/>
      <c r="M258" s="27">
        <f t="shared" si="70"/>
        <v>1</v>
      </c>
      <c r="N258" s="24">
        <v>7</v>
      </c>
      <c r="O258" s="25">
        <f t="shared" si="64"/>
        <v>1</v>
      </c>
      <c r="P258" s="29"/>
      <c r="Q258" s="29"/>
      <c r="R258" s="27">
        <f t="shared" si="71"/>
        <v>1</v>
      </c>
      <c r="S258" s="24">
        <v>7</v>
      </c>
      <c r="T258" s="25">
        <f t="shared" si="65"/>
        <v>1</v>
      </c>
      <c r="U258" s="26"/>
      <c r="V258" s="26"/>
      <c r="W258" s="27">
        <f t="shared" si="72"/>
        <v>1</v>
      </c>
      <c r="X258" s="24">
        <v>7</v>
      </c>
      <c r="Y258" s="25">
        <f t="shared" si="66"/>
        <v>1</v>
      </c>
      <c r="Z258" s="26"/>
      <c r="AA258" s="26"/>
      <c r="AB258" s="27">
        <f t="shared" si="73"/>
        <v>1</v>
      </c>
      <c r="AC258" s="24">
        <v>7</v>
      </c>
      <c r="AD258" s="25">
        <f t="shared" si="67"/>
        <v>1</v>
      </c>
      <c r="AE258" s="26"/>
      <c r="AF258" s="26"/>
      <c r="AG258" s="27">
        <f t="shared" si="74"/>
        <v>1</v>
      </c>
      <c r="AH258" s="24">
        <f t="shared" si="75"/>
        <v>35</v>
      </c>
      <c r="AI258" s="26">
        <f t="shared" si="76"/>
        <v>0</v>
      </c>
      <c r="AJ258" s="26">
        <f t="shared" si="77"/>
        <v>0</v>
      </c>
      <c r="AK258" s="28">
        <f t="shared" si="78"/>
        <v>5</v>
      </c>
      <c r="AL258" s="20"/>
      <c r="AM258" s="14"/>
    </row>
    <row r="259" spans="1:39" ht="20.25" customHeight="1" thickTop="1" thickBot="1" x14ac:dyDescent="0.3">
      <c r="A259" s="21" t="str">
        <f t="shared" ca="1" si="68"/>
        <v/>
      </c>
      <c r="B259" s="22" t="str">
        <f t="shared" ca="1" si="69"/>
        <v/>
      </c>
      <c r="C259" s="23" t="str">
        <f t="array" ref="C259">IF(AND('Interimaire Juin  2017'!D265=$B$1,'Interimaire Juin  2017'!J265=$B$2),'Interimaire Juin  2017'!E265,"")</f>
        <v/>
      </c>
      <c r="D259" s="23" t="str">
        <f>IF(AND('Interimaire Juin  2017'!D265=$B$1,'Interimaire Juin  2017'!J265=$B$2),'Interimaire Juin  2017'!F265,"")</f>
        <v/>
      </c>
      <c r="E259" s="23" t="str">
        <f t="shared" si="62"/>
        <v/>
      </c>
      <c r="F259" s="23" t="str">
        <f t="array" aca="1" ref="F259" ca="1">IFERROR(INDEX(C:C,SMALL($E$2:$E$300,ROW(INDIRECT("251:"&amp;ROWS(C251:C549))))),"")</f>
        <v/>
      </c>
      <c r="G259" s="23" t="str">
        <f t="array" aca="1" ref="G259" ca="1">IFERROR(INDEX(D:D,SMALL($E$2:$E$300,ROW(INDIRECT("251:"&amp;ROWS(D251:D549))))),"")</f>
        <v/>
      </c>
      <c r="H259" s="29"/>
      <c r="I259" s="24">
        <v>7</v>
      </c>
      <c r="J259" s="25">
        <f t="shared" si="63"/>
        <v>1</v>
      </c>
      <c r="K259" s="29"/>
      <c r="L259" s="29"/>
      <c r="M259" s="27">
        <f t="shared" si="70"/>
        <v>1</v>
      </c>
      <c r="N259" s="24">
        <v>7</v>
      </c>
      <c r="O259" s="25">
        <f t="shared" si="64"/>
        <v>1</v>
      </c>
      <c r="P259" s="29"/>
      <c r="Q259" s="29"/>
      <c r="R259" s="27">
        <f t="shared" si="71"/>
        <v>1</v>
      </c>
      <c r="S259" s="24">
        <v>7</v>
      </c>
      <c r="T259" s="25">
        <f t="shared" si="65"/>
        <v>1</v>
      </c>
      <c r="U259" s="26"/>
      <c r="V259" s="26"/>
      <c r="W259" s="27">
        <f t="shared" si="72"/>
        <v>1</v>
      </c>
      <c r="X259" s="24">
        <v>7</v>
      </c>
      <c r="Y259" s="25">
        <f t="shared" si="66"/>
        <v>1</v>
      </c>
      <c r="Z259" s="26"/>
      <c r="AA259" s="26"/>
      <c r="AB259" s="27">
        <f t="shared" si="73"/>
        <v>1</v>
      </c>
      <c r="AC259" s="24">
        <v>7</v>
      </c>
      <c r="AD259" s="25">
        <f t="shared" si="67"/>
        <v>1</v>
      </c>
      <c r="AE259" s="26"/>
      <c r="AF259" s="26"/>
      <c r="AG259" s="27">
        <f t="shared" si="74"/>
        <v>1</v>
      </c>
      <c r="AH259" s="24">
        <f t="shared" si="75"/>
        <v>35</v>
      </c>
      <c r="AI259" s="26">
        <f t="shared" si="76"/>
        <v>0</v>
      </c>
      <c r="AJ259" s="26">
        <f t="shared" si="77"/>
        <v>0</v>
      </c>
      <c r="AK259" s="28">
        <f t="shared" si="78"/>
        <v>5</v>
      </c>
      <c r="AL259" s="20"/>
      <c r="AM259" s="14"/>
    </row>
    <row r="260" spans="1:39" ht="20.25" customHeight="1" thickTop="1" thickBot="1" x14ac:dyDescent="0.3">
      <c r="A260" s="21" t="str">
        <f t="shared" ca="1" si="68"/>
        <v/>
      </c>
      <c r="B260" s="22" t="str">
        <f t="shared" ca="1" si="69"/>
        <v/>
      </c>
      <c r="C260" s="23" t="str">
        <f t="array" ref="C260">IF(AND('Interimaire Juin  2017'!D266=$B$1,'Interimaire Juin  2017'!J266=$B$2),'Interimaire Juin  2017'!E266,"")</f>
        <v/>
      </c>
      <c r="D260" s="23" t="str">
        <f>IF(AND('Interimaire Juin  2017'!D266=$B$1,'Interimaire Juin  2017'!J266=$B$2),'Interimaire Juin  2017'!F266,"")</f>
        <v/>
      </c>
      <c r="E260" s="23" t="str">
        <f t="shared" si="62"/>
        <v/>
      </c>
      <c r="F260" s="23" t="str">
        <f t="array" aca="1" ref="F260" ca="1">IFERROR(INDEX(C:C,SMALL($E$2:$E$300,ROW(INDIRECT("252:"&amp;ROWS(C252:C550))))),"")</f>
        <v/>
      </c>
      <c r="G260" s="23" t="str">
        <f t="array" aca="1" ref="G260" ca="1">IFERROR(INDEX(D:D,SMALL($E$2:$E$300,ROW(INDIRECT("252:"&amp;ROWS(D252:D550))))),"")</f>
        <v/>
      </c>
      <c r="H260" s="29"/>
      <c r="I260" s="24">
        <v>7</v>
      </c>
      <c r="J260" s="25">
        <f t="shared" si="63"/>
        <v>1</v>
      </c>
      <c r="K260" s="29"/>
      <c r="L260" s="29"/>
      <c r="M260" s="27">
        <f t="shared" si="70"/>
        <v>1</v>
      </c>
      <c r="N260" s="24">
        <v>7</v>
      </c>
      <c r="O260" s="25">
        <f t="shared" si="64"/>
        <v>1</v>
      </c>
      <c r="P260" s="29"/>
      <c r="Q260" s="29"/>
      <c r="R260" s="27">
        <f t="shared" si="71"/>
        <v>1</v>
      </c>
      <c r="S260" s="24">
        <v>7</v>
      </c>
      <c r="T260" s="25">
        <f t="shared" si="65"/>
        <v>1</v>
      </c>
      <c r="U260" s="26"/>
      <c r="V260" s="26"/>
      <c r="W260" s="27">
        <f t="shared" si="72"/>
        <v>1</v>
      </c>
      <c r="X260" s="24">
        <v>7</v>
      </c>
      <c r="Y260" s="25">
        <f t="shared" si="66"/>
        <v>1</v>
      </c>
      <c r="Z260" s="26"/>
      <c r="AA260" s="26"/>
      <c r="AB260" s="27">
        <f t="shared" si="73"/>
        <v>1</v>
      </c>
      <c r="AC260" s="24">
        <v>7</v>
      </c>
      <c r="AD260" s="25">
        <f t="shared" si="67"/>
        <v>1</v>
      </c>
      <c r="AE260" s="26"/>
      <c r="AF260" s="26"/>
      <c r="AG260" s="27">
        <f t="shared" si="74"/>
        <v>1</v>
      </c>
      <c r="AH260" s="24">
        <f t="shared" si="75"/>
        <v>35</v>
      </c>
      <c r="AI260" s="26">
        <f t="shared" si="76"/>
        <v>0</v>
      </c>
      <c r="AJ260" s="26">
        <f t="shared" si="77"/>
        <v>0</v>
      </c>
      <c r="AK260" s="28">
        <f t="shared" si="78"/>
        <v>5</v>
      </c>
      <c r="AL260" s="20"/>
      <c r="AM260" s="14"/>
    </row>
    <row r="261" spans="1:39" ht="20.25" customHeight="1" thickTop="1" thickBot="1" x14ac:dyDescent="0.3">
      <c r="A261" s="21" t="str">
        <f t="shared" ca="1" si="68"/>
        <v/>
      </c>
      <c r="B261" s="22" t="str">
        <f t="shared" ca="1" si="69"/>
        <v/>
      </c>
      <c r="C261" s="23" t="str">
        <f t="array" ref="C261">IF(AND('Interimaire Juin  2017'!D267=$B$1,'Interimaire Juin  2017'!J267=$B$2),'Interimaire Juin  2017'!E267,"")</f>
        <v/>
      </c>
      <c r="D261" s="23" t="str">
        <f>IF(AND('Interimaire Juin  2017'!D267=$B$1,'Interimaire Juin  2017'!J267=$B$2),'Interimaire Juin  2017'!F267,"")</f>
        <v/>
      </c>
      <c r="E261" s="23" t="str">
        <f t="shared" si="62"/>
        <v/>
      </c>
      <c r="F261" s="23" t="str">
        <f t="array" aca="1" ref="F261" ca="1">IFERROR(INDEX(C:C,SMALL($E$2:$E$300,ROW(INDIRECT("253:"&amp;ROWS(C253:C551))))),"")</f>
        <v/>
      </c>
      <c r="G261" s="23" t="str">
        <f t="array" aca="1" ref="G261" ca="1">IFERROR(INDEX(D:D,SMALL($E$2:$E$300,ROW(INDIRECT("253:"&amp;ROWS(D253:D551))))),"")</f>
        <v/>
      </c>
      <c r="H261" s="29"/>
      <c r="I261" s="24">
        <v>7</v>
      </c>
      <c r="J261" s="25">
        <f t="shared" si="63"/>
        <v>1</v>
      </c>
      <c r="K261" s="29"/>
      <c r="L261" s="29"/>
      <c r="M261" s="27">
        <f t="shared" si="70"/>
        <v>1</v>
      </c>
      <c r="N261" s="24">
        <v>7</v>
      </c>
      <c r="O261" s="25">
        <f t="shared" si="64"/>
        <v>1</v>
      </c>
      <c r="P261" s="29"/>
      <c r="Q261" s="29"/>
      <c r="R261" s="27">
        <f t="shared" si="71"/>
        <v>1</v>
      </c>
      <c r="S261" s="24">
        <v>7</v>
      </c>
      <c r="T261" s="25">
        <f t="shared" si="65"/>
        <v>1</v>
      </c>
      <c r="U261" s="26"/>
      <c r="V261" s="26"/>
      <c r="W261" s="27">
        <f t="shared" si="72"/>
        <v>1</v>
      </c>
      <c r="X261" s="24">
        <v>7</v>
      </c>
      <c r="Y261" s="25">
        <f t="shared" si="66"/>
        <v>1</v>
      </c>
      <c r="Z261" s="26"/>
      <c r="AA261" s="26"/>
      <c r="AB261" s="27">
        <f t="shared" si="73"/>
        <v>1</v>
      </c>
      <c r="AC261" s="24">
        <v>7</v>
      </c>
      <c r="AD261" s="25">
        <f t="shared" si="67"/>
        <v>1</v>
      </c>
      <c r="AE261" s="26"/>
      <c r="AF261" s="26"/>
      <c r="AG261" s="27">
        <f t="shared" si="74"/>
        <v>1</v>
      </c>
      <c r="AH261" s="24">
        <f t="shared" si="75"/>
        <v>35</v>
      </c>
      <c r="AI261" s="26">
        <f t="shared" si="76"/>
        <v>0</v>
      </c>
      <c r="AJ261" s="26">
        <f t="shared" si="77"/>
        <v>0</v>
      </c>
      <c r="AK261" s="28">
        <f t="shared" si="78"/>
        <v>5</v>
      </c>
      <c r="AL261" s="20"/>
      <c r="AM261" s="14"/>
    </row>
    <row r="262" spans="1:39" ht="20.25" customHeight="1" thickTop="1" thickBot="1" x14ac:dyDescent="0.3">
      <c r="A262" s="21" t="str">
        <f t="shared" ca="1" si="68"/>
        <v/>
      </c>
      <c r="B262" s="22" t="str">
        <f t="shared" ca="1" si="69"/>
        <v/>
      </c>
      <c r="C262" s="23" t="str">
        <f t="array" ref="C262">IF(AND('Interimaire Juin  2017'!D268=$B$1,'Interimaire Juin  2017'!J268=$B$2),'Interimaire Juin  2017'!E268,"")</f>
        <v/>
      </c>
      <c r="D262" s="23" t="str">
        <f>IF(AND('Interimaire Juin  2017'!D268=$B$1,'Interimaire Juin  2017'!J268=$B$2),'Interimaire Juin  2017'!F268,"")</f>
        <v/>
      </c>
      <c r="E262" s="23" t="str">
        <f t="shared" si="62"/>
        <v/>
      </c>
      <c r="F262" s="23" t="str">
        <f t="array" aca="1" ref="F262" ca="1">IFERROR(INDEX(C:C,SMALL($E$2:$E$300,ROW(INDIRECT("254:"&amp;ROWS(C254:C552))))),"")</f>
        <v/>
      </c>
      <c r="G262" s="23" t="str">
        <f t="array" aca="1" ref="G262" ca="1">IFERROR(INDEX(D:D,SMALL($E$2:$E$300,ROW(INDIRECT("254:"&amp;ROWS(D254:D552))))),"")</f>
        <v/>
      </c>
      <c r="H262" s="29"/>
      <c r="I262" s="24">
        <v>7</v>
      </c>
      <c r="J262" s="25">
        <f t="shared" si="63"/>
        <v>1</v>
      </c>
      <c r="K262" s="29"/>
      <c r="L262" s="29"/>
      <c r="M262" s="27">
        <f t="shared" si="70"/>
        <v>1</v>
      </c>
      <c r="N262" s="24">
        <v>7</v>
      </c>
      <c r="O262" s="25">
        <f t="shared" si="64"/>
        <v>1</v>
      </c>
      <c r="P262" s="29"/>
      <c r="Q262" s="29"/>
      <c r="R262" s="27">
        <f t="shared" si="71"/>
        <v>1</v>
      </c>
      <c r="S262" s="24">
        <v>7</v>
      </c>
      <c r="T262" s="25">
        <f t="shared" si="65"/>
        <v>1</v>
      </c>
      <c r="U262" s="26"/>
      <c r="V262" s="26"/>
      <c r="W262" s="27">
        <f t="shared" si="72"/>
        <v>1</v>
      </c>
      <c r="X262" s="24">
        <v>7</v>
      </c>
      <c r="Y262" s="25">
        <f t="shared" si="66"/>
        <v>1</v>
      </c>
      <c r="Z262" s="26"/>
      <c r="AA262" s="26"/>
      <c r="AB262" s="27">
        <f t="shared" si="73"/>
        <v>1</v>
      </c>
      <c r="AC262" s="24">
        <v>7</v>
      </c>
      <c r="AD262" s="25">
        <f t="shared" si="67"/>
        <v>1</v>
      </c>
      <c r="AE262" s="26"/>
      <c r="AF262" s="26"/>
      <c r="AG262" s="27">
        <f t="shared" si="74"/>
        <v>1</v>
      </c>
      <c r="AH262" s="24">
        <f t="shared" si="75"/>
        <v>35</v>
      </c>
      <c r="AI262" s="26">
        <f t="shared" si="76"/>
        <v>0</v>
      </c>
      <c r="AJ262" s="26">
        <f t="shared" si="77"/>
        <v>0</v>
      </c>
      <c r="AK262" s="28">
        <f t="shared" si="78"/>
        <v>5</v>
      </c>
      <c r="AL262" s="20"/>
      <c r="AM262" s="14"/>
    </row>
    <row r="263" spans="1:39" ht="20.25" customHeight="1" thickTop="1" thickBot="1" x14ac:dyDescent="0.3">
      <c r="A263" s="21" t="str">
        <f t="shared" ca="1" si="68"/>
        <v/>
      </c>
      <c r="B263" s="22" t="str">
        <f t="shared" ca="1" si="69"/>
        <v/>
      </c>
      <c r="C263" s="23" t="str">
        <f t="array" ref="C263">IF(AND('Interimaire Juin  2017'!D269=$B$1,'Interimaire Juin  2017'!J269=$B$2),'Interimaire Juin  2017'!E269,"")</f>
        <v/>
      </c>
      <c r="D263" s="23" t="str">
        <f>IF(AND('Interimaire Juin  2017'!D269=$B$1,'Interimaire Juin  2017'!J269=$B$2),'Interimaire Juin  2017'!F269,"")</f>
        <v/>
      </c>
      <c r="E263" s="23" t="str">
        <f t="shared" si="62"/>
        <v/>
      </c>
      <c r="F263" s="23" t="str">
        <f t="array" aca="1" ref="F263" ca="1">IFERROR(INDEX(C:C,SMALL($E$2:$E$300,ROW(INDIRECT("255:"&amp;ROWS(C255:C553))))),"")</f>
        <v/>
      </c>
      <c r="G263" s="23" t="str">
        <f t="array" aca="1" ref="G263" ca="1">IFERROR(INDEX(D:D,SMALL($E$2:$E$300,ROW(INDIRECT("255:"&amp;ROWS(D255:D553))))),"")</f>
        <v/>
      </c>
      <c r="H263" s="29"/>
      <c r="I263" s="24">
        <v>7</v>
      </c>
      <c r="J263" s="25">
        <f t="shared" si="63"/>
        <v>1</v>
      </c>
      <c r="K263" s="29"/>
      <c r="L263" s="29"/>
      <c r="M263" s="27">
        <f t="shared" si="70"/>
        <v>1</v>
      </c>
      <c r="N263" s="24">
        <v>7</v>
      </c>
      <c r="O263" s="25">
        <f t="shared" si="64"/>
        <v>1</v>
      </c>
      <c r="P263" s="29"/>
      <c r="Q263" s="29"/>
      <c r="R263" s="27">
        <f t="shared" si="71"/>
        <v>1</v>
      </c>
      <c r="S263" s="24">
        <v>7</v>
      </c>
      <c r="T263" s="25">
        <f t="shared" si="65"/>
        <v>1</v>
      </c>
      <c r="U263" s="26"/>
      <c r="V263" s="26"/>
      <c r="W263" s="27">
        <f t="shared" si="72"/>
        <v>1</v>
      </c>
      <c r="X263" s="24">
        <v>7</v>
      </c>
      <c r="Y263" s="25">
        <f t="shared" si="66"/>
        <v>1</v>
      </c>
      <c r="Z263" s="26"/>
      <c r="AA263" s="26"/>
      <c r="AB263" s="27">
        <f t="shared" si="73"/>
        <v>1</v>
      </c>
      <c r="AC263" s="24">
        <v>7</v>
      </c>
      <c r="AD263" s="25">
        <f t="shared" si="67"/>
        <v>1</v>
      </c>
      <c r="AE263" s="26"/>
      <c r="AF263" s="26"/>
      <c r="AG263" s="27">
        <f t="shared" si="74"/>
        <v>1</v>
      </c>
      <c r="AH263" s="24">
        <f t="shared" si="75"/>
        <v>35</v>
      </c>
      <c r="AI263" s="26">
        <f t="shared" si="76"/>
        <v>0</v>
      </c>
      <c r="AJ263" s="26">
        <f t="shared" si="77"/>
        <v>0</v>
      </c>
      <c r="AK263" s="28">
        <f t="shared" si="78"/>
        <v>5</v>
      </c>
      <c r="AL263" s="20"/>
      <c r="AM263" s="14"/>
    </row>
    <row r="264" spans="1:39" ht="20.25" customHeight="1" thickTop="1" thickBot="1" x14ac:dyDescent="0.3">
      <c r="A264" s="21" t="str">
        <f t="shared" ca="1" si="68"/>
        <v/>
      </c>
      <c r="B264" s="22" t="str">
        <f t="shared" ca="1" si="69"/>
        <v/>
      </c>
      <c r="C264" s="23" t="str">
        <f t="array" ref="C264">IF(AND('Interimaire Juin  2017'!D270=$B$1,'Interimaire Juin  2017'!J270=$B$2),'Interimaire Juin  2017'!E270,"")</f>
        <v/>
      </c>
      <c r="D264" s="23" t="str">
        <f>IF(AND('Interimaire Juin  2017'!D270=$B$1,'Interimaire Juin  2017'!J270=$B$2),'Interimaire Juin  2017'!F270,"")</f>
        <v/>
      </c>
      <c r="E264" s="23" t="str">
        <f t="shared" si="62"/>
        <v/>
      </c>
      <c r="F264" s="23" t="str">
        <f t="array" aca="1" ref="F264" ca="1">IFERROR(INDEX(C:C,SMALL($E$2:$E$300,ROW(INDIRECT("256:"&amp;ROWS(C256:C554))))),"")</f>
        <v/>
      </c>
      <c r="G264" s="23" t="str">
        <f t="array" aca="1" ref="G264" ca="1">IFERROR(INDEX(D:D,SMALL($E$2:$E$300,ROW(INDIRECT("256:"&amp;ROWS(D256:D554))))),"")</f>
        <v/>
      </c>
      <c r="H264" s="29"/>
      <c r="I264" s="24">
        <v>7</v>
      </c>
      <c r="J264" s="25">
        <f t="shared" si="63"/>
        <v>1</v>
      </c>
      <c r="K264" s="29"/>
      <c r="L264" s="29"/>
      <c r="M264" s="27">
        <f t="shared" si="70"/>
        <v>1</v>
      </c>
      <c r="N264" s="24">
        <v>7</v>
      </c>
      <c r="O264" s="25">
        <f t="shared" si="64"/>
        <v>1</v>
      </c>
      <c r="P264" s="29"/>
      <c r="Q264" s="29"/>
      <c r="R264" s="27">
        <f t="shared" si="71"/>
        <v>1</v>
      </c>
      <c r="S264" s="24">
        <v>7</v>
      </c>
      <c r="T264" s="25">
        <f t="shared" si="65"/>
        <v>1</v>
      </c>
      <c r="U264" s="26"/>
      <c r="V264" s="26"/>
      <c r="W264" s="27">
        <f t="shared" si="72"/>
        <v>1</v>
      </c>
      <c r="X264" s="24">
        <v>7</v>
      </c>
      <c r="Y264" s="25">
        <f t="shared" si="66"/>
        <v>1</v>
      </c>
      <c r="Z264" s="26"/>
      <c r="AA264" s="26"/>
      <c r="AB264" s="27">
        <f t="shared" si="73"/>
        <v>1</v>
      </c>
      <c r="AC264" s="24">
        <v>7</v>
      </c>
      <c r="AD264" s="25">
        <f t="shared" si="67"/>
        <v>1</v>
      </c>
      <c r="AE264" s="26"/>
      <c r="AF264" s="26"/>
      <c r="AG264" s="27">
        <f t="shared" si="74"/>
        <v>1</v>
      </c>
      <c r="AH264" s="24">
        <f t="shared" si="75"/>
        <v>35</v>
      </c>
      <c r="AI264" s="26">
        <f t="shared" si="76"/>
        <v>0</v>
      </c>
      <c r="AJ264" s="26">
        <f t="shared" si="77"/>
        <v>0</v>
      </c>
      <c r="AK264" s="28">
        <f t="shared" si="78"/>
        <v>5</v>
      </c>
      <c r="AL264" s="20"/>
      <c r="AM264" s="14"/>
    </row>
    <row r="265" spans="1:39" ht="20.25" customHeight="1" thickTop="1" thickBot="1" x14ac:dyDescent="0.3">
      <c r="A265" s="21" t="str">
        <f t="shared" ca="1" si="68"/>
        <v/>
      </c>
      <c r="B265" s="22" t="str">
        <f t="shared" ca="1" si="69"/>
        <v/>
      </c>
      <c r="C265" s="23" t="str">
        <f t="array" ref="C265">IF(AND('Interimaire Juin  2017'!D271=$B$1,'Interimaire Juin  2017'!J271=$B$2),'Interimaire Juin  2017'!E271,"")</f>
        <v/>
      </c>
      <c r="D265" s="23" t="str">
        <f>IF(AND('Interimaire Juin  2017'!D271=$B$1,'Interimaire Juin  2017'!J271=$B$2),'Interimaire Juin  2017'!F271,"")</f>
        <v/>
      </c>
      <c r="E265" s="23" t="str">
        <f t="shared" si="62"/>
        <v/>
      </c>
      <c r="F265" s="23" t="str">
        <f t="array" aca="1" ref="F265" ca="1">IFERROR(INDEX(C:C,SMALL($E$2:$E$300,ROW(INDIRECT("257:"&amp;ROWS(C257:C555))))),"")</f>
        <v/>
      </c>
      <c r="G265" s="23" t="str">
        <f t="array" aca="1" ref="G265" ca="1">IFERROR(INDEX(D:D,SMALL($E$2:$E$300,ROW(INDIRECT("257:"&amp;ROWS(D257:D555))))),"")</f>
        <v/>
      </c>
      <c r="H265" s="29"/>
      <c r="I265" s="24">
        <v>7</v>
      </c>
      <c r="J265" s="25">
        <f t="shared" si="63"/>
        <v>1</v>
      </c>
      <c r="K265" s="29"/>
      <c r="L265" s="29"/>
      <c r="M265" s="27">
        <f t="shared" si="70"/>
        <v>1</v>
      </c>
      <c r="N265" s="24">
        <v>7</v>
      </c>
      <c r="O265" s="25">
        <f t="shared" si="64"/>
        <v>1</v>
      </c>
      <c r="P265" s="29"/>
      <c r="Q265" s="29"/>
      <c r="R265" s="27">
        <f t="shared" si="71"/>
        <v>1</v>
      </c>
      <c r="S265" s="24">
        <v>7</v>
      </c>
      <c r="T265" s="25">
        <f t="shared" si="65"/>
        <v>1</v>
      </c>
      <c r="U265" s="26"/>
      <c r="V265" s="26"/>
      <c r="W265" s="27">
        <f t="shared" si="72"/>
        <v>1</v>
      </c>
      <c r="X265" s="24">
        <v>7</v>
      </c>
      <c r="Y265" s="25">
        <f t="shared" si="66"/>
        <v>1</v>
      </c>
      <c r="Z265" s="26"/>
      <c r="AA265" s="26"/>
      <c r="AB265" s="27">
        <f t="shared" si="73"/>
        <v>1</v>
      </c>
      <c r="AC265" s="24">
        <v>7</v>
      </c>
      <c r="AD265" s="25">
        <f t="shared" si="67"/>
        <v>1</v>
      </c>
      <c r="AE265" s="26"/>
      <c r="AF265" s="26"/>
      <c r="AG265" s="27">
        <f t="shared" si="74"/>
        <v>1</v>
      </c>
      <c r="AH265" s="24">
        <f t="shared" si="75"/>
        <v>35</v>
      </c>
      <c r="AI265" s="26">
        <f t="shared" si="76"/>
        <v>0</v>
      </c>
      <c r="AJ265" s="26">
        <f t="shared" si="77"/>
        <v>0</v>
      </c>
      <c r="AK265" s="28">
        <f t="shared" si="78"/>
        <v>5</v>
      </c>
      <c r="AL265" s="20"/>
      <c r="AM265" s="14"/>
    </row>
    <row r="266" spans="1:39" ht="20.25" customHeight="1" thickTop="1" thickBot="1" x14ac:dyDescent="0.3">
      <c r="A266" s="21" t="str">
        <f t="shared" ca="1" si="68"/>
        <v/>
      </c>
      <c r="B266" s="22" t="str">
        <f t="shared" ca="1" si="69"/>
        <v/>
      </c>
      <c r="C266" s="23" t="str">
        <f t="array" ref="C266">IF(AND('Interimaire Juin  2017'!D272=$B$1,'Interimaire Juin  2017'!J272=$B$2),'Interimaire Juin  2017'!E272,"")</f>
        <v/>
      </c>
      <c r="D266" s="23" t="str">
        <f>IF(AND('Interimaire Juin  2017'!D272=$B$1,'Interimaire Juin  2017'!J272=$B$2),'Interimaire Juin  2017'!F272,"")</f>
        <v/>
      </c>
      <c r="E266" s="23" t="str">
        <f t="shared" ref="E266:E300" si="79">IF(D266="","",ROW())</f>
        <v/>
      </c>
      <c r="F266" s="23" t="str">
        <f t="array" aca="1" ref="F266" ca="1">IFERROR(INDEX(C:C,SMALL($E$2:$E$300,ROW(INDIRECT("258:"&amp;ROWS(C258:C556))))),"")</f>
        <v/>
      </c>
      <c r="G266" s="23" t="str">
        <f t="array" aca="1" ref="G266" ca="1">IFERROR(INDEX(D:D,SMALL($E$2:$E$300,ROW(INDIRECT("258:"&amp;ROWS(D258:D556))))),"")</f>
        <v/>
      </c>
      <c r="H266" s="29"/>
      <c r="I266" s="24">
        <v>7</v>
      </c>
      <c r="J266" s="25">
        <f t="shared" ref="J266:J300" si="80">+IF(I266&gt;6,1,0)</f>
        <v>1</v>
      </c>
      <c r="K266" s="29"/>
      <c r="L266" s="29"/>
      <c r="M266" s="27">
        <f t="shared" si="70"/>
        <v>1</v>
      </c>
      <c r="N266" s="24">
        <v>7</v>
      </c>
      <c r="O266" s="25">
        <f t="shared" ref="O266:O300" si="81">+IF(N266&gt;6,1,0)</f>
        <v>1</v>
      </c>
      <c r="P266" s="29"/>
      <c r="Q266" s="29"/>
      <c r="R266" s="27">
        <f t="shared" si="71"/>
        <v>1</v>
      </c>
      <c r="S266" s="24">
        <v>7</v>
      </c>
      <c r="T266" s="25">
        <f t="shared" ref="T266:T300" si="82">+IF(S266&gt;6,1,0)</f>
        <v>1</v>
      </c>
      <c r="U266" s="26"/>
      <c r="V266" s="26"/>
      <c r="W266" s="27">
        <f t="shared" si="72"/>
        <v>1</v>
      </c>
      <c r="X266" s="24">
        <v>7</v>
      </c>
      <c r="Y266" s="25">
        <f t="shared" ref="Y266:Y300" si="83">+IF(X266&gt;6,1,0)</f>
        <v>1</v>
      </c>
      <c r="Z266" s="26"/>
      <c r="AA266" s="26"/>
      <c r="AB266" s="27">
        <f t="shared" si="73"/>
        <v>1</v>
      </c>
      <c r="AC266" s="24">
        <v>7</v>
      </c>
      <c r="AD266" s="25">
        <f t="shared" ref="AD266:AD300" si="84">+IF(AC266&gt;6,1,0)</f>
        <v>1</v>
      </c>
      <c r="AE266" s="26"/>
      <c r="AF266" s="26"/>
      <c r="AG266" s="27">
        <f t="shared" si="74"/>
        <v>1</v>
      </c>
      <c r="AH266" s="24">
        <f t="shared" si="75"/>
        <v>35</v>
      </c>
      <c r="AI266" s="26">
        <f t="shared" si="76"/>
        <v>0</v>
      </c>
      <c r="AJ266" s="26">
        <f t="shared" si="77"/>
        <v>0</v>
      </c>
      <c r="AK266" s="28">
        <f t="shared" si="78"/>
        <v>5</v>
      </c>
      <c r="AL266" s="20"/>
      <c r="AM266" s="14"/>
    </row>
    <row r="267" spans="1:39" ht="20.25" customHeight="1" thickTop="1" thickBot="1" x14ac:dyDescent="0.3">
      <c r="A267" s="21" t="str">
        <f t="shared" ca="1" si="68"/>
        <v/>
      </c>
      <c r="B267" s="22" t="str">
        <f t="shared" ca="1" si="69"/>
        <v/>
      </c>
      <c r="C267" s="23" t="str">
        <f t="array" ref="C267">IF(AND('Interimaire Juin  2017'!D273=$B$1,'Interimaire Juin  2017'!J273=$B$2),'Interimaire Juin  2017'!E273,"")</f>
        <v/>
      </c>
      <c r="D267" s="23" t="str">
        <f>IF(AND('Interimaire Juin  2017'!D273=$B$1,'Interimaire Juin  2017'!J273=$B$2),'Interimaire Juin  2017'!F273,"")</f>
        <v/>
      </c>
      <c r="E267" s="23" t="str">
        <f t="shared" si="79"/>
        <v/>
      </c>
      <c r="F267" s="23" t="str">
        <f t="array" aca="1" ref="F267" ca="1">IFERROR(INDEX(C:C,SMALL($E$2:$E$300,ROW(INDIRECT("259:"&amp;ROWS(C259:C557))))),"")</f>
        <v/>
      </c>
      <c r="G267" s="23" t="str">
        <f t="array" aca="1" ref="G267" ca="1">IFERROR(INDEX(D:D,SMALL($E$2:$E$300,ROW(INDIRECT("259:"&amp;ROWS(D259:D557))))),"")</f>
        <v/>
      </c>
      <c r="H267" s="29"/>
      <c r="I267" s="24">
        <v>7</v>
      </c>
      <c r="J267" s="25">
        <f t="shared" si="80"/>
        <v>1</v>
      </c>
      <c r="K267" s="29"/>
      <c r="L267" s="29"/>
      <c r="M267" s="27">
        <f t="shared" si="70"/>
        <v>1</v>
      </c>
      <c r="N267" s="24">
        <v>7</v>
      </c>
      <c r="O267" s="25">
        <f t="shared" si="81"/>
        <v>1</v>
      </c>
      <c r="P267" s="29"/>
      <c r="Q267" s="29"/>
      <c r="R267" s="27">
        <f t="shared" si="71"/>
        <v>1</v>
      </c>
      <c r="S267" s="24">
        <v>7</v>
      </c>
      <c r="T267" s="25">
        <f t="shared" si="82"/>
        <v>1</v>
      </c>
      <c r="U267" s="26"/>
      <c r="V267" s="26"/>
      <c r="W267" s="27">
        <f t="shared" si="72"/>
        <v>1</v>
      </c>
      <c r="X267" s="24">
        <v>7</v>
      </c>
      <c r="Y267" s="25">
        <f t="shared" si="83"/>
        <v>1</v>
      </c>
      <c r="Z267" s="26"/>
      <c r="AA267" s="26"/>
      <c r="AB267" s="27">
        <f t="shared" si="73"/>
        <v>1</v>
      </c>
      <c r="AC267" s="24">
        <v>7</v>
      </c>
      <c r="AD267" s="25">
        <f t="shared" si="84"/>
        <v>1</v>
      </c>
      <c r="AE267" s="26"/>
      <c r="AF267" s="26"/>
      <c r="AG267" s="27">
        <f t="shared" si="74"/>
        <v>1</v>
      </c>
      <c r="AH267" s="24">
        <f t="shared" si="75"/>
        <v>35</v>
      </c>
      <c r="AI267" s="26">
        <f t="shared" si="76"/>
        <v>0</v>
      </c>
      <c r="AJ267" s="26">
        <f t="shared" si="77"/>
        <v>0</v>
      </c>
      <c r="AK267" s="28">
        <f t="shared" si="78"/>
        <v>5</v>
      </c>
      <c r="AL267" s="20"/>
      <c r="AM267" s="14"/>
    </row>
    <row r="268" spans="1:39" ht="20.25" customHeight="1" thickTop="1" thickBot="1" x14ac:dyDescent="0.3">
      <c r="A268" s="21" t="str">
        <f t="shared" ca="1" si="68"/>
        <v/>
      </c>
      <c r="B268" s="22" t="str">
        <f t="shared" ca="1" si="69"/>
        <v/>
      </c>
      <c r="C268" s="23" t="str">
        <f t="array" ref="C268">IF(AND('Interimaire Juin  2017'!D274=$B$1,'Interimaire Juin  2017'!J274=$B$2),'Interimaire Juin  2017'!E274,"")</f>
        <v/>
      </c>
      <c r="D268" s="23" t="str">
        <f>IF(AND('Interimaire Juin  2017'!D274=$B$1,'Interimaire Juin  2017'!J274=$B$2),'Interimaire Juin  2017'!F274,"")</f>
        <v/>
      </c>
      <c r="E268" s="23" t="str">
        <f t="shared" si="79"/>
        <v/>
      </c>
      <c r="F268" s="23" t="str">
        <f t="array" aca="1" ref="F268" ca="1">IFERROR(INDEX(C:C,SMALL($E$2:$E$300,ROW(INDIRECT("260:"&amp;ROWS(C260:C558))))),"")</f>
        <v/>
      </c>
      <c r="G268" s="23" t="str">
        <f t="array" aca="1" ref="G268" ca="1">IFERROR(INDEX(D:D,SMALL($E$2:$E$300,ROW(INDIRECT("260:"&amp;ROWS(D260:D558))))),"")</f>
        <v/>
      </c>
      <c r="H268" s="29"/>
      <c r="I268" s="24">
        <v>7</v>
      </c>
      <c r="J268" s="25">
        <f t="shared" si="80"/>
        <v>1</v>
      </c>
      <c r="K268" s="29"/>
      <c r="L268" s="29"/>
      <c r="M268" s="27">
        <f t="shared" si="70"/>
        <v>1</v>
      </c>
      <c r="N268" s="24">
        <v>7</v>
      </c>
      <c r="O268" s="25">
        <f t="shared" si="81"/>
        <v>1</v>
      </c>
      <c r="P268" s="29"/>
      <c r="Q268" s="29"/>
      <c r="R268" s="27">
        <f t="shared" si="71"/>
        <v>1</v>
      </c>
      <c r="S268" s="24">
        <v>7</v>
      </c>
      <c r="T268" s="25">
        <f t="shared" si="82"/>
        <v>1</v>
      </c>
      <c r="U268" s="26"/>
      <c r="V268" s="26"/>
      <c r="W268" s="27">
        <f t="shared" si="72"/>
        <v>1</v>
      </c>
      <c r="X268" s="24">
        <v>7</v>
      </c>
      <c r="Y268" s="25">
        <f t="shared" si="83"/>
        <v>1</v>
      </c>
      <c r="Z268" s="26"/>
      <c r="AA268" s="26"/>
      <c r="AB268" s="27">
        <f t="shared" si="73"/>
        <v>1</v>
      </c>
      <c r="AC268" s="24">
        <v>7</v>
      </c>
      <c r="AD268" s="25">
        <f t="shared" si="84"/>
        <v>1</v>
      </c>
      <c r="AE268" s="26"/>
      <c r="AF268" s="26"/>
      <c r="AG268" s="27">
        <f t="shared" si="74"/>
        <v>1</v>
      </c>
      <c r="AH268" s="24">
        <f t="shared" si="75"/>
        <v>35</v>
      </c>
      <c r="AI268" s="26">
        <f t="shared" si="76"/>
        <v>0</v>
      </c>
      <c r="AJ268" s="26">
        <f t="shared" si="77"/>
        <v>0</v>
      </c>
      <c r="AK268" s="28">
        <f t="shared" si="78"/>
        <v>5</v>
      </c>
      <c r="AL268" s="20"/>
      <c r="AM268" s="14"/>
    </row>
    <row r="269" spans="1:39" ht="20.25" customHeight="1" thickTop="1" thickBot="1" x14ac:dyDescent="0.3">
      <c r="A269" s="21" t="str">
        <f t="shared" ca="1" si="68"/>
        <v/>
      </c>
      <c r="B269" s="22" t="str">
        <f t="shared" ca="1" si="69"/>
        <v/>
      </c>
      <c r="C269" s="23" t="str">
        <f t="array" ref="C269">IF(AND('Interimaire Juin  2017'!D275=$B$1,'Interimaire Juin  2017'!J275=$B$2),'Interimaire Juin  2017'!E275,"")</f>
        <v/>
      </c>
      <c r="D269" s="23" t="str">
        <f>IF(AND('Interimaire Juin  2017'!D275=$B$1,'Interimaire Juin  2017'!J275=$B$2),'Interimaire Juin  2017'!F275,"")</f>
        <v/>
      </c>
      <c r="E269" s="23" t="str">
        <f t="shared" si="79"/>
        <v/>
      </c>
      <c r="F269" s="23" t="str">
        <f t="array" aca="1" ref="F269" ca="1">IFERROR(INDEX(C:C,SMALL($E$2:$E$300,ROW(INDIRECT("261:"&amp;ROWS(C261:C559))))),"")</f>
        <v/>
      </c>
      <c r="G269" s="23" t="str">
        <f t="array" aca="1" ref="G269" ca="1">IFERROR(INDEX(D:D,SMALL($E$2:$E$300,ROW(INDIRECT("261:"&amp;ROWS(D261:D559))))),"")</f>
        <v/>
      </c>
      <c r="H269" s="29"/>
      <c r="I269" s="24">
        <v>7</v>
      </c>
      <c r="J269" s="25">
        <f t="shared" si="80"/>
        <v>1</v>
      </c>
      <c r="K269" s="29"/>
      <c r="L269" s="29"/>
      <c r="M269" s="27">
        <f t="shared" si="70"/>
        <v>1</v>
      </c>
      <c r="N269" s="24">
        <v>7</v>
      </c>
      <c r="O269" s="25">
        <f t="shared" si="81"/>
        <v>1</v>
      </c>
      <c r="P269" s="29"/>
      <c r="Q269" s="29"/>
      <c r="R269" s="27">
        <f t="shared" si="71"/>
        <v>1</v>
      </c>
      <c r="S269" s="24">
        <v>7</v>
      </c>
      <c r="T269" s="25">
        <f t="shared" si="82"/>
        <v>1</v>
      </c>
      <c r="U269" s="26"/>
      <c r="V269" s="26"/>
      <c r="W269" s="27">
        <f t="shared" si="72"/>
        <v>1</v>
      </c>
      <c r="X269" s="24">
        <v>7</v>
      </c>
      <c r="Y269" s="25">
        <f t="shared" si="83"/>
        <v>1</v>
      </c>
      <c r="Z269" s="26"/>
      <c r="AA269" s="26"/>
      <c r="AB269" s="27">
        <f t="shared" si="73"/>
        <v>1</v>
      </c>
      <c r="AC269" s="24">
        <v>7</v>
      </c>
      <c r="AD269" s="25">
        <f t="shared" si="84"/>
        <v>1</v>
      </c>
      <c r="AE269" s="26"/>
      <c r="AF269" s="26"/>
      <c r="AG269" s="27">
        <f t="shared" si="74"/>
        <v>1</v>
      </c>
      <c r="AH269" s="24">
        <f t="shared" si="75"/>
        <v>35</v>
      </c>
      <c r="AI269" s="26">
        <f t="shared" si="76"/>
        <v>0</v>
      </c>
      <c r="AJ269" s="26">
        <f t="shared" si="77"/>
        <v>0</v>
      </c>
      <c r="AK269" s="28">
        <f t="shared" si="78"/>
        <v>5</v>
      </c>
      <c r="AL269" s="20"/>
      <c r="AM269" s="14"/>
    </row>
    <row r="270" spans="1:39" ht="20.25" customHeight="1" thickTop="1" thickBot="1" x14ac:dyDescent="0.3">
      <c r="A270" s="21" t="str">
        <f t="shared" ca="1" si="68"/>
        <v/>
      </c>
      <c r="B270" s="22" t="str">
        <f t="shared" ca="1" si="69"/>
        <v/>
      </c>
      <c r="C270" s="23" t="str">
        <f t="array" ref="C270">IF(AND('Interimaire Juin  2017'!D276=$B$1,'Interimaire Juin  2017'!J276=$B$2),'Interimaire Juin  2017'!E276,"")</f>
        <v/>
      </c>
      <c r="D270" s="23" t="str">
        <f>IF(AND('Interimaire Juin  2017'!D276=$B$1,'Interimaire Juin  2017'!J276=$B$2),'Interimaire Juin  2017'!F276,"")</f>
        <v/>
      </c>
      <c r="E270" s="23" t="str">
        <f t="shared" si="79"/>
        <v/>
      </c>
      <c r="F270" s="23" t="str">
        <f t="array" aca="1" ref="F270" ca="1">IFERROR(INDEX(C:C,SMALL($E$2:$E$300,ROW(INDIRECT("262:"&amp;ROWS(C262:C560))))),"")</f>
        <v/>
      </c>
      <c r="G270" s="23" t="str">
        <f t="array" aca="1" ref="G270" ca="1">IFERROR(INDEX(D:D,SMALL($E$2:$E$300,ROW(INDIRECT("262:"&amp;ROWS(D262:D560))))),"")</f>
        <v/>
      </c>
      <c r="H270" s="29"/>
      <c r="I270" s="24">
        <v>7</v>
      </c>
      <c r="J270" s="25">
        <f t="shared" si="80"/>
        <v>1</v>
      </c>
      <c r="K270" s="29"/>
      <c r="L270" s="29"/>
      <c r="M270" s="27">
        <f t="shared" si="70"/>
        <v>1</v>
      </c>
      <c r="N270" s="24">
        <v>7</v>
      </c>
      <c r="O270" s="25">
        <f t="shared" si="81"/>
        <v>1</v>
      </c>
      <c r="P270" s="29"/>
      <c r="Q270" s="29"/>
      <c r="R270" s="27">
        <f t="shared" si="71"/>
        <v>1</v>
      </c>
      <c r="S270" s="24">
        <v>7</v>
      </c>
      <c r="T270" s="25">
        <f t="shared" si="82"/>
        <v>1</v>
      </c>
      <c r="U270" s="26"/>
      <c r="V270" s="26"/>
      <c r="W270" s="27">
        <f t="shared" si="72"/>
        <v>1</v>
      </c>
      <c r="X270" s="24">
        <v>7</v>
      </c>
      <c r="Y270" s="25">
        <f t="shared" si="83"/>
        <v>1</v>
      </c>
      <c r="Z270" s="26"/>
      <c r="AA270" s="26"/>
      <c r="AB270" s="27">
        <f t="shared" si="73"/>
        <v>1</v>
      </c>
      <c r="AC270" s="24">
        <v>7</v>
      </c>
      <c r="AD270" s="25">
        <f t="shared" si="84"/>
        <v>1</v>
      </c>
      <c r="AE270" s="26"/>
      <c r="AF270" s="26"/>
      <c r="AG270" s="27">
        <f t="shared" si="74"/>
        <v>1</v>
      </c>
      <c r="AH270" s="24">
        <f t="shared" si="75"/>
        <v>35</v>
      </c>
      <c r="AI270" s="26">
        <f t="shared" si="76"/>
        <v>0</v>
      </c>
      <c r="AJ270" s="26">
        <f t="shared" si="77"/>
        <v>0</v>
      </c>
      <c r="AK270" s="28">
        <f t="shared" si="78"/>
        <v>5</v>
      </c>
      <c r="AL270" s="20"/>
      <c r="AM270" s="14"/>
    </row>
    <row r="271" spans="1:39" ht="20.25" customHeight="1" thickTop="1" thickBot="1" x14ac:dyDescent="0.3">
      <c r="A271" s="21" t="str">
        <f t="shared" ca="1" si="68"/>
        <v/>
      </c>
      <c r="B271" s="22" t="str">
        <f t="shared" ca="1" si="69"/>
        <v/>
      </c>
      <c r="C271" s="23" t="str">
        <f t="array" ref="C271">IF(AND('Interimaire Juin  2017'!D277=$B$1,'Interimaire Juin  2017'!J277=$B$2),'Interimaire Juin  2017'!E277,"")</f>
        <v/>
      </c>
      <c r="D271" s="23" t="str">
        <f>IF(AND('Interimaire Juin  2017'!D277=$B$1,'Interimaire Juin  2017'!J277=$B$2),'Interimaire Juin  2017'!F277,"")</f>
        <v/>
      </c>
      <c r="E271" s="23" t="str">
        <f t="shared" si="79"/>
        <v/>
      </c>
      <c r="F271" s="23" t="str">
        <f t="array" aca="1" ref="F271" ca="1">IFERROR(INDEX(C:C,SMALL($E$2:$E$300,ROW(INDIRECT("263:"&amp;ROWS(C263:C561))))),"")</f>
        <v/>
      </c>
      <c r="G271" s="23" t="str">
        <f t="array" aca="1" ref="G271" ca="1">IFERROR(INDEX(D:D,SMALL($E$2:$E$300,ROW(INDIRECT("263:"&amp;ROWS(D263:D561))))),"")</f>
        <v/>
      </c>
      <c r="H271" s="29"/>
      <c r="I271" s="24">
        <v>7</v>
      </c>
      <c r="J271" s="25">
        <f t="shared" si="80"/>
        <v>1</v>
      </c>
      <c r="K271" s="29"/>
      <c r="L271" s="29"/>
      <c r="M271" s="27">
        <f t="shared" si="70"/>
        <v>1</v>
      </c>
      <c r="N271" s="24">
        <v>7</v>
      </c>
      <c r="O271" s="25">
        <f t="shared" si="81"/>
        <v>1</v>
      </c>
      <c r="P271" s="29"/>
      <c r="Q271" s="29"/>
      <c r="R271" s="27">
        <f t="shared" si="71"/>
        <v>1</v>
      </c>
      <c r="S271" s="24">
        <v>7</v>
      </c>
      <c r="T271" s="25">
        <f t="shared" si="82"/>
        <v>1</v>
      </c>
      <c r="U271" s="26"/>
      <c r="V271" s="26"/>
      <c r="W271" s="27">
        <f t="shared" si="72"/>
        <v>1</v>
      </c>
      <c r="X271" s="24">
        <v>7</v>
      </c>
      <c r="Y271" s="25">
        <f t="shared" si="83"/>
        <v>1</v>
      </c>
      <c r="Z271" s="26"/>
      <c r="AA271" s="26"/>
      <c r="AB271" s="27">
        <f t="shared" si="73"/>
        <v>1</v>
      </c>
      <c r="AC271" s="24">
        <v>7</v>
      </c>
      <c r="AD271" s="25">
        <f t="shared" si="84"/>
        <v>1</v>
      </c>
      <c r="AE271" s="26"/>
      <c r="AF271" s="26"/>
      <c r="AG271" s="27">
        <f t="shared" si="74"/>
        <v>1</v>
      </c>
      <c r="AH271" s="24">
        <f t="shared" si="75"/>
        <v>35</v>
      </c>
      <c r="AI271" s="26">
        <f t="shared" si="76"/>
        <v>0</v>
      </c>
      <c r="AJ271" s="26">
        <f t="shared" si="77"/>
        <v>0</v>
      </c>
      <c r="AK271" s="28">
        <f t="shared" si="78"/>
        <v>5</v>
      </c>
      <c r="AL271" s="20"/>
      <c r="AM271" s="14"/>
    </row>
    <row r="272" spans="1:39" ht="20.25" customHeight="1" thickTop="1" thickBot="1" x14ac:dyDescent="0.3">
      <c r="A272" s="21" t="str">
        <f t="shared" ca="1" si="68"/>
        <v/>
      </c>
      <c r="B272" s="22" t="str">
        <f t="shared" ca="1" si="69"/>
        <v/>
      </c>
      <c r="C272" s="23" t="str">
        <f t="array" ref="C272">IF(AND('Interimaire Juin  2017'!D278=$B$1,'Interimaire Juin  2017'!J278=$B$2),'Interimaire Juin  2017'!E278,"")</f>
        <v/>
      </c>
      <c r="D272" s="23" t="str">
        <f>IF(AND('Interimaire Juin  2017'!D278=$B$1,'Interimaire Juin  2017'!J278=$B$2),'Interimaire Juin  2017'!F278,"")</f>
        <v/>
      </c>
      <c r="E272" s="23" t="str">
        <f t="shared" si="79"/>
        <v/>
      </c>
      <c r="F272" s="23" t="str">
        <f t="array" aca="1" ref="F272" ca="1">IFERROR(INDEX(C:C,SMALL($E$2:$E$300,ROW(INDIRECT("264:"&amp;ROWS(C264:C562))))),"")</f>
        <v/>
      </c>
      <c r="G272" s="23" t="str">
        <f t="array" aca="1" ref="G272" ca="1">IFERROR(INDEX(D:D,SMALL($E$2:$E$300,ROW(INDIRECT("264:"&amp;ROWS(D264:D562))))),"")</f>
        <v/>
      </c>
      <c r="H272" s="29"/>
      <c r="I272" s="24">
        <v>7</v>
      </c>
      <c r="J272" s="25">
        <f t="shared" si="80"/>
        <v>1</v>
      </c>
      <c r="K272" s="29"/>
      <c r="L272" s="29"/>
      <c r="M272" s="27">
        <f t="shared" si="70"/>
        <v>1</v>
      </c>
      <c r="N272" s="24">
        <v>7</v>
      </c>
      <c r="O272" s="25">
        <f t="shared" si="81"/>
        <v>1</v>
      </c>
      <c r="P272" s="29"/>
      <c r="Q272" s="29"/>
      <c r="R272" s="27">
        <f t="shared" si="71"/>
        <v>1</v>
      </c>
      <c r="S272" s="24">
        <v>7</v>
      </c>
      <c r="T272" s="25">
        <f t="shared" si="82"/>
        <v>1</v>
      </c>
      <c r="U272" s="26"/>
      <c r="V272" s="26"/>
      <c r="W272" s="27">
        <f t="shared" si="72"/>
        <v>1</v>
      </c>
      <c r="X272" s="24">
        <v>7</v>
      </c>
      <c r="Y272" s="25">
        <f t="shared" si="83"/>
        <v>1</v>
      </c>
      <c r="Z272" s="26"/>
      <c r="AA272" s="26"/>
      <c r="AB272" s="27">
        <f t="shared" si="73"/>
        <v>1</v>
      </c>
      <c r="AC272" s="24">
        <v>7</v>
      </c>
      <c r="AD272" s="25">
        <f t="shared" si="84"/>
        <v>1</v>
      </c>
      <c r="AE272" s="26"/>
      <c r="AF272" s="26"/>
      <c r="AG272" s="27">
        <f t="shared" si="74"/>
        <v>1</v>
      </c>
      <c r="AH272" s="24">
        <f t="shared" si="75"/>
        <v>35</v>
      </c>
      <c r="AI272" s="26">
        <f t="shared" si="76"/>
        <v>0</v>
      </c>
      <c r="AJ272" s="26">
        <f t="shared" si="77"/>
        <v>0</v>
      </c>
      <c r="AK272" s="28">
        <f t="shared" si="78"/>
        <v>5</v>
      </c>
      <c r="AL272" s="20"/>
      <c r="AM272" s="14"/>
    </row>
    <row r="273" spans="1:39" ht="20.25" customHeight="1" thickTop="1" thickBot="1" x14ac:dyDescent="0.3">
      <c r="A273" s="21" t="str">
        <f t="shared" ca="1" si="68"/>
        <v/>
      </c>
      <c r="B273" s="22" t="str">
        <f t="shared" ca="1" si="69"/>
        <v/>
      </c>
      <c r="C273" s="23" t="str">
        <f t="array" ref="C273">IF(AND('Interimaire Juin  2017'!D279=$B$1,'Interimaire Juin  2017'!J279=$B$2),'Interimaire Juin  2017'!E279,"")</f>
        <v/>
      </c>
      <c r="D273" s="23" t="str">
        <f>IF(AND('Interimaire Juin  2017'!D279=$B$1,'Interimaire Juin  2017'!J279=$B$2),'Interimaire Juin  2017'!F279,"")</f>
        <v/>
      </c>
      <c r="E273" s="23" t="str">
        <f t="shared" si="79"/>
        <v/>
      </c>
      <c r="F273" s="23" t="str">
        <f t="array" aca="1" ref="F273" ca="1">IFERROR(INDEX(C:C,SMALL($E$2:$E$300,ROW(INDIRECT("265:"&amp;ROWS(C265:C563))))),"")</f>
        <v/>
      </c>
      <c r="G273" s="23" t="str">
        <f t="array" aca="1" ref="G273" ca="1">IFERROR(INDEX(D:D,SMALL($E$2:$E$300,ROW(INDIRECT("265:"&amp;ROWS(D265:D563))))),"")</f>
        <v/>
      </c>
      <c r="H273" s="29"/>
      <c r="I273" s="24">
        <v>7</v>
      </c>
      <c r="J273" s="25">
        <f t="shared" si="80"/>
        <v>1</v>
      </c>
      <c r="K273" s="29"/>
      <c r="L273" s="29"/>
      <c r="M273" s="27">
        <f t="shared" si="70"/>
        <v>1</v>
      </c>
      <c r="N273" s="24">
        <v>7</v>
      </c>
      <c r="O273" s="25">
        <f t="shared" si="81"/>
        <v>1</v>
      </c>
      <c r="P273" s="29"/>
      <c r="Q273" s="29"/>
      <c r="R273" s="27">
        <f t="shared" si="71"/>
        <v>1</v>
      </c>
      <c r="S273" s="24">
        <v>7</v>
      </c>
      <c r="T273" s="25">
        <f t="shared" si="82"/>
        <v>1</v>
      </c>
      <c r="U273" s="26"/>
      <c r="V273" s="26"/>
      <c r="W273" s="27">
        <f t="shared" si="72"/>
        <v>1</v>
      </c>
      <c r="X273" s="24">
        <v>7</v>
      </c>
      <c r="Y273" s="25">
        <f t="shared" si="83"/>
        <v>1</v>
      </c>
      <c r="Z273" s="26"/>
      <c r="AA273" s="26"/>
      <c r="AB273" s="27">
        <f t="shared" si="73"/>
        <v>1</v>
      </c>
      <c r="AC273" s="24">
        <v>7</v>
      </c>
      <c r="AD273" s="25">
        <f t="shared" si="84"/>
        <v>1</v>
      </c>
      <c r="AE273" s="26"/>
      <c r="AF273" s="26"/>
      <c r="AG273" s="27">
        <f t="shared" si="74"/>
        <v>1</v>
      </c>
      <c r="AH273" s="24">
        <f t="shared" si="75"/>
        <v>35</v>
      </c>
      <c r="AI273" s="26">
        <f t="shared" si="76"/>
        <v>0</v>
      </c>
      <c r="AJ273" s="26">
        <f t="shared" si="77"/>
        <v>0</v>
      </c>
      <c r="AK273" s="28">
        <f t="shared" si="78"/>
        <v>5</v>
      </c>
      <c r="AL273" s="20"/>
      <c r="AM273" s="14"/>
    </row>
    <row r="274" spans="1:39" ht="20.25" customHeight="1" thickTop="1" thickBot="1" x14ac:dyDescent="0.3">
      <c r="A274" s="21" t="str">
        <f t="shared" ca="1" si="68"/>
        <v/>
      </c>
      <c r="B274" s="22" t="str">
        <f t="shared" ca="1" si="69"/>
        <v/>
      </c>
      <c r="C274" s="23" t="str">
        <f t="array" ref="C274">IF(AND('Interimaire Juin  2017'!D280=$B$1,'Interimaire Juin  2017'!J280=$B$2),'Interimaire Juin  2017'!E280,"")</f>
        <v/>
      </c>
      <c r="D274" s="23" t="str">
        <f>IF(AND('Interimaire Juin  2017'!D280=$B$1,'Interimaire Juin  2017'!J280=$B$2),'Interimaire Juin  2017'!F280,"")</f>
        <v/>
      </c>
      <c r="E274" s="23" t="str">
        <f t="shared" si="79"/>
        <v/>
      </c>
      <c r="F274" s="23" t="str">
        <f t="array" aca="1" ref="F274" ca="1">IFERROR(INDEX(C:C,SMALL($E$2:$E$300,ROW(INDIRECT("266:"&amp;ROWS(C266:C564))))),"")</f>
        <v/>
      </c>
      <c r="G274" s="23" t="str">
        <f t="array" aca="1" ref="G274" ca="1">IFERROR(INDEX(D:D,SMALL($E$2:$E$300,ROW(INDIRECT("266:"&amp;ROWS(D266:D564))))),"")</f>
        <v/>
      </c>
      <c r="H274" s="29"/>
      <c r="I274" s="24">
        <v>7</v>
      </c>
      <c r="J274" s="25">
        <f t="shared" si="80"/>
        <v>1</v>
      </c>
      <c r="K274" s="29"/>
      <c r="L274" s="29"/>
      <c r="M274" s="27">
        <f t="shared" si="70"/>
        <v>1</v>
      </c>
      <c r="N274" s="24">
        <v>7</v>
      </c>
      <c r="O274" s="25">
        <f t="shared" si="81"/>
        <v>1</v>
      </c>
      <c r="P274" s="29"/>
      <c r="Q274" s="29"/>
      <c r="R274" s="27">
        <f t="shared" si="71"/>
        <v>1</v>
      </c>
      <c r="S274" s="24">
        <v>7</v>
      </c>
      <c r="T274" s="25">
        <f t="shared" si="82"/>
        <v>1</v>
      </c>
      <c r="U274" s="26"/>
      <c r="V274" s="26"/>
      <c r="W274" s="27">
        <f t="shared" si="72"/>
        <v>1</v>
      </c>
      <c r="X274" s="24">
        <v>7</v>
      </c>
      <c r="Y274" s="25">
        <f t="shared" si="83"/>
        <v>1</v>
      </c>
      <c r="Z274" s="26"/>
      <c r="AA274" s="26"/>
      <c r="AB274" s="27">
        <f t="shared" si="73"/>
        <v>1</v>
      </c>
      <c r="AC274" s="24">
        <v>7</v>
      </c>
      <c r="AD274" s="25">
        <f t="shared" si="84"/>
        <v>1</v>
      </c>
      <c r="AE274" s="26"/>
      <c r="AF274" s="26"/>
      <c r="AG274" s="27">
        <f t="shared" si="74"/>
        <v>1</v>
      </c>
      <c r="AH274" s="24">
        <f t="shared" si="75"/>
        <v>35</v>
      </c>
      <c r="AI274" s="26">
        <f t="shared" si="76"/>
        <v>0</v>
      </c>
      <c r="AJ274" s="26">
        <f t="shared" si="77"/>
        <v>0</v>
      </c>
      <c r="AK274" s="28">
        <f t="shared" si="78"/>
        <v>5</v>
      </c>
      <c r="AL274" s="20"/>
      <c r="AM274" s="14"/>
    </row>
    <row r="275" spans="1:39" ht="20.25" customHeight="1" thickTop="1" thickBot="1" x14ac:dyDescent="0.3">
      <c r="A275" s="21" t="str">
        <f t="shared" ca="1" si="68"/>
        <v/>
      </c>
      <c r="B275" s="22" t="str">
        <f t="shared" ca="1" si="69"/>
        <v/>
      </c>
      <c r="C275" s="23" t="str">
        <f t="array" ref="C275">IF(AND('Interimaire Juin  2017'!D281=$B$1,'Interimaire Juin  2017'!J281=$B$2),'Interimaire Juin  2017'!E281,"")</f>
        <v/>
      </c>
      <c r="D275" s="23" t="str">
        <f>IF(AND('Interimaire Juin  2017'!D281=$B$1,'Interimaire Juin  2017'!J281=$B$2),'Interimaire Juin  2017'!F281,"")</f>
        <v/>
      </c>
      <c r="E275" s="23" t="str">
        <f t="shared" si="79"/>
        <v/>
      </c>
      <c r="F275" s="23" t="str">
        <f t="array" aca="1" ref="F275" ca="1">IFERROR(INDEX(C:C,SMALL($E$2:$E$300,ROW(INDIRECT("267:"&amp;ROWS(C267:C565))))),"")</f>
        <v/>
      </c>
      <c r="G275" s="23" t="str">
        <f t="array" aca="1" ref="G275" ca="1">IFERROR(INDEX(D:D,SMALL($E$2:$E$300,ROW(INDIRECT("267:"&amp;ROWS(D267:D565))))),"")</f>
        <v/>
      </c>
      <c r="H275" s="29"/>
      <c r="I275" s="24">
        <v>7</v>
      </c>
      <c r="J275" s="25">
        <f t="shared" si="80"/>
        <v>1</v>
      </c>
      <c r="K275" s="29"/>
      <c r="L275" s="29"/>
      <c r="M275" s="27">
        <f t="shared" si="70"/>
        <v>1</v>
      </c>
      <c r="N275" s="24">
        <v>7</v>
      </c>
      <c r="O275" s="25">
        <f t="shared" si="81"/>
        <v>1</v>
      </c>
      <c r="P275" s="29"/>
      <c r="Q275" s="29"/>
      <c r="R275" s="27">
        <f t="shared" si="71"/>
        <v>1</v>
      </c>
      <c r="S275" s="24">
        <v>7</v>
      </c>
      <c r="T275" s="25">
        <f t="shared" si="82"/>
        <v>1</v>
      </c>
      <c r="U275" s="26"/>
      <c r="V275" s="26"/>
      <c r="W275" s="27">
        <f t="shared" si="72"/>
        <v>1</v>
      </c>
      <c r="X275" s="24">
        <v>7</v>
      </c>
      <c r="Y275" s="25">
        <f t="shared" si="83"/>
        <v>1</v>
      </c>
      <c r="Z275" s="26"/>
      <c r="AA275" s="26"/>
      <c r="AB275" s="27">
        <f t="shared" si="73"/>
        <v>1</v>
      </c>
      <c r="AC275" s="24">
        <v>7</v>
      </c>
      <c r="AD275" s="25">
        <f t="shared" si="84"/>
        <v>1</v>
      </c>
      <c r="AE275" s="26"/>
      <c r="AF275" s="26"/>
      <c r="AG275" s="27">
        <f t="shared" si="74"/>
        <v>1</v>
      </c>
      <c r="AH275" s="24">
        <f t="shared" si="75"/>
        <v>35</v>
      </c>
      <c r="AI275" s="26">
        <f t="shared" si="76"/>
        <v>0</v>
      </c>
      <c r="AJ275" s="26">
        <f t="shared" si="77"/>
        <v>0</v>
      </c>
      <c r="AK275" s="28">
        <f t="shared" si="78"/>
        <v>5</v>
      </c>
      <c r="AL275" s="20"/>
      <c r="AM275" s="14"/>
    </row>
    <row r="276" spans="1:39" ht="20.25" customHeight="1" thickTop="1" thickBot="1" x14ac:dyDescent="0.3">
      <c r="A276" s="21" t="str">
        <f t="shared" ca="1" si="68"/>
        <v/>
      </c>
      <c r="B276" s="22" t="str">
        <f t="shared" ca="1" si="69"/>
        <v/>
      </c>
      <c r="C276" s="23" t="str">
        <f t="array" ref="C276">IF(AND('Interimaire Juin  2017'!D282=$B$1,'Interimaire Juin  2017'!J282=$B$2),'Interimaire Juin  2017'!E282,"")</f>
        <v/>
      </c>
      <c r="D276" s="23" t="str">
        <f>IF(AND('Interimaire Juin  2017'!D282=$B$1,'Interimaire Juin  2017'!J282=$B$2),'Interimaire Juin  2017'!F282,"")</f>
        <v/>
      </c>
      <c r="E276" s="23" t="str">
        <f t="shared" si="79"/>
        <v/>
      </c>
      <c r="F276" s="23" t="str">
        <f t="array" aca="1" ref="F276" ca="1">IFERROR(INDEX(C:C,SMALL($E$2:$E$300,ROW(INDIRECT("268:"&amp;ROWS(C268:C566))))),"")</f>
        <v/>
      </c>
      <c r="G276" s="23" t="str">
        <f t="array" aca="1" ref="G276" ca="1">IFERROR(INDEX(D:D,SMALL($E$2:$E$300,ROW(INDIRECT("268:"&amp;ROWS(D268:D566))))),"")</f>
        <v/>
      </c>
      <c r="H276" s="29"/>
      <c r="I276" s="24">
        <v>7</v>
      </c>
      <c r="J276" s="25">
        <f t="shared" si="80"/>
        <v>1</v>
      </c>
      <c r="K276" s="29"/>
      <c r="L276" s="29"/>
      <c r="M276" s="27">
        <f t="shared" si="70"/>
        <v>1</v>
      </c>
      <c r="N276" s="24">
        <v>7</v>
      </c>
      <c r="O276" s="25">
        <f t="shared" si="81"/>
        <v>1</v>
      </c>
      <c r="P276" s="29"/>
      <c r="Q276" s="29"/>
      <c r="R276" s="27">
        <f t="shared" si="71"/>
        <v>1</v>
      </c>
      <c r="S276" s="24">
        <v>7</v>
      </c>
      <c r="T276" s="25">
        <f t="shared" si="82"/>
        <v>1</v>
      </c>
      <c r="U276" s="26"/>
      <c r="V276" s="26"/>
      <c r="W276" s="27">
        <f t="shared" si="72"/>
        <v>1</v>
      </c>
      <c r="X276" s="24">
        <v>7</v>
      </c>
      <c r="Y276" s="25">
        <f t="shared" si="83"/>
        <v>1</v>
      </c>
      <c r="Z276" s="26"/>
      <c r="AA276" s="26"/>
      <c r="AB276" s="27">
        <f t="shared" si="73"/>
        <v>1</v>
      </c>
      <c r="AC276" s="24">
        <v>7</v>
      </c>
      <c r="AD276" s="25">
        <f t="shared" si="84"/>
        <v>1</v>
      </c>
      <c r="AE276" s="26"/>
      <c r="AF276" s="26"/>
      <c r="AG276" s="27">
        <f t="shared" si="74"/>
        <v>1</v>
      </c>
      <c r="AH276" s="24">
        <f t="shared" si="75"/>
        <v>35</v>
      </c>
      <c r="AI276" s="26">
        <f t="shared" si="76"/>
        <v>0</v>
      </c>
      <c r="AJ276" s="26">
        <f t="shared" si="77"/>
        <v>0</v>
      </c>
      <c r="AK276" s="28">
        <f t="shared" si="78"/>
        <v>5</v>
      </c>
      <c r="AL276" s="20"/>
      <c r="AM276" s="14"/>
    </row>
    <row r="277" spans="1:39" ht="20.25" customHeight="1" thickTop="1" thickBot="1" x14ac:dyDescent="0.3">
      <c r="A277" s="21" t="str">
        <f t="shared" ca="1" si="68"/>
        <v/>
      </c>
      <c r="B277" s="22" t="str">
        <f t="shared" ca="1" si="69"/>
        <v/>
      </c>
      <c r="C277" s="23" t="str">
        <f t="array" ref="C277">IF(AND('Interimaire Juin  2017'!D283=$B$1,'Interimaire Juin  2017'!J283=$B$2),'Interimaire Juin  2017'!E283,"")</f>
        <v/>
      </c>
      <c r="D277" s="23" t="str">
        <f>IF(AND('Interimaire Juin  2017'!D283=$B$1,'Interimaire Juin  2017'!J283=$B$2),'Interimaire Juin  2017'!F283,"")</f>
        <v/>
      </c>
      <c r="E277" s="23" t="str">
        <f t="shared" si="79"/>
        <v/>
      </c>
      <c r="F277" s="23" t="str">
        <f t="array" aca="1" ref="F277" ca="1">IFERROR(INDEX(C:C,SMALL($E$2:$E$300,ROW(INDIRECT("269:"&amp;ROWS(C269:C567))))),"")</f>
        <v/>
      </c>
      <c r="G277" s="23" t="str">
        <f t="array" aca="1" ref="G277" ca="1">IFERROR(INDEX(D:D,SMALL($E$2:$E$300,ROW(INDIRECT("269:"&amp;ROWS(D269:D567))))),"")</f>
        <v/>
      </c>
      <c r="H277" s="29"/>
      <c r="I277" s="24">
        <v>7</v>
      </c>
      <c r="J277" s="25">
        <f t="shared" si="80"/>
        <v>1</v>
      </c>
      <c r="K277" s="29"/>
      <c r="L277" s="29"/>
      <c r="M277" s="27">
        <f t="shared" si="70"/>
        <v>1</v>
      </c>
      <c r="N277" s="24">
        <v>7</v>
      </c>
      <c r="O277" s="25">
        <f t="shared" si="81"/>
        <v>1</v>
      </c>
      <c r="P277" s="29"/>
      <c r="Q277" s="29"/>
      <c r="R277" s="27">
        <f t="shared" si="71"/>
        <v>1</v>
      </c>
      <c r="S277" s="24">
        <v>7</v>
      </c>
      <c r="T277" s="25">
        <f t="shared" si="82"/>
        <v>1</v>
      </c>
      <c r="U277" s="26"/>
      <c r="V277" s="26"/>
      <c r="W277" s="27">
        <f t="shared" si="72"/>
        <v>1</v>
      </c>
      <c r="X277" s="24">
        <v>7</v>
      </c>
      <c r="Y277" s="25">
        <f t="shared" si="83"/>
        <v>1</v>
      </c>
      <c r="Z277" s="26"/>
      <c r="AA277" s="26"/>
      <c r="AB277" s="27">
        <f t="shared" si="73"/>
        <v>1</v>
      </c>
      <c r="AC277" s="24">
        <v>7</v>
      </c>
      <c r="AD277" s="25">
        <f t="shared" si="84"/>
        <v>1</v>
      </c>
      <c r="AE277" s="26"/>
      <c r="AF277" s="26"/>
      <c r="AG277" s="27">
        <f t="shared" si="74"/>
        <v>1</v>
      </c>
      <c r="AH277" s="24">
        <f t="shared" si="75"/>
        <v>35</v>
      </c>
      <c r="AI277" s="26">
        <f t="shared" si="76"/>
        <v>0</v>
      </c>
      <c r="AJ277" s="26">
        <f t="shared" si="77"/>
        <v>0</v>
      </c>
      <c r="AK277" s="28">
        <f t="shared" si="78"/>
        <v>5</v>
      </c>
      <c r="AL277" s="20"/>
      <c r="AM277" s="14"/>
    </row>
    <row r="278" spans="1:39" ht="20.25" customHeight="1" thickTop="1" thickBot="1" x14ac:dyDescent="0.3">
      <c r="A278" s="21" t="str">
        <f t="shared" ca="1" si="68"/>
        <v/>
      </c>
      <c r="B278" s="22" t="str">
        <f t="shared" ca="1" si="69"/>
        <v/>
      </c>
      <c r="C278" s="23" t="str">
        <f t="array" ref="C278">IF(AND('Interimaire Juin  2017'!D284=$B$1,'Interimaire Juin  2017'!J284=$B$2),'Interimaire Juin  2017'!E284,"")</f>
        <v/>
      </c>
      <c r="D278" s="23" t="str">
        <f>IF(AND('Interimaire Juin  2017'!D284=$B$1,'Interimaire Juin  2017'!J284=$B$2),'Interimaire Juin  2017'!F284,"")</f>
        <v/>
      </c>
      <c r="E278" s="23" t="str">
        <f t="shared" si="79"/>
        <v/>
      </c>
      <c r="F278" s="23" t="str">
        <f t="array" aca="1" ref="F278" ca="1">IFERROR(INDEX(C:C,SMALL($E$2:$E$300,ROW(INDIRECT("270:"&amp;ROWS(C270:C568))))),"")</f>
        <v/>
      </c>
      <c r="G278" s="23" t="str">
        <f t="array" aca="1" ref="G278" ca="1">IFERROR(INDEX(D:D,SMALL($E$2:$E$300,ROW(INDIRECT("270:"&amp;ROWS(D270:D568))))),"")</f>
        <v/>
      </c>
      <c r="H278" s="29"/>
      <c r="I278" s="24">
        <v>7</v>
      </c>
      <c r="J278" s="25">
        <f t="shared" si="80"/>
        <v>1</v>
      </c>
      <c r="K278" s="29"/>
      <c r="L278" s="29"/>
      <c r="M278" s="27">
        <f t="shared" si="70"/>
        <v>1</v>
      </c>
      <c r="N278" s="24">
        <v>7</v>
      </c>
      <c r="O278" s="25">
        <f t="shared" si="81"/>
        <v>1</v>
      </c>
      <c r="P278" s="29"/>
      <c r="Q278" s="29"/>
      <c r="R278" s="27">
        <f t="shared" si="71"/>
        <v>1</v>
      </c>
      <c r="S278" s="24">
        <v>7</v>
      </c>
      <c r="T278" s="25">
        <f t="shared" si="82"/>
        <v>1</v>
      </c>
      <c r="U278" s="26"/>
      <c r="V278" s="26"/>
      <c r="W278" s="27">
        <f t="shared" si="72"/>
        <v>1</v>
      </c>
      <c r="X278" s="24">
        <v>7</v>
      </c>
      <c r="Y278" s="25">
        <f t="shared" si="83"/>
        <v>1</v>
      </c>
      <c r="Z278" s="26"/>
      <c r="AA278" s="26"/>
      <c r="AB278" s="27">
        <f t="shared" si="73"/>
        <v>1</v>
      </c>
      <c r="AC278" s="24">
        <v>7</v>
      </c>
      <c r="AD278" s="25">
        <f t="shared" si="84"/>
        <v>1</v>
      </c>
      <c r="AE278" s="26"/>
      <c r="AF278" s="26"/>
      <c r="AG278" s="27">
        <f t="shared" si="74"/>
        <v>1</v>
      </c>
      <c r="AH278" s="24">
        <f t="shared" si="75"/>
        <v>35</v>
      </c>
      <c r="AI278" s="26">
        <f t="shared" si="76"/>
        <v>0</v>
      </c>
      <c r="AJ278" s="26">
        <f t="shared" si="77"/>
        <v>0</v>
      </c>
      <c r="AK278" s="28">
        <f t="shared" si="78"/>
        <v>5</v>
      </c>
      <c r="AL278" s="20"/>
      <c r="AM278" s="14"/>
    </row>
    <row r="279" spans="1:39" ht="20.25" customHeight="1" thickTop="1" thickBot="1" x14ac:dyDescent="0.3">
      <c r="A279" s="21" t="str">
        <f t="shared" ca="1" si="68"/>
        <v/>
      </c>
      <c r="B279" s="22" t="str">
        <f t="shared" ca="1" si="69"/>
        <v/>
      </c>
      <c r="C279" s="23" t="str">
        <f t="array" ref="C279">IF(AND('Interimaire Juin  2017'!D285=$B$1,'Interimaire Juin  2017'!J285=$B$2),'Interimaire Juin  2017'!E285,"")</f>
        <v/>
      </c>
      <c r="D279" s="23" t="str">
        <f>IF(AND('Interimaire Juin  2017'!D285=$B$1,'Interimaire Juin  2017'!J285=$B$2),'Interimaire Juin  2017'!F285,"")</f>
        <v/>
      </c>
      <c r="E279" s="23" t="str">
        <f t="shared" si="79"/>
        <v/>
      </c>
      <c r="F279" s="23" t="str">
        <f t="array" aca="1" ref="F279" ca="1">IFERROR(INDEX(C:C,SMALL($E$2:$E$300,ROW(INDIRECT("271:"&amp;ROWS(C271:C569))))),"")</f>
        <v/>
      </c>
      <c r="G279" s="23" t="str">
        <f t="array" aca="1" ref="G279" ca="1">IFERROR(INDEX(D:D,SMALL($E$2:$E$300,ROW(INDIRECT("271:"&amp;ROWS(D271:D569))))),"")</f>
        <v/>
      </c>
      <c r="H279" s="29"/>
      <c r="I279" s="24">
        <v>7</v>
      </c>
      <c r="J279" s="25">
        <f t="shared" si="80"/>
        <v>1</v>
      </c>
      <c r="K279" s="29"/>
      <c r="L279" s="29"/>
      <c r="M279" s="27">
        <f t="shared" si="70"/>
        <v>1</v>
      </c>
      <c r="N279" s="24">
        <v>7</v>
      </c>
      <c r="O279" s="25">
        <f t="shared" si="81"/>
        <v>1</v>
      </c>
      <c r="P279" s="29"/>
      <c r="Q279" s="29"/>
      <c r="R279" s="27">
        <f t="shared" si="71"/>
        <v>1</v>
      </c>
      <c r="S279" s="24">
        <v>7</v>
      </c>
      <c r="T279" s="25">
        <f t="shared" si="82"/>
        <v>1</v>
      </c>
      <c r="U279" s="26"/>
      <c r="V279" s="26"/>
      <c r="W279" s="27">
        <f t="shared" si="72"/>
        <v>1</v>
      </c>
      <c r="X279" s="24">
        <v>7</v>
      </c>
      <c r="Y279" s="25">
        <f t="shared" si="83"/>
        <v>1</v>
      </c>
      <c r="Z279" s="26"/>
      <c r="AA279" s="26"/>
      <c r="AB279" s="27">
        <f t="shared" si="73"/>
        <v>1</v>
      </c>
      <c r="AC279" s="24">
        <v>7</v>
      </c>
      <c r="AD279" s="25">
        <f t="shared" si="84"/>
        <v>1</v>
      </c>
      <c r="AE279" s="26"/>
      <c r="AF279" s="26"/>
      <c r="AG279" s="27">
        <f t="shared" si="74"/>
        <v>1</v>
      </c>
      <c r="AH279" s="24">
        <f t="shared" si="75"/>
        <v>35</v>
      </c>
      <c r="AI279" s="26">
        <f t="shared" si="76"/>
        <v>0</v>
      </c>
      <c r="AJ279" s="26">
        <f t="shared" si="77"/>
        <v>0</v>
      </c>
      <c r="AK279" s="28">
        <f t="shared" si="78"/>
        <v>5</v>
      </c>
      <c r="AL279" s="20"/>
      <c r="AM279" s="14"/>
    </row>
    <row r="280" spans="1:39" ht="20.25" customHeight="1" thickTop="1" thickBot="1" x14ac:dyDescent="0.3">
      <c r="A280" s="21" t="str">
        <f t="shared" ca="1" si="68"/>
        <v/>
      </c>
      <c r="B280" s="22" t="str">
        <f t="shared" ca="1" si="69"/>
        <v/>
      </c>
      <c r="C280" s="23" t="str">
        <f t="array" ref="C280">IF(AND('Interimaire Juin  2017'!D286=$B$1,'Interimaire Juin  2017'!J286=$B$2),'Interimaire Juin  2017'!E286,"")</f>
        <v/>
      </c>
      <c r="D280" s="23" t="str">
        <f>IF(AND('Interimaire Juin  2017'!D286=$B$1,'Interimaire Juin  2017'!J286=$B$2),'Interimaire Juin  2017'!F286,"")</f>
        <v/>
      </c>
      <c r="E280" s="23" t="str">
        <f t="shared" si="79"/>
        <v/>
      </c>
      <c r="F280" s="23" t="str">
        <f t="array" aca="1" ref="F280" ca="1">IFERROR(INDEX(C:C,SMALL($E$2:$E$300,ROW(INDIRECT("272:"&amp;ROWS(C272:C570))))),"")</f>
        <v/>
      </c>
      <c r="G280" s="23" t="str">
        <f t="array" aca="1" ref="G280" ca="1">IFERROR(INDEX(D:D,SMALL($E$2:$E$300,ROW(INDIRECT("272:"&amp;ROWS(D272:D570))))),"")</f>
        <v/>
      </c>
      <c r="H280" s="29"/>
      <c r="I280" s="24">
        <v>7</v>
      </c>
      <c r="J280" s="25">
        <f t="shared" si="80"/>
        <v>1</v>
      </c>
      <c r="K280" s="29"/>
      <c r="L280" s="29"/>
      <c r="M280" s="27">
        <f t="shared" si="70"/>
        <v>1</v>
      </c>
      <c r="N280" s="24">
        <v>7</v>
      </c>
      <c r="O280" s="25">
        <f t="shared" si="81"/>
        <v>1</v>
      </c>
      <c r="P280" s="29"/>
      <c r="Q280" s="29"/>
      <c r="R280" s="27">
        <f t="shared" si="71"/>
        <v>1</v>
      </c>
      <c r="S280" s="24">
        <v>7</v>
      </c>
      <c r="T280" s="25">
        <f t="shared" si="82"/>
        <v>1</v>
      </c>
      <c r="U280" s="26"/>
      <c r="V280" s="26"/>
      <c r="W280" s="27">
        <f t="shared" si="72"/>
        <v>1</v>
      </c>
      <c r="X280" s="24">
        <v>7</v>
      </c>
      <c r="Y280" s="25">
        <f t="shared" si="83"/>
        <v>1</v>
      </c>
      <c r="Z280" s="26"/>
      <c r="AA280" s="26"/>
      <c r="AB280" s="27">
        <f t="shared" si="73"/>
        <v>1</v>
      </c>
      <c r="AC280" s="24">
        <v>7</v>
      </c>
      <c r="AD280" s="25">
        <f t="shared" si="84"/>
        <v>1</v>
      </c>
      <c r="AE280" s="26"/>
      <c r="AF280" s="26"/>
      <c r="AG280" s="27">
        <f t="shared" si="74"/>
        <v>1</v>
      </c>
      <c r="AH280" s="24">
        <f t="shared" si="75"/>
        <v>35</v>
      </c>
      <c r="AI280" s="26">
        <f t="shared" si="76"/>
        <v>0</v>
      </c>
      <c r="AJ280" s="26">
        <f t="shared" si="77"/>
        <v>0</v>
      </c>
      <c r="AK280" s="28">
        <f t="shared" si="78"/>
        <v>5</v>
      </c>
      <c r="AL280" s="20"/>
      <c r="AM280" s="14"/>
    </row>
    <row r="281" spans="1:39" ht="20.25" customHeight="1" thickTop="1" thickBot="1" x14ac:dyDescent="0.3">
      <c r="A281" s="21" t="str">
        <f t="shared" ca="1" si="68"/>
        <v/>
      </c>
      <c r="B281" s="22" t="str">
        <f t="shared" ca="1" si="69"/>
        <v/>
      </c>
      <c r="C281" s="23" t="str">
        <f t="array" ref="C281">IF(AND('Interimaire Juin  2017'!D287=$B$1,'Interimaire Juin  2017'!J287=$B$2),'Interimaire Juin  2017'!E287,"")</f>
        <v/>
      </c>
      <c r="D281" s="23" t="str">
        <f>IF(AND('Interimaire Juin  2017'!D287=$B$1,'Interimaire Juin  2017'!J287=$B$2),'Interimaire Juin  2017'!F287,"")</f>
        <v/>
      </c>
      <c r="E281" s="23" t="str">
        <f t="shared" si="79"/>
        <v/>
      </c>
      <c r="F281" s="23" t="str">
        <f t="array" aca="1" ref="F281" ca="1">IFERROR(INDEX(C:C,SMALL($E$2:$E$300,ROW(INDIRECT("273:"&amp;ROWS(C273:C571))))),"")</f>
        <v/>
      </c>
      <c r="G281" s="23" t="str">
        <f t="array" aca="1" ref="G281" ca="1">IFERROR(INDEX(D:D,SMALL($E$2:$E$300,ROW(INDIRECT("273:"&amp;ROWS(D273:D571))))),"")</f>
        <v/>
      </c>
      <c r="H281" s="29"/>
      <c r="I281" s="24">
        <v>7</v>
      </c>
      <c r="J281" s="25">
        <f t="shared" si="80"/>
        <v>1</v>
      </c>
      <c r="K281" s="29"/>
      <c r="L281" s="29"/>
      <c r="M281" s="27">
        <f t="shared" si="70"/>
        <v>1</v>
      </c>
      <c r="N281" s="24">
        <v>7</v>
      </c>
      <c r="O281" s="25">
        <f t="shared" si="81"/>
        <v>1</v>
      </c>
      <c r="P281" s="29"/>
      <c r="Q281" s="29"/>
      <c r="R281" s="27">
        <f t="shared" si="71"/>
        <v>1</v>
      </c>
      <c r="S281" s="24">
        <v>7</v>
      </c>
      <c r="T281" s="25">
        <f t="shared" si="82"/>
        <v>1</v>
      </c>
      <c r="U281" s="26"/>
      <c r="V281" s="26"/>
      <c r="W281" s="27">
        <f t="shared" si="72"/>
        <v>1</v>
      </c>
      <c r="X281" s="24">
        <v>7</v>
      </c>
      <c r="Y281" s="25">
        <f t="shared" si="83"/>
        <v>1</v>
      </c>
      <c r="Z281" s="26"/>
      <c r="AA281" s="26"/>
      <c r="AB281" s="27">
        <f t="shared" si="73"/>
        <v>1</v>
      </c>
      <c r="AC281" s="24">
        <v>7</v>
      </c>
      <c r="AD281" s="25">
        <f t="shared" si="84"/>
        <v>1</v>
      </c>
      <c r="AE281" s="26"/>
      <c r="AF281" s="26"/>
      <c r="AG281" s="27">
        <f t="shared" si="74"/>
        <v>1</v>
      </c>
      <c r="AH281" s="24">
        <f t="shared" si="75"/>
        <v>35</v>
      </c>
      <c r="AI281" s="26">
        <f t="shared" si="76"/>
        <v>0</v>
      </c>
      <c r="AJ281" s="26">
        <f t="shared" si="77"/>
        <v>0</v>
      </c>
      <c r="AK281" s="28">
        <f t="shared" si="78"/>
        <v>5</v>
      </c>
      <c r="AL281" s="20"/>
      <c r="AM281" s="14"/>
    </row>
    <row r="282" spans="1:39" ht="20.25" customHeight="1" thickTop="1" thickBot="1" x14ac:dyDescent="0.3">
      <c r="A282" s="21" t="str">
        <f t="shared" ca="1" si="68"/>
        <v/>
      </c>
      <c r="B282" s="22" t="str">
        <f t="shared" ca="1" si="69"/>
        <v/>
      </c>
      <c r="C282" s="23" t="str">
        <f t="array" ref="C282">IF(AND('Interimaire Juin  2017'!D288=$B$1,'Interimaire Juin  2017'!J288=$B$2),'Interimaire Juin  2017'!E288,"")</f>
        <v/>
      </c>
      <c r="D282" s="23" t="str">
        <f>IF(AND('Interimaire Juin  2017'!D288=$B$1,'Interimaire Juin  2017'!J288=$B$2),'Interimaire Juin  2017'!F288,"")</f>
        <v/>
      </c>
      <c r="E282" s="23" t="str">
        <f t="shared" si="79"/>
        <v/>
      </c>
      <c r="F282" s="23" t="str">
        <f t="array" aca="1" ref="F282" ca="1">IFERROR(INDEX(C:C,SMALL($E$2:$E$300,ROW(INDIRECT("274:"&amp;ROWS(C274:C572))))),"")</f>
        <v/>
      </c>
      <c r="G282" s="23" t="str">
        <f t="array" aca="1" ref="G282" ca="1">IFERROR(INDEX(D:D,SMALL($E$2:$E$300,ROW(INDIRECT("274:"&amp;ROWS(D274:D572))))),"")</f>
        <v/>
      </c>
      <c r="H282" s="29"/>
      <c r="I282" s="24">
        <v>7</v>
      </c>
      <c r="J282" s="25">
        <f t="shared" si="80"/>
        <v>1</v>
      </c>
      <c r="K282" s="29"/>
      <c r="L282" s="29"/>
      <c r="M282" s="27">
        <f t="shared" si="70"/>
        <v>1</v>
      </c>
      <c r="N282" s="24">
        <v>7</v>
      </c>
      <c r="O282" s="25">
        <f t="shared" si="81"/>
        <v>1</v>
      </c>
      <c r="P282" s="29"/>
      <c r="Q282" s="29"/>
      <c r="R282" s="27">
        <f t="shared" si="71"/>
        <v>1</v>
      </c>
      <c r="S282" s="24">
        <v>7</v>
      </c>
      <c r="T282" s="25">
        <f t="shared" si="82"/>
        <v>1</v>
      </c>
      <c r="U282" s="26"/>
      <c r="V282" s="26"/>
      <c r="W282" s="27">
        <f t="shared" si="72"/>
        <v>1</v>
      </c>
      <c r="X282" s="24">
        <v>7</v>
      </c>
      <c r="Y282" s="25">
        <f t="shared" si="83"/>
        <v>1</v>
      </c>
      <c r="Z282" s="26"/>
      <c r="AA282" s="26"/>
      <c r="AB282" s="27">
        <f t="shared" si="73"/>
        <v>1</v>
      </c>
      <c r="AC282" s="24">
        <v>7</v>
      </c>
      <c r="AD282" s="25">
        <f t="shared" si="84"/>
        <v>1</v>
      </c>
      <c r="AE282" s="26"/>
      <c r="AF282" s="26"/>
      <c r="AG282" s="27">
        <f t="shared" si="74"/>
        <v>1</v>
      </c>
      <c r="AH282" s="24">
        <f t="shared" si="75"/>
        <v>35</v>
      </c>
      <c r="AI282" s="26">
        <f t="shared" si="76"/>
        <v>0</v>
      </c>
      <c r="AJ282" s="26">
        <f t="shared" si="77"/>
        <v>0</v>
      </c>
      <c r="AK282" s="28">
        <f t="shared" si="78"/>
        <v>5</v>
      </c>
      <c r="AL282" s="20"/>
      <c r="AM282" s="14"/>
    </row>
    <row r="283" spans="1:39" ht="20.25" customHeight="1" thickTop="1" thickBot="1" x14ac:dyDescent="0.3">
      <c r="A283" s="21" t="str">
        <f t="shared" ca="1" si="68"/>
        <v/>
      </c>
      <c r="B283" s="22" t="str">
        <f t="shared" ca="1" si="69"/>
        <v/>
      </c>
      <c r="C283" s="23" t="str">
        <f t="array" ref="C283">IF(AND('Interimaire Juin  2017'!D289=$B$1,'Interimaire Juin  2017'!J289=$B$2),'Interimaire Juin  2017'!E289,"")</f>
        <v/>
      </c>
      <c r="D283" s="23" t="str">
        <f>IF(AND('Interimaire Juin  2017'!D289=$B$1,'Interimaire Juin  2017'!J289=$B$2),'Interimaire Juin  2017'!F289,"")</f>
        <v/>
      </c>
      <c r="E283" s="23" t="str">
        <f t="shared" si="79"/>
        <v/>
      </c>
      <c r="F283" s="23" t="str">
        <f t="array" aca="1" ref="F283" ca="1">IFERROR(INDEX(C:C,SMALL($E$2:$E$300,ROW(INDIRECT("275:"&amp;ROWS(C275:C573))))),"")</f>
        <v/>
      </c>
      <c r="G283" s="23" t="str">
        <f t="array" aca="1" ref="G283" ca="1">IFERROR(INDEX(D:D,SMALL($E$2:$E$300,ROW(INDIRECT("275:"&amp;ROWS(D275:D573))))),"")</f>
        <v/>
      </c>
      <c r="H283" s="29"/>
      <c r="I283" s="24">
        <v>7</v>
      </c>
      <c r="J283" s="25">
        <f t="shared" si="80"/>
        <v>1</v>
      </c>
      <c r="K283" s="29"/>
      <c r="L283" s="29"/>
      <c r="M283" s="27">
        <f t="shared" si="70"/>
        <v>1</v>
      </c>
      <c r="N283" s="24">
        <v>7</v>
      </c>
      <c r="O283" s="25">
        <f t="shared" si="81"/>
        <v>1</v>
      </c>
      <c r="P283" s="29"/>
      <c r="Q283" s="29"/>
      <c r="R283" s="27">
        <f t="shared" si="71"/>
        <v>1</v>
      </c>
      <c r="S283" s="24">
        <v>7</v>
      </c>
      <c r="T283" s="25">
        <f t="shared" si="82"/>
        <v>1</v>
      </c>
      <c r="U283" s="26"/>
      <c r="V283" s="26"/>
      <c r="W283" s="27">
        <f t="shared" si="72"/>
        <v>1</v>
      </c>
      <c r="X283" s="24">
        <v>7</v>
      </c>
      <c r="Y283" s="25">
        <f t="shared" si="83"/>
        <v>1</v>
      </c>
      <c r="Z283" s="26"/>
      <c r="AA283" s="26"/>
      <c r="AB283" s="27">
        <f t="shared" si="73"/>
        <v>1</v>
      </c>
      <c r="AC283" s="24">
        <v>7</v>
      </c>
      <c r="AD283" s="25">
        <f t="shared" si="84"/>
        <v>1</v>
      </c>
      <c r="AE283" s="26"/>
      <c r="AF283" s="26"/>
      <c r="AG283" s="27">
        <f t="shared" si="74"/>
        <v>1</v>
      </c>
      <c r="AH283" s="24">
        <f t="shared" si="75"/>
        <v>35</v>
      </c>
      <c r="AI283" s="26">
        <f t="shared" si="76"/>
        <v>0</v>
      </c>
      <c r="AJ283" s="26">
        <f t="shared" si="77"/>
        <v>0</v>
      </c>
      <c r="AK283" s="28">
        <f t="shared" si="78"/>
        <v>5</v>
      </c>
      <c r="AL283" s="20"/>
      <c r="AM283" s="14"/>
    </row>
    <row r="284" spans="1:39" ht="20.25" customHeight="1" thickTop="1" thickBot="1" x14ac:dyDescent="0.3">
      <c r="A284" s="21" t="str">
        <f t="shared" ca="1" si="68"/>
        <v/>
      </c>
      <c r="B284" s="22" t="str">
        <f t="shared" ca="1" si="69"/>
        <v/>
      </c>
      <c r="C284" s="23" t="str">
        <f t="array" ref="C284">IF(AND('Interimaire Juin  2017'!D290=$B$1,'Interimaire Juin  2017'!J290=$B$2),'Interimaire Juin  2017'!E290,"")</f>
        <v/>
      </c>
      <c r="D284" s="23" t="str">
        <f>IF(AND('Interimaire Juin  2017'!D290=$B$1,'Interimaire Juin  2017'!J290=$B$2),'Interimaire Juin  2017'!F290,"")</f>
        <v/>
      </c>
      <c r="E284" s="23" t="str">
        <f t="shared" si="79"/>
        <v/>
      </c>
      <c r="F284" s="23" t="str">
        <f t="array" aca="1" ref="F284" ca="1">IFERROR(INDEX(C:C,SMALL($E$2:$E$300,ROW(INDIRECT("276:"&amp;ROWS(C276:C574))))),"")</f>
        <v/>
      </c>
      <c r="G284" s="23" t="str">
        <f t="array" aca="1" ref="G284" ca="1">IFERROR(INDEX(D:D,SMALL($E$2:$E$300,ROW(INDIRECT("276:"&amp;ROWS(D276:D574))))),"")</f>
        <v/>
      </c>
      <c r="H284" s="29"/>
      <c r="I284" s="24">
        <v>7</v>
      </c>
      <c r="J284" s="25">
        <f t="shared" si="80"/>
        <v>1</v>
      </c>
      <c r="K284" s="29"/>
      <c r="L284" s="29"/>
      <c r="M284" s="27">
        <f t="shared" si="70"/>
        <v>1</v>
      </c>
      <c r="N284" s="24">
        <v>7</v>
      </c>
      <c r="O284" s="25">
        <f t="shared" si="81"/>
        <v>1</v>
      </c>
      <c r="P284" s="29"/>
      <c r="Q284" s="29"/>
      <c r="R284" s="27">
        <f t="shared" si="71"/>
        <v>1</v>
      </c>
      <c r="S284" s="24">
        <v>7</v>
      </c>
      <c r="T284" s="25">
        <f t="shared" si="82"/>
        <v>1</v>
      </c>
      <c r="U284" s="26"/>
      <c r="V284" s="26"/>
      <c r="W284" s="27">
        <f t="shared" si="72"/>
        <v>1</v>
      </c>
      <c r="X284" s="24">
        <v>7</v>
      </c>
      <c r="Y284" s="25">
        <f t="shared" si="83"/>
        <v>1</v>
      </c>
      <c r="Z284" s="26"/>
      <c r="AA284" s="26"/>
      <c r="AB284" s="27">
        <f t="shared" si="73"/>
        <v>1</v>
      </c>
      <c r="AC284" s="24">
        <v>7</v>
      </c>
      <c r="AD284" s="25">
        <f t="shared" si="84"/>
        <v>1</v>
      </c>
      <c r="AE284" s="26"/>
      <c r="AF284" s="26"/>
      <c r="AG284" s="27">
        <f t="shared" si="74"/>
        <v>1</v>
      </c>
      <c r="AH284" s="24">
        <f t="shared" si="75"/>
        <v>35</v>
      </c>
      <c r="AI284" s="26">
        <f t="shared" si="76"/>
        <v>0</v>
      </c>
      <c r="AJ284" s="26">
        <f t="shared" si="77"/>
        <v>0</v>
      </c>
      <c r="AK284" s="28">
        <f t="shared" si="78"/>
        <v>5</v>
      </c>
      <c r="AL284" s="20"/>
      <c r="AM284" s="14"/>
    </row>
    <row r="285" spans="1:39" ht="20.25" customHeight="1" thickTop="1" thickBot="1" x14ac:dyDescent="0.3">
      <c r="A285" s="21" t="str">
        <f t="shared" ref="A285:A300" ca="1" si="85">+F285</f>
        <v/>
      </c>
      <c r="B285" s="22" t="str">
        <f t="shared" ref="B285:B300" ca="1" si="86">+G285</f>
        <v/>
      </c>
      <c r="C285" s="23" t="str">
        <f t="array" ref="C285">IF(AND('Interimaire Juin  2017'!D291=$B$1,'Interimaire Juin  2017'!J291=$B$2),'Interimaire Juin  2017'!E291,"")</f>
        <v/>
      </c>
      <c r="D285" s="23" t="str">
        <f>IF(AND('Interimaire Juin  2017'!D291=$B$1,'Interimaire Juin  2017'!J291=$B$2),'Interimaire Juin  2017'!F291,"")</f>
        <v/>
      </c>
      <c r="E285" s="23" t="str">
        <f t="shared" si="79"/>
        <v/>
      </c>
      <c r="F285" s="23" t="str">
        <f t="array" aca="1" ref="F285" ca="1">IFERROR(INDEX(C:C,SMALL($E$2:$E$300,ROW(INDIRECT("277:"&amp;ROWS(C277:C575))))),"")</f>
        <v/>
      </c>
      <c r="G285" s="23" t="str">
        <f t="array" aca="1" ref="G285" ca="1">IFERROR(INDEX(D:D,SMALL($E$2:$E$300,ROW(INDIRECT("277:"&amp;ROWS(D277:D575))))),"")</f>
        <v/>
      </c>
      <c r="H285" s="29"/>
      <c r="I285" s="24">
        <v>7</v>
      </c>
      <c r="J285" s="25">
        <f t="shared" si="80"/>
        <v>1</v>
      </c>
      <c r="K285" s="29"/>
      <c r="L285" s="29"/>
      <c r="M285" s="27">
        <f t="shared" si="70"/>
        <v>1</v>
      </c>
      <c r="N285" s="24">
        <v>7</v>
      </c>
      <c r="O285" s="25">
        <f t="shared" si="81"/>
        <v>1</v>
      </c>
      <c r="P285" s="29"/>
      <c r="Q285" s="29"/>
      <c r="R285" s="27">
        <f t="shared" si="71"/>
        <v>1</v>
      </c>
      <c r="S285" s="24">
        <v>7</v>
      </c>
      <c r="T285" s="25">
        <f t="shared" si="82"/>
        <v>1</v>
      </c>
      <c r="U285" s="26"/>
      <c r="V285" s="26"/>
      <c r="W285" s="27">
        <f t="shared" si="72"/>
        <v>1</v>
      </c>
      <c r="X285" s="24">
        <v>7</v>
      </c>
      <c r="Y285" s="25">
        <f t="shared" si="83"/>
        <v>1</v>
      </c>
      <c r="Z285" s="26"/>
      <c r="AA285" s="26"/>
      <c r="AB285" s="27">
        <f t="shared" si="73"/>
        <v>1</v>
      </c>
      <c r="AC285" s="24">
        <v>7</v>
      </c>
      <c r="AD285" s="25">
        <f t="shared" si="84"/>
        <v>1</v>
      </c>
      <c r="AE285" s="26"/>
      <c r="AF285" s="26"/>
      <c r="AG285" s="27">
        <f t="shared" si="74"/>
        <v>1</v>
      </c>
      <c r="AH285" s="24">
        <f t="shared" si="75"/>
        <v>35</v>
      </c>
      <c r="AI285" s="26">
        <f t="shared" si="76"/>
        <v>0</v>
      </c>
      <c r="AJ285" s="26">
        <f t="shared" si="77"/>
        <v>0</v>
      </c>
      <c r="AK285" s="28">
        <f t="shared" si="78"/>
        <v>5</v>
      </c>
      <c r="AL285" s="20"/>
      <c r="AM285" s="14"/>
    </row>
    <row r="286" spans="1:39" ht="20.25" customHeight="1" thickTop="1" thickBot="1" x14ac:dyDescent="0.3">
      <c r="A286" s="21" t="str">
        <f t="shared" ca="1" si="85"/>
        <v/>
      </c>
      <c r="B286" s="22" t="str">
        <f t="shared" ca="1" si="86"/>
        <v/>
      </c>
      <c r="C286" s="23" t="str">
        <f t="array" ref="C286">IF(AND('Interimaire Juin  2017'!D292=$B$1,'Interimaire Juin  2017'!J292=$B$2),'Interimaire Juin  2017'!E292,"")</f>
        <v/>
      </c>
      <c r="D286" s="23" t="str">
        <f>IF(AND('Interimaire Juin  2017'!D292=$B$1,'Interimaire Juin  2017'!J292=$B$2),'Interimaire Juin  2017'!F292,"")</f>
        <v/>
      </c>
      <c r="E286" s="23" t="str">
        <f t="shared" si="79"/>
        <v/>
      </c>
      <c r="F286" s="23" t="str">
        <f t="array" aca="1" ref="F286" ca="1">IFERROR(INDEX(C:C,SMALL($E$2:$E$300,ROW(INDIRECT("278:"&amp;ROWS(C278:C576))))),"")</f>
        <v/>
      </c>
      <c r="G286" s="23" t="str">
        <f t="array" aca="1" ref="G286" ca="1">IFERROR(INDEX(D:D,SMALL($E$2:$E$300,ROW(INDIRECT("278:"&amp;ROWS(D278:D576))))),"")</f>
        <v/>
      </c>
      <c r="H286" s="29"/>
      <c r="I286" s="24">
        <v>7</v>
      </c>
      <c r="J286" s="25">
        <f t="shared" si="80"/>
        <v>1</v>
      </c>
      <c r="K286" s="29"/>
      <c r="L286" s="29"/>
      <c r="M286" s="27">
        <f t="shared" si="70"/>
        <v>1</v>
      </c>
      <c r="N286" s="24">
        <v>7</v>
      </c>
      <c r="O286" s="25">
        <f t="shared" si="81"/>
        <v>1</v>
      </c>
      <c r="P286" s="29"/>
      <c r="Q286" s="29"/>
      <c r="R286" s="27">
        <f t="shared" si="71"/>
        <v>1</v>
      </c>
      <c r="S286" s="24">
        <v>7</v>
      </c>
      <c r="T286" s="25">
        <f t="shared" si="82"/>
        <v>1</v>
      </c>
      <c r="U286" s="26"/>
      <c r="V286" s="26"/>
      <c r="W286" s="27">
        <f t="shared" si="72"/>
        <v>1</v>
      </c>
      <c r="X286" s="24">
        <v>7</v>
      </c>
      <c r="Y286" s="25">
        <f t="shared" si="83"/>
        <v>1</v>
      </c>
      <c r="Z286" s="26"/>
      <c r="AA286" s="26"/>
      <c r="AB286" s="27">
        <f t="shared" si="73"/>
        <v>1</v>
      </c>
      <c r="AC286" s="24">
        <v>7</v>
      </c>
      <c r="AD286" s="25">
        <f t="shared" si="84"/>
        <v>1</v>
      </c>
      <c r="AE286" s="26"/>
      <c r="AF286" s="26"/>
      <c r="AG286" s="27">
        <f t="shared" si="74"/>
        <v>1</v>
      </c>
      <c r="AH286" s="24">
        <f t="shared" si="75"/>
        <v>35</v>
      </c>
      <c r="AI286" s="26">
        <f t="shared" si="76"/>
        <v>0</v>
      </c>
      <c r="AJ286" s="26">
        <f t="shared" si="77"/>
        <v>0</v>
      </c>
      <c r="AK286" s="28">
        <f t="shared" si="78"/>
        <v>5</v>
      </c>
      <c r="AL286" s="20"/>
      <c r="AM286" s="14"/>
    </row>
    <row r="287" spans="1:39" ht="20.25" customHeight="1" thickTop="1" thickBot="1" x14ac:dyDescent="0.3">
      <c r="A287" s="21" t="str">
        <f t="shared" ca="1" si="85"/>
        <v/>
      </c>
      <c r="B287" s="22" t="str">
        <f t="shared" ca="1" si="86"/>
        <v/>
      </c>
      <c r="C287" s="23" t="str">
        <f t="array" ref="C287">IF(AND('Interimaire Juin  2017'!D293=$B$1,'Interimaire Juin  2017'!J293=$B$2),'Interimaire Juin  2017'!E293,"")</f>
        <v/>
      </c>
      <c r="D287" s="23" t="str">
        <f>IF(AND('Interimaire Juin  2017'!D293=$B$1,'Interimaire Juin  2017'!J293=$B$2),'Interimaire Juin  2017'!F293,"")</f>
        <v/>
      </c>
      <c r="E287" s="23" t="str">
        <f t="shared" si="79"/>
        <v/>
      </c>
      <c r="F287" s="23" t="str">
        <f t="array" aca="1" ref="F287" ca="1">IFERROR(INDEX(C:C,SMALL($E$2:$E$300,ROW(INDIRECT("279:"&amp;ROWS(C279:C577))))),"")</f>
        <v/>
      </c>
      <c r="G287" s="23" t="str">
        <f t="array" aca="1" ref="G287" ca="1">IFERROR(INDEX(D:D,SMALL($E$2:$E$300,ROW(INDIRECT("279:"&amp;ROWS(D279:D577))))),"")</f>
        <v/>
      </c>
      <c r="H287" s="29"/>
      <c r="I287" s="24">
        <v>7</v>
      </c>
      <c r="J287" s="25">
        <f t="shared" si="80"/>
        <v>1</v>
      </c>
      <c r="K287" s="29"/>
      <c r="L287" s="29"/>
      <c r="M287" s="27">
        <f t="shared" si="70"/>
        <v>1</v>
      </c>
      <c r="N287" s="24">
        <v>7</v>
      </c>
      <c r="O287" s="25">
        <f t="shared" si="81"/>
        <v>1</v>
      </c>
      <c r="P287" s="29"/>
      <c r="Q287" s="29"/>
      <c r="R287" s="27">
        <f t="shared" si="71"/>
        <v>1</v>
      </c>
      <c r="S287" s="24">
        <v>7</v>
      </c>
      <c r="T287" s="25">
        <f t="shared" si="82"/>
        <v>1</v>
      </c>
      <c r="U287" s="26"/>
      <c r="V287" s="26"/>
      <c r="W287" s="27">
        <f t="shared" si="72"/>
        <v>1</v>
      </c>
      <c r="X287" s="24">
        <v>7</v>
      </c>
      <c r="Y287" s="25">
        <f t="shared" si="83"/>
        <v>1</v>
      </c>
      <c r="Z287" s="26"/>
      <c r="AA287" s="26"/>
      <c r="AB287" s="27">
        <f t="shared" si="73"/>
        <v>1</v>
      </c>
      <c r="AC287" s="24">
        <v>7</v>
      </c>
      <c r="AD287" s="25">
        <f t="shared" si="84"/>
        <v>1</v>
      </c>
      <c r="AE287" s="26"/>
      <c r="AF287" s="26"/>
      <c r="AG287" s="27">
        <f t="shared" si="74"/>
        <v>1</v>
      </c>
      <c r="AH287" s="24">
        <f t="shared" si="75"/>
        <v>35</v>
      </c>
      <c r="AI287" s="26">
        <f t="shared" si="76"/>
        <v>0</v>
      </c>
      <c r="AJ287" s="26">
        <f t="shared" si="77"/>
        <v>0</v>
      </c>
      <c r="AK287" s="28">
        <f t="shared" si="78"/>
        <v>5</v>
      </c>
      <c r="AL287" s="20"/>
      <c r="AM287" s="14"/>
    </row>
    <row r="288" spans="1:39" ht="20.25" customHeight="1" thickTop="1" thickBot="1" x14ac:dyDescent="0.3">
      <c r="A288" s="21" t="str">
        <f t="shared" ca="1" si="85"/>
        <v/>
      </c>
      <c r="B288" s="22" t="str">
        <f t="shared" ca="1" si="86"/>
        <v/>
      </c>
      <c r="C288" s="23" t="str">
        <f t="array" ref="C288">IF(AND('Interimaire Juin  2017'!D294=$B$1,'Interimaire Juin  2017'!J294=$B$2),'Interimaire Juin  2017'!E294,"")</f>
        <v/>
      </c>
      <c r="D288" s="23" t="str">
        <f>IF(AND('Interimaire Juin  2017'!D294=$B$1,'Interimaire Juin  2017'!J294=$B$2),'Interimaire Juin  2017'!F294,"")</f>
        <v/>
      </c>
      <c r="E288" s="23" t="str">
        <f t="shared" si="79"/>
        <v/>
      </c>
      <c r="F288" s="23" t="str">
        <f t="array" aca="1" ref="F288" ca="1">IFERROR(INDEX(C:C,SMALL($E$2:$E$300,ROW(INDIRECT("280:"&amp;ROWS(C280:C578))))),"")</f>
        <v/>
      </c>
      <c r="G288" s="23" t="str">
        <f t="array" aca="1" ref="G288" ca="1">IFERROR(INDEX(D:D,SMALL($E$2:$E$300,ROW(INDIRECT("280:"&amp;ROWS(D280:D578))))),"")</f>
        <v/>
      </c>
      <c r="H288" s="29"/>
      <c r="I288" s="24">
        <v>7</v>
      </c>
      <c r="J288" s="25">
        <f t="shared" si="80"/>
        <v>1</v>
      </c>
      <c r="K288" s="29"/>
      <c r="L288" s="29"/>
      <c r="M288" s="27">
        <f t="shared" si="70"/>
        <v>1</v>
      </c>
      <c r="N288" s="24">
        <v>7</v>
      </c>
      <c r="O288" s="25">
        <f t="shared" si="81"/>
        <v>1</v>
      </c>
      <c r="P288" s="29"/>
      <c r="Q288" s="29"/>
      <c r="R288" s="27">
        <f t="shared" si="71"/>
        <v>1</v>
      </c>
      <c r="S288" s="24">
        <v>7</v>
      </c>
      <c r="T288" s="25">
        <f t="shared" si="82"/>
        <v>1</v>
      </c>
      <c r="U288" s="26"/>
      <c r="V288" s="26"/>
      <c r="W288" s="27">
        <f t="shared" si="72"/>
        <v>1</v>
      </c>
      <c r="X288" s="24">
        <v>7</v>
      </c>
      <c r="Y288" s="25">
        <f t="shared" si="83"/>
        <v>1</v>
      </c>
      <c r="Z288" s="26"/>
      <c r="AA288" s="26"/>
      <c r="AB288" s="27">
        <f t="shared" si="73"/>
        <v>1</v>
      </c>
      <c r="AC288" s="24">
        <v>7</v>
      </c>
      <c r="AD288" s="25">
        <f t="shared" si="84"/>
        <v>1</v>
      </c>
      <c r="AE288" s="26"/>
      <c r="AF288" s="26"/>
      <c r="AG288" s="27">
        <f t="shared" si="74"/>
        <v>1</v>
      </c>
      <c r="AH288" s="24">
        <f t="shared" si="75"/>
        <v>35</v>
      </c>
      <c r="AI288" s="26">
        <f t="shared" si="76"/>
        <v>0</v>
      </c>
      <c r="AJ288" s="26">
        <f t="shared" si="77"/>
        <v>0</v>
      </c>
      <c r="AK288" s="28">
        <f t="shared" si="78"/>
        <v>5</v>
      </c>
      <c r="AL288" s="20"/>
      <c r="AM288" s="14"/>
    </row>
    <row r="289" spans="1:39" ht="20.25" customHeight="1" thickTop="1" thickBot="1" x14ac:dyDescent="0.3">
      <c r="A289" s="21" t="str">
        <f t="shared" ca="1" si="85"/>
        <v/>
      </c>
      <c r="B289" s="22" t="str">
        <f t="shared" ca="1" si="86"/>
        <v/>
      </c>
      <c r="C289" s="23" t="str">
        <f t="array" ref="C289">IF(AND('Interimaire Juin  2017'!D295=$B$1,'Interimaire Juin  2017'!J295=$B$2),'Interimaire Juin  2017'!E295,"")</f>
        <v/>
      </c>
      <c r="D289" s="23" t="str">
        <f>IF(AND('Interimaire Juin  2017'!D295=$B$1,'Interimaire Juin  2017'!J295=$B$2),'Interimaire Juin  2017'!F295,"")</f>
        <v/>
      </c>
      <c r="E289" s="23" t="str">
        <f t="shared" si="79"/>
        <v/>
      </c>
      <c r="F289" s="23" t="str">
        <f t="array" aca="1" ref="F289" ca="1">IFERROR(INDEX(C:C,SMALL($E$2:$E$300,ROW(INDIRECT("281:"&amp;ROWS(C281:C579))))),"")</f>
        <v/>
      </c>
      <c r="G289" s="23" t="str">
        <f t="array" aca="1" ref="G289" ca="1">IFERROR(INDEX(D:D,SMALL($E$2:$E$300,ROW(INDIRECT("281:"&amp;ROWS(D281:D579))))),"")</f>
        <v/>
      </c>
      <c r="H289" s="29"/>
      <c r="I289" s="24">
        <v>7</v>
      </c>
      <c r="J289" s="25">
        <f t="shared" si="80"/>
        <v>1</v>
      </c>
      <c r="K289" s="29"/>
      <c r="L289" s="29"/>
      <c r="M289" s="27">
        <f t="shared" si="70"/>
        <v>1</v>
      </c>
      <c r="N289" s="24">
        <v>7</v>
      </c>
      <c r="O289" s="25">
        <f t="shared" si="81"/>
        <v>1</v>
      </c>
      <c r="P289" s="29"/>
      <c r="Q289" s="29"/>
      <c r="R289" s="27">
        <f t="shared" si="71"/>
        <v>1</v>
      </c>
      <c r="S289" s="24">
        <v>7</v>
      </c>
      <c r="T289" s="25">
        <f t="shared" si="82"/>
        <v>1</v>
      </c>
      <c r="U289" s="26"/>
      <c r="V289" s="26"/>
      <c r="W289" s="27">
        <f t="shared" si="72"/>
        <v>1</v>
      </c>
      <c r="X289" s="24">
        <v>7</v>
      </c>
      <c r="Y289" s="25">
        <f t="shared" si="83"/>
        <v>1</v>
      </c>
      <c r="Z289" s="26"/>
      <c r="AA289" s="26"/>
      <c r="AB289" s="27">
        <f t="shared" si="73"/>
        <v>1</v>
      </c>
      <c r="AC289" s="24">
        <v>7</v>
      </c>
      <c r="AD289" s="25">
        <f t="shared" si="84"/>
        <v>1</v>
      </c>
      <c r="AE289" s="26"/>
      <c r="AF289" s="26"/>
      <c r="AG289" s="27">
        <f t="shared" si="74"/>
        <v>1</v>
      </c>
      <c r="AH289" s="24">
        <f t="shared" si="75"/>
        <v>35</v>
      </c>
      <c r="AI289" s="26">
        <f t="shared" si="76"/>
        <v>0</v>
      </c>
      <c r="AJ289" s="26">
        <f t="shared" si="77"/>
        <v>0</v>
      </c>
      <c r="AK289" s="28">
        <f t="shared" si="78"/>
        <v>5</v>
      </c>
      <c r="AL289" s="20"/>
      <c r="AM289" s="14"/>
    </row>
    <row r="290" spans="1:39" ht="20.25" customHeight="1" thickTop="1" thickBot="1" x14ac:dyDescent="0.3">
      <c r="A290" s="21" t="str">
        <f t="shared" ca="1" si="85"/>
        <v/>
      </c>
      <c r="B290" s="22" t="str">
        <f t="shared" ca="1" si="86"/>
        <v/>
      </c>
      <c r="C290" s="23" t="str">
        <f t="array" ref="C290">IF(AND('Interimaire Juin  2017'!D296=$B$1,'Interimaire Juin  2017'!J296=$B$2),'Interimaire Juin  2017'!E296,"")</f>
        <v/>
      </c>
      <c r="D290" s="23" t="str">
        <f>IF(AND('Interimaire Juin  2017'!D296=$B$1,'Interimaire Juin  2017'!J296=$B$2),'Interimaire Juin  2017'!F296,"")</f>
        <v/>
      </c>
      <c r="E290" s="23" t="str">
        <f t="shared" si="79"/>
        <v/>
      </c>
      <c r="F290" s="23" t="str">
        <f t="array" aca="1" ref="F290" ca="1">IFERROR(INDEX(C:C,SMALL($E$2:$E$300,ROW(INDIRECT("282:"&amp;ROWS(C282:C580))))),"")</f>
        <v/>
      </c>
      <c r="G290" s="23" t="str">
        <f t="array" aca="1" ref="G290" ca="1">IFERROR(INDEX(D:D,SMALL($E$2:$E$300,ROW(INDIRECT("282:"&amp;ROWS(D282:D580))))),"")</f>
        <v/>
      </c>
      <c r="H290" s="29"/>
      <c r="I290" s="24">
        <v>7</v>
      </c>
      <c r="J290" s="25">
        <f t="shared" si="80"/>
        <v>1</v>
      </c>
      <c r="K290" s="29"/>
      <c r="L290" s="29"/>
      <c r="M290" s="27">
        <f t="shared" si="70"/>
        <v>1</v>
      </c>
      <c r="N290" s="24">
        <v>7</v>
      </c>
      <c r="O290" s="25">
        <f t="shared" si="81"/>
        <v>1</v>
      </c>
      <c r="P290" s="29"/>
      <c r="Q290" s="29"/>
      <c r="R290" s="27">
        <f t="shared" si="71"/>
        <v>1</v>
      </c>
      <c r="S290" s="24">
        <v>7</v>
      </c>
      <c r="T290" s="25">
        <f t="shared" si="82"/>
        <v>1</v>
      </c>
      <c r="U290" s="26"/>
      <c r="V290" s="26"/>
      <c r="W290" s="27">
        <f t="shared" si="72"/>
        <v>1</v>
      </c>
      <c r="X290" s="24">
        <v>7</v>
      </c>
      <c r="Y290" s="25">
        <f t="shared" si="83"/>
        <v>1</v>
      </c>
      <c r="Z290" s="26"/>
      <c r="AA290" s="26"/>
      <c r="AB290" s="27">
        <f t="shared" si="73"/>
        <v>1</v>
      </c>
      <c r="AC290" s="24">
        <v>7</v>
      </c>
      <c r="AD290" s="25">
        <f t="shared" si="84"/>
        <v>1</v>
      </c>
      <c r="AE290" s="26"/>
      <c r="AF290" s="26"/>
      <c r="AG290" s="27">
        <f t="shared" si="74"/>
        <v>1</v>
      </c>
      <c r="AH290" s="24">
        <f t="shared" si="75"/>
        <v>35</v>
      </c>
      <c r="AI290" s="26">
        <f t="shared" si="76"/>
        <v>0</v>
      </c>
      <c r="AJ290" s="26">
        <f t="shared" si="77"/>
        <v>0</v>
      </c>
      <c r="AK290" s="28">
        <f t="shared" si="78"/>
        <v>5</v>
      </c>
      <c r="AL290" s="20"/>
      <c r="AM290" s="14"/>
    </row>
    <row r="291" spans="1:39" ht="20.25" customHeight="1" thickTop="1" thickBot="1" x14ac:dyDescent="0.3">
      <c r="A291" s="21" t="str">
        <f t="shared" ca="1" si="85"/>
        <v/>
      </c>
      <c r="B291" s="22" t="str">
        <f t="shared" ca="1" si="86"/>
        <v/>
      </c>
      <c r="C291" s="23" t="str">
        <f t="array" ref="C291">IF(AND('Interimaire Juin  2017'!D297=$B$1,'Interimaire Juin  2017'!J297=$B$2),'Interimaire Juin  2017'!E297,"")</f>
        <v/>
      </c>
      <c r="D291" s="23" t="str">
        <f>IF(AND('Interimaire Juin  2017'!D297=$B$1,'Interimaire Juin  2017'!J297=$B$2),'Interimaire Juin  2017'!F297,"")</f>
        <v/>
      </c>
      <c r="E291" s="23" t="str">
        <f t="shared" si="79"/>
        <v/>
      </c>
      <c r="F291" s="23" t="str">
        <f t="array" aca="1" ref="F291" ca="1">IFERROR(INDEX(C:C,SMALL($E$2:$E$300,ROW(INDIRECT("283:"&amp;ROWS(C283:C581))))),"")</f>
        <v/>
      </c>
      <c r="G291" s="23" t="str">
        <f t="array" aca="1" ref="G291" ca="1">IFERROR(INDEX(D:D,SMALL($E$2:$E$300,ROW(INDIRECT("283:"&amp;ROWS(D283:D581))))),"")</f>
        <v/>
      </c>
      <c r="H291" s="29"/>
      <c r="I291" s="24">
        <v>7</v>
      </c>
      <c r="J291" s="25">
        <f t="shared" si="80"/>
        <v>1</v>
      </c>
      <c r="K291" s="29"/>
      <c r="L291" s="29"/>
      <c r="M291" s="27">
        <f t="shared" si="70"/>
        <v>1</v>
      </c>
      <c r="N291" s="24">
        <v>7</v>
      </c>
      <c r="O291" s="25">
        <f t="shared" si="81"/>
        <v>1</v>
      </c>
      <c r="P291" s="29"/>
      <c r="Q291" s="29"/>
      <c r="R291" s="27">
        <f t="shared" si="71"/>
        <v>1</v>
      </c>
      <c r="S291" s="24">
        <v>7</v>
      </c>
      <c r="T291" s="25">
        <f t="shared" si="82"/>
        <v>1</v>
      </c>
      <c r="U291" s="26"/>
      <c r="V291" s="26"/>
      <c r="W291" s="27">
        <f t="shared" si="72"/>
        <v>1</v>
      </c>
      <c r="X291" s="24">
        <v>7</v>
      </c>
      <c r="Y291" s="25">
        <f t="shared" si="83"/>
        <v>1</v>
      </c>
      <c r="Z291" s="26"/>
      <c r="AA291" s="26"/>
      <c r="AB291" s="27">
        <f t="shared" si="73"/>
        <v>1</v>
      </c>
      <c r="AC291" s="24">
        <v>7</v>
      </c>
      <c r="AD291" s="25">
        <f t="shared" si="84"/>
        <v>1</v>
      </c>
      <c r="AE291" s="26"/>
      <c r="AF291" s="26"/>
      <c r="AG291" s="27">
        <f t="shared" si="74"/>
        <v>1</v>
      </c>
      <c r="AH291" s="24">
        <f t="shared" si="75"/>
        <v>35</v>
      </c>
      <c r="AI291" s="26">
        <f t="shared" si="76"/>
        <v>0</v>
      </c>
      <c r="AJ291" s="26">
        <f t="shared" si="77"/>
        <v>0</v>
      </c>
      <c r="AK291" s="28">
        <f t="shared" si="78"/>
        <v>5</v>
      </c>
      <c r="AL291" s="20"/>
      <c r="AM291" s="14"/>
    </row>
    <row r="292" spans="1:39" ht="20.25" customHeight="1" thickTop="1" thickBot="1" x14ac:dyDescent="0.3">
      <c r="A292" s="21" t="str">
        <f t="shared" ca="1" si="85"/>
        <v/>
      </c>
      <c r="B292" s="22" t="str">
        <f t="shared" ca="1" si="86"/>
        <v/>
      </c>
      <c r="C292" s="23" t="str">
        <f t="array" ref="C292">IF(AND('Interimaire Juin  2017'!D298=$B$1,'Interimaire Juin  2017'!J298=$B$2),'Interimaire Juin  2017'!E298,"")</f>
        <v/>
      </c>
      <c r="D292" s="23" t="str">
        <f>IF(AND('Interimaire Juin  2017'!D298=$B$1,'Interimaire Juin  2017'!J298=$B$2),'Interimaire Juin  2017'!F298,"")</f>
        <v/>
      </c>
      <c r="E292" s="23" t="str">
        <f t="shared" si="79"/>
        <v/>
      </c>
      <c r="F292" s="23" t="str">
        <f t="array" aca="1" ref="F292" ca="1">IFERROR(INDEX(C:C,SMALL($E$2:$E$300,ROW(INDIRECT("284:"&amp;ROWS(C284:C582))))),"")</f>
        <v/>
      </c>
      <c r="G292" s="23" t="str">
        <f t="array" aca="1" ref="G292" ca="1">IFERROR(INDEX(D:D,SMALL($E$2:$E$300,ROW(INDIRECT("284:"&amp;ROWS(D284:D582))))),"")</f>
        <v/>
      </c>
      <c r="H292" s="29"/>
      <c r="I292" s="24">
        <v>7</v>
      </c>
      <c r="J292" s="25">
        <f t="shared" si="80"/>
        <v>1</v>
      </c>
      <c r="K292" s="29"/>
      <c r="L292" s="29"/>
      <c r="M292" s="27">
        <f t="shared" si="70"/>
        <v>1</v>
      </c>
      <c r="N292" s="24">
        <v>7</v>
      </c>
      <c r="O292" s="25">
        <f t="shared" si="81"/>
        <v>1</v>
      </c>
      <c r="P292" s="29"/>
      <c r="Q292" s="29"/>
      <c r="R292" s="27">
        <f t="shared" si="71"/>
        <v>1</v>
      </c>
      <c r="S292" s="24">
        <v>7</v>
      </c>
      <c r="T292" s="25">
        <f t="shared" si="82"/>
        <v>1</v>
      </c>
      <c r="U292" s="26"/>
      <c r="V292" s="26"/>
      <c r="W292" s="27">
        <f t="shared" si="72"/>
        <v>1</v>
      </c>
      <c r="X292" s="24">
        <v>7</v>
      </c>
      <c r="Y292" s="25">
        <f t="shared" si="83"/>
        <v>1</v>
      </c>
      <c r="Z292" s="26"/>
      <c r="AA292" s="26"/>
      <c r="AB292" s="27">
        <f t="shared" si="73"/>
        <v>1</v>
      </c>
      <c r="AC292" s="24">
        <v>7</v>
      </c>
      <c r="AD292" s="25">
        <f t="shared" si="84"/>
        <v>1</v>
      </c>
      <c r="AE292" s="26"/>
      <c r="AF292" s="26"/>
      <c r="AG292" s="27">
        <f t="shared" si="74"/>
        <v>1</v>
      </c>
      <c r="AH292" s="24">
        <f t="shared" si="75"/>
        <v>35</v>
      </c>
      <c r="AI292" s="26">
        <f t="shared" si="76"/>
        <v>0</v>
      </c>
      <c r="AJ292" s="26">
        <f t="shared" si="77"/>
        <v>0</v>
      </c>
      <c r="AK292" s="28">
        <f t="shared" si="78"/>
        <v>5</v>
      </c>
      <c r="AL292" s="20"/>
      <c r="AM292" s="14"/>
    </row>
    <row r="293" spans="1:39" ht="20.25" customHeight="1" thickTop="1" thickBot="1" x14ac:dyDescent="0.3">
      <c r="A293" s="21" t="str">
        <f t="shared" ca="1" si="85"/>
        <v/>
      </c>
      <c r="B293" s="22" t="str">
        <f t="shared" ca="1" si="86"/>
        <v/>
      </c>
      <c r="C293" s="23" t="str">
        <f t="array" ref="C293">IF(AND('Interimaire Juin  2017'!D299=$B$1,'Interimaire Juin  2017'!J299=$B$2),'Interimaire Juin  2017'!E299,"")</f>
        <v/>
      </c>
      <c r="D293" s="23" t="str">
        <f>IF(AND('Interimaire Juin  2017'!D299=$B$1,'Interimaire Juin  2017'!J299=$B$2),'Interimaire Juin  2017'!F299,"")</f>
        <v/>
      </c>
      <c r="E293" s="23" t="str">
        <f t="shared" si="79"/>
        <v/>
      </c>
      <c r="F293" s="23" t="str">
        <f t="array" aca="1" ref="F293" ca="1">IFERROR(INDEX(C:C,SMALL($E$2:$E$300,ROW(INDIRECT("285:"&amp;ROWS(C285:C583))))),"")</f>
        <v/>
      </c>
      <c r="G293" s="23" t="str">
        <f t="array" aca="1" ref="G293" ca="1">IFERROR(INDEX(D:D,SMALL($E$2:$E$300,ROW(INDIRECT("285:"&amp;ROWS(D285:D583))))),"")</f>
        <v/>
      </c>
      <c r="H293" s="29"/>
      <c r="I293" s="24">
        <v>7</v>
      </c>
      <c r="J293" s="25">
        <f t="shared" si="80"/>
        <v>1</v>
      </c>
      <c r="K293" s="29"/>
      <c r="L293" s="29"/>
      <c r="M293" s="27">
        <f t="shared" ref="M293:M300" si="87">+J293</f>
        <v>1</v>
      </c>
      <c r="N293" s="24">
        <v>7</v>
      </c>
      <c r="O293" s="25">
        <f t="shared" si="81"/>
        <v>1</v>
      </c>
      <c r="P293" s="29"/>
      <c r="Q293" s="29"/>
      <c r="R293" s="27">
        <f t="shared" ref="R293:R300" si="88">+O293</f>
        <v>1</v>
      </c>
      <c r="S293" s="24">
        <v>7</v>
      </c>
      <c r="T293" s="25">
        <f t="shared" si="82"/>
        <v>1</v>
      </c>
      <c r="U293" s="26"/>
      <c r="V293" s="26"/>
      <c r="W293" s="27">
        <f t="shared" ref="W293:W300" si="89">+T293</f>
        <v>1</v>
      </c>
      <c r="X293" s="24">
        <v>7</v>
      </c>
      <c r="Y293" s="25">
        <f t="shared" si="83"/>
        <v>1</v>
      </c>
      <c r="Z293" s="26"/>
      <c r="AA293" s="26"/>
      <c r="AB293" s="27">
        <f t="shared" ref="AB293:AB300" si="90">+Y293</f>
        <v>1</v>
      </c>
      <c r="AC293" s="24">
        <v>7</v>
      </c>
      <c r="AD293" s="25">
        <f t="shared" si="84"/>
        <v>1</v>
      </c>
      <c r="AE293" s="26"/>
      <c r="AF293" s="26"/>
      <c r="AG293" s="27">
        <f t="shared" ref="AG293:AG300" si="91">+AD293</f>
        <v>1</v>
      </c>
      <c r="AH293" s="24">
        <f t="shared" ref="AH293:AH300" si="92">I293+N293+S293+X293+AC293</f>
        <v>35</v>
      </c>
      <c r="AI293" s="26">
        <f t="shared" ref="AI293:AI300" si="93">+AE293+Z293+U293+P293+K293</f>
        <v>0</v>
      </c>
      <c r="AJ293" s="26">
        <f t="shared" ref="AJ293:AJ300" si="94">+AF293+AA293+V293+Q293+L293</f>
        <v>0</v>
      </c>
      <c r="AK293" s="28">
        <f t="shared" ref="AK293:AK300" si="95">+AG293+AB293+W293+O293+J293</f>
        <v>5</v>
      </c>
      <c r="AL293" s="20"/>
      <c r="AM293" s="14"/>
    </row>
    <row r="294" spans="1:39" ht="20.25" customHeight="1" thickTop="1" thickBot="1" x14ac:dyDescent="0.3">
      <c r="A294" s="21" t="str">
        <f t="shared" ca="1" si="85"/>
        <v/>
      </c>
      <c r="B294" s="22" t="str">
        <f t="shared" ca="1" si="86"/>
        <v/>
      </c>
      <c r="C294" s="23" t="str">
        <f t="array" ref="C294">IF(AND('Interimaire Juin  2017'!D300=$B$1,'Interimaire Juin  2017'!J300=$B$2),'Interimaire Juin  2017'!E300,"")</f>
        <v/>
      </c>
      <c r="D294" s="23" t="str">
        <f>IF(AND('Interimaire Juin  2017'!D300=$B$1,'Interimaire Juin  2017'!J300=$B$2),'Interimaire Juin  2017'!F300,"")</f>
        <v/>
      </c>
      <c r="E294" s="23" t="str">
        <f t="shared" si="79"/>
        <v/>
      </c>
      <c r="F294" s="23" t="str">
        <f t="array" aca="1" ref="F294" ca="1">IFERROR(INDEX(C:C,SMALL($E$2:$E$300,ROW(INDIRECT("286:"&amp;ROWS(C286:C584))))),"")</f>
        <v/>
      </c>
      <c r="G294" s="23" t="str">
        <f t="array" aca="1" ref="G294" ca="1">IFERROR(INDEX(D:D,SMALL($E$2:$E$300,ROW(INDIRECT("286:"&amp;ROWS(D286:D584))))),"")</f>
        <v/>
      </c>
      <c r="H294" s="29"/>
      <c r="I294" s="24">
        <v>7</v>
      </c>
      <c r="J294" s="25">
        <f t="shared" si="80"/>
        <v>1</v>
      </c>
      <c r="K294" s="29"/>
      <c r="L294" s="29"/>
      <c r="M294" s="27">
        <f t="shared" si="87"/>
        <v>1</v>
      </c>
      <c r="N294" s="24">
        <v>7</v>
      </c>
      <c r="O294" s="25">
        <f t="shared" si="81"/>
        <v>1</v>
      </c>
      <c r="P294" s="29"/>
      <c r="Q294" s="29"/>
      <c r="R294" s="27">
        <f t="shared" si="88"/>
        <v>1</v>
      </c>
      <c r="S294" s="24">
        <v>7</v>
      </c>
      <c r="T294" s="25">
        <f t="shared" si="82"/>
        <v>1</v>
      </c>
      <c r="U294" s="26"/>
      <c r="V294" s="26"/>
      <c r="W294" s="27">
        <f t="shared" si="89"/>
        <v>1</v>
      </c>
      <c r="X294" s="24">
        <v>7</v>
      </c>
      <c r="Y294" s="25">
        <f t="shared" si="83"/>
        <v>1</v>
      </c>
      <c r="Z294" s="26"/>
      <c r="AA294" s="26"/>
      <c r="AB294" s="27">
        <f t="shared" si="90"/>
        <v>1</v>
      </c>
      <c r="AC294" s="24">
        <v>7</v>
      </c>
      <c r="AD294" s="25">
        <f t="shared" si="84"/>
        <v>1</v>
      </c>
      <c r="AE294" s="26"/>
      <c r="AF294" s="26"/>
      <c r="AG294" s="27">
        <f t="shared" si="91"/>
        <v>1</v>
      </c>
      <c r="AH294" s="24">
        <f t="shared" si="92"/>
        <v>35</v>
      </c>
      <c r="AI294" s="26">
        <f t="shared" si="93"/>
        <v>0</v>
      </c>
      <c r="AJ294" s="26">
        <f t="shared" si="94"/>
        <v>0</v>
      </c>
      <c r="AK294" s="28">
        <f t="shared" si="95"/>
        <v>5</v>
      </c>
      <c r="AL294" s="20"/>
      <c r="AM294" s="14"/>
    </row>
    <row r="295" spans="1:39" ht="20.25" customHeight="1" thickTop="1" thickBot="1" x14ac:dyDescent="0.3">
      <c r="A295" s="21" t="str">
        <f t="shared" ca="1" si="85"/>
        <v/>
      </c>
      <c r="B295" s="22" t="str">
        <f t="shared" ca="1" si="86"/>
        <v/>
      </c>
      <c r="C295" s="23" t="str">
        <f t="array" ref="C295">IF(AND('Interimaire Juin  2017'!D301=$B$1,'Interimaire Juin  2017'!J301=$B$2),'Interimaire Juin  2017'!E301,"")</f>
        <v/>
      </c>
      <c r="D295" s="23" t="str">
        <f>IF(AND('Interimaire Juin  2017'!D301=$B$1,'Interimaire Juin  2017'!J301=$B$2),'Interimaire Juin  2017'!F301,"")</f>
        <v/>
      </c>
      <c r="E295" s="23" t="str">
        <f t="shared" si="79"/>
        <v/>
      </c>
      <c r="F295" s="23" t="str">
        <f t="array" aca="1" ref="F295" ca="1">IFERROR(INDEX(C:C,SMALL($E$2:$E$300,ROW(INDIRECT("287:"&amp;ROWS(C287:C585))))),"")</f>
        <v/>
      </c>
      <c r="G295" s="23" t="str">
        <f t="array" aca="1" ref="G295" ca="1">IFERROR(INDEX(D:D,SMALL($E$2:$E$300,ROW(INDIRECT("287:"&amp;ROWS(D287:D585))))),"")</f>
        <v/>
      </c>
      <c r="H295" s="29"/>
      <c r="I295" s="24">
        <v>7</v>
      </c>
      <c r="J295" s="25">
        <f t="shared" si="80"/>
        <v>1</v>
      </c>
      <c r="K295" s="29"/>
      <c r="L295" s="29"/>
      <c r="M295" s="27">
        <f t="shared" si="87"/>
        <v>1</v>
      </c>
      <c r="N295" s="24">
        <v>7</v>
      </c>
      <c r="O295" s="25">
        <f t="shared" si="81"/>
        <v>1</v>
      </c>
      <c r="P295" s="29"/>
      <c r="Q295" s="29"/>
      <c r="R295" s="27">
        <f t="shared" si="88"/>
        <v>1</v>
      </c>
      <c r="S295" s="24">
        <v>7</v>
      </c>
      <c r="T295" s="25">
        <f t="shared" si="82"/>
        <v>1</v>
      </c>
      <c r="U295" s="26"/>
      <c r="V295" s="26"/>
      <c r="W295" s="27">
        <f t="shared" si="89"/>
        <v>1</v>
      </c>
      <c r="X295" s="24">
        <v>7</v>
      </c>
      <c r="Y295" s="25">
        <f t="shared" si="83"/>
        <v>1</v>
      </c>
      <c r="Z295" s="26"/>
      <c r="AA295" s="26"/>
      <c r="AB295" s="27">
        <f t="shared" si="90"/>
        <v>1</v>
      </c>
      <c r="AC295" s="24">
        <v>7</v>
      </c>
      <c r="AD295" s="25">
        <f t="shared" si="84"/>
        <v>1</v>
      </c>
      <c r="AE295" s="26"/>
      <c r="AF295" s="26"/>
      <c r="AG295" s="27">
        <f t="shared" si="91"/>
        <v>1</v>
      </c>
      <c r="AH295" s="24">
        <f t="shared" si="92"/>
        <v>35</v>
      </c>
      <c r="AI295" s="26">
        <f t="shared" si="93"/>
        <v>0</v>
      </c>
      <c r="AJ295" s="26">
        <f t="shared" si="94"/>
        <v>0</v>
      </c>
      <c r="AK295" s="28">
        <f t="shared" si="95"/>
        <v>5</v>
      </c>
      <c r="AL295" s="20"/>
      <c r="AM295" s="14"/>
    </row>
    <row r="296" spans="1:39" ht="20.25" customHeight="1" thickTop="1" thickBot="1" x14ac:dyDescent="0.3">
      <c r="A296" s="21" t="str">
        <f t="shared" ca="1" si="85"/>
        <v/>
      </c>
      <c r="B296" s="22" t="str">
        <f t="shared" ca="1" si="86"/>
        <v/>
      </c>
      <c r="C296" s="23" t="str">
        <f t="array" ref="C296">IF(AND('Interimaire Juin  2017'!D302=$B$1,'Interimaire Juin  2017'!J302=$B$2),'Interimaire Juin  2017'!E302,"")</f>
        <v/>
      </c>
      <c r="D296" s="23" t="str">
        <f>IF(AND('Interimaire Juin  2017'!D302=$B$1,'Interimaire Juin  2017'!J302=$B$2),'Interimaire Juin  2017'!F302,"")</f>
        <v/>
      </c>
      <c r="E296" s="23" t="str">
        <f t="shared" si="79"/>
        <v/>
      </c>
      <c r="F296" s="23" t="str">
        <f t="array" aca="1" ref="F296" ca="1">IFERROR(INDEX(C:C,SMALL($E$2:$E$300,ROW(INDIRECT("288:"&amp;ROWS(C288:C586))))),"")</f>
        <v/>
      </c>
      <c r="G296" s="23" t="str">
        <f t="array" aca="1" ref="G296" ca="1">IFERROR(INDEX(D:D,SMALL($E$2:$E$300,ROW(INDIRECT("288:"&amp;ROWS(D288:D586))))),"")</f>
        <v/>
      </c>
      <c r="H296" s="29"/>
      <c r="I296" s="24">
        <v>7</v>
      </c>
      <c r="J296" s="25">
        <f t="shared" si="80"/>
        <v>1</v>
      </c>
      <c r="K296" s="29"/>
      <c r="L296" s="29"/>
      <c r="M296" s="27">
        <f t="shared" si="87"/>
        <v>1</v>
      </c>
      <c r="N296" s="24">
        <v>7</v>
      </c>
      <c r="O296" s="25">
        <f t="shared" si="81"/>
        <v>1</v>
      </c>
      <c r="P296" s="29"/>
      <c r="Q296" s="29"/>
      <c r="R296" s="27">
        <f t="shared" si="88"/>
        <v>1</v>
      </c>
      <c r="S296" s="24">
        <v>7</v>
      </c>
      <c r="T296" s="25">
        <f t="shared" si="82"/>
        <v>1</v>
      </c>
      <c r="U296" s="26"/>
      <c r="V296" s="26"/>
      <c r="W296" s="27">
        <f t="shared" si="89"/>
        <v>1</v>
      </c>
      <c r="X296" s="24">
        <v>7</v>
      </c>
      <c r="Y296" s="25">
        <f t="shared" si="83"/>
        <v>1</v>
      </c>
      <c r="Z296" s="26"/>
      <c r="AA296" s="26"/>
      <c r="AB296" s="27">
        <f t="shared" si="90"/>
        <v>1</v>
      </c>
      <c r="AC296" s="24">
        <v>7</v>
      </c>
      <c r="AD296" s="25">
        <f t="shared" si="84"/>
        <v>1</v>
      </c>
      <c r="AE296" s="26"/>
      <c r="AF296" s="26"/>
      <c r="AG296" s="27">
        <f t="shared" si="91"/>
        <v>1</v>
      </c>
      <c r="AH296" s="24">
        <f t="shared" si="92"/>
        <v>35</v>
      </c>
      <c r="AI296" s="26">
        <f t="shared" si="93"/>
        <v>0</v>
      </c>
      <c r="AJ296" s="26">
        <f t="shared" si="94"/>
        <v>0</v>
      </c>
      <c r="AK296" s="28">
        <f t="shared" si="95"/>
        <v>5</v>
      </c>
      <c r="AL296" s="20"/>
      <c r="AM296" s="14"/>
    </row>
    <row r="297" spans="1:39" ht="20.25" customHeight="1" thickTop="1" thickBot="1" x14ac:dyDescent="0.3">
      <c r="A297" s="21" t="str">
        <f t="shared" ca="1" si="85"/>
        <v/>
      </c>
      <c r="B297" s="22" t="str">
        <f t="shared" ca="1" si="86"/>
        <v/>
      </c>
      <c r="C297" s="23" t="str">
        <f t="array" ref="C297">IF(AND('Interimaire Juin  2017'!D303=$B$1,'Interimaire Juin  2017'!J303=$B$2),'Interimaire Juin  2017'!E303,"")</f>
        <v/>
      </c>
      <c r="D297" s="23" t="str">
        <f>IF(AND('Interimaire Juin  2017'!D303=$B$1,'Interimaire Juin  2017'!J303=$B$2),'Interimaire Juin  2017'!F303,"")</f>
        <v/>
      </c>
      <c r="E297" s="23" t="str">
        <f t="shared" si="79"/>
        <v/>
      </c>
      <c r="F297" s="23" t="str">
        <f t="array" aca="1" ref="F297" ca="1">IFERROR(INDEX(C:C,SMALL($E$2:$E$300,ROW(INDIRECT("289:"&amp;ROWS(C289:C587))))),"")</f>
        <v/>
      </c>
      <c r="G297" s="23" t="str">
        <f t="array" aca="1" ref="G297" ca="1">IFERROR(INDEX(D:D,SMALL($E$2:$E$300,ROW(INDIRECT("289:"&amp;ROWS(D289:D587))))),"")</f>
        <v/>
      </c>
      <c r="H297" s="29"/>
      <c r="I297" s="24">
        <v>7</v>
      </c>
      <c r="J297" s="25">
        <f t="shared" si="80"/>
        <v>1</v>
      </c>
      <c r="K297" s="29"/>
      <c r="L297" s="29"/>
      <c r="M297" s="27">
        <f t="shared" si="87"/>
        <v>1</v>
      </c>
      <c r="N297" s="24">
        <v>7</v>
      </c>
      <c r="O297" s="25">
        <f t="shared" si="81"/>
        <v>1</v>
      </c>
      <c r="P297" s="29"/>
      <c r="Q297" s="29"/>
      <c r="R297" s="27">
        <f t="shared" si="88"/>
        <v>1</v>
      </c>
      <c r="S297" s="24">
        <v>7</v>
      </c>
      <c r="T297" s="25">
        <f t="shared" si="82"/>
        <v>1</v>
      </c>
      <c r="U297" s="26"/>
      <c r="V297" s="26"/>
      <c r="W297" s="27">
        <f t="shared" si="89"/>
        <v>1</v>
      </c>
      <c r="X297" s="24">
        <v>7</v>
      </c>
      <c r="Y297" s="25">
        <f t="shared" si="83"/>
        <v>1</v>
      </c>
      <c r="Z297" s="26"/>
      <c r="AA297" s="26"/>
      <c r="AB297" s="27">
        <f t="shared" si="90"/>
        <v>1</v>
      </c>
      <c r="AC297" s="24">
        <v>7</v>
      </c>
      <c r="AD297" s="25">
        <f t="shared" si="84"/>
        <v>1</v>
      </c>
      <c r="AE297" s="26"/>
      <c r="AF297" s="26"/>
      <c r="AG297" s="27">
        <f t="shared" si="91"/>
        <v>1</v>
      </c>
      <c r="AH297" s="24">
        <f t="shared" si="92"/>
        <v>35</v>
      </c>
      <c r="AI297" s="26">
        <f t="shared" si="93"/>
        <v>0</v>
      </c>
      <c r="AJ297" s="26">
        <f t="shared" si="94"/>
        <v>0</v>
      </c>
      <c r="AK297" s="28">
        <f t="shared" si="95"/>
        <v>5</v>
      </c>
      <c r="AL297" s="20"/>
      <c r="AM297" s="14"/>
    </row>
    <row r="298" spans="1:39" ht="20.25" customHeight="1" thickTop="1" thickBot="1" x14ac:dyDescent="0.3">
      <c r="A298" s="21" t="str">
        <f t="shared" ca="1" si="85"/>
        <v/>
      </c>
      <c r="B298" s="22" t="str">
        <f t="shared" ca="1" si="86"/>
        <v/>
      </c>
      <c r="C298" s="23" t="str">
        <f t="array" ref="C298">IF(AND('Interimaire Juin  2017'!D304=$B$1,'Interimaire Juin  2017'!J304=$B$2),'Interimaire Juin  2017'!E304,"")</f>
        <v/>
      </c>
      <c r="D298" s="23" t="str">
        <f>IF(AND('Interimaire Juin  2017'!D304=$B$1,'Interimaire Juin  2017'!J304=$B$2),'Interimaire Juin  2017'!F304,"")</f>
        <v/>
      </c>
      <c r="E298" s="23" t="str">
        <f t="shared" si="79"/>
        <v/>
      </c>
      <c r="F298" s="23" t="str">
        <f t="array" aca="1" ref="F298" ca="1">IFERROR(INDEX(C:C,SMALL($E$2:$E$300,ROW(INDIRECT("290:"&amp;ROWS(C290:C588))))),"")</f>
        <v/>
      </c>
      <c r="G298" s="23" t="str">
        <f t="array" aca="1" ref="G298" ca="1">IFERROR(INDEX(D:D,SMALL($E$2:$E$300,ROW(INDIRECT("290:"&amp;ROWS(D290:D588))))),"")</f>
        <v/>
      </c>
      <c r="H298" s="29"/>
      <c r="I298" s="24">
        <v>7</v>
      </c>
      <c r="J298" s="25">
        <f t="shared" si="80"/>
        <v>1</v>
      </c>
      <c r="K298" s="29"/>
      <c r="L298" s="29"/>
      <c r="M298" s="27">
        <f t="shared" si="87"/>
        <v>1</v>
      </c>
      <c r="N298" s="24">
        <v>7</v>
      </c>
      <c r="O298" s="25">
        <f t="shared" si="81"/>
        <v>1</v>
      </c>
      <c r="P298" s="29"/>
      <c r="Q298" s="29"/>
      <c r="R298" s="27">
        <f t="shared" si="88"/>
        <v>1</v>
      </c>
      <c r="S298" s="24">
        <v>7</v>
      </c>
      <c r="T298" s="25">
        <f t="shared" si="82"/>
        <v>1</v>
      </c>
      <c r="U298" s="26"/>
      <c r="V298" s="26"/>
      <c r="W298" s="27">
        <f t="shared" si="89"/>
        <v>1</v>
      </c>
      <c r="X298" s="24">
        <v>7</v>
      </c>
      <c r="Y298" s="25">
        <f t="shared" si="83"/>
        <v>1</v>
      </c>
      <c r="Z298" s="26"/>
      <c r="AA298" s="26"/>
      <c r="AB298" s="27">
        <f t="shared" si="90"/>
        <v>1</v>
      </c>
      <c r="AC298" s="24">
        <v>7</v>
      </c>
      <c r="AD298" s="25">
        <f t="shared" si="84"/>
        <v>1</v>
      </c>
      <c r="AE298" s="26"/>
      <c r="AF298" s="26"/>
      <c r="AG298" s="27">
        <f t="shared" si="91"/>
        <v>1</v>
      </c>
      <c r="AH298" s="24">
        <f t="shared" si="92"/>
        <v>35</v>
      </c>
      <c r="AI298" s="26">
        <f t="shared" si="93"/>
        <v>0</v>
      </c>
      <c r="AJ298" s="26">
        <f t="shared" si="94"/>
        <v>0</v>
      </c>
      <c r="AK298" s="28">
        <f t="shared" si="95"/>
        <v>5</v>
      </c>
      <c r="AL298" s="20"/>
      <c r="AM298" s="14"/>
    </row>
    <row r="299" spans="1:39" ht="20.25" customHeight="1" thickTop="1" thickBot="1" x14ac:dyDescent="0.3">
      <c r="A299" s="21" t="str">
        <f t="shared" ca="1" si="85"/>
        <v/>
      </c>
      <c r="B299" s="22" t="str">
        <f t="shared" ca="1" si="86"/>
        <v/>
      </c>
      <c r="C299" s="23" t="str">
        <f t="array" ref="C299">IF(AND('Interimaire Juin  2017'!D305=$B$1,'Interimaire Juin  2017'!J305=$B$2),'Interimaire Juin  2017'!E305,"")</f>
        <v/>
      </c>
      <c r="D299" s="23" t="str">
        <f>IF(AND('Interimaire Juin  2017'!D305=$B$1,'Interimaire Juin  2017'!J305=$B$2),'Interimaire Juin  2017'!F305,"")</f>
        <v/>
      </c>
      <c r="E299" s="23" t="str">
        <f t="shared" si="79"/>
        <v/>
      </c>
      <c r="F299" s="23" t="str">
        <f t="array" aca="1" ref="F299" ca="1">IFERROR(INDEX(C:C,SMALL($E$2:$E$300,ROW(INDIRECT("291:"&amp;ROWS(C291:C589))))),"")</f>
        <v/>
      </c>
      <c r="G299" s="23" t="str">
        <f t="array" aca="1" ref="G299" ca="1">IFERROR(INDEX(D:D,SMALL($E$2:$E$300,ROW(INDIRECT("291:"&amp;ROWS(D291:D589))))),"")</f>
        <v/>
      </c>
      <c r="H299" s="29"/>
      <c r="I299" s="24">
        <v>7</v>
      </c>
      <c r="J299" s="25">
        <f t="shared" si="80"/>
        <v>1</v>
      </c>
      <c r="K299" s="29"/>
      <c r="L299" s="29"/>
      <c r="M299" s="27">
        <f t="shared" si="87"/>
        <v>1</v>
      </c>
      <c r="N299" s="24">
        <v>7</v>
      </c>
      <c r="O299" s="25">
        <f t="shared" si="81"/>
        <v>1</v>
      </c>
      <c r="P299" s="29"/>
      <c r="Q299" s="29"/>
      <c r="R299" s="27">
        <f t="shared" si="88"/>
        <v>1</v>
      </c>
      <c r="S299" s="24">
        <v>7</v>
      </c>
      <c r="T299" s="25">
        <f t="shared" si="82"/>
        <v>1</v>
      </c>
      <c r="U299" s="26"/>
      <c r="V299" s="26"/>
      <c r="W299" s="27">
        <f t="shared" si="89"/>
        <v>1</v>
      </c>
      <c r="X299" s="24">
        <v>7</v>
      </c>
      <c r="Y299" s="25">
        <f t="shared" si="83"/>
        <v>1</v>
      </c>
      <c r="Z299" s="26"/>
      <c r="AA299" s="26"/>
      <c r="AB299" s="27">
        <f t="shared" si="90"/>
        <v>1</v>
      </c>
      <c r="AC299" s="24">
        <v>7</v>
      </c>
      <c r="AD299" s="25">
        <f t="shared" si="84"/>
        <v>1</v>
      </c>
      <c r="AE299" s="26"/>
      <c r="AF299" s="26"/>
      <c r="AG299" s="27">
        <f t="shared" si="91"/>
        <v>1</v>
      </c>
      <c r="AH299" s="24">
        <f t="shared" si="92"/>
        <v>35</v>
      </c>
      <c r="AI299" s="26">
        <f t="shared" si="93"/>
        <v>0</v>
      </c>
      <c r="AJ299" s="26">
        <f t="shared" si="94"/>
        <v>0</v>
      </c>
      <c r="AK299" s="28">
        <f t="shared" si="95"/>
        <v>5</v>
      </c>
      <c r="AL299" s="20"/>
      <c r="AM299" s="14"/>
    </row>
    <row r="300" spans="1:39" ht="20.25" customHeight="1" thickTop="1" thickBot="1" x14ac:dyDescent="0.3">
      <c r="A300" s="21" t="str">
        <f t="shared" ca="1" si="85"/>
        <v/>
      </c>
      <c r="B300" s="22" t="str">
        <f t="shared" ca="1" si="86"/>
        <v/>
      </c>
      <c r="C300" s="23" t="str">
        <f t="array" ref="C300">IF(AND('Interimaire Juin  2017'!D306=$B$1,'Interimaire Juin  2017'!J306=$B$2),'Interimaire Juin  2017'!E306,"")</f>
        <v/>
      </c>
      <c r="D300" s="23" t="str">
        <f>IF(AND('Interimaire Juin  2017'!D306=$B$1,'Interimaire Juin  2017'!J306=$B$2),'Interimaire Juin  2017'!F306,"")</f>
        <v/>
      </c>
      <c r="E300" s="23" t="str">
        <f t="shared" si="79"/>
        <v/>
      </c>
      <c r="F300" s="23" t="str">
        <f t="array" aca="1" ref="F300" ca="1">IFERROR(INDEX(C:C,SMALL($E$2:$E$300,ROW(INDIRECT("292:"&amp;ROWS(C292:C590))))),"")</f>
        <v/>
      </c>
      <c r="G300" s="23" t="str">
        <f t="array" aca="1" ref="G300" ca="1">IFERROR(INDEX(D:D,SMALL($E$2:$E$300,ROW(INDIRECT("292:"&amp;ROWS(D292:D590))))),"")</f>
        <v/>
      </c>
      <c r="H300" s="29"/>
      <c r="I300" s="24">
        <v>7</v>
      </c>
      <c r="J300" s="25">
        <f t="shared" si="80"/>
        <v>1</v>
      </c>
      <c r="K300" s="29"/>
      <c r="L300" s="29"/>
      <c r="M300" s="27">
        <f t="shared" si="87"/>
        <v>1</v>
      </c>
      <c r="N300" s="24">
        <v>7</v>
      </c>
      <c r="O300" s="25">
        <f t="shared" si="81"/>
        <v>1</v>
      </c>
      <c r="P300" s="29"/>
      <c r="Q300" s="29"/>
      <c r="R300" s="27">
        <f t="shared" si="88"/>
        <v>1</v>
      </c>
      <c r="S300" s="24">
        <v>7</v>
      </c>
      <c r="T300" s="25">
        <f t="shared" si="82"/>
        <v>1</v>
      </c>
      <c r="U300" s="26"/>
      <c r="V300" s="26"/>
      <c r="W300" s="27">
        <f t="shared" si="89"/>
        <v>1</v>
      </c>
      <c r="X300" s="24">
        <v>7</v>
      </c>
      <c r="Y300" s="25">
        <f t="shared" si="83"/>
        <v>1</v>
      </c>
      <c r="Z300" s="26"/>
      <c r="AA300" s="26"/>
      <c r="AB300" s="27">
        <f t="shared" si="90"/>
        <v>1</v>
      </c>
      <c r="AC300" s="24">
        <v>7</v>
      </c>
      <c r="AD300" s="25">
        <f t="shared" si="84"/>
        <v>1</v>
      </c>
      <c r="AE300" s="26"/>
      <c r="AF300" s="26"/>
      <c r="AG300" s="27">
        <f t="shared" si="91"/>
        <v>1</v>
      </c>
      <c r="AH300" s="24">
        <f t="shared" si="92"/>
        <v>35</v>
      </c>
      <c r="AI300" s="26">
        <f t="shared" si="93"/>
        <v>0</v>
      </c>
      <c r="AJ300" s="26">
        <f t="shared" si="94"/>
        <v>0</v>
      </c>
      <c r="AK300" s="28">
        <f t="shared" si="95"/>
        <v>5</v>
      </c>
      <c r="AL300" s="20"/>
      <c r="AM300" s="14"/>
    </row>
    <row r="301" spans="1:39" ht="15.75" thickTop="1" x14ac:dyDescent="0.25"/>
  </sheetData>
  <autoFilter ref="A8:G300"/>
  <mergeCells count="7">
    <mergeCell ref="N1:AI4"/>
    <mergeCell ref="AH7:AK7"/>
    <mergeCell ref="I7:M7"/>
    <mergeCell ref="N7:R7"/>
    <mergeCell ref="S7:W7"/>
    <mergeCell ref="X7:AB7"/>
    <mergeCell ref="AC7:AG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Feuil4!$D$1:$D$4</xm:f>
          </x14:formula1>
          <xm:sqref>B1</xm:sqref>
        </x14:dataValidation>
        <x14:dataValidation type="list" allowBlank="1" showInputMessage="1" showErrorMessage="1">
          <x14:formula1>
            <xm:f>Feuil4!$B$1:$B$31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1"/>
  <sheetViews>
    <sheetView workbookViewId="0">
      <selection activeCell="F4" sqref="F4"/>
    </sheetView>
  </sheetViews>
  <sheetFormatPr baseColWidth="10" defaultRowHeight="15" x14ac:dyDescent="0.25"/>
  <sheetData>
    <row r="1" spans="1:6" x14ac:dyDescent="0.25">
      <c r="A1" s="17" t="s">
        <v>32</v>
      </c>
      <c r="B1" s="17">
        <v>22</v>
      </c>
      <c r="C1" s="17">
        <v>2017</v>
      </c>
      <c r="D1" s="18" t="s">
        <v>33</v>
      </c>
      <c r="E1" s="19">
        <v>42884</v>
      </c>
      <c r="F1" s="19">
        <v>42888</v>
      </c>
    </row>
    <row r="2" spans="1:6" x14ac:dyDescent="0.25">
      <c r="A2" s="17" t="s">
        <v>34</v>
      </c>
      <c r="B2" s="17">
        <v>23</v>
      </c>
      <c r="C2" s="17"/>
      <c r="D2" s="18" t="s">
        <v>20</v>
      </c>
      <c r="E2" s="19">
        <v>42891</v>
      </c>
      <c r="F2" s="19">
        <v>42895</v>
      </c>
    </row>
    <row r="3" spans="1:6" x14ac:dyDescent="0.25">
      <c r="A3" s="17" t="s">
        <v>35</v>
      </c>
      <c r="B3" s="17">
        <v>24</v>
      </c>
      <c r="C3" s="17"/>
      <c r="D3" s="18" t="s">
        <v>36</v>
      </c>
      <c r="E3" s="19">
        <v>42898</v>
      </c>
      <c r="F3" s="19">
        <v>42902</v>
      </c>
    </row>
    <row r="4" spans="1:6" x14ac:dyDescent="0.25">
      <c r="A4" s="17" t="s">
        <v>37</v>
      </c>
      <c r="B4" s="17">
        <v>25</v>
      </c>
      <c r="C4" s="17"/>
      <c r="D4" s="18" t="s">
        <v>31</v>
      </c>
      <c r="E4" s="19">
        <v>42905</v>
      </c>
      <c r="F4" s="19">
        <v>42909</v>
      </c>
    </row>
    <row r="5" spans="1:6" x14ac:dyDescent="0.25">
      <c r="A5" s="17" t="s">
        <v>38</v>
      </c>
      <c r="B5" s="17">
        <v>26</v>
      </c>
      <c r="C5" s="17"/>
      <c r="D5" s="17"/>
      <c r="E5" s="19">
        <v>42912</v>
      </c>
      <c r="F5" s="19">
        <v>42916</v>
      </c>
    </row>
    <row r="6" spans="1:6" x14ac:dyDescent="0.25">
      <c r="A6" s="17" t="s">
        <v>39</v>
      </c>
      <c r="B6" s="17">
        <v>27</v>
      </c>
      <c r="C6" s="17"/>
      <c r="D6" s="17"/>
      <c r="E6" s="19">
        <v>42919</v>
      </c>
      <c r="F6" s="19">
        <v>42923</v>
      </c>
    </row>
    <row r="7" spans="1:6" x14ac:dyDescent="0.25">
      <c r="A7" s="17" t="s">
        <v>40</v>
      </c>
      <c r="B7" s="17">
        <v>28</v>
      </c>
      <c r="C7" s="17"/>
      <c r="D7" s="17"/>
      <c r="E7" s="19">
        <v>42926</v>
      </c>
      <c r="F7" s="19">
        <v>42930</v>
      </c>
    </row>
    <row r="8" spans="1:6" x14ac:dyDescent="0.25">
      <c r="A8" s="17"/>
      <c r="B8" s="17">
        <v>29</v>
      </c>
      <c r="C8" s="17"/>
      <c r="D8" s="17"/>
      <c r="E8" s="19">
        <v>42933</v>
      </c>
      <c r="F8" s="19">
        <v>42937</v>
      </c>
    </row>
    <row r="9" spans="1:6" x14ac:dyDescent="0.25">
      <c r="A9" s="17"/>
      <c r="B9" s="17">
        <v>30</v>
      </c>
      <c r="C9" s="17"/>
      <c r="D9" s="17"/>
      <c r="E9" s="19">
        <v>42940</v>
      </c>
      <c r="F9" s="19">
        <v>42944</v>
      </c>
    </row>
    <row r="10" spans="1:6" x14ac:dyDescent="0.25">
      <c r="A10" s="17"/>
      <c r="B10" s="17">
        <v>31</v>
      </c>
      <c r="C10" s="17"/>
      <c r="D10" s="17"/>
      <c r="E10" s="19">
        <v>42947</v>
      </c>
      <c r="F10" s="19">
        <v>42951</v>
      </c>
    </row>
    <row r="11" spans="1:6" x14ac:dyDescent="0.25">
      <c r="A11" s="17"/>
      <c r="B11" s="17">
        <v>32</v>
      </c>
      <c r="C11" s="17"/>
      <c r="D11" s="17"/>
      <c r="E11" s="19">
        <v>42954</v>
      </c>
      <c r="F11" s="19">
        <v>42958</v>
      </c>
    </row>
    <row r="12" spans="1:6" x14ac:dyDescent="0.25">
      <c r="A12" s="17"/>
      <c r="B12" s="17">
        <v>33</v>
      </c>
      <c r="C12" s="17"/>
      <c r="D12" s="17"/>
      <c r="E12" s="19">
        <v>42961</v>
      </c>
      <c r="F12" s="19">
        <v>42965</v>
      </c>
    </row>
    <row r="13" spans="1:6" x14ac:dyDescent="0.25">
      <c r="A13" s="17"/>
      <c r="B13" s="17">
        <v>34</v>
      </c>
      <c r="C13" s="17"/>
      <c r="D13" s="17"/>
      <c r="E13" s="19">
        <v>42968</v>
      </c>
      <c r="F13" s="19">
        <v>42972</v>
      </c>
    </row>
    <row r="14" spans="1:6" x14ac:dyDescent="0.25">
      <c r="A14" s="17"/>
      <c r="B14" s="17">
        <v>35</v>
      </c>
      <c r="C14" s="17"/>
      <c r="D14" s="17"/>
      <c r="E14" s="19">
        <v>42975</v>
      </c>
      <c r="F14" s="19">
        <v>42979</v>
      </c>
    </row>
    <row r="15" spans="1:6" x14ac:dyDescent="0.25">
      <c r="A15" s="17"/>
      <c r="B15" s="17">
        <v>36</v>
      </c>
      <c r="C15" s="17"/>
      <c r="D15" s="17"/>
      <c r="E15" s="19">
        <v>42982</v>
      </c>
      <c r="F15" s="19">
        <v>42986</v>
      </c>
    </row>
    <row r="16" spans="1:6" x14ac:dyDescent="0.25">
      <c r="A16" s="17"/>
      <c r="B16" s="17">
        <v>37</v>
      </c>
      <c r="C16" s="17"/>
      <c r="D16" s="17"/>
      <c r="E16" s="19">
        <v>42989</v>
      </c>
      <c r="F16" s="19">
        <v>42993</v>
      </c>
    </row>
    <row r="17" spans="2:6" x14ac:dyDescent="0.25">
      <c r="B17" s="17">
        <v>38</v>
      </c>
      <c r="C17" s="17"/>
      <c r="D17" s="17"/>
      <c r="E17" s="19">
        <v>42996</v>
      </c>
      <c r="F17" s="19">
        <v>43000</v>
      </c>
    </row>
    <row r="18" spans="2:6" x14ac:dyDescent="0.25">
      <c r="B18" s="17">
        <v>39</v>
      </c>
      <c r="C18" s="17"/>
      <c r="D18" s="17"/>
      <c r="E18" s="19">
        <v>43003</v>
      </c>
      <c r="F18" s="19">
        <v>43007</v>
      </c>
    </row>
    <row r="19" spans="2:6" x14ac:dyDescent="0.25">
      <c r="B19" s="17">
        <v>40</v>
      </c>
      <c r="C19" s="17"/>
      <c r="D19" s="17"/>
      <c r="E19" s="19">
        <v>43010</v>
      </c>
      <c r="F19" s="19">
        <v>43014</v>
      </c>
    </row>
    <row r="20" spans="2:6" x14ac:dyDescent="0.25">
      <c r="B20" s="17">
        <v>41</v>
      </c>
      <c r="C20" s="17"/>
      <c r="D20" s="17"/>
      <c r="E20" s="19">
        <v>43017</v>
      </c>
      <c r="F20" s="19">
        <v>43021</v>
      </c>
    </row>
    <row r="21" spans="2:6" x14ac:dyDescent="0.25">
      <c r="B21" s="17">
        <v>42</v>
      </c>
      <c r="C21" s="17"/>
      <c r="D21" s="17"/>
      <c r="E21" s="19">
        <v>43024</v>
      </c>
      <c r="F21" s="19">
        <v>43028</v>
      </c>
    </row>
    <row r="22" spans="2:6" x14ac:dyDescent="0.25">
      <c r="B22" s="17">
        <v>43</v>
      </c>
      <c r="C22" s="17"/>
      <c r="D22" s="17"/>
      <c r="E22" s="19">
        <v>43031</v>
      </c>
      <c r="F22" s="19">
        <v>43035</v>
      </c>
    </row>
    <row r="23" spans="2:6" x14ac:dyDescent="0.25">
      <c r="B23" s="17">
        <v>44</v>
      </c>
      <c r="C23" s="17"/>
      <c r="D23" s="17"/>
      <c r="E23" s="19">
        <v>43038</v>
      </c>
      <c r="F23" s="19">
        <v>43042</v>
      </c>
    </row>
    <row r="24" spans="2:6" x14ac:dyDescent="0.25">
      <c r="B24" s="17">
        <v>45</v>
      </c>
      <c r="C24" s="17"/>
      <c r="D24" s="17"/>
      <c r="E24" s="19">
        <v>43045</v>
      </c>
      <c r="F24" s="19">
        <v>43049</v>
      </c>
    </row>
    <row r="25" spans="2:6" x14ac:dyDescent="0.25">
      <c r="B25" s="17">
        <v>46</v>
      </c>
      <c r="C25" s="17"/>
      <c r="D25" s="17"/>
      <c r="E25" s="19">
        <v>43052</v>
      </c>
      <c r="F25" s="19">
        <v>43056</v>
      </c>
    </row>
    <row r="26" spans="2:6" x14ac:dyDescent="0.25">
      <c r="B26" s="17">
        <v>47</v>
      </c>
      <c r="C26" s="17"/>
      <c r="D26" s="17"/>
      <c r="E26" s="19">
        <v>43059</v>
      </c>
      <c r="F26" s="19">
        <v>43063</v>
      </c>
    </row>
    <row r="27" spans="2:6" x14ac:dyDescent="0.25">
      <c r="B27" s="17">
        <v>48</v>
      </c>
      <c r="C27" s="17"/>
      <c r="D27" s="17"/>
      <c r="E27" s="19">
        <v>43066</v>
      </c>
      <c r="F27" s="19">
        <v>43070</v>
      </c>
    </row>
    <row r="28" spans="2:6" x14ac:dyDescent="0.25">
      <c r="B28" s="17">
        <v>49</v>
      </c>
      <c r="C28" s="17"/>
      <c r="D28" s="17"/>
      <c r="E28" s="19">
        <v>43073</v>
      </c>
      <c r="F28" s="19">
        <v>43077</v>
      </c>
    </row>
    <row r="29" spans="2:6" x14ac:dyDescent="0.25">
      <c r="B29" s="17">
        <v>50</v>
      </c>
      <c r="C29" s="17"/>
      <c r="D29" s="17"/>
      <c r="E29" s="19">
        <v>43080</v>
      </c>
      <c r="F29" s="19">
        <v>43084</v>
      </c>
    </row>
    <row r="30" spans="2:6" x14ac:dyDescent="0.25">
      <c r="B30" s="17">
        <v>51</v>
      </c>
      <c r="C30" s="17"/>
      <c r="D30" s="17"/>
      <c r="E30" s="19">
        <v>43087</v>
      </c>
      <c r="F30" s="19">
        <v>43091</v>
      </c>
    </row>
    <row r="31" spans="2:6" x14ac:dyDescent="0.25">
      <c r="B31" s="17">
        <v>52</v>
      </c>
      <c r="C31" s="17"/>
      <c r="D31" s="17"/>
      <c r="E31" s="19">
        <v>43094</v>
      </c>
      <c r="F31" s="19">
        <v>43098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6"/>
  <sheetViews>
    <sheetView topLeftCell="B1" workbookViewId="0">
      <selection activeCell="F23" sqref="F23"/>
    </sheetView>
  </sheetViews>
  <sheetFormatPr baseColWidth="10" defaultRowHeight="15" x14ac:dyDescent="0.25"/>
  <cols>
    <col min="7" max="7" width="68.5703125" customWidth="1"/>
    <col min="8" max="8" width="136.28515625" bestFit="1" customWidth="1"/>
  </cols>
  <sheetData>
    <row r="2" spans="2:7" x14ac:dyDescent="0.25">
      <c r="B2" t="s">
        <v>70</v>
      </c>
    </row>
    <row r="4" spans="2:7" x14ac:dyDescent="0.25">
      <c r="B4" t="s">
        <v>71</v>
      </c>
    </row>
    <row r="7" spans="2:7" x14ac:dyDescent="0.25">
      <c r="B7" t="s">
        <v>72</v>
      </c>
    </row>
    <row r="8" spans="2:7" x14ac:dyDescent="0.25">
      <c r="B8" t="s">
        <v>73</v>
      </c>
    </row>
    <row r="9" spans="2:7" x14ac:dyDescent="0.25">
      <c r="B9" t="s">
        <v>74</v>
      </c>
      <c r="G9" s="45" t="s">
        <v>86</v>
      </c>
    </row>
    <row r="11" spans="2:7" x14ac:dyDescent="0.25">
      <c r="B11" t="s">
        <v>75</v>
      </c>
    </row>
    <row r="12" spans="2:7" x14ac:dyDescent="0.25">
      <c r="B12" t="s">
        <v>76</v>
      </c>
    </row>
    <row r="13" spans="2:7" x14ac:dyDescent="0.25">
      <c r="B13" t="s">
        <v>77</v>
      </c>
    </row>
    <row r="14" spans="2:7" x14ac:dyDescent="0.25">
      <c r="B14" t="s">
        <v>78</v>
      </c>
    </row>
    <row r="15" spans="2:7" x14ac:dyDescent="0.25">
      <c r="B15" t="s">
        <v>79</v>
      </c>
    </row>
    <row r="16" spans="2:7" x14ac:dyDescent="0.25">
      <c r="B16" t="s">
        <v>80</v>
      </c>
    </row>
    <row r="17" spans="2:8" x14ac:dyDescent="0.25">
      <c r="B17" t="s">
        <v>81</v>
      </c>
      <c r="H17" s="45" t="s">
        <v>87</v>
      </c>
    </row>
    <row r="18" spans="2:8" x14ac:dyDescent="0.25">
      <c r="B18" t="s">
        <v>82</v>
      </c>
    </row>
    <row r="19" spans="2:8" x14ac:dyDescent="0.25">
      <c r="B19" t="s">
        <v>83</v>
      </c>
    </row>
    <row r="20" spans="2:8" x14ac:dyDescent="0.25">
      <c r="B20" t="s">
        <v>84</v>
      </c>
    </row>
    <row r="21" spans="2:8" x14ac:dyDescent="0.25">
      <c r="B21" t="s">
        <v>85</v>
      </c>
    </row>
    <row r="23" spans="2:8" x14ac:dyDescent="0.25">
      <c r="G23" s="45" t="s">
        <v>89</v>
      </c>
    </row>
    <row r="26" spans="2:8" x14ac:dyDescent="0.25">
      <c r="H26" s="45" t="s">
        <v>88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Interimaire Juin  2017</vt:lpstr>
      <vt:lpstr>Feuille Horaires</vt:lpstr>
      <vt:lpstr>Feuil4</vt:lpstr>
      <vt:lpstr>Commentaires</vt:lpstr>
      <vt:lpstr>'Feuille Horaires'!Zone_d_impression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cp:lastPrinted>2017-07-06T05:01:32Z</cp:lastPrinted>
  <dcterms:created xsi:type="dcterms:W3CDTF">2017-07-05T12:58:58Z</dcterms:created>
  <dcterms:modified xsi:type="dcterms:W3CDTF">2017-07-06T06:23:09Z</dcterms:modified>
</cp:coreProperties>
</file>