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neghnagh.AGROBIOTHERS\Desktop\EXTRACTION POUR AC\"/>
    </mc:Choice>
  </mc:AlternateContent>
  <bookViews>
    <workbookView xWindow="0" yWindow="0" windowWidth="20490" windowHeight="7455" tabRatio="907" activeTab="1"/>
  </bookViews>
  <sheets>
    <sheet name="PROPO HORAIRES" sheetId="14" r:id="rId1"/>
    <sheet name="TX OCCUPATION MACHINE" sheetId="12" r:id="rId2"/>
  </sheets>
  <definedNames>
    <definedName name="Select1">#REF!</definedName>
    <definedName name="Select1.article_poids_net">#REF!</definedName>
    <definedName name="Select1.description">#REF!</definedName>
    <definedName name="Select1.Gencod">#REF!</definedName>
    <definedName name="Select1.next">#REF!</definedName>
    <definedName name="Select1.Ref_Article">#REF!</definedName>
    <definedName name="Select1_sheet0" hidden="1">"'POIDS'
0
"</definedName>
    <definedName name="Select1_sheets" hidden="1">1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'PROPO HORAIRES'!$A$14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</workbook>
</file>

<file path=xl/calcChain.xml><?xml version="1.0" encoding="utf-8"?>
<calcChain xmlns="http://schemas.openxmlformats.org/spreadsheetml/2006/main">
  <c r="N12" i="14" l="1"/>
  <c r="O12" i="14"/>
  <c r="R73" i="12"/>
  <c r="B53" i="14"/>
  <c r="C58" i="14" l="1"/>
  <c r="C57" i="14"/>
  <c r="B59" i="14"/>
  <c r="B58" i="14"/>
  <c r="B57" i="14"/>
  <c r="B67" i="14"/>
  <c r="B68" i="14"/>
  <c r="B69" i="14"/>
  <c r="B70" i="14"/>
  <c r="B66" i="14"/>
  <c r="F5" i="14"/>
  <c r="G5" i="14"/>
  <c r="H5" i="14"/>
  <c r="I5" i="14"/>
  <c r="J5" i="14"/>
  <c r="K5" i="14"/>
  <c r="L5" i="14"/>
  <c r="F6" i="14"/>
  <c r="F7" i="14" s="1"/>
  <c r="G6" i="14"/>
  <c r="G7" i="14" s="1"/>
  <c r="H6" i="14"/>
  <c r="H7" i="14" s="1"/>
  <c r="I6" i="14"/>
  <c r="J6" i="14"/>
  <c r="J7" i="14" s="1"/>
  <c r="K6" i="14"/>
  <c r="K7" i="14" s="1"/>
  <c r="L6" i="14"/>
  <c r="L7" i="14" s="1"/>
  <c r="F8" i="14"/>
  <c r="G8" i="14"/>
  <c r="H8" i="14"/>
  <c r="I8" i="14"/>
  <c r="J8" i="14"/>
  <c r="K8" i="14"/>
  <c r="L8" i="14"/>
  <c r="B47" i="14" l="1"/>
  <c r="L9" i="14"/>
  <c r="H9" i="14"/>
  <c r="K9" i="14"/>
  <c r="G9" i="14"/>
  <c r="J9" i="14"/>
  <c r="F9" i="14"/>
  <c r="I7" i="14"/>
  <c r="I9" i="14" s="1"/>
  <c r="C62" i="14"/>
  <c r="B71" i="14"/>
  <c r="B62" i="14"/>
  <c r="B63" i="14"/>
  <c r="I11" i="14"/>
  <c r="I12" i="14" s="1"/>
  <c r="I13" i="14" s="1"/>
  <c r="L11" i="14"/>
  <c r="L12" i="14" s="1"/>
  <c r="L13" i="14" s="1"/>
  <c r="H11" i="14"/>
  <c r="H12" i="14" s="1"/>
  <c r="H13" i="14" s="1"/>
  <c r="K11" i="14"/>
  <c r="K12" i="14" s="1"/>
  <c r="K13" i="14" s="1"/>
  <c r="G11" i="14"/>
  <c r="G12" i="14" s="1"/>
  <c r="G13" i="14" s="1"/>
  <c r="J11" i="14"/>
  <c r="J12" i="14" s="1"/>
  <c r="J13" i="14" s="1"/>
  <c r="F11" i="14"/>
  <c r="F12" i="14" s="1"/>
  <c r="F13" i="14" s="1"/>
  <c r="C6" i="14"/>
  <c r="C7" i="14" s="1"/>
  <c r="D6" i="14"/>
  <c r="D7" i="14" s="1"/>
  <c r="E6" i="14"/>
  <c r="E7" i="14" s="1"/>
  <c r="M6" i="14"/>
  <c r="M7" i="14" s="1"/>
  <c r="B6" i="14"/>
  <c r="M5" i="14"/>
  <c r="C5" i="14"/>
  <c r="D5" i="14"/>
  <c r="E5" i="14"/>
  <c r="B5" i="14"/>
  <c r="C43" i="14" l="1"/>
  <c r="C46" i="14"/>
  <c r="B43" i="14"/>
  <c r="B46" i="14"/>
  <c r="C47" i="14"/>
  <c r="B45" i="14"/>
  <c r="B52" i="14" s="1"/>
  <c r="B7" i="14"/>
  <c r="N7" i="14" s="1"/>
  <c r="C5" i="12"/>
  <c r="D5" i="12"/>
  <c r="D74" i="12" s="1"/>
  <c r="E5" i="12"/>
  <c r="F5" i="12"/>
  <c r="F74" i="12" s="1"/>
  <c r="G5" i="12"/>
  <c r="H5" i="12"/>
  <c r="H74" i="12" s="1"/>
  <c r="I5" i="12"/>
  <c r="J5" i="12"/>
  <c r="J74" i="12" s="1"/>
  <c r="K5" i="12"/>
  <c r="L5" i="12"/>
  <c r="L74" i="12" s="1"/>
  <c r="M5" i="12"/>
  <c r="N5" i="12"/>
  <c r="N74" i="12" s="1"/>
  <c r="O5" i="12"/>
  <c r="P5" i="12"/>
  <c r="P74" i="12" s="1"/>
  <c r="Q5" i="12"/>
  <c r="C45" i="12"/>
  <c r="C46" i="12"/>
  <c r="C47" i="12"/>
  <c r="C53" i="12"/>
  <c r="Q63" i="12"/>
  <c r="P63" i="12"/>
  <c r="O63" i="12"/>
  <c r="N63" i="12"/>
  <c r="M63" i="12"/>
  <c r="L63" i="12"/>
  <c r="K63" i="12"/>
  <c r="J63" i="12"/>
  <c r="I63" i="12"/>
  <c r="H63" i="12"/>
  <c r="G63" i="12"/>
  <c r="F63" i="12"/>
  <c r="E63" i="12"/>
  <c r="D63" i="12"/>
  <c r="C63" i="12"/>
  <c r="Q62" i="12"/>
  <c r="P62" i="12"/>
  <c r="O62" i="12"/>
  <c r="N62" i="12"/>
  <c r="M62" i="12"/>
  <c r="L62" i="12"/>
  <c r="K62" i="12"/>
  <c r="J62" i="12"/>
  <c r="I62" i="12"/>
  <c r="H62" i="12"/>
  <c r="G62" i="12"/>
  <c r="G58" i="12" s="1"/>
  <c r="G72" i="12" s="1"/>
  <c r="F62" i="12"/>
  <c r="E62" i="12"/>
  <c r="D62" i="12"/>
  <c r="C62" i="12"/>
  <c r="Q61" i="12"/>
  <c r="P61" i="12"/>
  <c r="O61" i="12"/>
  <c r="O58" i="12" s="1"/>
  <c r="O72" i="12" s="1"/>
  <c r="N61" i="12"/>
  <c r="N58" i="12" s="1"/>
  <c r="M61" i="12"/>
  <c r="L61" i="12"/>
  <c r="K61" i="12"/>
  <c r="K58" i="12" s="1"/>
  <c r="K72" i="12" s="1"/>
  <c r="J61" i="12"/>
  <c r="J58" i="12" s="1"/>
  <c r="I61" i="12"/>
  <c r="H61" i="12"/>
  <c r="G61" i="12"/>
  <c r="F61" i="12"/>
  <c r="F58" i="12" s="1"/>
  <c r="E61" i="12"/>
  <c r="D61" i="12"/>
  <c r="C61" i="12"/>
  <c r="Q53" i="12"/>
  <c r="P53" i="12"/>
  <c r="O53" i="12"/>
  <c r="N53" i="12"/>
  <c r="M53" i="12"/>
  <c r="L53" i="12"/>
  <c r="K53" i="12"/>
  <c r="J53" i="12"/>
  <c r="I53" i="12"/>
  <c r="H53" i="12"/>
  <c r="G53" i="12"/>
  <c r="F53" i="12"/>
  <c r="E53" i="12"/>
  <c r="D53" i="12"/>
  <c r="Q47" i="12"/>
  <c r="P47" i="12"/>
  <c r="O47" i="12"/>
  <c r="N47" i="12"/>
  <c r="M47" i="12"/>
  <c r="L47" i="12"/>
  <c r="K47" i="12"/>
  <c r="J47" i="12"/>
  <c r="I47" i="12"/>
  <c r="H47" i="12"/>
  <c r="G47" i="12"/>
  <c r="F47" i="12"/>
  <c r="E47" i="12"/>
  <c r="D47" i="12"/>
  <c r="Q46" i="12"/>
  <c r="P46" i="12"/>
  <c r="O46" i="12"/>
  <c r="N46" i="12"/>
  <c r="M46" i="12"/>
  <c r="L46" i="12"/>
  <c r="K46" i="12"/>
  <c r="J46" i="12"/>
  <c r="I46" i="12"/>
  <c r="H46" i="12"/>
  <c r="G46" i="12"/>
  <c r="F46" i="12"/>
  <c r="E46" i="12"/>
  <c r="D46" i="12"/>
  <c r="Q45" i="12"/>
  <c r="P45" i="12"/>
  <c r="P42" i="12" s="1"/>
  <c r="P71" i="12" s="1"/>
  <c r="O45" i="12"/>
  <c r="O42" i="12" s="1"/>
  <c r="O71" i="12" s="1"/>
  <c r="N45" i="12"/>
  <c r="M45" i="12"/>
  <c r="L45" i="12"/>
  <c r="L42" i="12" s="1"/>
  <c r="L71" i="12" s="1"/>
  <c r="K45" i="12"/>
  <c r="K42" i="12" s="1"/>
  <c r="K71" i="12" s="1"/>
  <c r="J45" i="12"/>
  <c r="I45" i="12"/>
  <c r="H45" i="12"/>
  <c r="H42" i="12" s="1"/>
  <c r="G45" i="12"/>
  <c r="G42" i="12" s="1"/>
  <c r="G71" i="12" s="1"/>
  <c r="F45" i="12"/>
  <c r="E45" i="12"/>
  <c r="D45" i="12"/>
  <c r="D42" i="12" s="1"/>
  <c r="Q37" i="12"/>
  <c r="P37" i="12"/>
  <c r="O37" i="12"/>
  <c r="N37" i="12"/>
  <c r="M37" i="12"/>
  <c r="L37" i="12"/>
  <c r="K37" i="12"/>
  <c r="J37" i="12"/>
  <c r="I37" i="12"/>
  <c r="H37" i="12"/>
  <c r="G37" i="12"/>
  <c r="F37" i="12"/>
  <c r="E37" i="12"/>
  <c r="D37" i="12"/>
  <c r="C37" i="12"/>
  <c r="Q31" i="12"/>
  <c r="P31" i="12"/>
  <c r="O31" i="12"/>
  <c r="N31" i="12"/>
  <c r="M31" i="12"/>
  <c r="L31" i="12"/>
  <c r="K31" i="12"/>
  <c r="J31" i="12"/>
  <c r="I31" i="12"/>
  <c r="H31" i="12"/>
  <c r="G31" i="12"/>
  <c r="F31" i="12"/>
  <c r="E31" i="12"/>
  <c r="D31" i="12"/>
  <c r="C31" i="12"/>
  <c r="Q30" i="12"/>
  <c r="P30" i="12"/>
  <c r="O30" i="12"/>
  <c r="N30" i="12"/>
  <c r="M30" i="12"/>
  <c r="L30" i="12"/>
  <c r="K30" i="12"/>
  <c r="J30" i="12"/>
  <c r="I30" i="12"/>
  <c r="H30" i="12"/>
  <c r="G30" i="12"/>
  <c r="F30" i="12"/>
  <c r="E30" i="12"/>
  <c r="D30" i="12"/>
  <c r="C30" i="12"/>
  <c r="Q29" i="12"/>
  <c r="P29" i="12"/>
  <c r="O29" i="12"/>
  <c r="N29" i="12"/>
  <c r="N26" i="12" s="1"/>
  <c r="M29" i="12"/>
  <c r="L29" i="12"/>
  <c r="K29" i="12"/>
  <c r="J29" i="12"/>
  <c r="J26" i="12" s="1"/>
  <c r="I29" i="12"/>
  <c r="H29" i="12"/>
  <c r="G29" i="12"/>
  <c r="F29" i="12"/>
  <c r="F26" i="12" s="1"/>
  <c r="E29" i="12"/>
  <c r="D29" i="12"/>
  <c r="C29" i="12"/>
  <c r="Q21" i="12"/>
  <c r="P21" i="12"/>
  <c r="O21" i="12"/>
  <c r="N21" i="12"/>
  <c r="M21" i="12"/>
  <c r="L21" i="12"/>
  <c r="K21" i="12"/>
  <c r="J21" i="12"/>
  <c r="I21" i="12"/>
  <c r="H21" i="12"/>
  <c r="G21" i="12"/>
  <c r="F21" i="12"/>
  <c r="E21" i="12"/>
  <c r="D21" i="12"/>
  <c r="C21" i="12"/>
  <c r="Q15" i="12"/>
  <c r="P15" i="12"/>
  <c r="O15" i="12"/>
  <c r="N15" i="12"/>
  <c r="M15" i="12"/>
  <c r="L15" i="12"/>
  <c r="K15" i="12"/>
  <c r="J15" i="12"/>
  <c r="I15" i="12"/>
  <c r="H15" i="12"/>
  <c r="G15" i="12"/>
  <c r="F15" i="12"/>
  <c r="E15" i="12"/>
  <c r="D15" i="12"/>
  <c r="C15" i="12"/>
  <c r="Q14" i="12"/>
  <c r="P14" i="12"/>
  <c r="O14" i="12"/>
  <c r="O10" i="12" s="1"/>
  <c r="O69" i="12" s="1"/>
  <c r="N14" i="12"/>
  <c r="M14" i="12"/>
  <c r="L14" i="12"/>
  <c r="K14" i="12"/>
  <c r="K10" i="12" s="1"/>
  <c r="K69" i="12" s="1"/>
  <c r="J14" i="12"/>
  <c r="I14" i="12"/>
  <c r="H14" i="12"/>
  <c r="G14" i="12"/>
  <c r="G10" i="12" s="1"/>
  <c r="G69" i="12" s="1"/>
  <c r="F14" i="12"/>
  <c r="E14" i="12"/>
  <c r="D14" i="12"/>
  <c r="C14" i="12"/>
  <c r="C10" i="12" s="1"/>
  <c r="C69" i="12" s="1"/>
  <c r="Q13" i="12"/>
  <c r="P13" i="12"/>
  <c r="O13" i="12"/>
  <c r="N13" i="12"/>
  <c r="N10" i="12" s="1"/>
  <c r="N69" i="12" s="1"/>
  <c r="M13" i="12"/>
  <c r="L13" i="12"/>
  <c r="K13" i="12"/>
  <c r="J13" i="12"/>
  <c r="J10" i="12" s="1"/>
  <c r="J69" i="12" s="1"/>
  <c r="I13" i="12"/>
  <c r="H13" i="12"/>
  <c r="G13" i="12"/>
  <c r="F13" i="12"/>
  <c r="F10" i="12" s="1"/>
  <c r="F69" i="12" s="1"/>
  <c r="E13" i="12"/>
  <c r="D13" i="12"/>
  <c r="C13" i="12"/>
  <c r="F27" i="12" l="1"/>
  <c r="F70" i="12"/>
  <c r="F73" i="12" s="1"/>
  <c r="J27" i="12"/>
  <c r="J70" i="12"/>
  <c r="N27" i="12"/>
  <c r="N70" i="12"/>
  <c r="F59" i="12"/>
  <c r="F72" i="12"/>
  <c r="J59" i="12"/>
  <c r="J72" i="12"/>
  <c r="N59" i="12"/>
  <c r="N72" i="12"/>
  <c r="D43" i="12"/>
  <c r="D71" i="12"/>
  <c r="H43" i="12"/>
  <c r="H71" i="12"/>
  <c r="C58" i="12"/>
  <c r="C72" i="12" s="1"/>
  <c r="C42" i="12"/>
  <c r="C71" i="12" s="1"/>
  <c r="Q74" i="12"/>
  <c r="M74" i="12"/>
  <c r="I74" i="12"/>
  <c r="E74" i="12"/>
  <c r="D10" i="12"/>
  <c r="D69" i="12" s="1"/>
  <c r="H10" i="12"/>
  <c r="H69" i="12" s="1"/>
  <c r="L10" i="12"/>
  <c r="L69" i="12" s="1"/>
  <c r="P10" i="12"/>
  <c r="P69" i="12" s="1"/>
  <c r="D26" i="12"/>
  <c r="H26" i="12"/>
  <c r="H70" i="12" s="1"/>
  <c r="L26" i="12"/>
  <c r="P26" i="12"/>
  <c r="P70" i="12" s="1"/>
  <c r="E42" i="12"/>
  <c r="E71" i="12" s="1"/>
  <c r="I42" i="12"/>
  <c r="I71" i="12" s="1"/>
  <c r="M42" i="12"/>
  <c r="M71" i="12" s="1"/>
  <c r="Q42" i="12"/>
  <c r="Q71" i="12" s="1"/>
  <c r="D58" i="12"/>
  <c r="H58" i="12"/>
  <c r="H72" i="12" s="1"/>
  <c r="L58" i="12"/>
  <c r="P58" i="12"/>
  <c r="P72" i="12" s="1"/>
  <c r="E10" i="12"/>
  <c r="E69" i="12" s="1"/>
  <c r="I10" i="12"/>
  <c r="I69" i="12" s="1"/>
  <c r="M10" i="12"/>
  <c r="M69" i="12" s="1"/>
  <c r="Q10" i="12"/>
  <c r="Q69" i="12" s="1"/>
  <c r="E26" i="12"/>
  <c r="E70" i="12" s="1"/>
  <c r="I26" i="12"/>
  <c r="I70" i="12" s="1"/>
  <c r="M26" i="12"/>
  <c r="M70" i="12" s="1"/>
  <c r="Q26" i="12"/>
  <c r="Q70" i="12" s="1"/>
  <c r="F42" i="12"/>
  <c r="F71" i="12" s="1"/>
  <c r="J42" i="12"/>
  <c r="N42" i="12"/>
  <c r="N71" i="12" s="1"/>
  <c r="N73" i="12" s="1"/>
  <c r="E58" i="12"/>
  <c r="E72" i="12" s="1"/>
  <c r="I58" i="12"/>
  <c r="I72" i="12" s="1"/>
  <c r="M58" i="12"/>
  <c r="M72" i="12" s="1"/>
  <c r="Q58" i="12"/>
  <c r="Q72" i="12" s="1"/>
  <c r="O74" i="12"/>
  <c r="K74" i="12"/>
  <c r="G74" i="12"/>
  <c r="C74" i="12"/>
  <c r="C43" i="12"/>
  <c r="C26" i="12"/>
  <c r="G26" i="12"/>
  <c r="K26" i="12"/>
  <c r="O26" i="12"/>
  <c r="G43" i="12"/>
  <c r="K43" i="12"/>
  <c r="O43" i="12"/>
  <c r="F43" i="12"/>
  <c r="N43" i="12"/>
  <c r="G59" i="12"/>
  <c r="K59" i="12"/>
  <c r="O59" i="12"/>
  <c r="P59" i="12"/>
  <c r="E59" i="12"/>
  <c r="I59" i="12"/>
  <c r="H27" i="12"/>
  <c r="P27" i="12"/>
  <c r="E27" i="12"/>
  <c r="I27" i="12"/>
  <c r="M27" i="12"/>
  <c r="Q27" i="12"/>
  <c r="P43" i="12"/>
  <c r="L43" i="12"/>
  <c r="E43" i="12"/>
  <c r="Q43" i="12"/>
  <c r="C59" i="12"/>
  <c r="J73" i="12" l="1"/>
  <c r="F75" i="12"/>
  <c r="E8" i="14"/>
  <c r="N75" i="12"/>
  <c r="O27" i="12"/>
  <c r="O70" i="12"/>
  <c r="O73" i="12" s="1"/>
  <c r="M73" i="12"/>
  <c r="L59" i="12"/>
  <c r="L72" i="12"/>
  <c r="L27" i="12"/>
  <c r="L70" i="12"/>
  <c r="L73" i="12"/>
  <c r="Q59" i="12"/>
  <c r="K27" i="12"/>
  <c r="K70" i="12"/>
  <c r="K73" i="12" s="1"/>
  <c r="J43" i="12"/>
  <c r="J71" i="12"/>
  <c r="I73" i="12"/>
  <c r="H73" i="12"/>
  <c r="M43" i="12"/>
  <c r="M59" i="12"/>
  <c r="H59" i="12"/>
  <c r="G27" i="12"/>
  <c r="G70" i="12"/>
  <c r="G73" i="12" s="1"/>
  <c r="E73" i="12"/>
  <c r="E75" i="12" s="1"/>
  <c r="D59" i="12"/>
  <c r="D72" i="12"/>
  <c r="D73" i="12" s="1"/>
  <c r="D75" i="12" s="1"/>
  <c r="D27" i="12"/>
  <c r="D70" i="12"/>
  <c r="I43" i="12"/>
  <c r="C27" i="12"/>
  <c r="C70" i="12"/>
  <c r="C73" i="12" s="1"/>
  <c r="C75" i="12" s="1"/>
  <c r="Q73" i="12"/>
  <c r="P73" i="12"/>
  <c r="C11" i="12"/>
  <c r="D11" i="12"/>
  <c r="E11" i="12"/>
  <c r="F11" i="12"/>
  <c r="G11" i="12"/>
  <c r="H11" i="12"/>
  <c r="I11" i="12"/>
  <c r="J11" i="12"/>
  <c r="K11" i="12"/>
  <c r="L11" i="12"/>
  <c r="M11" i="12"/>
  <c r="N11" i="12"/>
  <c r="O11" i="12"/>
  <c r="P11" i="12"/>
  <c r="Q11" i="12"/>
  <c r="E11" i="14" l="1"/>
  <c r="E12" i="14" s="1"/>
  <c r="E13" i="14" s="1"/>
  <c r="E9" i="14"/>
  <c r="G75" i="12"/>
  <c r="C8" i="14"/>
  <c r="L75" i="12"/>
  <c r="P75" i="12"/>
  <c r="H75" i="12"/>
  <c r="B8" i="14"/>
  <c r="K75" i="12"/>
  <c r="D8" i="14"/>
  <c r="M75" i="12"/>
  <c r="Q75" i="12"/>
  <c r="I75" i="12"/>
  <c r="O75" i="12"/>
  <c r="M8" i="14"/>
  <c r="J75" i="12"/>
  <c r="B11" i="14" l="1"/>
  <c r="B12" i="14" s="1"/>
  <c r="B9" i="14"/>
  <c r="C11" i="14"/>
  <c r="C12" i="14" s="1"/>
  <c r="C13" i="14" s="1"/>
  <c r="C9" i="14"/>
  <c r="M11" i="14"/>
  <c r="M12" i="14" s="1"/>
  <c r="M13" i="14" s="1"/>
  <c r="I14" i="14" s="1"/>
  <c r="M9" i="14"/>
  <c r="D11" i="14"/>
  <c r="D12" i="14" s="1"/>
  <c r="D13" i="14" s="1"/>
  <c r="D9" i="14"/>
  <c r="B13" i="14" l="1"/>
  <c r="C45" i="14"/>
  <c r="C52" i="14" s="1"/>
  <c r="B14" i="14"/>
</calcChain>
</file>

<file path=xl/sharedStrings.xml><?xml version="1.0" encoding="utf-8"?>
<sst xmlns="http://schemas.openxmlformats.org/spreadsheetml/2006/main" count="123" uniqueCount="71">
  <si>
    <t>ANNEE</t>
  </si>
  <si>
    <t>MOIS</t>
  </si>
  <si>
    <t>Hypothèse</t>
  </si>
  <si>
    <t>7h30 travaillé par jour</t>
  </si>
  <si>
    <t>TEMPS NECESSAIRE POUR PRODUIRE TTC</t>
  </si>
  <si>
    <t>% d'occupation</t>
  </si>
  <si>
    <t xml:space="preserve">TEMPS DE PRODUCTION NECESSAIRE </t>
  </si>
  <si>
    <t>TEMPS DE MISE EN ROUTE</t>
  </si>
  <si>
    <t>TAMPS NETTOYAGE ENTRE 2 PROD</t>
  </si>
  <si>
    <t>TEMPS DE NETTOYAGE DEBUT ET FIN DE JOURNEE</t>
  </si>
  <si>
    <t>TEMPS DE REGLAGE MOYEN TOUTE MACHINE
(réglage + long sur t 16 /t 17 et court sur t20)</t>
  </si>
  <si>
    <t>jours ouvrés</t>
  </si>
  <si>
    <t>jours d'activité machine</t>
  </si>
  <si>
    <t>temps en minute ouvré</t>
  </si>
  <si>
    <t>Nombre de batch estimé</t>
  </si>
  <si>
    <t>TEMPS D'ARRET</t>
  </si>
  <si>
    <t>TOTAL TEMPS TRAVAILLES POUR PRODUIRE</t>
  </si>
  <si>
    <t>TOTAL TEMPS OUVRES</t>
  </si>
  <si>
    <t>% TAUX OCCUPATION GLOBAL</t>
  </si>
  <si>
    <t>TAUX OCCUPATION CIBLE</t>
  </si>
  <si>
    <t>NBRE JOURS OUVRES</t>
  </si>
  <si>
    <t>NBRE MACHINES</t>
  </si>
  <si>
    <t xml:space="preserve">NBRE HEURES / SEMAINE </t>
  </si>
  <si>
    <t>NBRE DE SEMAINE</t>
  </si>
  <si>
    <t>HAUTE SAISON</t>
  </si>
  <si>
    <t>BASSE SAISON</t>
  </si>
  <si>
    <t>TEMPS HEURES OUVRES ATELIER (6 MACHINES INCLUS)</t>
  </si>
  <si>
    <t>TEMPS HEURES OUVRES 1 MACHINE</t>
  </si>
  <si>
    <t>MOYENNE HORAIRES/SAISON</t>
  </si>
  <si>
    <t>DONNEES GLOBALES</t>
  </si>
  <si>
    <t>LUNDI</t>
  </si>
  <si>
    <t>MARDI</t>
  </si>
  <si>
    <t>MERCREDI</t>
  </si>
  <si>
    <t>JEUDI</t>
  </si>
  <si>
    <t>VENDREDI</t>
  </si>
  <si>
    <t>Equipe 1</t>
  </si>
  <si>
    <t>Equipe 2</t>
  </si>
  <si>
    <t xml:space="preserve">HORAIRE/EQUIPE </t>
  </si>
  <si>
    <t>HORAIRES GLOBAL</t>
  </si>
  <si>
    <t>DE SEPTEMBRE A MARS 2 EQUIPES</t>
  </si>
  <si>
    <t>DE AVRIL A AOUT 1 EQUIPE (HORAIRES ACTUELLES)</t>
  </si>
  <si>
    <t>NBRE HEURES TRAVAILLEES/SEMAINE</t>
  </si>
  <si>
    <t>TOTALE HEURES TRAVAILLEES AUJOURD'HUI</t>
  </si>
  <si>
    <t>TAUX OCCUPATION_AVEC HORAIRES ACTUELS</t>
  </si>
  <si>
    <t>SIMULATION AVEC 2 EQUIPE</t>
  </si>
  <si>
    <t xml:space="preserve">NOMBRE DE SEMAINE </t>
  </si>
  <si>
    <t>NBRE HEURES TRAVAILLEES AUJOURD'HUI/SEMAINE</t>
  </si>
  <si>
    <t>NBRE HEURES TRAVAILLEES AUJOURD'HUI/12 MOIS</t>
  </si>
  <si>
    <t>NBRE SEMAINE EN HAUTE SAISON</t>
  </si>
  <si>
    <t>NBRE SEMAINE EN BASSE SAISON</t>
  </si>
  <si>
    <t>X</t>
  </si>
  <si>
    <t>Y</t>
  </si>
  <si>
    <t>EQUATION</t>
  </si>
  <si>
    <t>NBRE HEURES EN HAUTE SAISON/SEMAINE</t>
  </si>
  <si>
    <t>NBRE HEURES EN BASSE SAISON/SEMAINE</t>
  </si>
  <si>
    <t>29,3*X+21,15*Y=1866,65</t>
  </si>
  <si>
    <t>X (NBRE HEURES/SEMAINE EN HAUTE SAISON)</t>
  </si>
  <si>
    <t>Y (NBRE HEURES/SEMAINE EN BASSE SAISON)</t>
  </si>
  <si>
    <t>SIMULATION AVEC 1 EQUIPE</t>
  </si>
  <si>
    <t xml:space="preserve">AVEC LE MEME NBRE HEURES/AN </t>
  </si>
  <si>
    <t>29,3*X+21,15*Y=2187</t>
  </si>
  <si>
    <t>NBRE HEURES MANQUANTES -&gt; Taux occu 70%</t>
  </si>
  <si>
    <t>MACHINE A</t>
  </si>
  <si>
    <t>MACHINE B et MACHINE B BIS (2 MACHINES)</t>
  </si>
  <si>
    <t>MACHINE A (1 MACHINE)</t>
  </si>
  <si>
    <t>MACHINES C ET MACHINE C BIS (2 MACHINES)</t>
  </si>
  <si>
    <t>MACHINE D</t>
  </si>
  <si>
    <t>MACHINE B ET B BIS</t>
  </si>
  <si>
    <t>MACHINE C ET C BIS</t>
  </si>
  <si>
    <t xml:space="preserve">MACHINE D </t>
  </si>
  <si>
    <t>TOTAL TEMPS TRAVAILLES NECESSAIRES POUR PRODUIRE_X6 MACHINES (HEURES)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</si>
</sst>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b/>
      <sz val="10"/>
      <color rgb="FFFF000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4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3" fillId="0" borderId="0" xfId="0" applyFont="1"/>
    <xf numFmtId="0" fontId="0" fillId="0" borderId="0" xfId="0" applyBorder="1"/>
    <xf numFmtId="0" fontId="2" fillId="0" borderId="2" xfId="2" applyFont="1" applyBorder="1"/>
    <xf numFmtId="0" fontId="5" fillId="0" borderId="2" xfId="2" applyFont="1" applyBorder="1"/>
    <xf numFmtId="0" fontId="2" fillId="0" borderId="0" xfId="0" applyFont="1"/>
    <xf numFmtId="0" fontId="2" fillId="0" borderId="2" xfId="2" applyFont="1" applyBorder="1" applyAlignment="1">
      <alignment wrapText="1"/>
    </xf>
    <xf numFmtId="0" fontId="2" fillId="0" borderId="1" xfId="0" applyFont="1" applyBorder="1"/>
    <xf numFmtId="0" fontId="0" fillId="0" borderId="1" xfId="0" applyBorder="1"/>
    <xf numFmtId="0" fontId="2" fillId="2" borderId="1" xfId="0" applyFont="1" applyFill="1" applyBorder="1"/>
    <xf numFmtId="0" fontId="0" fillId="2" borderId="1" xfId="0" applyFill="1" applyBorder="1"/>
    <xf numFmtId="1" fontId="0" fillId="0" borderId="1" xfId="0" applyNumberFormat="1" applyBorder="1"/>
    <xf numFmtId="10" fontId="0" fillId="0" borderId="1" xfId="0" applyNumberFormat="1" applyBorder="1"/>
    <xf numFmtId="0" fontId="2" fillId="0" borderId="1" xfId="2" applyFont="1" applyFill="1" applyBorder="1" applyAlignment="1">
      <alignment wrapText="1"/>
    </xf>
    <xf numFmtId="10" fontId="5" fillId="0" borderId="1" xfId="0" applyNumberFormat="1" applyFont="1" applyBorder="1"/>
    <xf numFmtId="0" fontId="3" fillId="0" borderId="1" xfId="0" applyFont="1" applyBorder="1" applyAlignment="1">
      <alignment horizontal="center"/>
    </xf>
    <xf numFmtId="2" fontId="0" fillId="0" borderId="1" xfId="0" applyNumberFormat="1" applyBorder="1"/>
    <xf numFmtId="2" fontId="6" fillId="0" borderId="1" xfId="0" applyNumberFormat="1" applyFont="1" applyBorder="1"/>
    <xf numFmtId="9" fontId="0" fillId="0" borderId="1" xfId="0" applyNumberFormat="1" applyBorder="1"/>
    <xf numFmtId="0" fontId="0" fillId="0" borderId="1" xfId="0" applyBorder="1" applyAlignment="1">
      <alignment horizontal="left"/>
    </xf>
    <xf numFmtId="0" fontId="2" fillId="0" borderId="0" xfId="2" applyFont="1" applyFill="1" applyBorder="1" applyAlignment="1">
      <alignment wrapText="1"/>
    </xf>
    <xf numFmtId="0" fontId="7" fillId="0" borderId="0" xfId="0" applyFont="1"/>
    <xf numFmtId="10" fontId="0" fillId="0" borderId="0" xfId="0" applyNumberFormat="1"/>
    <xf numFmtId="1" fontId="3" fillId="3" borderId="1" xfId="0" applyNumberFormat="1" applyFont="1" applyFill="1" applyBorder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left"/>
    </xf>
    <xf numFmtId="10" fontId="5" fillId="0" borderId="1" xfId="0" applyNumberFormat="1" applyFont="1" applyBorder="1" applyAlignment="1">
      <alignment horizontal="left"/>
    </xf>
    <xf numFmtId="2" fontId="0" fillId="0" borderId="0" xfId="0" applyNumberFormat="1"/>
    <xf numFmtId="14" fontId="2" fillId="3" borderId="1" xfId="0" applyNumberFormat="1" applyFont="1" applyFill="1" applyBorder="1" applyAlignment="1">
      <alignment horizontal="left"/>
    </xf>
    <xf numFmtId="14" fontId="2" fillId="4" borderId="1" xfId="0" applyNumberFormat="1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21" fontId="0" fillId="0" borderId="1" xfId="0" applyNumberFormat="1" applyBorder="1" applyAlignment="1">
      <alignment horizontal="left"/>
    </xf>
    <xf numFmtId="21" fontId="0" fillId="0" borderId="0" xfId="0" applyNumberFormat="1" applyBorder="1" applyAlignment="1">
      <alignment horizontal="left"/>
    </xf>
    <xf numFmtId="21" fontId="2" fillId="0" borderId="1" xfId="0" applyNumberFormat="1" applyFont="1" applyBorder="1" applyAlignment="1">
      <alignment horizontal="left"/>
    </xf>
    <xf numFmtId="21" fontId="0" fillId="2" borderId="1" xfId="0" applyNumberFormat="1" applyFill="1" applyBorder="1" applyAlignment="1">
      <alignment horizontal="left"/>
    </xf>
    <xf numFmtId="165" fontId="0" fillId="0" borderId="1" xfId="0" applyNumberFormat="1" applyBorder="1" applyAlignment="1">
      <alignment horizontal="left"/>
    </xf>
    <xf numFmtId="0" fontId="9" fillId="0" borderId="0" xfId="0" applyFont="1" applyFill="1" applyBorder="1" applyAlignment="1">
      <alignment wrapText="1"/>
    </xf>
    <xf numFmtId="0" fontId="9" fillId="0" borderId="0" xfId="0" applyFont="1" applyAlignment="1">
      <alignment wrapText="1"/>
    </xf>
    <xf numFmtId="0" fontId="0" fillId="0" borderId="0" xfId="0" applyNumberFormat="1" applyFill="1" applyBorder="1" applyAlignment="1">
      <alignment horizontal="left"/>
    </xf>
    <xf numFmtId="21" fontId="2" fillId="0" borderId="0" xfId="0" applyNumberFormat="1" applyFont="1" applyFill="1" applyBorder="1" applyAlignment="1">
      <alignment horizontal="left"/>
    </xf>
    <xf numFmtId="21" fontId="0" fillId="0" borderId="0" xfId="0" applyNumberFormat="1" applyFill="1" applyBorder="1" applyAlignment="1">
      <alignment horizontal="left"/>
    </xf>
    <xf numFmtId="165" fontId="0" fillId="0" borderId="0" xfId="0" applyNumberFormat="1" applyFill="1" applyBorder="1" applyAlignment="1">
      <alignment horizontal="left"/>
    </xf>
    <xf numFmtId="0" fontId="2" fillId="0" borderId="1" xfId="0" applyNumberFormat="1" applyFont="1" applyBorder="1" applyAlignment="1">
      <alignment horizontal="center"/>
    </xf>
    <xf numFmtId="0" fontId="3" fillId="0" borderId="0" xfId="0" applyFont="1" applyBorder="1" applyAlignment="1"/>
    <xf numFmtId="0" fontId="2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9" fontId="0" fillId="0" borderId="1" xfId="0" applyNumberFormat="1" applyBorder="1" applyAlignment="1">
      <alignment horizontal="left"/>
    </xf>
    <xf numFmtId="9" fontId="0" fillId="0" borderId="0" xfId="0" applyNumberFormat="1"/>
    <xf numFmtId="1" fontId="3" fillId="5" borderId="1" xfId="0" applyNumberFormat="1" applyFont="1" applyFill="1" applyBorder="1" applyAlignment="1">
      <alignment horizontal="left"/>
    </xf>
    <xf numFmtId="0" fontId="10" fillId="0" borderId="0" xfId="0" applyFont="1" applyAlignment="1">
      <alignment wrapText="1"/>
    </xf>
    <xf numFmtId="0" fontId="2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0" fillId="0" borderId="8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3" fillId="6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" fontId="3" fillId="3" borderId="8" xfId="0" applyNumberFormat="1" applyFont="1" applyFill="1" applyBorder="1"/>
    <xf numFmtId="165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2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left"/>
    </xf>
  </cellXfs>
  <cellStyles count="5">
    <cellStyle name="Normal" xfId="0" builtinId="0"/>
    <cellStyle name="Normal 2" xfId="1"/>
    <cellStyle name="Normal 2 2" xfId="3"/>
    <cellStyle name="Normal 3" xfId="2"/>
    <cellStyle name="Pourcentage 2" xfId="4"/>
  </cellStyles>
  <dxfs count="26">
    <dxf>
      <border>
        <top style="thin">
          <color rgb="FFEDEDED"/>
        </top>
        <bottom style="thin">
          <color rgb="FFEDEDED"/>
        </bottom>
      </border>
    </dxf>
    <dxf>
      <border>
        <top style="thin">
          <color rgb="FFEDEDED"/>
        </top>
        <bottom style="thin">
          <color rgb="FFEDEDED"/>
        </bottom>
      </border>
    </dxf>
    <dxf>
      <fill>
        <patternFill patternType="solid">
          <fgColor rgb="FFEDEDED"/>
          <bgColor rgb="FFEDEDED"/>
        </patternFill>
      </fill>
      <border>
        <bottom style="thin">
          <color rgb="FFA5A5A5"/>
        </bottom>
      </border>
    </dxf>
    <dxf>
      <font>
        <color rgb="FFFFFFFF"/>
      </font>
      <fill>
        <patternFill patternType="solid">
          <fgColor rgb="FFC9C9C9"/>
          <bgColor rgb="FFC9C9C9"/>
        </patternFill>
      </fill>
      <border>
        <bottom style="thin">
          <color rgb="FFEDEDED"/>
        </bottom>
        <horizontal style="thin">
          <color rgb="FFC9C9C9"/>
        </horizontal>
      </border>
    </dxf>
    <dxf>
      <border>
        <bottom style="thin">
          <color rgb="FFDBDBDB"/>
        </bottom>
      </border>
    </dxf>
    <dxf>
      <font>
        <b/>
        <color rgb="FF000000"/>
      </font>
      <fill>
        <patternFill patternType="solid">
          <fgColor rgb="FFD9D9D9"/>
          <bgColor rgb="FFD9D9D9"/>
        </patternFill>
      </fill>
    </dxf>
    <dxf>
      <font>
        <b/>
        <color rgb="FFFFFFFF"/>
      </font>
      <fill>
        <patternFill patternType="solid">
          <fgColor rgb="FFC9C9C9"/>
          <bgColor rgb="FFC9C9C9"/>
        </patternFill>
      </fill>
    </dxf>
    <dxf>
      <font>
        <b/>
        <color rgb="FFFFFFFF"/>
      </font>
    </dxf>
    <dxf>
      <border>
        <left style="thin">
          <color rgb="FF7B7B7B"/>
        </left>
        <right style="thin">
          <color rgb="FF7B7B7B"/>
        </right>
      </border>
    </dxf>
    <dxf>
      <border>
        <top style="thin">
          <color rgb="FF7B7B7B"/>
        </top>
        <bottom style="thin">
          <color rgb="FF7B7B7B"/>
        </bottom>
        <horizontal style="thin">
          <color rgb="FF7B7B7B"/>
        </horizontal>
      </border>
    </dxf>
    <dxf>
      <font>
        <b/>
        <color rgb="FF000000"/>
      </font>
      <border>
        <top style="double">
          <color rgb="FF7B7B7B"/>
        </top>
      </border>
    </dxf>
    <dxf>
      <font>
        <color rgb="FFFFFFFF"/>
      </font>
      <fill>
        <patternFill patternType="solid">
          <fgColor rgb="FF7B7B7B"/>
          <bgColor rgb="FF7B7B7B"/>
        </patternFill>
      </fill>
      <border>
        <horizontal style="thin">
          <color rgb="FF7B7B7B"/>
        </horizontal>
      </border>
    </dxf>
    <dxf>
      <font>
        <color rgb="FF000000"/>
      </font>
      <border>
        <horizontal style="thin">
          <color rgb="FFEDEDED"/>
        </horizontal>
      </border>
    </dxf>
    <dxf>
      <border>
        <top style="thin">
          <color rgb="FFEDEDED"/>
        </top>
        <bottom style="thin">
          <color rgb="FFEDEDED"/>
        </bottom>
      </border>
    </dxf>
    <dxf>
      <border>
        <top style="thin">
          <color rgb="FFEDEDED"/>
        </top>
        <bottom style="thin">
          <color rgb="FFEDEDED"/>
        </bottom>
      </border>
    </dxf>
    <dxf>
      <fill>
        <patternFill patternType="solid">
          <fgColor rgb="FFEDEDED"/>
          <bgColor rgb="FFEDEDED"/>
        </patternFill>
      </fill>
      <border>
        <bottom style="thin">
          <color rgb="FFA5A5A5"/>
        </bottom>
      </border>
    </dxf>
    <dxf>
      <font>
        <color rgb="FFFFFFFF"/>
      </font>
      <fill>
        <patternFill patternType="solid">
          <fgColor rgb="FFC9C9C9"/>
          <bgColor rgb="FFC9C9C9"/>
        </patternFill>
      </fill>
      <border>
        <bottom style="thin">
          <color rgb="FFEDEDED"/>
        </bottom>
        <horizontal style="thin">
          <color rgb="FFC9C9C9"/>
        </horizontal>
      </border>
    </dxf>
    <dxf>
      <border>
        <bottom style="thin">
          <color rgb="FFDBDBDB"/>
        </bottom>
      </border>
    </dxf>
    <dxf>
      <font>
        <b/>
        <color rgb="FF000000"/>
      </font>
      <fill>
        <patternFill patternType="solid">
          <fgColor rgb="FFD9D9D9"/>
          <bgColor rgb="FFD9D9D9"/>
        </patternFill>
      </fill>
    </dxf>
    <dxf>
      <font>
        <b/>
        <color rgb="FFFFFFFF"/>
      </font>
      <fill>
        <patternFill patternType="solid">
          <fgColor rgb="FFC9C9C9"/>
          <bgColor rgb="FFC9C9C9"/>
        </patternFill>
      </fill>
    </dxf>
    <dxf>
      <font>
        <b/>
        <color rgb="FFFFFFFF"/>
      </font>
    </dxf>
    <dxf>
      <border>
        <left style="thin">
          <color rgb="FF7B7B7B"/>
        </left>
        <right style="thin">
          <color rgb="FF7B7B7B"/>
        </right>
      </border>
    </dxf>
    <dxf>
      <border>
        <top style="thin">
          <color rgb="FF7B7B7B"/>
        </top>
        <bottom style="thin">
          <color rgb="FF7B7B7B"/>
        </bottom>
        <horizontal style="thin">
          <color rgb="FF7B7B7B"/>
        </horizontal>
      </border>
    </dxf>
    <dxf>
      <font>
        <b/>
        <color rgb="FF000000"/>
      </font>
      <border>
        <top style="double">
          <color rgb="FF7B7B7B"/>
        </top>
      </border>
    </dxf>
    <dxf>
      <font>
        <color rgb="FFFFFFFF"/>
      </font>
      <fill>
        <patternFill patternType="solid">
          <fgColor rgb="FF7B7B7B"/>
          <bgColor rgb="FF7B7B7B"/>
        </patternFill>
      </fill>
      <border>
        <horizontal style="thin">
          <color rgb="FF7B7B7B"/>
        </horizontal>
      </border>
    </dxf>
    <dxf>
      <font>
        <color rgb="FF000000"/>
      </font>
      <border>
        <horizontal style="thin">
          <color rgb="FFEDEDED"/>
        </horizontal>
      </border>
    </dxf>
  </dxfs>
  <tableStyles count="2" defaultTableStyle="TableStyleMedium2" defaultPivotStyle="PivotStyleLight16">
    <tableStyle name="PivotStyleMedium4 2" table="0" count="13">
      <tableStyleElement type="wholeTable" dxfId="25"/>
      <tableStyleElement type="headerRow" dxfId="24"/>
      <tableStyleElement type="totalRow" dxfId="23"/>
      <tableStyleElement type="firstRowStripe" dxfId="22"/>
      <tableStyleElement type="firstColumnStripe" dxfId="21"/>
      <tableStyleElement type="firstHeaderCell" dxfId="20"/>
      <tableStyleElement type="firstSubtotalRow" dxfId="19"/>
      <tableStyleElement type="secondSubtotalRow" dxfId="18"/>
      <tableStyleElement type="firstColumnSubheading" dxfId="17"/>
      <tableStyleElement type="firstRowSubheading" dxfId="16"/>
      <tableStyleElement type="secondRowSubheading" dxfId="15"/>
      <tableStyleElement type="pageFieldLabels" dxfId="14"/>
      <tableStyleElement type="pageFieldValues" dxfId="13"/>
    </tableStyle>
    <tableStyle name="PivotStyleMedium4 3" table="0" count="13">
      <tableStyleElement type="wholeTable" dxfId="12"/>
      <tableStyleElement type="headerRow" dxfId="11"/>
      <tableStyleElement type="totalRow" dxfId="10"/>
      <tableStyleElement type="firstRowStripe" dxfId="9"/>
      <tableStyleElement type="firstColumnStripe" dxfId="8"/>
      <tableStyleElement type="firstHeaderCell" dxfId="7"/>
      <tableStyleElement type="firstSubtotalRow" dxfId="6"/>
      <tableStyleElement type="secondSubtotalRow" dxfId="5"/>
      <tableStyleElement type="firstColumnSubheading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C7C7C7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Répartition</a:t>
            </a:r>
            <a:r>
              <a:rPr lang="fr-FR" b="1" baseline="0"/>
              <a:t> charge de production </a:t>
            </a:r>
            <a:endParaRPr lang="fr-FR" b="1"/>
          </a:p>
        </c:rich>
      </c:tx>
      <c:layout>
        <c:manualLayout>
          <c:xMode val="edge"/>
          <c:yMode val="edge"/>
          <c:x val="0.39648958999457268"/>
          <c:y val="9.11128750637917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191128515352694"/>
          <c:y val="0.16840541695876546"/>
          <c:w val="0.85194492399679989"/>
          <c:h val="0.59460899595962791"/>
        </c:manualLayout>
      </c:layout>
      <c:lineChart>
        <c:grouping val="standard"/>
        <c:varyColors val="0"/>
        <c:ser>
          <c:idx val="0"/>
          <c:order val="0"/>
          <c:tx>
            <c:v>HEURES PROD NECESSAIRES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1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2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3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4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5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6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7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8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9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10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dPt>
            <c:idx val="11"/>
            <c:marker>
              <c:symbol val="circle"/>
              <c:size val="5"/>
              <c:spPr>
                <a:solidFill>
                  <a:schemeClr val="accent1"/>
                </a:solidFill>
                <a:ln w="952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</c:dPt>
          <c:cat>
            <c:numRef>
              <c:f>'PROPO HORAIRES'!$B$2:$M$2</c:f>
              <c:numCache>
                <c:formatCode>m/d/yyyy</c:formatCode>
                <c:ptCount val="12"/>
                <c:pt idx="0">
                  <c:v>42614</c:v>
                </c:pt>
                <c:pt idx="1">
                  <c:v>42644</c:v>
                </c:pt>
                <c:pt idx="2">
                  <c:v>42675</c:v>
                </c:pt>
                <c:pt idx="3">
                  <c:v>42705</c:v>
                </c:pt>
                <c:pt idx="4">
                  <c:v>42736</c:v>
                </c:pt>
                <c:pt idx="5">
                  <c:v>42767</c:v>
                </c:pt>
                <c:pt idx="6">
                  <c:v>42795</c:v>
                </c:pt>
                <c:pt idx="7">
                  <c:v>42826</c:v>
                </c:pt>
                <c:pt idx="8">
                  <c:v>42856</c:v>
                </c:pt>
                <c:pt idx="9">
                  <c:v>42887</c:v>
                </c:pt>
                <c:pt idx="10">
                  <c:v>42917</c:v>
                </c:pt>
                <c:pt idx="11">
                  <c:v>42948</c:v>
                </c:pt>
              </c:numCache>
            </c:numRef>
          </c:cat>
          <c:val>
            <c:numRef>
              <c:f>'PROPO HORAIRES'!$B$8:$M$8</c:f>
              <c:numCache>
                <c:formatCode>0</c:formatCode>
                <c:ptCount val="12"/>
                <c:pt idx="0">
                  <c:v>805.84983013088265</c:v>
                </c:pt>
                <c:pt idx="1">
                  <c:v>705.49839459760506</c:v>
                </c:pt>
                <c:pt idx="2">
                  <c:v>850.11051587301631</c:v>
                </c:pt>
                <c:pt idx="3">
                  <c:v>901.70481934001702</c:v>
                </c:pt>
                <c:pt idx="4">
                  <c:v>798.04637009189594</c:v>
                </c:pt>
                <c:pt idx="5">
                  <c:v>903.10053641047068</c:v>
                </c:pt>
                <c:pt idx="6">
                  <c:v>919.69905075187955</c:v>
                </c:pt>
                <c:pt idx="7">
                  <c:v>680.55092314118644</c:v>
                </c:pt>
                <c:pt idx="8">
                  <c:v>613.72534495962122</c:v>
                </c:pt>
                <c:pt idx="9">
                  <c:v>693.53070732386504</c:v>
                </c:pt>
                <c:pt idx="10">
                  <c:v>576.75158242829298</c:v>
                </c:pt>
                <c:pt idx="11">
                  <c:v>738.12179789752167</c:v>
                </c:pt>
              </c:numCache>
            </c:numRef>
          </c:val>
          <c:smooth val="0"/>
        </c:ser>
        <c:ser>
          <c:idx val="1"/>
          <c:order val="1"/>
          <c:tx>
            <c:v>CAPACITE TEMPS D'OUVERTURE ACTUEL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'PROPO HORAIRES'!$B$2:$M$2</c:f>
              <c:numCache>
                <c:formatCode>m/d/yyyy</c:formatCode>
                <c:ptCount val="12"/>
                <c:pt idx="0">
                  <c:v>42614</c:v>
                </c:pt>
                <c:pt idx="1">
                  <c:v>42644</c:v>
                </c:pt>
                <c:pt idx="2">
                  <c:v>42675</c:v>
                </c:pt>
                <c:pt idx="3">
                  <c:v>42705</c:v>
                </c:pt>
                <c:pt idx="4">
                  <c:v>42736</c:v>
                </c:pt>
                <c:pt idx="5">
                  <c:v>42767</c:v>
                </c:pt>
                <c:pt idx="6">
                  <c:v>42795</c:v>
                </c:pt>
                <c:pt idx="7">
                  <c:v>42826</c:v>
                </c:pt>
                <c:pt idx="8">
                  <c:v>42856</c:v>
                </c:pt>
                <c:pt idx="9">
                  <c:v>42887</c:v>
                </c:pt>
                <c:pt idx="10">
                  <c:v>42917</c:v>
                </c:pt>
                <c:pt idx="11">
                  <c:v>42948</c:v>
                </c:pt>
              </c:numCache>
            </c:numRef>
          </c:cat>
          <c:val>
            <c:numRef>
              <c:f>'PROPO HORAIRES'!$B$7:$M$7</c:f>
              <c:numCache>
                <c:formatCode>General</c:formatCode>
                <c:ptCount val="12"/>
                <c:pt idx="0">
                  <c:v>919.07999999999993</c:v>
                </c:pt>
                <c:pt idx="1">
                  <c:v>952.37999999999988</c:v>
                </c:pt>
                <c:pt idx="2">
                  <c:v>919.07999999999993</c:v>
                </c:pt>
                <c:pt idx="3">
                  <c:v>952.37999999999988</c:v>
                </c:pt>
                <c:pt idx="4">
                  <c:v>952.37999999999988</c:v>
                </c:pt>
                <c:pt idx="5">
                  <c:v>856.92</c:v>
                </c:pt>
                <c:pt idx="6">
                  <c:v>952.37999999999988</c:v>
                </c:pt>
                <c:pt idx="7">
                  <c:v>919.07999999999993</c:v>
                </c:pt>
                <c:pt idx="8">
                  <c:v>952.37999999999988</c:v>
                </c:pt>
                <c:pt idx="9">
                  <c:v>919.07999999999993</c:v>
                </c:pt>
                <c:pt idx="10">
                  <c:v>952.37999999999988</c:v>
                </c:pt>
                <c:pt idx="11">
                  <c:v>952.37999999999988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1813896"/>
        <c:axId val="331814680"/>
      </c:lineChart>
      <c:dateAx>
        <c:axId val="3318138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PERIODE</a:t>
                </a:r>
              </a:p>
            </c:rich>
          </c:tx>
          <c:layout>
            <c:manualLayout>
              <c:xMode val="edge"/>
              <c:yMode val="edge"/>
              <c:x val="0.47745365117524369"/>
              <c:y val="0.84889054533481056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814680"/>
        <c:crosses val="autoZero"/>
        <c:auto val="1"/>
        <c:lblOffset val="100"/>
        <c:baseTimeUnit val="months"/>
      </c:dateAx>
      <c:valAx>
        <c:axId val="331814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HEURES TRAVAILLEES/CHARGE</a:t>
                </a:r>
              </a:p>
            </c:rich>
          </c:tx>
          <c:layout>
            <c:manualLayout>
              <c:xMode val="edge"/>
              <c:yMode val="edge"/>
              <c:x val="2.993147319952293E-2"/>
              <c:y val="0.2065989015342040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813896"/>
        <c:crosses val="autoZero"/>
        <c:crossBetween val="between"/>
      </c:valAx>
      <c:spPr>
        <a:noFill/>
        <a:ln>
          <a:solidFill>
            <a:schemeClr val="tx1"/>
          </a:solidFill>
        </a:ln>
        <a:effectLst/>
      </c:spPr>
    </c:plotArea>
    <c:legend>
      <c:legendPos val="b"/>
      <c:layout>
        <c:manualLayout>
          <c:xMode val="edge"/>
          <c:yMode val="edge"/>
          <c:x val="0.2052393201607097"/>
          <c:y val="0.94359117300323037"/>
          <c:w val="0.4747476137516804"/>
          <c:h val="5.640882699676966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>
          <a:solidFill>
            <a:schemeClr val="tx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180740</xdr:colOff>
      <xdr:row>14</xdr:row>
      <xdr:rowOff>139128</xdr:rowOff>
    </xdr:from>
    <xdr:to>
      <xdr:col>6</xdr:col>
      <xdr:colOff>192640</xdr:colOff>
      <xdr:row>38</xdr:row>
      <xdr:rowOff>85618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1"/>
  <sheetViews>
    <sheetView topLeftCell="A49" zoomScale="89" zoomScaleNormal="89" workbookViewId="0">
      <selection activeCell="A12" sqref="A12"/>
    </sheetView>
  </sheetViews>
  <sheetFormatPr baseColWidth="10" defaultRowHeight="12.75" x14ac:dyDescent="0.2"/>
  <cols>
    <col min="1" max="1" width="52.85546875" customWidth="1"/>
    <col min="2" max="2" width="45" style="24" customWidth="1"/>
    <col min="3" max="3" width="24.85546875" style="24" customWidth="1"/>
    <col min="4" max="5" width="11.42578125" style="24"/>
    <col min="6" max="6" width="14.5703125" style="24" bestFit="1" customWidth="1"/>
    <col min="7" max="8" width="11.42578125" style="24"/>
    <col min="9" max="9" width="11.140625" style="24" customWidth="1"/>
    <col min="10" max="13" width="11.42578125" style="24"/>
  </cols>
  <sheetData>
    <row r="1" spans="1:15" x14ac:dyDescent="0.2">
      <c r="B1" s="80" t="s">
        <v>24</v>
      </c>
      <c r="C1" s="80"/>
      <c r="D1" s="80"/>
      <c r="E1" s="80"/>
      <c r="F1" s="80"/>
      <c r="G1" s="80"/>
      <c r="H1" s="80"/>
      <c r="I1" s="71" t="s">
        <v>25</v>
      </c>
      <c r="J1" s="72"/>
      <c r="K1" s="72"/>
      <c r="L1" s="72"/>
      <c r="M1" s="73"/>
    </row>
    <row r="2" spans="1:15" x14ac:dyDescent="0.2">
      <c r="B2" s="30">
        <v>42614</v>
      </c>
      <c r="C2" s="30">
        <v>42644</v>
      </c>
      <c r="D2" s="30">
        <v>42675</v>
      </c>
      <c r="E2" s="30">
        <v>42705</v>
      </c>
      <c r="F2" s="30">
        <v>42736</v>
      </c>
      <c r="G2" s="30">
        <v>42767</v>
      </c>
      <c r="H2" s="30">
        <v>42795</v>
      </c>
      <c r="I2" s="31">
        <v>42826</v>
      </c>
      <c r="J2" s="31">
        <v>42856</v>
      </c>
      <c r="K2" s="31">
        <v>42887</v>
      </c>
      <c r="L2" s="31">
        <v>42917</v>
      </c>
      <c r="M2" s="31">
        <v>42948</v>
      </c>
    </row>
    <row r="3" spans="1:15" x14ac:dyDescent="0.2">
      <c r="B3" s="32">
        <v>42643</v>
      </c>
      <c r="C3" s="32">
        <v>42674</v>
      </c>
      <c r="D3" s="32">
        <v>42704</v>
      </c>
      <c r="E3" s="32">
        <v>42735</v>
      </c>
      <c r="F3" s="32">
        <v>42766</v>
      </c>
      <c r="G3" s="32">
        <v>42794</v>
      </c>
      <c r="H3" s="32">
        <v>42825</v>
      </c>
      <c r="I3" s="32">
        <v>42855</v>
      </c>
      <c r="J3" s="32">
        <v>42886</v>
      </c>
      <c r="K3" s="32">
        <v>42916</v>
      </c>
      <c r="L3" s="32">
        <v>42947</v>
      </c>
      <c r="M3" s="32">
        <v>42978</v>
      </c>
    </row>
    <row r="4" spans="1:15" x14ac:dyDescent="0.2">
      <c r="A4" s="33" t="s">
        <v>21</v>
      </c>
      <c r="B4" s="27">
        <v>6</v>
      </c>
      <c r="C4" s="27">
        <v>6</v>
      </c>
      <c r="D4" s="27">
        <v>6</v>
      </c>
      <c r="E4" s="27">
        <v>6</v>
      </c>
      <c r="F4" s="27">
        <v>6</v>
      </c>
      <c r="G4" s="27">
        <v>6</v>
      </c>
      <c r="H4" s="27">
        <v>6</v>
      </c>
      <c r="I4" s="27">
        <v>6</v>
      </c>
      <c r="J4" s="19">
        <v>6</v>
      </c>
      <c r="K4" s="19">
        <v>6</v>
      </c>
      <c r="L4" s="19">
        <v>6</v>
      </c>
      <c r="M4" s="19">
        <v>6</v>
      </c>
    </row>
    <row r="5" spans="1:15" x14ac:dyDescent="0.2">
      <c r="A5" s="33" t="s">
        <v>20</v>
      </c>
      <c r="B5" s="19">
        <f>NETWORKDAYS(B2,B3)</f>
        <v>22</v>
      </c>
      <c r="C5" s="19">
        <f t="shared" ref="C5:I5" si="0">NETWORKDAYS(C2,C3)</f>
        <v>21</v>
      </c>
      <c r="D5" s="19">
        <f t="shared" si="0"/>
        <v>22</v>
      </c>
      <c r="E5" s="19">
        <f t="shared" si="0"/>
        <v>22</v>
      </c>
      <c r="F5" s="19">
        <f t="shared" si="0"/>
        <v>22</v>
      </c>
      <c r="G5" s="19">
        <f t="shared" si="0"/>
        <v>20</v>
      </c>
      <c r="H5" s="19">
        <f t="shared" si="0"/>
        <v>23</v>
      </c>
      <c r="I5" s="19">
        <f t="shared" si="0"/>
        <v>20</v>
      </c>
      <c r="J5" s="19">
        <f t="shared" ref="J5" si="1">NETWORKDAYS(J2,J3)</f>
        <v>23</v>
      </c>
      <c r="K5" s="19">
        <f t="shared" ref="K5" si="2">NETWORKDAYS(K2,K3)</f>
        <v>22</v>
      </c>
      <c r="L5" s="19">
        <f t="shared" ref="L5" si="3">NETWORKDAYS(L2,L3)</f>
        <v>21</v>
      </c>
      <c r="M5" s="19">
        <f t="shared" ref="M5" si="4">NETWORKDAYS(M2,M3)</f>
        <v>23</v>
      </c>
    </row>
    <row r="6" spans="1:15" x14ac:dyDescent="0.2">
      <c r="A6" s="33" t="s">
        <v>23</v>
      </c>
      <c r="B6" s="19">
        <f>ROUND(((B3-B2)/7),2)</f>
        <v>4.1399999999999997</v>
      </c>
      <c r="C6" s="19">
        <f t="shared" ref="C6:M6" si="5">ROUND(((C3-C2)/7),2)</f>
        <v>4.29</v>
      </c>
      <c r="D6" s="19">
        <f t="shared" si="5"/>
        <v>4.1399999999999997</v>
      </c>
      <c r="E6" s="19">
        <f t="shared" si="5"/>
        <v>4.29</v>
      </c>
      <c r="F6" s="19">
        <f t="shared" si="5"/>
        <v>4.29</v>
      </c>
      <c r="G6" s="19">
        <f t="shared" si="5"/>
        <v>3.86</v>
      </c>
      <c r="H6" s="19">
        <f t="shared" si="5"/>
        <v>4.29</v>
      </c>
      <c r="I6" s="19">
        <f t="shared" si="5"/>
        <v>4.1399999999999997</v>
      </c>
      <c r="J6" s="19">
        <f t="shared" si="5"/>
        <v>4.29</v>
      </c>
      <c r="K6" s="19">
        <f t="shared" si="5"/>
        <v>4.1399999999999997</v>
      </c>
      <c r="L6" s="19">
        <f t="shared" si="5"/>
        <v>4.29</v>
      </c>
      <c r="M6" s="19">
        <f t="shared" si="5"/>
        <v>4.29</v>
      </c>
    </row>
    <row r="7" spans="1:15" x14ac:dyDescent="0.2">
      <c r="A7" s="33" t="s">
        <v>42</v>
      </c>
      <c r="B7" s="49">
        <f>37*B6*6</f>
        <v>919.07999999999993</v>
      </c>
      <c r="C7" s="49">
        <f t="shared" ref="C7:M7" si="6">37*C6*6</f>
        <v>952.37999999999988</v>
      </c>
      <c r="D7" s="49">
        <f t="shared" si="6"/>
        <v>919.07999999999993</v>
      </c>
      <c r="E7" s="49">
        <f t="shared" si="6"/>
        <v>952.37999999999988</v>
      </c>
      <c r="F7" s="49">
        <f t="shared" si="6"/>
        <v>952.37999999999988</v>
      </c>
      <c r="G7" s="49">
        <f t="shared" si="6"/>
        <v>856.92</v>
      </c>
      <c r="H7" s="49">
        <f t="shared" si="6"/>
        <v>952.37999999999988</v>
      </c>
      <c r="I7" s="49">
        <f t="shared" si="6"/>
        <v>919.07999999999993</v>
      </c>
      <c r="J7" s="49">
        <f t="shared" si="6"/>
        <v>952.37999999999988</v>
      </c>
      <c r="K7" s="49">
        <f t="shared" si="6"/>
        <v>919.07999999999993</v>
      </c>
      <c r="L7" s="49">
        <f t="shared" si="6"/>
        <v>952.37999999999988</v>
      </c>
      <c r="M7" s="49">
        <f t="shared" si="6"/>
        <v>952.37999999999988</v>
      </c>
      <c r="N7" s="64">
        <f>SUM(B7:M7)/6</f>
        <v>1866.6499999999996</v>
      </c>
    </row>
    <row r="8" spans="1:15" ht="25.5" x14ac:dyDescent="0.2">
      <c r="A8" s="33" t="s">
        <v>70</v>
      </c>
      <c r="B8" s="57">
        <f>'TX OCCUPATION MACHINE'!K73/60</f>
        <v>805.84983013088265</v>
      </c>
      <c r="C8" s="57">
        <f>'TX OCCUPATION MACHINE'!L73/60</f>
        <v>705.49839459760506</v>
      </c>
      <c r="D8" s="57">
        <f>'TX OCCUPATION MACHINE'!M73/60</f>
        <v>850.11051587301631</v>
      </c>
      <c r="E8" s="57">
        <f>'TX OCCUPATION MACHINE'!N73/60</f>
        <v>901.70481934001702</v>
      </c>
      <c r="F8" s="57">
        <f>'TX OCCUPATION MACHINE'!O73/60</f>
        <v>798.04637009189594</v>
      </c>
      <c r="G8" s="57">
        <f>'TX OCCUPATION MACHINE'!P73/60</f>
        <v>903.10053641047068</v>
      </c>
      <c r="H8" s="57">
        <f>'TX OCCUPATION MACHINE'!Q73/60</f>
        <v>919.69905075187955</v>
      </c>
      <c r="I8" s="57">
        <f>'TX OCCUPATION MACHINE'!F73/60</f>
        <v>680.55092314118644</v>
      </c>
      <c r="J8" s="57">
        <f>'TX OCCUPATION MACHINE'!G73/60</f>
        <v>613.72534495962122</v>
      </c>
      <c r="K8" s="57">
        <f>'TX OCCUPATION MACHINE'!H73/60</f>
        <v>693.53070732386504</v>
      </c>
      <c r="L8" s="57">
        <f>'TX OCCUPATION MACHINE'!I73/60</f>
        <v>576.75158242829298</v>
      </c>
      <c r="M8" s="57">
        <f>'TX OCCUPATION MACHINE'!J73/60</f>
        <v>738.12179789752167</v>
      </c>
    </row>
    <row r="9" spans="1:15" x14ac:dyDescent="0.2">
      <c r="A9" s="33" t="s">
        <v>43</v>
      </c>
      <c r="B9" s="55">
        <f>B8/B7</f>
        <v>0.8768005289320655</v>
      </c>
      <c r="C9" s="55">
        <f t="shared" ref="C9:M9" si="7">C8/C7</f>
        <v>0.74077405510154049</v>
      </c>
      <c r="D9" s="55">
        <f t="shared" si="7"/>
        <v>0.92495812755474649</v>
      </c>
      <c r="E9" s="55">
        <f t="shared" si="7"/>
        <v>0.94679100709802511</v>
      </c>
      <c r="F9" s="55">
        <f t="shared" si="7"/>
        <v>0.8379495265460174</v>
      </c>
      <c r="G9" s="55">
        <f t="shared" si="7"/>
        <v>1.0538913042179792</v>
      </c>
      <c r="H9" s="55">
        <f t="shared" si="7"/>
        <v>0.96568496897444267</v>
      </c>
      <c r="I9" s="55">
        <f t="shared" si="7"/>
        <v>0.74046973401791627</v>
      </c>
      <c r="J9" s="55">
        <f t="shared" si="7"/>
        <v>0.64441225661985901</v>
      </c>
      <c r="K9" s="55">
        <f t="shared" si="7"/>
        <v>0.75459231766969703</v>
      </c>
      <c r="L9" s="55">
        <f t="shared" si="7"/>
        <v>0.60558976713947488</v>
      </c>
      <c r="M9" s="55">
        <f t="shared" si="7"/>
        <v>0.77502866282106064</v>
      </c>
      <c r="N9" s="56"/>
    </row>
    <row r="10" spans="1:15" x14ac:dyDescent="0.2">
      <c r="A10" s="34" t="s">
        <v>19</v>
      </c>
      <c r="B10" s="28">
        <v>0.7</v>
      </c>
      <c r="C10" s="28">
        <v>0.7</v>
      </c>
      <c r="D10" s="28">
        <v>0.7</v>
      </c>
      <c r="E10" s="28">
        <v>0.7</v>
      </c>
      <c r="F10" s="28">
        <v>0.7</v>
      </c>
      <c r="G10" s="28">
        <v>0.7</v>
      </c>
      <c r="H10" s="28">
        <v>0.7</v>
      </c>
      <c r="I10" s="28">
        <v>0.7</v>
      </c>
      <c r="J10" s="28">
        <v>0.7</v>
      </c>
      <c r="K10" s="28">
        <v>0.7</v>
      </c>
      <c r="L10" s="28">
        <v>0.7</v>
      </c>
      <c r="M10" s="28">
        <v>0.7</v>
      </c>
      <c r="N10" s="56"/>
    </row>
    <row r="11" spans="1:15" ht="25.5" x14ac:dyDescent="0.2">
      <c r="A11" s="35" t="s">
        <v>26</v>
      </c>
      <c r="B11" s="19">
        <f>ROUND(B8/B10,0)</f>
        <v>1151</v>
      </c>
      <c r="C11" s="19">
        <f t="shared" ref="C11:I11" si="8">ROUND(C8/C10,0)</f>
        <v>1008</v>
      </c>
      <c r="D11" s="19">
        <f t="shared" si="8"/>
        <v>1214</v>
      </c>
      <c r="E11" s="19">
        <f t="shared" si="8"/>
        <v>1288</v>
      </c>
      <c r="F11" s="19">
        <f t="shared" si="8"/>
        <v>1140</v>
      </c>
      <c r="G11" s="19">
        <f t="shared" si="8"/>
        <v>1290</v>
      </c>
      <c r="H11" s="19">
        <f t="shared" si="8"/>
        <v>1314</v>
      </c>
      <c r="I11" s="19">
        <f t="shared" si="8"/>
        <v>972</v>
      </c>
      <c r="J11" s="19">
        <f t="shared" ref="J11" si="9">ROUND(J8/J10,0)</f>
        <v>877</v>
      </c>
      <c r="K11" s="19">
        <f t="shared" ref="K11" si="10">ROUND(K8/K10,0)</f>
        <v>991</v>
      </c>
      <c r="L11" s="19">
        <f t="shared" ref="L11" si="11">ROUND(L8/L10,0)</f>
        <v>824</v>
      </c>
      <c r="M11" s="50">
        <f t="shared" ref="M11" si="12">ROUND(M8/M10,0)</f>
        <v>1054</v>
      </c>
      <c r="N11" s="63"/>
      <c r="O11" s="2"/>
    </row>
    <row r="12" spans="1:15" x14ac:dyDescent="0.2">
      <c r="A12" s="35" t="s">
        <v>27</v>
      </c>
      <c r="B12" s="19">
        <f>ROUND(B11/6,0)</f>
        <v>192</v>
      </c>
      <c r="C12" s="19">
        <f t="shared" ref="C12:I12" si="13">ROUND(C11/6,0)</f>
        <v>168</v>
      </c>
      <c r="D12" s="19">
        <f t="shared" si="13"/>
        <v>202</v>
      </c>
      <c r="E12" s="19">
        <f t="shared" si="13"/>
        <v>215</v>
      </c>
      <c r="F12" s="19">
        <f t="shared" si="13"/>
        <v>190</v>
      </c>
      <c r="G12" s="19">
        <f t="shared" si="13"/>
        <v>215</v>
      </c>
      <c r="H12" s="19">
        <f t="shared" si="13"/>
        <v>219</v>
      </c>
      <c r="I12" s="19">
        <f t="shared" si="13"/>
        <v>162</v>
      </c>
      <c r="J12" s="19">
        <f t="shared" ref="J12" si="14">ROUND(J11/6,0)</f>
        <v>146</v>
      </c>
      <c r="K12" s="19">
        <f t="shared" ref="K12" si="15">ROUND(K11/6,0)</f>
        <v>165</v>
      </c>
      <c r="L12" s="19">
        <f t="shared" ref="L12" si="16">ROUND(L11/6,0)</f>
        <v>137</v>
      </c>
      <c r="M12" s="50">
        <f t="shared" ref="M12" si="17">ROUND(M11/6,0)</f>
        <v>176</v>
      </c>
      <c r="N12" s="62">
        <f>SUM(B12:H12)</f>
        <v>1401</v>
      </c>
      <c r="O12" s="62">
        <f>SUM(I12:M12)</f>
        <v>786</v>
      </c>
    </row>
    <row r="13" spans="1:15" x14ac:dyDescent="0.2">
      <c r="A13" s="35" t="s">
        <v>22</v>
      </c>
      <c r="B13" s="19">
        <f>ROUND(B12/B6,0)</f>
        <v>46</v>
      </c>
      <c r="C13" s="19">
        <f t="shared" ref="C13:M13" si="18">ROUND(C12/C6,0)</f>
        <v>39</v>
      </c>
      <c r="D13" s="19">
        <f t="shared" si="18"/>
        <v>49</v>
      </c>
      <c r="E13" s="19">
        <f t="shared" si="18"/>
        <v>50</v>
      </c>
      <c r="F13" s="19">
        <f t="shared" si="18"/>
        <v>44</v>
      </c>
      <c r="G13" s="19">
        <f t="shared" si="18"/>
        <v>56</v>
      </c>
      <c r="H13" s="19">
        <f t="shared" si="18"/>
        <v>51</v>
      </c>
      <c r="I13" s="19">
        <f t="shared" si="18"/>
        <v>39</v>
      </c>
      <c r="J13" s="19">
        <f t="shared" si="18"/>
        <v>34</v>
      </c>
      <c r="K13" s="19">
        <f t="shared" si="18"/>
        <v>40</v>
      </c>
      <c r="L13" s="19">
        <f t="shared" si="18"/>
        <v>32</v>
      </c>
      <c r="M13" s="19">
        <f t="shared" si="18"/>
        <v>41</v>
      </c>
    </row>
    <row r="14" spans="1:15" x14ac:dyDescent="0.2">
      <c r="A14" s="35" t="s">
        <v>28</v>
      </c>
      <c r="B14" s="79">
        <f>ROUND(AVERAGE(B13:H13),0)</f>
        <v>48</v>
      </c>
      <c r="C14" s="79"/>
      <c r="D14" s="79"/>
      <c r="E14" s="79"/>
      <c r="F14" s="79"/>
      <c r="G14" s="79"/>
      <c r="H14" s="79"/>
      <c r="I14" s="70">
        <f>ROUND(AVERAGE(I13:M13),0)</f>
        <v>37</v>
      </c>
      <c r="J14" s="70"/>
      <c r="K14" s="70"/>
      <c r="L14" s="70"/>
      <c r="M14" s="70"/>
    </row>
    <row r="15" spans="1:15" s="54" customFormat="1" x14ac:dyDescent="0.2">
      <c r="A15" s="51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</row>
    <row r="16" spans="1:15" s="54" customFormat="1" x14ac:dyDescent="0.2">
      <c r="A16" s="51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</row>
    <row r="17" spans="1:13" s="54" customFormat="1" x14ac:dyDescent="0.2">
      <c r="A17" s="51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</row>
    <row r="18" spans="1:13" s="54" customFormat="1" x14ac:dyDescent="0.2">
      <c r="A18" s="51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</row>
    <row r="19" spans="1:13" s="54" customFormat="1" x14ac:dyDescent="0.2">
      <c r="A19" s="51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</row>
    <row r="20" spans="1:13" s="54" customFormat="1" x14ac:dyDescent="0.2">
      <c r="A20" s="51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</row>
    <row r="21" spans="1:13" s="54" customFormat="1" x14ac:dyDescent="0.2">
      <c r="A21" s="51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</row>
    <row r="22" spans="1:13" s="54" customFormat="1" x14ac:dyDescent="0.2">
      <c r="A22" s="51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</row>
    <row r="23" spans="1:13" s="54" customFormat="1" x14ac:dyDescent="0.2">
      <c r="A23" s="51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</row>
    <row r="24" spans="1:13" s="54" customFormat="1" x14ac:dyDescent="0.2">
      <c r="A24" s="51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</row>
    <row r="25" spans="1:13" s="54" customFormat="1" x14ac:dyDescent="0.2">
      <c r="A25" s="51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</row>
    <row r="26" spans="1:13" s="54" customFormat="1" x14ac:dyDescent="0.2">
      <c r="A26" s="51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</row>
    <row r="27" spans="1:13" s="54" customFormat="1" x14ac:dyDescent="0.2">
      <c r="A27" s="51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</row>
    <row r="28" spans="1:13" s="54" customFormat="1" x14ac:dyDescent="0.2">
      <c r="A28" s="51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</row>
    <row r="29" spans="1:13" s="53" customFormat="1" x14ac:dyDescent="0.2">
      <c r="A29" s="51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</row>
    <row r="30" spans="1:13" s="53" customFormat="1" x14ac:dyDescent="0.2">
      <c r="A30" s="51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</row>
    <row r="31" spans="1:13" s="53" customFormat="1" x14ac:dyDescent="0.2">
      <c r="A31" s="51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</row>
    <row r="32" spans="1:13" s="53" customFormat="1" x14ac:dyDescent="0.2">
      <c r="A32" s="51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</row>
    <row r="33" spans="1:13" s="53" customFormat="1" x14ac:dyDescent="0.2">
      <c r="A33" s="51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</row>
    <row r="34" spans="1:13" s="53" customFormat="1" x14ac:dyDescent="0.2">
      <c r="A34" s="51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</row>
    <row r="35" spans="1:13" s="53" customFormat="1" x14ac:dyDescent="0.2">
      <c r="A35" s="51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</row>
    <row r="36" spans="1:13" s="53" customFormat="1" x14ac:dyDescent="0.2">
      <c r="A36" s="51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</row>
    <row r="37" spans="1:13" s="53" customFormat="1" x14ac:dyDescent="0.2">
      <c r="A37" s="51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</row>
    <row r="38" spans="1:13" s="53" customFormat="1" x14ac:dyDescent="0.2">
      <c r="A38" s="51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</row>
    <row r="39" spans="1:13" s="53" customFormat="1" x14ac:dyDescent="0.2">
      <c r="A39" s="51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</row>
    <row r="40" spans="1:13" s="53" customFormat="1" x14ac:dyDescent="0.2">
      <c r="A40" s="51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</row>
    <row r="41" spans="1:13" s="53" customFormat="1" x14ac:dyDescent="0.2">
      <c r="A41" s="51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</row>
    <row r="42" spans="1:13" s="53" customFormat="1" x14ac:dyDescent="0.2">
      <c r="A42" s="51" t="s">
        <v>58</v>
      </c>
      <c r="B42" s="67" t="s">
        <v>59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</row>
    <row r="43" spans="1:13" s="53" customFormat="1" x14ac:dyDescent="0.2">
      <c r="A43" s="59" t="s">
        <v>45</v>
      </c>
      <c r="B43" s="60">
        <f>SUM(B6:M6)</f>
        <v>50.449999999999996</v>
      </c>
      <c r="C43" s="60">
        <f>SUM(B6:M6)</f>
        <v>50.449999999999996</v>
      </c>
      <c r="D43" s="52"/>
      <c r="E43" s="52"/>
      <c r="F43" s="52"/>
      <c r="G43" s="52"/>
      <c r="H43" s="52"/>
      <c r="I43" s="52"/>
      <c r="J43" s="52"/>
      <c r="K43" s="52"/>
      <c r="L43" s="52"/>
      <c r="M43" s="52"/>
    </row>
    <row r="44" spans="1:13" s="53" customFormat="1" x14ac:dyDescent="0.2">
      <c r="A44" s="59" t="s">
        <v>46</v>
      </c>
      <c r="B44" s="60">
        <v>37</v>
      </c>
      <c r="C44" s="65"/>
      <c r="D44" s="52"/>
      <c r="E44" s="52"/>
      <c r="F44" s="52"/>
      <c r="G44" s="52"/>
      <c r="H44" s="52"/>
      <c r="I44" s="52"/>
      <c r="J44" s="52"/>
      <c r="K44" s="52"/>
      <c r="L44" s="52"/>
      <c r="M44" s="52"/>
    </row>
    <row r="45" spans="1:13" s="53" customFormat="1" x14ac:dyDescent="0.2">
      <c r="A45" s="59" t="s">
        <v>47</v>
      </c>
      <c r="B45" s="60">
        <f>B43*B44</f>
        <v>1866.6499999999999</v>
      </c>
      <c r="C45" s="61">
        <f>SUM(B12:M12)</f>
        <v>2187</v>
      </c>
      <c r="D45" s="52"/>
      <c r="E45" s="52"/>
      <c r="F45" s="52"/>
      <c r="G45" s="52"/>
      <c r="H45" s="52"/>
      <c r="I45" s="52"/>
      <c r="J45" s="52"/>
      <c r="K45" s="52"/>
      <c r="L45" s="52"/>
      <c r="M45" s="52"/>
    </row>
    <row r="46" spans="1:13" s="53" customFormat="1" x14ac:dyDescent="0.2">
      <c r="A46" s="59" t="s">
        <v>48</v>
      </c>
      <c r="B46" s="60">
        <f>SUM(B6:H6)</f>
        <v>29.299999999999997</v>
      </c>
      <c r="C46" s="61">
        <f>SUM(B6:H6)</f>
        <v>29.299999999999997</v>
      </c>
      <c r="D46" s="52"/>
      <c r="E46" s="52"/>
      <c r="F46" s="52"/>
      <c r="G46" s="52"/>
      <c r="H46" s="52"/>
      <c r="I46" s="52"/>
      <c r="J46" s="52"/>
      <c r="K46" s="52"/>
      <c r="L46" s="52"/>
      <c r="M46" s="52"/>
    </row>
    <row r="47" spans="1:13" s="53" customFormat="1" x14ac:dyDescent="0.2">
      <c r="A47" s="59" t="s">
        <v>49</v>
      </c>
      <c r="B47" s="60">
        <f>SUM(I6:M6)</f>
        <v>21.15</v>
      </c>
      <c r="C47" s="61">
        <f>SUM(I6:M6)</f>
        <v>21.15</v>
      </c>
      <c r="D47" s="52"/>
      <c r="E47" s="52"/>
      <c r="F47" s="52"/>
      <c r="G47" s="52"/>
      <c r="H47" s="52"/>
      <c r="I47" s="52"/>
      <c r="J47" s="52"/>
      <c r="K47" s="52"/>
      <c r="L47" s="52"/>
      <c r="M47" s="52"/>
    </row>
    <row r="48" spans="1:13" s="53" customFormat="1" x14ac:dyDescent="0.2">
      <c r="A48" s="35" t="s">
        <v>53</v>
      </c>
      <c r="B48" s="61" t="s">
        <v>50</v>
      </c>
      <c r="C48" s="61" t="s">
        <v>50</v>
      </c>
      <c r="D48" s="52"/>
      <c r="E48" s="52"/>
      <c r="F48" s="52"/>
      <c r="G48" s="52"/>
      <c r="H48" s="52"/>
      <c r="I48" s="52"/>
      <c r="J48" s="52"/>
      <c r="K48" s="52"/>
      <c r="L48" s="52"/>
      <c r="M48" s="52"/>
    </row>
    <row r="49" spans="1:13" s="53" customFormat="1" x14ac:dyDescent="0.2">
      <c r="A49" s="35" t="s">
        <v>54</v>
      </c>
      <c r="B49" s="61" t="s">
        <v>51</v>
      </c>
      <c r="C49" s="61" t="s">
        <v>51</v>
      </c>
      <c r="D49" s="52"/>
      <c r="E49" s="52"/>
      <c r="F49" s="52"/>
      <c r="G49" s="52"/>
      <c r="H49" s="52"/>
      <c r="I49" s="52"/>
      <c r="J49" s="52"/>
      <c r="K49" s="52"/>
      <c r="L49" s="52"/>
      <c r="M49" s="52"/>
    </row>
    <row r="50" spans="1:13" s="53" customFormat="1" x14ac:dyDescent="0.2">
      <c r="A50" s="35" t="s">
        <v>52</v>
      </c>
      <c r="B50" s="61" t="s">
        <v>55</v>
      </c>
      <c r="C50" s="61" t="s">
        <v>60</v>
      </c>
      <c r="D50" s="52"/>
      <c r="E50" s="52"/>
      <c r="F50" s="52"/>
      <c r="G50" s="52"/>
      <c r="H50" s="52"/>
      <c r="I50" s="52"/>
      <c r="J50" s="52"/>
      <c r="K50" s="52"/>
      <c r="L50" s="52"/>
      <c r="M50" s="52"/>
    </row>
    <row r="51" spans="1:13" s="53" customFormat="1" x14ac:dyDescent="0.2">
      <c r="A51" s="35" t="s">
        <v>56</v>
      </c>
      <c r="B51" s="61">
        <v>42</v>
      </c>
      <c r="C51" s="61">
        <v>49</v>
      </c>
      <c r="D51" s="52"/>
      <c r="E51" s="52"/>
      <c r="F51" s="52"/>
      <c r="G51" s="52"/>
      <c r="H51" s="52"/>
      <c r="I51" s="52"/>
      <c r="J51" s="52"/>
      <c r="K51" s="52"/>
      <c r="L51" s="52"/>
      <c r="M51" s="52"/>
    </row>
    <row r="52" spans="1:13" s="53" customFormat="1" x14ac:dyDescent="0.2">
      <c r="A52" s="35" t="s">
        <v>57</v>
      </c>
      <c r="B52" s="61">
        <f>ROUND((B51-(B45/B46))/(-B47/B46),0)</f>
        <v>30</v>
      </c>
      <c r="C52" s="61">
        <f>ROUND((C51-(C45/C46))/(-C47/C46),0)</f>
        <v>36</v>
      </c>
      <c r="D52" s="52"/>
      <c r="E52" s="52"/>
      <c r="F52" s="52"/>
      <c r="G52" s="52"/>
      <c r="H52" s="52"/>
      <c r="I52" s="52"/>
      <c r="J52" s="52"/>
      <c r="K52" s="52"/>
      <c r="L52" s="52"/>
      <c r="M52" s="52"/>
    </row>
    <row r="53" spans="1:13" s="53" customFormat="1" x14ac:dyDescent="0.2">
      <c r="A53" s="35" t="s">
        <v>61</v>
      </c>
      <c r="B53" s="66">
        <f>C45-B45</f>
        <v>320.35000000000014</v>
      </c>
      <c r="C53" s="61"/>
      <c r="D53" s="52"/>
      <c r="E53" s="52"/>
      <c r="F53" s="52"/>
      <c r="G53" s="52"/>
      <c r="H53" s="52"/>
      <c r="I53" s="52"/>
      <c r="J53" s="52"/>
      <c r="K53" s="52"/>
      <c r="L53" s="52"/>
      <c r="M53" s="52"/>
    </row>
    <row r="54" spans="1:13" s="53" customFormat="1" x14ac:dyDescent="0.2">
      <c r="A54" s="51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</row>
    <row r="55" spans="1:13" x14ac:dyDescent="0.2">
      <c r="A55" s="58" t="s">
        <v>44</v>
      </c>
      <c r="B55" s="25"/>
    </row>
    <row r="56" spans="1:13" x14ac:dyDescent="0.2">
      <c r="A56" s="42" t="s">
        <v>39</v>
      </c>
      <c r="B56" s="15" t="s">
        <v>35</v>
      </c>
      <c r="C56" s="15" t="s">
        <v>36</v>
      </c>
      <c r="D56" s="48"/>
      <c r="E56" s="75" t="s">
        <v>35</v>
      </c>
      <c r="F56" s="75"/>
      <c r="G56" s="75"/>
      <c r="H56" s="75"/>
      <c r="I56" s="75" t="s">
        <v>36</v>
      </c>
      <c r="J56" s="75"/>
      <c r="K56" s="75"/>
      <c r="L56" s="75"/>
    </row>
    <row r="57" spans="1:13" x14ac:dyDescent="0.2">
      <c r="A57" s="33" t="s">
        <v>30</v>
      </c>
      <c r="B57" s="47">
        <f>((H57-G57)+(F57-E57))*24</f>
        <v>6.5000000000000009</v>
      </c>
      <c r="C57" s="47">
        <f>((L57-K57)+(J57-I57))*24</f>
        <v>6.4999999999999982</v>
      </c>
      <c r="D57" s="37"/>
      <c r="E57" s="36">
        <v>0.25</v>
      </c>
      <c r="F57" s="38">
        <v>0.41666666666666669</v>
      </c>
      <c r="G57" s="36">
        <v>0.45833333333333331</v>
      </c>
      <c r="H57" s="38">
        <v>0.5625</v>
      </c>
      <c r="I57" s="36">
        <v>0.5625</v>
      </c>
      <c r="J57" s="38">
        <v>0.72916666666666663</v>
      </c>
      <c r="K57" s="36">
        <v>0.77083333333333337</v>
      </c>
      <c r="L57" s="38">
        <v>0.875</v>
      </c>
    </row>
    <row r="58" spans="1:13" x14ac:dyDescent="0.2">
      <c r="A58" s="33" t="s">
        <v>31</v>
      </c>
      <c r="B58" s="47">
        <f>((H58-G58)+(F58-E58))*24</f>
        <v>6.5000000000000009</v>
      </c>
      <c r="C58" s="47">
        <f>((L58-K58)+(J58-I58))*24</f>
        <v>6.4999999999999982</v>
      </c>
      <c r="D58" s="37"/>
      <c r="E58" s="36">
        <v>0.25</v>
      </c>
      <c r="F58" s="38">
        <v>0.41666666666666669</v>
      </c>
      <c r="G58" s="36">
        <v>0.45833333333333331</v>
      </c>
      <c r="H58" s="38">
        <v>0.5625</v>
      </c>
      <c r="I58" s="36">
        <v>0.5625</v>
      </c>
      <c r="J58" s="38">
        <v>0.72916666666666663</v>
      </c>
      <c r="K58" s="36">
        <v>0.77083333333333337</v>
      </c>
      <c r="L58" s="38">
        <v>0.875</v>
      </c>
    </row>
    <row r="59" spans="1:13" x14ac:dyDescent="0.2">
      <c r="A59" s="33" t="s">
        <v>32</v>
      </c>
      <c r="B59" s="81">
        <f>((H59-G59+F59-E59))*24</f>
        <v>8.5</v>
      </c>
      <c r="C59" s="81"/>
      <c r="D59" s="37"/>
      <c r="E59" s="36">
        <v>0.29166666666666669</v>
      </c>
      <c r="F59" s="38">
        <v>0.5</v>
      </c>
      <c r="G59" s="36">
        <v>0.54166666666666663</v>
      </c>
      <c r="H59" s="36">
        <v>0.6875</v>
      </c>
      <c r="I59" s="36">
        <v>0.29166666666666669</v>
      </c>
      <c r="J59" s="38">
        <v>0.5</v>
      </c>
      <c r="K59" s="36">
        <v>0.54166666666666663</v>
      </c>
      <c r="L59" s="36">
        <v>0.6875</v>
      </c>
    </row>
    <row r="60" spans="1:13" x14ac:dyDescent="0.2">
      <c r="A60" s="33" t="s">
        <v>33</v>
      </c>
      <c r="B60" s="76">
        <v>8.5</v>
      </c>
      <c r="C60" s="77"/>
      <c r="D60" s="37"/>
      <c r="E60" s="36">
        <v>0.29166666666666669</v>
      </c>
      <c r="F60" s="38">
        <v>0.5</v>
      </c>
      <c r="G60" s="36">
        <v>0.54166666666666663</v>
      </c>
      <c r="H60" s="36">
        <v>0.6875</v>
      </c>
      <c r="I60" s="36">
        <v>0.29166666666666669</v>
      </c>
      <c r="J60" s="38">
        <v>0.5</v>
      </c>
      <c r="K60" s="36">
        <v>0.54166666666666663</v>
      </c>
      <c r="L60" s="36">
        <v>0.6875</v>
      </c>
    </row>
    <row r="61" spans="1:13" x14ac:dyDescent="0.2">
      <c r="A61" s="33" t="s">
        <v>34</v>
      </c>
      <c r="B61" s="76">
        <v>7</v>
      </c>
      <c r="C61" s="77"/>
      <c r="D61" s="37"/>
      <c r="E61" s="36">
        <v>0.29166666666666669</v>
      </c>
      <c r="F61" s="36">
        <v>0.5</v>
      </c>
      <c r="G61" s="36">
        <v>0.54166666666666663</v>
      </c>
      <c r="H61" s="36">
        <v>0.625</v>
      </c>
      <c r="I61" s="36">
        <v>0.29166666666666669</v>
      </c>
      <c r="J61" s="36">
        <v>0.5</v>
      </c>
      <c r="K61" s="36">
        <v>0.54166666666666663</v>
      </c>
      <c r="L61" s="36">
        <v>0.625</v>
      </c>
    </row>
    <row r="62" spans="1:13" x14ac:dyDescent="0.2">
      <c r="A62" s="33" t="s">
        <v>37</v>
      </c>
      <c r="B62" s="26">
        <f>SUM(B57:B61)</f>
        <v>37</v>
      </c>
      <c r="C62" s="26">
        <f>C57+C58+B59+B60+B61</f>
        <v>37</v>
      </c>
    </row>
    <row r="63" spans="1:13" x14ac:dyDescent="0.2">
      <c r="A63" s="33" t="s">
        <v>38</v>
      </c>
      <c r="B63" s="78">
        <f>B57+C57+B58+C58+B59+B60+B61</f>
        <v>50</v>
      </c>
      <c r="C63" s="78"/>
    </row>
    <row r="65" spans="1:11" x14ac:dyDescent="0.2">
      <c r="A65" s="41" t="s">
        <v>40</v>
      </c>
    </row>
    <row r="66" spans="1:11" x14ac:dyDescent="0.2">
      <c r="A66" s="33" t="s">
        <v>30</v>
      </c>
      <c r="B66" s="27">
        <f>((F66-E66)+(D66-C66))*24</f>
        <v>7.5000000000000018</v>
      </c>
      <c r="C66" s="36">
        <v>0.33333333333333331</v>
      </c>
      <c r="D66" s="38">
        <v>0.5</v>
      </c>
      <c r="E66" s="36">
        <v>0.54166666666666663</v>
      </c>
      <c r="F66" s="36">
        <v>0.6875</v>
      </c>
      <c r="G66" s="43"/>
      <c r="H66" s="44"/>
      <c r="I66" s="45"/>
      <c r="J66" s="45"/>
      <c r="K66" s="43"/>
    </row>
    <row r="67" spans="1:11" x14ac:dyDescent="0.2">
      <c r="A67" s="33" t="s">
        <v>31</v>
      </c>
      <c r="B67" s="27">
        <f>((F67-E67)+(D67-C67))*24</f>
        <v>7.5000000000000018</v>
      </c>
      <c r="C67" s="36">
        <v>0.33333333333333331</v>
      </c>
      <c r="D67" s="38">
        <v>0.5</v>
      </c>
      <c r="E67" s="36">
        <v>0.54166666666666663</v>
      </c>
      <c r="F67" s="36">
        <v>0.6875</v>
      </c>
      <c r="G67" s="43"/>
      <c r="H67" s="44"/>
      <c r="I67" s="45"/>
      <c r="J67" s="45"/>
      <c r="K67" s="43"/>
    </row>
    <row r="68" spans="1:11" x14ac:dyDescent="0.2">
      <c r="A68" s="33" t="s">
        <v>32</v>
      </c>
      <c r="B68" s="27">
        <f>((F68-E68)+(D68-C68))*24</f>
        <v>8</v>
      </c>
      <c r="C68" s="36">
        <v>0.3125</v>
      </c>
      <c r="D68" s="38">
        <v>0.5</v>
      </c>
      <c r="E68" s="36">
        <v>0.54166666666666663</v>
      </c>
      <c r="F68" s="36">
        <v>0.6875</v>
      </c>
      <c r="G68" s="43"/>
      <c r="H68" s="44"/>
      <c r="I68" s="45"/>
      <c r="J68" s="45"/>
      <c r="K68" s="43"/>
    </row>
    <row r="69" spans="1:11" x14ac:dyDescent="0.2">
      <c r="A69" s="33" t="s">
        <v>33</v>
      </c>
      <c r="B69" s="27">
        <f>((F69-E69)+(D69-C69))*24</f>
        <v>8</v>
      </c>
      <c r="C69" s="36">
        <v>0.3125</v>
      </c>
      <c r="D69" s="38">
        <v>0.5</v>
      </c>
      <c r="E69" s="36">
        <v>0.54166666666666663</v>
      </c>
      <c r="F69" s="36">
        <v>0.6875</v>
      </c>
      <c r="G69" s="43"/>
      <c r="H69" s="44"/>
      <c r="I69" s="45"/>
      <c r="J69" s="45"/>
      <c r="K69" s="43"/>
    </row>
    <row r="70" spans="1:11" x14ac:dyDescent="0.2">
      <c r="A70" s="33" t="s">
        <v>34</v>
      </c>
      <c r="B70" s="40">
        <f>((F70-E70)+(D70-C70))*24</f>
        <v>5.916666666666667</v>
      </c>
      <c r="C70" s="36">
        <v>0.3125</v>
      </c>
      <c r="D70" s="36">
        <v>0.55902777777777779</v>
      </c>
      <c r="E70" s="39"/>
      <c r="F70" s="39"/>
      <c r="G70" s="46"/>
      <c r="H70" s="45"/>
      <c r="I70" s="45"/>
      <c r="J70" s="45"/>
      <c r="K70" s="46"/>
    </row>
    <row r="71" spans="1:11" x14ac:dyDescent="0.2">
      <c r="A71" s="33" t="s">
        <v>41</v>
      </c>
      <c r="B71" s="69">
        <f>SUM(B66:B70)</f>
        <v>36.916666666666671</v>
      </c>
      <c r="C71" s="69"/>
      <c r="D71" s="69"/>
      <c r="E71" s="69"/>
      <c r="F71" s="69"/>
      <c r="G71" s="74"/>
      <c r="H71" s="74"/>
      <c r="I71" s="74"/>
      <c r="J71" s="74"/>
      <c r="K71" s="74"/>
    </row>
  </sheetData>
  <mergeCells count="12">
    <mergeCell ref="B71:F71"/>
    <mergeCell ref="I14:M14"/>
    <mergeCell ref="I1:M1"/>
    <mergeCell ref="G71:K71"/>
    <mergeCell ref="E56:H56"/>
    <mergeCell ref="I56:L56"/>
    <mergeCell ref="B60:C60"/>
    <mergeCell ref="B61:C61"/>
    <mergeCell ref="B63:C63"/>
    <mergeCell ref="B14:H14"/>
    <mergeCell ref="B1:H1"/>
    <mergeCell ref="B59:C5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8"/>
  <sheetViews>
    <sheetView tabSelected="1" topLeftCell="A16" workbookViewId="0">
      <selection activeCell="B24" sqref="B24"/>
    </sheetView>
  </sheetViews>
  <sheetFormatPr baseColWidth="10" defaultRowHeight="12.75" x14ac:dyDescent="0.2"/>
  <cols>
    <col min="1" max="1" width="50.140625" bestFit="1" customWidth="1"/>
    <col min="2" max="2" width="21.5703125" bestFit="1" customWidth="1"/>
  </cols>
  <sheetData>
    <row r="1" spans="1:17" s="1" customFormat="1" x14ac:dyDescent="0.2">
      <c r="A1" s="1" t="s">
        <v>2</v>
      </c>
      <c r="B1" s="1" t="s">
        <v>3</v>
      </c>
      <c r="C1" s="1">
        <v>450</v>
      </c>
    </row>
    <row r="3" spans="1:17" x14ac:dyDescent="0.2">
      <c r="A3" s="5" t="s">
        <v>64</v>
      </c>
    </row>
    <row r="4" spans="1:17" x14ac:dyDescent="0.2">
      <c r="B4" s="7" t="s">
        <v>11</v>
      </c>
      <c r="C4" s="8">
        <v>21</v>
      </c>
      <c r="D4" s="8">
        <v>20</v>
      </c>
      <c r="E4" s="8">
        <v>21</v>
      </c>
      <c r="F4" s="8">
        <v>20</v>
      </c>
      <c r="G4" s="8">
        <v>17</v>
      </c>
      <c r="H4" s="8">
        <v>21</v>
      </c>
      <c r="I4" s="8">
        <v>20</v>
      </c>
      <c r="J4" s="8">
        <v>20</v>
      </c>
      <c r="K4" s="8">
        <v>22</v>
      </c>
      <c r="L4" s="8">
        <v>22</v>
      </c>
      <c r="M4" s="8">
        <v>20</v>
      </c>
      <c r="N4" s="8">
        <v>19</v>
      </c>
      <c r="O4" s="8">
        <v>20</v>
      </c>
      <c r="P4" s="8">
        <v>21</v>
      </c>
      <c r="Q4" s="8">
        <v>21</v>
      </c>
    </row>
    <row r="5" spans="1:17" x14ac:dyDescent="0.2">
      <c r="B5" s="7" t="s">
        <v>13</v>
      </c>
      <c r="C5" s="8">
        <f>C4*$C$1</f>
        <v>9450</v>
      </c>
      <c r="D5" s="8">
        <f t="shared" ref="D5:Q5" si="0">D4*$C$1</f>
        <v>9000</v>
      </c>
      <c r="E5" s="8">
        <f t="shared" si="0"/>
        <v>9450</v>
      </c>
      <c r="F5" s="8">
        <f t="shared" si="0"/>
        <v>9000</v>
      </c>
      <c r="G5" s="8">
        <f t="shared" si="0"/>
        <v>7650</v>
      </c>
      <c r="H5" s="8">
        <f t="shared" si="0"/>
        <v>9450</v>
      </c>
      <c r="I5" s="8">
        <f t="shared" si="0"/>
        <v>9000</v>
      </c>
      <c r="J5" s="8">
        <f t="shared" si="0"/>
        <v>9000</v>
      </c>
      <c r="K5" s="8">
        <f t="shared" si="0"/>
        <v>9900</v>
      </c>
      <c r="L5" s="8">
        <f t="shared" si="0"/>
        <v>9900</v>
      </c>
      <c r="M5" s="8">
        <f t="shared" si="0"/>
        <v>9000</v>
      </c>
      <c r="N5" s="8">
        <f t="shared" si="0"/>
        <v>8550</v>
      </c>
      <c r="O5" s="8">
        <f t="shared" si="0"/>
        <v>9000</v>
      </c>
      <c r="P5" s="8">
        <f t="shared" si="0"/>
        <v>9450</v>
      </c>
      <c r="Q5" s="8">
        <f t="shared" si="0"/>
        <v>9450</v>
      </c>
    </row>
    <row r="6" spans="1:17" x14ac:dyDescent="0.2">
      <c r="B6" s="7" t="s">
        <v>12</v>
      </c>
      <c r="C6" s="8">
        <v>13</v>
      </c>
      <c r="D6" s="8">
        <v>15</v>
      </c>
      <c r="E6" s="8">
        <v>13</v>
      </c>
      <c r="F6" s="8">
        <v>12</v>
      </c>
      <c r="G6" s="8">
        <v>10</v>
      </c>
      <c r="H6" s="8">
        <v>12</v>
      </c>
      <c r="I6" s="8">
        <v>8</v>
      </c>
      <c r="J6" s="8">
        <v>15</v>
      </c>
      <c r="K6" s="8">
        <v>13</v>
      </c>
      <c r="L6" s="8">
        <v>13</v>
      </c>
      <c r="M6" s="8">
        <v>18</v>
      </c>
      <c r="N6" s="8">
        <v>13</v>
      </c>
      <c r="O6" s="8">
        <v>10</v>
      </c>
      <c r="P6" s="8">
        <v>13</v>
      </c>
      <c r="Q6" s="8">
        <v>19</v>
      </c>
    </row>
    <row r="7" spans="1:17" x14ac:dyDescent="0.2">
      <c r="B7" s="7" t="s">
        <v>14</v>
      </c>
      <c r="C7" s="8">
        <v>27</v>
      </c>
      <c r="D7" s="8">
        <v>24</v>
      </c>
      <c r="E7" s="8">
        <v>18</v>
      </c>
      <c r="F7" s="8">
        <v>14</v>
      </c>
      <c r="G7" s="8">
        <v>17</v>
      </c>
      <c r="H7" s="8">
        <v>17</v>
      </c>
      <c r="I7" s="8">
        <v>16</v>
      </c>
      <c r="J7" s="8">
        <v>19</v>
      </c>
      <c r="K7" s="8">
        <v>16</v>
      </c>
      <c r="L7" s="8">
        <v>20</v>
      </c>
      <c r="M7" s="8">
        <v>30</v>
      </c>
      <c r="N7" s="8">
        <v>18</v>
      </c>
      <c r="O7" s="8">
        <v>11</v>
      </c>
      <c r="P7" s="8">
        <v>20</v>
      </c>
      <c r="Q7" s="8">
        <v>25</v>
      </c>
    </row>
    <row r="8" spans="1:17" x14ac:dyDescent="0.2">
      <c r="B8" s="9" t="s">
        <v>0</v>
      </c>
      <c r="C8" s="10">
        <v>2015</v>
      </c>
      <c r="D8" s="10">
        <v>2015</v>
      </c>
      <c r="E8" s="10">
        <v>2015</v>
      </c>
      <c r="F8" s="10">
        <v>2015</v>
      </c>
      <c r="G8" s="10">
        <v>2015</v>
      </c>
      <c r="H8" s="10">
        <v>2015</v>
      </c>
      <c r="I8" s="10">
        <v>2015</v>
      </c>
      <c r="J8" s="10">
        <v>2015</v>
      </c>
      <c r="K8" s="10">
        <v>2015</v>
      </c>
      <c r="L8" s="10">
        <v>2015</v>
      </c>
      <c r="M8" s="10">
        <v>2015</v>
      </c>
      <c r="N8" s="10">
        <v>2015</v>
      </c>
      <c r="O8" s="10">
        <v>2016</v>
      </c>
      <c r="P8" s="10">
        <v>2016</v>
      </c>
      <c r="Q8" s="10">
        <v>2016</v>
      </c>
    </row>
    <row r="9" spans="1:17" x14ac:dyDescent="0.2">
      <c r="B9" s="9" t="s">
        <v>1</v>
      </c>
      <c r="C9" s="10">
        <v>1</v>
      </c>
      <c r="D9" s="10">
        <v>2</v>
      </c>
      <c r="E9" s="10">
        <v>3</v>
      </c>
      <c r="F9" s="10">
        <v>4</v>
      </c>
      <c r="G9" s="10">
        <v>5</v>
      </c>
      <c r="H9" s="10">
        <v>6</v>
      </c>
      <c r="I9" s="10">
        <v>7</v>
      </c>
      <c r="J9" s="10">
        <v>8</v>
      </c>
      <c r="K9" s="10">
        <v>9</v>
      </c>
      <c r="L9" s="10">
        <v>10</v>
      </c>
      <c r="M9" s="10">
        <v>11</v>
      </c>
      <c r="N9" s="10">
        <v>12</v>
      </c>
      <c r="O9" s="10">
        <v>1</v>
      </c>
      <c r="P9" s="10">
        <v>2</v>
      </c>
      <c r="Q9" s="10">
        <v>3</v>
      </c>
    </row>
    <row r="10" spans="1:17" x14ac:dyDescent="0.2">
      <c r="A10" s="4" t="s">
        <v>4</v>
      </c>
      <c r="B10" s="8"/>
      <c r="C10" s="11">
        <f>SUM(C12:C17)</f>
        <v>5760.0595238095239</v>
      </c>
      <c r="D10" s="11">
        <f t="shared" ref="D10:Q10" si="1">SUM(D12:D17)</f>
        <v>5375.5904761904767</v>
      </c>
      <c r="E10" s="11">
        <f t="shared" si="1"/>
        <v>4922.5547619047629</v>
      </c>
      <c r="F10" s="11">
        <f t="shared" si="1"/>
        <v>4068.1547619047619</v>
      </c>
      <c r="G10" s="11">
        <f t="shared" si="1"/>
        <v>3980.6071428571431</v>
      </c>
      <c r="H10" s="11">
        <f t="shared" si="1"/>
        <v>4374.3571428571431</v>
      </c>
      <c r="I10" s="11">
        <f t="shared" si="1"/>
        <v>3480.8095238095239</v>
      </c>
      <c r="J10" s="11">
        <f t="shared" si="1"/>
        <v>5346.8571428571431</v>
      </c>
      <c r="K10" s="11">
        <f t="shared" si="1"/>
        <v>4470.4761904761908</v>
      </c>
      <c r="L10" s="11">
        <f t="shared" si="1"/>
        <v>4294.8738095238095</v>
      </c>
      <c r="M10" s="11">
        <f t="shared" si="1"/>
        <v>6450.864285714285</v>
      </c>
      <c r="N10" s="11">
        <f t="shared" si="1"/>
        <v>4596.8428571428576</v>
      </c>
      <c r="O10" s="11">
        <f t="shared" si="1"/>
        <v>3201.3095238095239</v>
      </c>
      <c r="P10" s="11">
        <f t="shared" si="1"/>
        <v>4829.1785714285725</v>
      </c>
      <c r="Q10" s="11">
        <f t="shared" si="1"/>
        <v>6794.6035714285708</v>
      </c>
    </row>
    <row r="11" spans="1:17" x14ac:dyDescent="0.2">
      <c r="A11" s="3" t="s">
        <v>5</v>
      </c>
      <c r="B11" s="8"/>
      <c r="C11" s="12">
        <f>C10/C5</f>
        <v>0.60953010833963217</v>
      </c>
      <c r="D11" s="12">
        <f t="shared" ref="D11:Q11" si="2">D10/D5</f>
        <v>0.59728783068783076</v>
      </c>
      <c r="E11" s="12">
        <f t="shared" si="2"/>
        <v>0.52090526581002783</v>
      </c>
      <c r="F11" s="12">
        <f t="shared" si="2"/>
        <v>0.45201719576719579</v>
      </c>
      <c r="G11" s="12">
        <f t="shared" si="2"/>
        <v>0.52034080298786189</v>
      </c>
      <c r="H11" s="12">
        <f t="shared" si="2"/>
        <v>0.46289493575207863</v>
      </c>
      <c r="I11" s="12">
        <f t="shared" si="2"/>
        <v>0.38675661375661374</v>
      </c>
      <c r="J11" s="12">
        <f t="shared" si="2"/>
        <v>0.59409523809523812</v>
      </c>
      <c r="K11" s="12">
        <f t="shared" si="2"/>
        <v>0.45156325156325161</v>
      </c>
      <c r="L11" s="12">
        <f t="shared" si="2"/>
        <v>0.43382563732563734</v>
      </c>
      <c r="M11" s="12">
        <f t="shared" si="2"/>
        <v>0.71676269841269835</v>
      </c>
      <c r="N11" s="12">
        <f t="shared" si="2"/>
        <v>0.53764243943191314</v>
      </c>
      <c r="O11" s="12">
        <f t="shared" si="2"/>
        <v>0.35570105820105818</v>
      </c>
      <c r="P11" s="12">
        <f t="shared" si="2"/>
        <v>0.51102418745275902</v>
      </c>
      <c r="Q11" s="12">
        <f t="shared" si="2"/>
        <v>0.71900566893424034</v>
      </c>
    </row>
    <row r="12" spans="1:17" x14ac:dyDescent="0.2">
      <c r="A12" s="6" t="s">
        <v>6</v>
      </c>
      <c r="B12" s="8"/>
      <c r="C12" s="11">
        <v>2675.0595238095239</v>
      </c>
      <c r="D12" s="11">
        <v>2495.5904761904762</v>
      </c>
      <c r="E12" s="11">
        <v>2692.5547619047625</v>
      </c>
      <c r="F12" s="11">
        <v>2258.1547619047619</v>
      </c>
      <c r="G12" s="11">
        <v>1965.6071428571429</v>
      </c>
      <c r="H12" s="11">
        <v>2279.3571428571431</v>
      </c>
      <c r="I12" s="11">
        <v>1640.8095238095241</v>
      </c>
      <c r="J12" s="11">
        <v>2941.8571428571431</v>
      </c>
      <c r="K12" s="11">
        <v>2430.4761904761908</v>
      </c>
      <c r="L12" s="11">
        <v>2484.8738095238095</v>
      </c>
      <c r="M12" s="11">
        <v>3932.864285714285</v>
      </c>
      <c r="N12" s="11">
        <v>2630.8428571428576</v>
      </c>
      <c r="O12" s="11">
        <v>1810.3095238095241</v>
      </c>
      <c r="P12" s="11">
        <v>3103.178571428572</v>
      </c>
      <c r="Q12" s="11">
        <v>4450.6035714285708</v>
      </c>
    </row>
    <row r="13" spans="1:17" x14ac:dyDescent="0.2">
      <c r="A13" s="6" t="s">
        <v>7</v>
      </c>
      <c r="B13" s="8">
        <v>10</v>
      </c>
      <c r="C13" s="8">
        <f>$B$13*C6</f>
        <v>130</v>
      </c>
      <c r="D13" s="8">
        <f t="shared" ref="D13:Q13" si="3">$B$13*D6</f>
        <v>150</v>
      </c>
      <c r="E13" s="8">
        <f t="shared" si="3"/>
        <v>130</v>
      </c>
      <c r="F13" s="8">
        <f t="shared" si="3"/>
        <v>120</v>
      </c>
      <c r="G13" s="8">
        <f t="shared" si="3"/>
        <v>100</v>
      </c>
      <c r="H13" s="8">
        <f t="shared" si="3"/>
        <v>120</v>
      </c>
      <c r="I13" s="8">
        <f t="shared" si="3"/>
        <v>80</v>
      </c>
      <c r="J13" s="8">
        <f t="shared" si="3"/>
        <v>150</v>
      </c>
      <c r="K13" s="8">
        <f t="shared" si="3"/>
        <v>130</v>
      </c>
      <c r="L13" s="8">
        <f t="shared" si="3"/>
        <v>130</v>
      </c>
      <c r="M13" s="8">
        <f t="shared" si="3"/>
        <v>180</v>
      </c>
      <c r="N13" s="8">
        <f t="shared" si="3"/>
        <v>130</v>
      </c>
      <c r="O13" s="8">
        <f t="shared" si="3"/>
        <v>100</v>
      </c>
      <c r="P13" s="8">
        <f t="shared" si="3"/>
        <v>130</v>
      </c>
      <c r="Q13" s="8">
        <f t="shared" si="3"/>
        <v>190</v>
      </c>
    </row>
    <row r="14" spans="1:17" x14ac:dyDescent="0.2">
      <c r="A14" s="3" t="s">
        <v>8</v>
      </c>
      <c r="B14" s="8">
        <v>5</v>
      </c>
      <c r="C14" s="8">
        <f>$B$14*C7</f>
        <v>135</v>
      </c>
      <c r="D14" s="8">
        <f t="shared" ref="D14:Q14" si="4">$B$14*D7</f>
        <v>120</v>
      </c>
      <c r="E14" s="8">
        <f t="shared" si="4"/>
        <v>90</v>
      </c>
      <c r="F14" s="8">
        <f t="shared" si="4"/>
        <v>70</v>
      </c>
      <c r="G14" s="8">
        <f t="shared" si="4"/>
        <v>85</v>
      </c>
      <c r="H14" s="8">
        <f t="shared" si="4"/>
        <v>85</v>
      </c>
      <c r="I14" s="8">
        <f t="shared" si="4"/>
        <v>80</v>
      </c>
      <c r="J14" s="8">
        <f t="shared" si="4"/>
        <v>95</v>
      </c>
      <c r="K14" s="8">
        <f t="shared" si="4"/>
        <v>80</v>
      </c>
      <c r="L14" s="8">
        <f t="shared" si="4"/>
        <v>100</v>
      </c>
      <c r="M14" s="8">
        <f t="shared" si="4"/>
        <v>150</v>
      </c>
      <c r="N14" s="8">
        <f t="shared" si="4"/>
        <v>90</v>
      </c>
      <c r="O14" s="8">
        <f t="shared" si="4"/>
        <v>55</v>
      </c>
      <c r="P14" s="8">
        <f t="shared" si="4"/>
        <v>100</v>
      </c>
      <c r="Q14" s="8">
        <f t="shared" si="4"/>
        <v>125</v>
      </c>
    </row>
    <row r="15" spans="1:17" x14ac:dyDescent="0.2">
      <c r="A15" s="3" t="s">
        <v>9</v>
      </c>
      <c r="B15" s="8">
        <v>30</v>
      </c>
      <c r="C15" s="8">
        <f>$B$15*C6</f>
        <v>390</v>
      </c>
      <c r="D15" s="8">
        <f t="shared" ref="D15:Q15" si="5">$B$15*D6</f>
        <v>450</v>
      </c>
      <c r="E15" s="8">
        <f t="shared" si="5"/>
        <v>390</v>
      </c>
      <c r="F15" s="8">
        <f t="shared" si="5"/>
        <v>360</v>
      </c>
      <c r="G15" s="8">
        <f t="shared" si="5"/>
        <v>300</v>
      </c>
      <c r="H15" s="8">
        <f t="shared" si="5"/>
        <v>360</v>
      </c>
      <c r="I15" s="8">
        <f t="shared" si="5"/>
        <v>240</v>
      </c>
      <c r="J15" s="8">
        <f t="shared" si="5"/>
        <v>450</v>
      </c>
      <c r="K15" s="8">
        <f t="shared" si="5"/>
        <v>390</v>
      </c>
      <c r="L15" s="8">
        <f t="shared" si="5"/>
        <v>390</v>
      </c>
      <c r="M15" s="8">
        <f t="shared" si="5"/>
        <v>540</v>
      </c>
      <c r="N15" s="8">
        <f t="shared" si="5"/>
        <v>390</v>
      </c>
      <c r="O15" s="8">
        <f t="shared" si="5"/>
        <v>300</v>
      </c>
      <c r="P15" s="8">
        <f t="shared" si="5"/>
        <v>390</v>
      </c>
      <c r="Q15" s="8">
        <f t="shared" si="5"/>
        <v>570</v>
      </c>
    </row>
    <row r="16" spans="1:17" ht="25.5" x14ac:dyDescent="0.2">
      <c r="A16" s="6" t="s">
        <v>10</v>
      </c>
      <c r="B16" s="8"/>
      <c r="C16" s="8">
        <v>810</v>
      </c>
      <c r="D16" s="8">
        <v>720</v>
      </c>
      <c r="E16" s="8">
        <v>540</v>
      </c>
      <c r="F16" s="8">
        <v>420</v>
      </c>
      <c r="G16" s="8">
        <v>510</v>
      </c>
      <c r="H16" s="8">
        <v>510</v>
      </c>
      <c r="I16" s="8">
        <v>480</v>
      </c>
      <c r="J16" s="8">
        <v>570</v>
      </c>
      <c r="K16" s="8">
        <v>480</v>
      </c>
      <c r="L16" s="8">
        <v>474</v>
      </c>
      <c r="M16" s="8">
        <v>675</v>
      </c>
      <c r="N16" s="8">
        <v>486</v>
      </c>
      <c r="O16" s="8">
        <v>319</v>
      </c>
      <c r="P16" s="8">
        <v>461</v>
      </c>
      <c r="Q16" s="8">
        <v>588</v>
      </c>
    </row>
    <row r="17" spans="1:17" x14ac:dyDescent="0.2">
      <c r="A17" s="13" t="s">
        <v>15</v>
      </c>
      <c r="B17" s="8"/>
      <c r="C17" s="8">
        <v>1620</v>
      </c>
      <c r="D17" s="8">
        <v>1440</v>
      </c>
      <c r="E17" s="8">
        <v>1080</v>
      </c>
      <c r="F17" s="8">
        <v>840</v>
      </c>
      <c r="G17" s="8">
        <v>1020</v>
      </c>
      <c r="H17" s="8">
        <v>1020</v>
      </c>
      <c r="I17" s="8">
        <v>960</v>
      </c>
      <c r="J17" s="8">
        <v>1140</v>
      </c>
      <c r="K17" s="8">
        <v>960</v>
      </c>
      <c r="L17" s="8">
        <v>716</v>
      </c>
      <c r="M17" s="8">
        <v>973</v>
      </c>
      <c r="N17" s="8">
        <v>870</v>
      </c>
      <c r="O17" s="8">
        <v>617</v>
      </c>
      <c r="P17" s="8">
        <v>645</v>
      </c>
      <c r="Q17" s="8">
        <v>871</v>
      </c>
    </row>
    <row r="19" spans="1:17" x14ac:dyDescent="0.2">
      <c r="A19" s="5" t="s">
        <v>63</v>
      </c>
    </row>
    <row r="20" spans="1:17" x14ac:dyDescent="0.2">
      <c r="B20" s="7" t="s">
        <v>11</v>
      </c>
      <c r="C20" s="8">
        <v>21</v>
      </c>
      <c r="D20" s="8">
        <v>20</v>
      </c>
      <c r="E20" s="8">
        <v>21</v>
      </c>
      <c r="F20" s="8">
        <v>20</v>
      </c>
      <c r="G20" s="8">
        <v>17</v>
      </c>
      <c r="H20" s="8">
        <v>21</v>
      </c>
      <c r="I20" s="8">
        <v>20</v>
      </c>
      <c r="J20" s="8">
        <v>20</v>
      </c>
      <c r="K20" s="8">
        <v>22</v>
      </c>
      <c r="L20" s="8">
        <v>22</v>
      </c>
      <c r="M20" s="8">
        <v>20</v>
      </c>
      <c r="N20" s="8">
        <v>19</v>
      </c>
      <c r="O20" s="8">
        <v>20</v>
      </c>
      <c r="P20" s="8">
        <v>21</v>
      </c>
      <c r="Q20" s="8">
        <v>21</v>
      </c>
    </row>
    <row r="21" spans="1:17" x14ac:dyDescent="0.2">
      <c r="A21">
        <v>2</v>
      </c>
      <c r="B21" s="7" t="s">
        <v>13</v>
      </c>
      <c r="C21" s="8">
        <f>C20*$C$1*$A$21</f>
        <v>18900</v>
      </c>
      <c r="D21" s="8">
        <f t="shared" ref="D21:Q21" si="6">D20*$C$1*$A$21</f>
        <v>18000</v>
      </c>
      <c r="E21" s="8">
        <f t="shared" si="6"/>
        <v>18900</v>
      </c>
      <c r="F21" s="8">
        <f t="shared" si="6"/>
        <v>18000</v>
      </c>
      <c r="G21" s="8">
        <f t="shared" si="6"/>
        <v>15300</v>
      </c>
      <c r="H21" s="8">
        <f t="shared" si="6"/>
        <v>18900</v>
      </c>
      <c r="I21" s="8">
        <f t="shared" si="6"/>
        <v>18000</v>
      </c>
      <c r="J21" s="8">
        <f t="shared" si="6"/>
        <v>18000</v>
      </c>
      <c r="K21" s="8">
        <f t="shared" si="6"/>
        <v>19800</v>
      </c>
      <c r="L21" s="8">
        <f t="shared" si="6"/>
        <v>19800</v>
      </c>
      <c r="M21" s="8">
        <f t="shared" si="6"/>
        <v>18000</v>
      </c>
      <c r="N21" s="8">
        <f t="shared" si="6"/>
        <v>17100</v>
      </c>
      <c r="O21" s="8">
        <f t="shared" si="6"/>
        <v>18000</v>
      </c>
      <c r="P21" s="8">
        <f t="shared" si="6"/>
        <v>18900</v>
      </c>
      <c r="Q21" s="8">
        <f t="shared" si="6"/>
        <v>18900</v>
      </c>
    </row>
    <row r="22" spans="1:17" x14ac:dyDescent="0.2">
      <c r="B22" s="7" t="s">
        <v>12</v>
      </c>
      <c r="C22" s="8">
        <v>19</v>
      </c>
      <c r="D22" s="8">
        <v>20</v>
      </c>
      <c r="E22" s="8">
        <v>22</v>
      </c>
      <c r="F22" s="8">
        <v>20</v>
      </c>
      <c r="G22" s="8">
        <v>16</v>
      </c>
      <c r="H22" s="8">
        <v>20</v>
      </c>
      <c r="I22" s="8">
        <v>19</v>
      </c>
      <c r="J22" s="8">
        <v>19</v>
      </c>
      <c r="K22" s="8">
        <v>21</v>
      </c>
      <c r="L22" s="8">
        <v>21</v>
      </c>
      <c r="M22" s="8">
        <v>20</v>
      </c>
      <c r="N22" s="8">
        <v>19</v>
      </c>
      <c r="O22" s="8">
        <v>19</v>
      </c>
      <c r="P22" s="8">
        <v>21</v>
      </c>
      <c r="Q22" s="8">
        <v>21</v>
      </c>
    </row>
    <row r="23" spans="1:17" x14ac:dyDescent="0.2">
      <c r="B23" s="7" t="s">
        <v>14</v>
      </c>
      <c r="C23" s="8">
        <v>88</v>
      </c>
      <c r="D23" s="8">
        <v>143</v>
      </c>
      <c r="E23" s="8">
        <v>124</v>
      </c>
      <c r="F23" s="8">
        <v>88</v>
      </c>
      <c r="G23" s="8">
        <v>84</v>
      </c>
      <c r="H23" s="8">
        <v>83</v>
      </c>
      <c r="I23" s="8">
        <v>56</v>
      </c>
      <c r="J23" s="8">
        <v>90</v>
      </c>
      <c r="K23" s="8">
        <v>90</v>
      </c>
      <c r="L23" s="8">
        <v>79</v>
      </c>
      <c r="M23" s="8">
        <v>107</v>
      </c>
      <c r="N23" s="8">
        <v>111</v>
      </c>
      <c r="O23" s="8">
        <v>116</v>
      </c>
      <c r="P23" s="8">
        <v>122</v>
      </c>
      <c r="Q23" s="8">
        <v>124</v>
      </c>
    </row>
    <row r="24" spans="1:17" x14ac:dyDescent="0.2">
      <c r="B24" s="9" t="s">
        <v>0</v>
      </c>
      <c r="C24" s="10">
        <v>2015</v>
      </c>
      <c r="D24" s="10">
        <v>2015</v>
      </c>
      <c r="E24" s="10">
        <v>2015</v>
      </c>
      <c r="F24" s="10">
        <v>2015</v>
      </c>
      <c r="G24" s="10">
        <v>2015</v>
      </c>
      <c r="H24" s="10">
        <v>2015</v>
      </c>
      <c r="I24" s="10">
        <v>2015</v>
      </c>
      <c r="J24" s="10">
        <v>2015</v>
      </c>
      <c r="K24" s="10">
        <v>2015</v>
      </c>
      <c r="L24" s="10">
        <v>2015</v>
      </c>
      <c r="M24" s="10">
        <v>2015</v>
      </c>
      <c r="N24" s="10">
        <v>2015</v>
      </c>
      <c r="O24" s="10">
        <v>2016</v>
      </c>
      <c r="P24" s="10">
        <v>2016</v>
      </c>
      <c r="Q24" s="10">
        <v>2016</v>
      </c>
    </row>
    <row r="25" spans="1:17" x14ac:dyDescent="0.2">
      <c r="B25" s="9" t="s">
        <v>1</v>
      </c>
      <c r="C25" s="10">
        <v>1</v>
      </c>
      <c r="D25" s="10">
        <v>2</v>
      </c>
      <c r="E25" s="10">
        <v>3</v>
      </c>
      <c r="F25" s="10">
        <v>4</v>
      </c>
      <c r="G25" s="10">
        <v>5</v>
      </c>
      <c r="H25" s="10">
        <v>6</v>
      </c>
      <c r="I25" s="10">
        <v>7</v>
      </c>
      <c r="J25" s="10">
        <v>8</v>
      </c>
      <c r="K25" s="10">
        <v>9</v>
      </c>
      <c r="L25" s="10">
        <v>10</v>
      </c>
      <c r="M25" s="10">
        <v>11</v>
      </c>
      <c r="N25" s="10">
        <v>12</v>
      </c>
      <c r="O25" s="10">
        <v>1</v>
      </c>
      <c r="P25" s="10">
        <v>2</v>
      </c>
      <c r="Q25" s="10">
        <v>3</v>
      </c>
    </row>
    <row r="26" spans="1:17" x14ac:dyDescent="0.2">
      <c r="A26" s="4" t="s">
        <v>4</v>
      </c>
      <c r="B26" s="8"/>
      <c r="C26" s="11">
        <f>SUM(C28:C33)</f>
        <v>15508.360902255637</v>
      </c>
      <c r="D26" s="11">
        <f t="shared" ref="D26:Q26" si="7">SUM(D28:D33)</f>
        <v>25520.586466165412</v>
      </c>
      <c r="E26" s="11">
        <f t="shared" si="7"/>
        <v>22573.977443609008</v>
      </c>
      <c r="F26" s="11">
        <f t="shared" si="7"/>
        <v>15880.917293233088</v>
      </c>
      <c r="G26" s="11">
        <f t="shared" si="7"/>
        <v>15109.977443609023</v>
      </c>
      <c r="H26" s="11">
        <f t="shared" si="7"/>
        <v>14742.007518796989</v>
      </c>
      <c r="I26" s="11">
        <f t="shared" si="7"/>
        <v>10391.390977443607</v>
      </c>
      <c r="J26" s="11">
        <f t="shared" si="7"/>
        <v>15694.736842105267</v>
      </c>
      <c r="K26" s="11">
        <f t="shared" si="7"/>
        <v>16245.669172932334</v>
      </c>
      <c r="L26" s="11">
        <f t="shared" si="7"/>
        <v>14055.057644110277</v>
      </c>
      <c r="M26" s="11">
        <f t="shared" si="7"/>
        <v>19622.500000000011</v>
      </c>
      <c r="N26" s="11">
        <f t="shared" si="7"/>
        <v>20187.854636591474</v>
      </c>
      <c r="O26" s="11">
        <f t="shared" si="7"/>
        <v>20782.906015037577</v>
      </c>
      <c r="P26" s="11">
        <f t="shared" si="7"/>
        <v>22197.056390977446</v>
      </c>
      <c r="Q26" s="11">
        <f t="shared" si="7"/>
        <v>22360.289473684188</v>
      </c>
    </row>
    <row r="27" spans="1:17" x14ac:dyDescent="0.2">
      <c r="A27" s="3" t="s">
        <v>5</v>
      </c>
      <c r="B27" s="8"/>
      <c r="C27" s="12">
        <f>C26/C21</f>
        <v>0.82054819588654171</v>
      </c>
      <c r="D27" s="12">
        <f t="shared" ref="D27:Q27" si="8">D26/D21</f>
        <v>1.4178103592314117</v>
      </c>
      <c r="E27" s="12">
        <f t="shared" si="8"/>
        <v>1.1943903409316936</v>
      </c>
      <c r="F27" s="12">
        <f t="shared" si="8"/>
        <v>0.88227318295739376</v>
      </c>
      <c r="G27" s="12">
        <f t="shared" si="8"/>
        <v>0.98758022507248511</v>
      </c>
      <c r="H27" s="12">
        <f t="shared" si="8"/>
        <v>0.78000039781994646</v>
      </c>
      <c r="I27" s="12">
        <f t="shared" si="8"/>
        <v>0.57729949874686703</v>
      </c>
      <c r="J27" s="12">
        <f t="shared" si="8"/>
        <v>0.87192982456140378</v>
      </c>
      <c r="K27" s="12">
        <f t="shared" si="8"/>
        <v>0.8204883420672896</v>
      </c>
      <c r="L27" s="12">
        <f t="shared" si="8"/>
        <v>0.70985139616718573</v>
      </c>
      <c r="M27" s="12">
        <f t="shared" si="8"/>
        <v>1.0901388888888894</v>
      </c>
      <c r="N27" s="12">
        <f t="shared" si="8"/>
        <v>1.1805762945375131</v>
      </c>
      <c r="O27" s="12">
        <f t="shared" si="8"/>
        <v>1.1546058897243099</v>
      </c>
      <c r="P27" s="12">
        <f t="shared" si="8"/>
        <v>1.1744474280940447</v>
      </c>
      <c r="Q27" s="12">
        <f t="shared" si="8"/>
        <v>1.1830840991367295</v>
      </c>
    </row>
    <row r="28" spans="1:17" x14ac:dyDescent="0.2">
      <c r="A28" s="6" t="s">
        <v>6</v>
      </c>
      <c r="B28" s="8"/>
      <c r="C28" s="11">
        <v>7444.3609022556384</v>
      </c>
      <c r="D28" s="11">
        <v>12851.586466165412</v>
      </c>
      <c r="E28" s="11">
        <v>11401.97744360901</v>
      </c>
      <c r="F28" s="11">
        <v>7776.9172932330866</v>
      </c>
      <c r="G28" s="11">
        <v>7497.977443609022</v>
      </c>
      <c r="H28" s="11">
        <v>7053.0075187969896</v>
      </c>
      <c r="I28" s="11">
        <v>4983.3909774436061</v>
      </c>
      <c r="J28" s="11">
        <v>7464.7368421052661</v>
      </c>
      <c r="K28" s="11">
        <v>7935.6691729323338</v>
      </c>
      <c r="L28" s="11">
        <v>6930.0576441102767</v>
      </c>
      <c r="M28" s="11">
        <v>10070.500000000011</v>
      </c>
      <c r="N28" s="11">
        <v>10271.854636591472</v>
      </c>
      <c r="O28" s="11">
        <v>10480.906015037577</v>
      </c>
      <c r="P28" s="11">
        <v>11341.056390977446</v>
      </c>
      <c r="Q28" s="11">
        <v>11357.289473684188</v>
      </c>
    </row>
    <row r="29" spans="1:17" x14ac:dyDescent="0.2">
      <c r="A29" s="6" t="s">
        <v>7</v>
      </c>
      <c r="B29" s="8">
        <v>10</v>
      </c>
      <c r="C29" s="8">
        <f>$B$13*C22</f>
        <v>190</v>
      </c>
      <c r="D29" s="8">
        <f t="shared" ref="D29:Q29" si="9">$B$13*D22</f>
        <v>200</v>
      </c>
      <c r="E29" s="8">
        <f t="shared" si="9"/>
        <v>220</v>
      </c>
      <c r="F29" s="8">
        <f t="shared" si="9"/>
        <v>200</v>
      </c>
      <c r="G29" s="8">
        <f t="shared" si="9"/>
        <v>160</v>
      </c>
      <c r="H29" s="8">
        <f t="shared" si="9"/>
        <v>200</v>
      </c>
      <c r="I29" s="8">
        <f t="shared" si="9"/>
        <v>190</v>
      </c>
      <c r="J29" s="8">
        <f t="shared" si="9"/>
        <v>190</v>
      </c>
      <c r="K29" s="8">
        <f t="shared" si="9"/>
        <v>210</v>
      </c>
      <c r="L29" s="8">
        <f t="shared" si="9"/>
        <v>210</v>
      </c>
      <c r="M29" s="8">
        <f t="shared" si="9"/>
        <v>200</v>
      </c>
      <c r="N29" s="8">
        <f t="shared" si="9"/>
        <v>190</v>
      </c>
      <c r="O29" s="8">
        <f t="shared" si="9"/>
        <v>190</v>
      </c>
      <c r="P29" s="8">
        <f t="shared" si="9"/>
        <v>210</v>
      </c>
      <c r="Q29" s="8">
        <f t="shared" si="9"/>
        <v>210</v>
      </c>
    </row>
    <row r="30" spans="1:17" x14ac:dyDescent="0.2">
      <c r="A30" s="3" t="s">
        <v>8</v>
      </c>
      <c r="B30" s="8">
        <v>5</v>
      </c>
      <c r="C30" s="8">
        <f>$B$14*C23</f>
        <v>440</v>
      </c>
      <c r="D30" s="8">
        <f t="shared" ref="D30:Q30" si="10">$B$14*D23</f>
        <v>715</v>
      </c>
      <c r="E30" s="8">
        <f t="shared" si="10"/>
        <v>620</v>
      </c>
      <c r="F30" s="8">
        <f t="shared" si="10"/>
        <v>440</v>
      </c>
      <c r="G30" s="8">
        <f t="shared" si="10"/>
        <v>420</v>
      </c>
      <c r="H30" s="8">
        <f t="shared" si="10"/>
        <v>415</v>
      </c>
      <c r="I30" s="8">
        <f t="shared" si="10"/>
        <v>280</v>
      </c>
      <c r="J30" s="8">
        <f t="shared" si="10"/>
        <v>450</v>
      </c>
      <c r="K30" s="8">
        <f t="shared" si="10"/>
        <v>450</v>
      </c>
      <c r="L30" s="8">
        <f t="shared" si="10"/>
        <v>395</v>
      </c>
      <c r="M30" s="8">
        <f t="shared" si="10"/>
        <v>535</v>
      </c>
      <c r="N30" s="8">
        <f t="shared" si="10"/>
        <v>555</v>
      </c>
      <c r="O30" s="8">
        <f t="shared" si="10"/>
        <v>580</v>
      </c>
      <c r="P30" s="8">
        <f t="shared" si="10"/>
        <v>610</v>
      </c>
      <c r="Q30" s="8">
        <f t="shared" si="10"/>
        <v>620</v>
      </c>
    </row>
    <row r="31" spans="1:17" x14ac:dyDescent="0.2">
      <c r="A31" s="3" t="s">
        <v>9</v>
      </c>
      <c r="B31" s="8">
        <v>30</v>
      </c>
      <c r="C31" s="8">
        <f>$B$15*C22</f>
        <v>570</v>
      </c>
      <c r="D31" s="8">
        <f t="shared" ref="D31:Q31" si="11">$B$15*D22</f>
        <v>600</v>
      </c>
      <c r="E31" s="8">
        <f t="shared" si="11"/>
        <v>660</v>
      </c>
      <c r="F31" s="8">
        <f t="shared" si="11"/>
        <v>600</v>
      </c>
      <c r="G31" s="8">
        <f t="shared" si="11"/>
        <v>480</v>
      </c>
      <c r="H31" s="8">
        <f t="shared" si="11"/>
        <v>600</v>
      </c>
      <c r="I31" s="8">
        <f t="shared" si="11"/>
        <v>570</v>
      </c>
      <c r="J31" s="8">
        <f t="shared" si="11"/>
        <v>570</v>
      </c>
      <c r="K31" s="8">
        <f t="shared" si="11"/>
        <v>630</v>
      </c>
      <c r="L31" s="8">
        <f t="shared" si="11"/>
        <v>630</v>
      </c>
      <c r="M31" s="8">
        <f t="shared" si="11"/>
        <v>600</v>
      </c>
      <c r="N31" s="8">
        <f t="shared" si="11"/>
        <v>570</v>
      </c>
      <c r="O31" s="8">
        <f t="shared" si="11"/>
        <v>570</v>
      </c>
      <c r="P31" s="8">
        <f t="shared" si="11"/>
        <v>630</v>
      </c>
      <c r="Q31" s="8">
        <f t="shared" si="11"/>
        <v>630</v>
      </c>
    </row>
    <row r="32" spans="1:17" ht="25.5" x14ac:dyDescent="0.2">
      <c r="A32" s="6" t="s">
        <v>10</v>
      </c>
      <c r="B32" s="8"/>
      <c r="C32" s="8">
        <v>2640</v>
      </c>
      <c r="D32" s="8">
        <v>4290</v>
      </c>
      <c r="E32" s="8">
        <v>3720</v>
      </c>
      <c r="F32" s="8">
        <v>2640</v>
      </c>
      <c r="G32" s="8">
        <v>2520</v>
      </c>
      <c r="H32" s="8">
        <v>2490</v>
      </c>
      <c r="I32" s="8">
        <v>1680</v>
      </c>
      <c r="J32" s="8">
        <v>2700</v>
      </c>
      <c r="K32" s="8">
        <v>2700</v>
      </c>
      <c r="L32" s="8">
        <v>2350</v>
      </c>
      <c r="M32" s="8">
        <v>3207</v>
      </c>
      <c r="N32" s="8">
        <v>3315</v>
      </c>
      <c r="O32" s="8">
        <v>3478</v>
      </c>
      <c r="P32" s="8">
        <v>3626</v>
      </c>
      <c r="Q32" s="8">
        <v>3717</v>
      </c>
    </row>
    <row r="33" spans="1:18" x14ac:dyDescent="0.2">
      <c r="A33" s="13" t="s">
        <v>15</v>
      </c>
      <c r="B33" s="8"/>
      <c r="C33" s="8">
        <v>4224</v>
      </c>
      <c r="D33" s="8">
        <v>6864</v>
      </c>
      <c r="E33" s="8">
        <v>5952</v>
      </c>
      <c r="F33" s="8">
        <v>4224</v>
      </c>
      <c r="G33" s="8">
        <v>4032</v>
      </c>
      <c r="H33" s="8">
        <v>3984</v>
      </c>
      <c r="I33" s="8">
        <v>2688</v>
      </c>
      <c r="J33" s="8">
        <v>4320</v>
      </c>
      <c r="K33" s="8">
        <v>4320</v>
      </c>
      <c r="L33" s="8">
        <v>3540</v>
      </c>
      <c r="M33" s="8">
        <v>5010</v>
      </c>
      <c r="N33" s="8">
        <v>5286</v>
      </c>
      <c r="O33" s="8">
        <v>5484</v>
      </c>
      <c r="P33" s="8">
        <v>5780</v>
      </c>
      <c r="Q33" s="8">
        <v>5826</v>
      </c>
    </row>
    <row r="35" spans="1:18" x14ac:dyDescent="0.2">
      <c r="A35" s="5" t="s">
        <v>65</v>
      </c>
    </row>
    <row r="36" spans="1:18" x14ac:dyDescent="0.2">
      <c r="B36" s="7" t="s">
        <v>11</v>
      </c>
      <c r="C36" s="8">
        <v>21</v>
      </c>
      <c r="D36" s="8">
        <v>20</v>
      </c>
      <c r="E36" s="8">
        <v>21</v>
      </c>
      <c r="F36" s="8">
        <v>20</v>
      </c>
      <c r="G36" s="8">
        <v>17</v>
      </c>
      <c r="H36" s="8">
        <v>21</v>
      </c>
      <c r="I36" s="8">
        <v>20</v>
      </c>
      <c r="J36" s="8">
        <v>20</v>
      </c>
      <c r="K36" s="8">
        <v>22</v>
      </c>
      <c r="L36" s="8">
        <v>22</v>
      </c>
      <c r="M36" s="8">
        <v>20</v>
      </c>
      <c r="N36" s="8">
        <v>19</v>
      </c>
      <c r="O36" s="8">
        <v>20</v>
      </c>
      <c r="P36" s="8">
        <v>21</v>
      </c>
      <c r="Q36" s="8">
        <v>21</v>
      </c>
    </row>
    <row r="37" spans="1:18" x14ac:dyDescent="0.2">
      <c r="A37">
        <v>2</v>
      </c>
      <c r="B37" s="7" t="s">
        <v>13</v>
      </c>
      <c r="C37" s="8">
        <f>C36*$C$1*$A$21</f>
        <v>18900</v>
      </c>
      <c r="D37" s="8">
        <f t="shared" ref="D37:Q37" si="12">D36*$C$1*$A$21</f>
        <v>18000</v>
      </c>
      <c r="E37" s="8">
        <f t="shared" si="12"/>
        <v>18900</v>
      </c>
      <c r="F37" s="8">
        <f t="shared" si="12"/>
        <v>18000</v>
      </c>
      <c r="G37" s="8">
        <f t="shared" si="12"/>
        <v>15300</v>
      </c>
      <c r="H37" s="8">
        <f t="shared" si="12"/>
        <v>18900</v>
      </c>
      <c r="I37" s="8">
        <f t="shared" si="12"/>
        <v>18000</v>
      </c>
      <c r="J37" s="8">
        <f t="shared" si="12"/>
        <v>18000</v>
      </c>
      <c r="K37" s="8">
        <f t="shared" si="12"/>
        <v>19800</v>
      </c>
      <c r="L37" s="8">
        <f t="shared" si="12"/>
        <v>19800</v>
      </c>
      <c r="M37" s="8">
        <f t="shared" si="12"/>
        <v>18000</v>
      </c>
      <c r="N37" s="8">
        <f t="shared" si="12"/>
        <v>17100</v>
      </c>
      <c r="O37" s="8">
        <f t="shared" si="12"/>
        <v>18000</v>
      </c>
      <c r="P37" s="8">
        <f t="shared" si="12"/>
        <v>18900</v>
      </c>
      <c r="Q37" s="8">
        <f t="shared" si="12"/>
        <v>18900</v>
      </c>
    </row>
    <row r="38" spans="1:18" x14ac:dyDescent="0.2">
      <c r="B38" s="7" t="s">
        <v>12</v>
      </c>
      <c r="C38" s="8">
        <v>19</v>
      </c>
      <c r="D38" s="8">
        <v>19</v>
      </c>
      <c r="E38" s="8">
        <v>22</v>
      </c>
      <c r="F38" s="8">
        <v>20</v>
      </c>
      <c r="G38" s="8">
        <v>16</v>
      </c>
      <c r="H38" s="8">
        <v>19</v>
      </c>
      <c r="I38" s="8">
        <v>19</v>
      </c>
      <c r="J38" s="8">
        <v>20</v>
      </c>
      <c r="K38" s="8">
        <v>22</v>
      </c>
      <c r="L38" s="8">
        <v>22</v>
      </c>
      <c r="M38" s="8">
        <v>22</v>
      </c>
      <c r="N38" s="8">
        <v>19</v>
      </c>
      <c r="O38" s="8">
        <v>19</v>
      </c>
      <c r="P38" s="8">
        <v>21</v>
      </c>
      <c r="Q38" s="8">
        <v>20</v>
      </c>
    </row>
    <row r="39" spans="1:18" x14ac:dyDescent="0.2">
      <c r="B39" s="7" t="s">
        <v>14</v>
      </c>
      <c r="C39" s="8">
        <v>124</v>
      </c>
      <c r="D39" s="8">
        <v>129</v>
      </c>
      <c r="E39" s="8">
        <v>141</v>
      </c>
      <c r="F39" s="8">
        <v>82</v>
      </c>
      <c r="G39" s="8">
        <v>86</v>
      </c>
      <c r="H39" s="8">
        <v>106</v>
      </c>
      <c r="I39" s="8">
        <v>91</v>
      </c>
      <c r="J39" s="8">
        <v>134</v>
      </c>
      <c r="K39" s="8">
        <v>186</v>
      </c>
      <c r="L39" s="8">
        <v>163</v>
      </c>
      <c r="M39" s="8">
        <v>160</v>
      </c>
      <c r="N39" s="8">
        <v>223</v>
      </c>
      <c r="O39" s="8">
        <v>172</v>
      </c>
      <c r="P39" s="8">
        <v>179</v>
      </c>
      <c r="Q39" s="8">
        <v>181</v>
      </c>
    </row>
    <row r="40" spans="1:18" x14ac:dyDescent="0.2">
      <c r="B40" s="9" t="s">
        <v>0</v>
      </c>
      <c r="C40" s="10">
        <v>2015</v>
      </c>
      <c r="D40" s="10">
        <v>2015</v>
      </c>
      <c r="E40" s="10">
        <v>2015</v>
      </c>
      <c r="F40" s="10">
        <v>2015</v>
      </c>
      <c r="G40" s="10">
        <v>2015</v>
      </c>
      <c r="H40" s="10">
        <v>2015</v>
      </c>
      <c r="I40" s="10">
        <v>2015</v>
      </c>
      <c r="J40" s="10">
        <v>2015</v>
      </c>
      <c r="K40" s="10">
        <v>2015</v>
      </c>
      <c r="L40" s="10">
        <v>2015</v>
      </c>
      <c r="M40" s="10">
        <v>2015</v>
      </c>
      <c r="N40" s="10">
        <v>2015</v>
      </c>
      <c r="O40" s="10">
        <v>2016</v>
      </c>
      <c r="P40" s="10">
        <v>2016</v>
      </c>
      <c r="Q40" s="10">
        <v>2016</v>
      </c>
    </row>
    <row r="41" spans="1:18" x14ac:dyDescent="0.2">
      <c r="B41" s="9" t="s">
        <v>1</v>
      </c>
      <c r="C41" s="10">
        <v>1</v>
      </c>
      <c r="D41" s="10">
        <v>2</v>
      </c>
      <c r="E41" s="10">
        <v>3</v>
      </c>
      <c r="F41" s="10">
        <v>4</v>
      </c>
      <c r="G41" s="10">
        <v>5</v>
      </c>
      <c r="H41" s="10">
        <v>6</v>
      </c>
      <c r="I41" s="10">
        <v>7</v>
      </c>
      <c r="J41" s="10">
        <v>8</v>
      </c>
      <c r="K41" s="10">
        <v>9</v>
      </c>
      <c r="L41" s="10">
        <v>10</v>
      </c>
      <c r="M41" s="10">
        <v>11</v>
      </c>
      <c r="N41" s="10">
        <v>12</v>
      </c>
      <c r="O41" s="10">
        <v>1</v>
      </c>
      <c r="P41" s="10">
        <v>2</v>
      </c>
      <c r="Q41" s="10">
        <v>3</v>
      </c>
    </row>
    <row r="42" spans="1:18" x14ac:dyDescent="0.2">
      <c r="A42" s="4" t="s">
        <v>4</v>
      </c>
      <c r="B42" s="8"/>
      <c r="C42" s="11">
        <f>SUM(C44:C49)</f>
        <v>13280.472222222223</v>
      </c>
      <c r="D42" s="11">
        <f t="shared" ref="D42:Q42" si="13">SUM(D44:D49)</f>
        <v>13644.180555555551</v>
      </c>
      <c r="E42" s="11">
        <f t="shared" si="13"/>
        <v>15657.458333333336</v>
      </c>
      <c r="F42" s="11">
        <f t="shared" si="13"/>
        <v>9207.8333333333339</v>
      </c>
      <c r="G42" s="11">
        <f t="shared" si="13"/>
        <v>8983.4861111111095</v>
      </c>
      <c r="H42" s="11">
        <f t="shared" si="13"/>
        <v>11509.277777777776</v>
      </c>
      <c r="I42" s="11">
        <f t="shared" si="13"/>
        <v>9732.1944444444453</v>
      </c>
      <c r="J42" s="11">
        <f t="shared" si="13"/>
        <v>13919.513888888891</v>
      </c>
      <c r="K42" s="11">
        <f t="shared" si="13"/>
        <v>17949.444444444434</v>
      </c>
      <c r="L42" s="11">
        <f t="shared" si="13"/>
        <v>16292.972222222219</v>
      </c>
      <c r="M42" s="11">
        <f t="shared" si="13"/>
        <v>16657.000000000015</v>
      </c>
      <c r="N42" s="11">
        <f t="shared" si="13"/>
        <v>21853.208333333358</v>
      </c>
      <c r="O42" s="11">
        <f t="shared" si="13"/>
        <v>15915.749999999991</v>
      </c>
      <c r="P42" s="11">
        <f t="shared" si="13"/>
        <v>18417.763888888891</v>
      </c>
      <c r="Q42" s="11">
        <f t="shared" si="13"/>
        <v>18489.633333333346</v>
      </c>
    </row>
    <row r="43" spans="1:18" x14ac:dyDescent="0.2">
      <c r="A43" s="3" t="s">
        <v>5</v>
      </c>
      <c r="B43" s="8"/>
      <c r="C43" s="12">
        <f>C42/C37</f>
        <v>0.7026704879482657</v>
      </c>
      <c r="D43" s="12">
        <f t="shared" ref="D43:Q43" si="14">D42/D37</f>
        <v>0.75801003086419727</v>
      </c>
      <c r="E43" s="12">
        <f t="shared" si="14"/>
        <v>0.82843694885361563</v>
      </c>
      <c r="F43" s="12">
        <f t="shared" si="14"/>
        <v>0.51154629629629633</v>
      </c>
      <c r="G43" s="12">
        <f t="shared" si="14"/>
        <v>0.58715595497458228</v>
      </c>
      <c r="H43" s="12">
        <f t="shared" si="14"/>
        <v>0.60895649617871828</v>
      </c>
      <c r="I43" s="12">
        <f t="shared" si="14"/>
        <v>0.5406774691358025</v>
      </c>
      <c r="J43" s="12">
        <f t="shared" si="14"/>
        <v>0.77330632716049397</v>
      </c>
      <c r="K43" s="12">
        <f t="shared" si="14"/>
        <v>0.90653759820426438</v>
      </c>
      <c r="L43" s="12">
        <f t="shared" si="14"/>
        <v>0.82287738496071816</v>
      </c>
      <c r="M43" s="12">
        <f t="shared" si="14"/>
        <v>0.9253888888888897</v>
      </c>
      <c r="N43" s="14">
        <f t="shared" si="14"/>
        <v>1.2779653996101379</v>
      </c>
      <c r="O43" s="12">
        <f t="shared" si="14"/>
        <v>0.88420833333333282</v>
      </c>
      <c r="P43" s="12">
        <f t="shared" si="14"/>
        <v>0.97448486184597305</v>
      </c>
      <c r="Q43" s="12">
        <f t="shared" si="14"/>
        <v>0.97828747795414528</v>
      </c>
      <c r="R43" s="22"/>
    </row>
    <row r="44" spans="1:18" x14ac:dyDescent="0.2">
      <c r="A44" s="6" t="s">
        <v>6</v>
      </c>
      <c r="B44" s="8"/>
      <c r="C44" s="11">
        <v>6940.4722222222226</v>
      </c>
      <c r="D44" s="11">
        <v>7079.1805555555511</v>
      </c>
      <c r="E44" s="11">
        <v>8432.4583333333358</v>
      </c>
      <c r="F44" s="11">
        <v>4717.8333333333339</v>
      </c>
      <c r="G44" s="11">
        <v>4473.4861111111104</v>
      </c>
      <c r="H44" s="11">
        <v>5979.2777777777756</v>
      </c>
      <c r="I44" s="11">
        <v>4877.1944444444462</v>
      </c>
      <c r="J44" s="11">
        <v>7089.5138888888896</v>
      </c>
      <c r="K44" s="11">
        <v>8699.4444444444343</v>
      </c>
      <c r="L44" s="11">
        <v>8087.9722222222181</v>
      </c>
      <c r="M44" s="11">
        <v>8541.0000000000127</v>
      </c>
      <c r="N44" s="11">
        <v>11090.208333333359</v>
      </c>
      <c r="O44" s="11">
        <v>7415.7499999999909</v>
      </c>
      <c r="P44" s="11">
        <v>9516.7638888888887</v>
      </c>
      <c r="Q44" s="11">
        <v>9554.6333333333441</v>
      </c>
    </row>
    <row r="45" spans="1:18" x14ac:dyDescent="0.2">
      <c r="A45" s="6" t="s">
        <v>7</v>
      </c>
      <c r="B45" s="8">
        <v>10</v>
      </c>
      <c r="C45" s="8">
        <f>$B$13*C38</f>
        <v>190</v>
      </c>
      <c r="D45" s="8">
        <f t="shared" ref="D45:Q45" si="15">$B$13*D38</f>
        <v>190</v>
      </c>
      <c r="E45" s="8">
        <f t="shared" si="15"/>
        <v>220</v>
      </c>
      <c r="F45" s="8">
        <f t="shared" si="15"/>
        <v>200</v>
      </c>
      <c r="G45" s="8">
        <f t="shared" si="15"/>
        <v>160</v>
      </c>
      <c r="H45" s="8">
        <f t="shared" si="15"/>
        <v>190</v>
      </c>
      <c r="I45" s="8">
        <f t="shared" si="15"/>
        <v>190</v>
      </c>
      <c r="J45" s="8">
        <f t="shared" si="15"/>
        <v>200</v>
      </c>
      <c r="K45" s="8">
        <f t="shared" si="15"/>
        <v>220</v>
      </c>
      <c r="L45" s="8">
        <f t="shared" si="15"/>
        <v>220</v>
      </c>
      <c r="M45" s="8">
        <f t="shared" si="15"/>
        <v>220</v>
      </c>
      <c r="N45" s="8">
        <f t="shared" si="15"/>
        <v>190</v>
      </c>
      <c r="O45" s="8">
        <f t="shared" si="15"/>
        <v>190</v>
      </c>
      <c r="P45" s="8">
        <f t="shared" si="15"/>
        <v>210</v>
      </c>
      <c r="Q45" s="8">
        <f t="shared" si="15"/>
        <v>200</v>
      </c>
    </row>
    <row r="46" spans="1:18" x14ac:dyDescent="0.2">
      <c r="A46" s="3" t="s">
        <v>8</v>
      </c>
      <c r="B46" s="8">
        <v>5</v>
      </c>
      <c r="C46" s="8">
        <f>$B$14*C39</f>
        <v>620</v>
      </c>
      <c r="D46" s="8">
        <f t="shared" ref="D46:Q46" si="16">$B$14*D39</f>
        <v>645</v>
      </c>
      <c r="E46" s="8">
        <f t="shared" si="16"/>
        <v>705</v>
      </c>
      <c r="F46" s="8">
        <f t="shared" si="16"/>
        <v>410</v>
      </c>
      <c r="G46" s="8">
        <f t="shared" si="16"/>
        <v>430</v>
      </c>
      <c r="H46" s="8">
        <f t="shared" si="16"/>
        <v>530</v>
      </c>
      <c r="I46" s="8">
        <f t="shared" si="16"/>
        <v>455</v>
      </c>
      <c r="J46" s="8">
        <f t="shared" si="16"/>
        <v>670</v>
      </c>
      <c r="K46" s="8">
        <f t="shared" si="16"/>
        <v>930</v>
      </c>
      <c r="L46" s="8">
        <f t="shared" si="16"/>
        <v>815</v>
      </c>
      <c r="M46" s="8">
        <f t="shared" si="16"/>
        <v>800</v>
      </c>
      <c r="N46" s="8">
        <f t="shared" si="16"/>
        <v>1115</v>
      </c>
      <c r="O46" s="8">
        <f t="shared" si="16"/>
        <v>860</v>
      </c>
      <c r="P46" s="8">
        <f t="shared" si="16"/>
        <v>895</v>
      </c>
      <c r="Q46" s="8">
        <f t="shared" si="16"/>
        <v>905</v>
      </c>
    </row>
    <row r="47" spans="1:18" x14ac:dyDescent="0.2">
      <c r="A47" s="3" t="s">
        <v>9</v>
      </c>
      <c r="B47" s="8">
        <v>30</v>
      </c>
      <c r="C47" s="8">
        <f>$B$15*C38</f>
        <v>570</v>
      </c>
      <c r="D47" s="8">
        <f t="shared" ref="D47:Q47" si="17">$B$15*D38</f>
        <v>570</v>
      </c>
      <c r="E47" s="8">
        <f t="shared" si="17"/>
        <v>660</v>
      </c>
      <c r="F47" s="8">
        <f t="shared" si="17"/>
        <v>600</v>
      </c>
      <c r="G47" s="8">
        <f t="shared" si="17"/>
        <v>480</v>
      </c>
      <c r="H47" s="8">
        <f t="shared" si="17"/>
        <v>570</v>
      </c>
      <c r="I47" s="8">
        <f t="shared" si="17"/>
        <v>570</v>
      </c>
      <c r="J47" s="8">
        <f t="shared" si="17"/>
        <v>600</v>
      </c>
      <c r="K47" s="8">
        <f t="shared" si="17"/>
        <v>660</v>
      </c>
      <c r="L47" s="8">
        <f t="shared" si="17"/>
        <v>660</v>
      </c>
      <c r="M47" s="8">
        <f t="shared" si="17"/>
        <v>660</v>
      </c>
      <c r="N47" s="8">
        <f t="shared" si="17"/>
        <v>570</v>
      </c>
      <c r="O47" s="8">
        <f t="shared" si="17"/>
        <v>570</v>
      </c>
      <c r="P47" s="8">
        <f t="shared" si="17"/>
        <v>630</v>
      </c>
      <c r="Q47" s="8">
        <f t="shared" si="17"/>
        <v>600</v>
      </c>
    </row>
    <row r="48" spans="1:18" ht="25.5" x14ac:dyDescent="0.2">
      <c r="A48" s="6" t="s">
        <v>10</v>
      </c>
      <c r="B48" s="8"/>
      <c r="C48" s="8">
        <v>2480</v>
      </c>
      <c r="D48" s="8">
        <v>2580</v>
      </c>
      <c r="E48" s="8">
        <v>2820</v>
      </c>
      <c r="F48" s="8">
        <v>1640</v>
      </c>
      <c r="G48" s="8">
        <v>1720</v>
      </c>
      <c r="H48" s="8">
        <v>2120</v>
      </c>
      <c r="I48" s="8">
        <v>1820</v>
      </c>
      <c r="J48" s="8">
        <v>2680</v>
      </c>
      <c r="K48" s="8">
        <v>3720</v>
      </c>
      <c r="L48" s="8">
        <v>3226</v>
      </c>
      <c r="M48" s="8">
        <v>3188</v>
      </c>
      <c r="N48" s="8">
        <v>4396</v>
      </c>
      <c r="O48" s="8">
        <v>3440</v>
      </c>
      <c r="P48" s="8">
        <v>3578</v>
      </c>
      <c r="Q48" s="8">
        <v>3586</v>
      </c>
    </row>
    <row r="49" spans="1:17" x14ac:dyDescent="0.2">
      <c r="A49" s="13" t="s">
        <v>15</v>
      </c>
      <c r="B49" s="8"/>
      <c r="C49" s="8">
        <v>2480</v>
      </c>
      <c r="D49" s="8">
        <v>2580</v>
      </c>
      <c r="E49" s="8">
        <v>2820</v>
      </c>
      <c r="F49" s="8">
        <v>1640</v>
      </c>
      <c r="G49" s="8">
        <v>1720</v>
      </c>
      <c r="H49" s="8">
        <v>2120</v>
      </c>
      <c r="I49" s="8">
        <v>1820</v>
      </c>
      <c r="J49" s="8">
        <v>2680</v>
      </c>
      <c r="K49" s="8">
        <v>3720</v>
      </c>
      <c r="L49" s="8">
        <v>3284</v>
      </c>
      <c r="M49" s="8">
        <v>3248</v>
      </c>
      <c r="N49" s="8">
        <v>4492</v>
      </c>
      <c r="O49" s="8">
        <v>3440</v>
      </c>
      <c r="P49" s="8">
        <v>3588</v>
      </c>
      <c r="Q49" s="8">
        <v>3644</v>
      </c>
    </row>
    <row r="51" spans="1:17" x14ac:dyDescent="0.2">
      <c r="A51" s="5" t="s">
        <v>66</v>
      </c>
    </row>
    <row r="52" spans="1:17" x14ac:dyDescent="0.2">
      <c r="B52" s="7" t="s">
        <v>11</v>
      </c>
      <c r="C52" s="8">
        <v>21</v>
      </c>
      <c r="D52" s="8">
        <v>20</v>
      </c>
      <c r="E52" s="8">
        <v>21</v>
      </c>
      <c r="F52" s="8">
        <v>20</v>
      </c>
      <c r="G52" s="8">
        <v>17</v>
      </c>
      <c r="H52" s="8">
        <v>21</v>
      </c>
      <c r="I52" s="8">
        <v>20</v>
      </c>
      <c r="J52" s="8">
        <v>20</v>
      </c>
      <c r="K52" s="8">
        <v>22</v>
      </c>
      <c r="L52" s="8">
        <v>22</v>
      </c>
      <c r="M52" s="8">
        <v>20</v>
      </c>
      <c r="N52" s="8">
        <v>19</v>
      </c>
      <c r="O52" s="8">
        <v>20</v>
      </c>
      <c r="P52" s="8">
        <v>21</v>
      </c>
      <c r="Q52" s="8">
        <v>21</v>
      </c>
    </row>
    <row r="53" spans="1:17" x14ac:dyDescent="0.2">
      <c r="B53" s="7" t="s">
        <v>13</v>
      </c>
      <c r="C53" s="8">
        <f>C52*$C$1</f>
        <v>9450</v>
      </c>
      <c r="D53" s="8">
        <f t="shared" ref="D53:Q53" si="18">D52*$C$1</f>
        <v>9000</v>
      </c>
      <c r="E53" s="8">
        <f t="shared" si="18"/>
        <v>9450</v>
      </c>
      <c r="F53" s="8">
        <f t="shared" si="18"/>
        <v>9000</v>
      </c>
      <c r="G53" s="8">
        <f t="shared" si="18"/>
        <v>7650</v>
      </c>
      <c r="H53" s="8">
        <f t="shared" si="18"/>
        <v>9450</v>
      </c>
      <c r="I53" s="8">
        <f t="shared" si="18"/>
        <v>9000</v>
      </c>
      <c r="J53" s="8">
        <f t="shared" si="18"/>
        <v>9000</v>
      </c>
      <c r="K53" s="8">
        <f t="shared" si="18"/>
        <v>9900</v>
      </c>
      <c r="L53" s="8">
        <f t="shared" si="18"/>
        <v>9900</v>
      </c>
      <c r="M53" s="8">
        <f t="shared" si="18"/>
        <v>9000</v>
      </c>
      <c r="N53" s="8">
        <f t="shared" si="18"/>
        <v>8550</v>
      </c>
      <c r="O53" s="8">
        <f t="shared" si="18"/>
        <v>9000</v>
      </c>
      <c r="P53" s="8">
        <f t="shared" si="18"/>
        <v>9450</v>
      </c>
      <c r="Q53" s="8">
        <f t="shared" si="18"/>
        <v>9450</v>
      </c>
    </row>
    <row r="54" spans="1:17" x14ac:dyDescent="0.2">
      <c r="B54" s="7" t="s">
        <v>12</v>
      </c>
      <c r="C54" s="8">
        <v>17</v>
      </c>
      <c r="D54" s="8">
        <v>19</v>
      </c>
      <c r="E54" s="8">
        <v>17</v>
      </c>
      <c r="F54" s="8">
        <v>20</v>
      </c>
      <c r="G54" s="8">
        <v>14</v>
      </c>
      <c r="H54" s="8">
        <v>18</v>
      </c>
      <c r="I54" s="8">
        <v>20</v>
      </c>
      <c r="J54" s="8">
        <v>18</v>
      </c>
      <c r="K54" s="8">
        <v>21</v>
      </c>
      <c r="L54" s="8">
        <v>18</v>
      </c>
      <c r="M54" s="8">
        <v>18</v>
      </c>
      <c r="N54" s="8">
        <v>18</v>
      </c>
      <c r="O54" s="8">
        <v>17</v>
      </c>
      <c r="P54" s="8">
        <v>20</v>
      </c>
      <c r="Q54" s="8">
        <v>19</v>
      </c>
    </row>
    <row r="55" spans="1:17" x14ac:dyDescent="0.2">
      <c r="B55" s="7" t="s">
        <v>14</v>
      </c>
      <c r="C55" s="8">
        <v>45</v>
      </c>
      <c r="D55" s="8">
        <v>63</v>
      </c>
      <c r="E55" s="8">
        <v>43</v>
      </c>
      <c r="F55" s="8">
        <v>65</v>
      </c>
      <c r="G55" s="8">
        <v>52</v>
      </c>
      <c r="H55" s="8">
        <v>67</v>
      </c>
      <c r="I55" s="8">
        <v>57</v>
      </c>
      <c r="J55" s="8">
        <v>44</v>
      </c>
      <c r="K55" s="8">
        <v>53</v>
      </c>
      <c r="L55" s="8">
        <v>42</v>
      </c>
      <c r="M55" s="8">
        <v>47</v>
      </c>
      <c r="N55" s="8">
        <v>38</v>
      </c>
      <c r="O55" s="8">
        <v>40</v>
      </c>
      <c r="P55" s="8">
        <v>54</v>
      </c>
      <c r="Q55" s="8">
        <v>43</v>
      </c>
    </row>
    <row r="56" spans="1:17" x14ac:dyDescent="0.2">
      <c r="B56" s="9" t="s">
        <v>0</v>
      </c>
      <c r="C56" s="10">
        <v>2015</v>
      </c>
      <c r="D56" s="10">
        <v>2015</v>
      </c>
      <c r="E56" s="10">
        <v>2015</v>
      </c>
      <c r="F56" s="10">
        <v>2015</v>
      </c>
      <c r="G56" s="10">
        <v>2015</v>
      </c>
      <c r="H56" s="10">
        <v>2015</v>
      </c>
      <c r="I56" s="10">
        <v>2015</v>
      </c>
      <c r="J56" s="10">
        <v>2015</v>
      </c>
      <c r="K56" s="10">
        <v>2015</v>
      </c>
      <c r="L56" s="10">
        <v>2015</v>
      </c>
      <c r="M56" s="10">
        <v>2015</v>
      </c>
      <c r="N56" s="10">
        <v>2015</v>
      </c>
      <c r="O56" s="10">
        <v>2016</v>
      </c>
      <c r="P56" s="10">
        <v>2016</v>
      </c>
      <c r="Q56" s="10">
        <v>2016</v>
      </c>
    </row>
    <row r="57" spans="1:17" x14ac:dyDescent="0.2">
      <c r="B57" s="9" t="s">
        <v>1</v>
      </c>
      <c r="C57" s="10">
        <v>1</v>
      </c>
      <c r="D57" s="10">
        <v>2</v>
      </c>
      <c r="E57" s="10">
        <v>3</v>
      </c>
      <c r="F57" s="10">
        <v>4</v>
      </c>
      <c r="G57" s="10">
        <v>5</v>
      </c>
      <c r="H57" s="10">
        <v>6</v>
      </c>
      <c r="I57" s="10">
        <v>7</v>
      </c>
      <c r="J57" s="10">
        <v>8</v>
      </c>
      <c r="K57" s="10">
        <v>9</v>
      </c>
      <c r="L57" s="10">
        <v>10</v>
      </c>
      <c r="M57" s="10">
        <v>11</v>
      </c>
      <c r="N57" s="10">
        <v>12</v>
      </c>
      <c r="O57" s="10">
        <v>1</v>
      </c>
      <c r="P57" s="10">
        <v>2</v>
      </c>
      <c r="Q57" s="10">
        <v>3</v>
      </c>
    </row>
    <row r="58" spans="1:17" x14ac:dyDescent="0.2">
      <c r="A58" s="4" t="s">
        <v>4</v>
      </c>
      <c r="B58" s="8"/>
      <c r="C58" s="11">
        <f>SUM(C60:C65)</f>
        <v>8595.4</v>
      </c>
      <c r="D58" s="11">
        <f t="shared" ref="D58:Q58" si="19">SUM(D60:D65)</f>
        <v>9876.3500000000022</v>
      </c>
      <c r="E58" s="11">
        <f t="shared" si="19"/>
        <v>7859.5999999999995</v>
      </c>
      <c r="F58" s="11">
        <f t="shared" si="19"/>
        <v>11676.150000000001</v>
      </c>
      <c r="G58" s="11">
        <f t="shared" si="19"/>
        <v>8749.4499999999989</v>
      </c>
      <c r="H58" s="11">
        <f t="shared" si="19"/>
        <v>10986.2</v>
      </c>
      <c r="I58" s="11">
        <f t="shared" si="19"/>
        <v>11000.7</v>
      </c>
      <c r="J58" s="11">
        <f t="shared" si="19"/>
        <v>9326.1999999999989</v>
      </c>
      <c r="K58" s="11">
        <f t="shared" si="19"/>
        <v>9685.4</v>
      </c>
      <c r="L58" s="11">
        <f t="shared" si="19"/>
        <v>7686.9999999999991</v>
      </c>
      <c r="M58" s="11">
        <f t="shared" si="19"/>
        <v>8276.2666666666664</v>
      </c>
      <c r="N58" s="11">
        <f t="shared" si="19"/>
        <v>7464.3833333333332</v>
      </c>
      <c r="O58" s="11">
        <f t="shared" si="19"/>
        <v>7982.8166666666675</v>
      </c>
      <c r="P58" s="11">
        <f t="shared" si="19"/>
        <v>8742.0333333333328</v>
      </c>
      <c r="Q58" s="11">
        <f t="shared" si="19"/>
        <v>7537.4166666666661</v>
      </c>
    </row>
    <row r="59" spans="1:17" x14ac:dyDescent="0.2">
      <c r="A59" s="3" t="s">
        <v>5</v>
      </c>
      <c r="B59" s="8"/>
      <c r="C59" s="12">
        <f>C58/C53</f>
        <v>0.90956613756613758</v>
      </c>
      <c r="D59" s="12">
        <f t="shared" ref="D59:Q59" si="20">D58/D53</f>
        <v>1.0973722222222224</v>
      </c>
      <c r="E59" s="12">
        <f t="shared" si="20"/>
        <v>0.83170370370370361</v>
      </c>
      <c r="F59" s="12">
        <f t="shared" si="20"/>
        <v>1.2973500000000002</v>
      </c>
      <c r="G59" s="12">
        <f t="shared" si="20"/>
        <v>1.1437189542483659</v>
      </c>
      <c r="H59" s="12">
        <f t="shared" si="20"/>
        <v>1.1625608465608466</v>
      </c>
      <c r="I59" s="12">
        <f t="shared" si="20"/>
        <v>1.2223000000000002</v>
      </c>
      <c r="J59" s="12">
        <f t="shared" si="20"/>
        <v>1.0362444444444443</v>
      </c>
      <c r="K59" s="12">
        <f t="shared" si="20"/>
        <v>0.97832323232323226</v>
      </c>
      <c r="L59" s="12">
        <f t="shared" si="20"/>
        <v>0.77646464646464641</v>
      </c>
      <c r="M59" s="12">
        <f t="shared" si="20"/>
        <v>0.91958518518518517</v>
      </c>
      <c r="N59" s="12">
        <f t="shared" si="20"/>
        <v>0.87302729044834304</v>
      </c>
      <c r="O59" s="12">
        <f t="shared" si="20"/>
        <v>0.88697962962962973</v>
      </c>
      <c r="P59" s="12">
        <f t="shared" si="20"/>
        <v>0.92508289241622566</v>
      </c>
      <c r="Q59" s="12">
        <f t="shared" si="20"/>
        <v>0.79761022927689584</v>
      </c>
    </row>
    <row r="60" spans="1:17" x14ac:dyDescent="0.2">
      <c r="A60" s="6" t="s">
        <v>6</v>
      </c>
      <c r="B60" s="8"/>
      <c r="C60" s="11">
        <v>6700.4</v>
      </c>
      <c r="D60" s="11">
        <v>7415.3500000000013</v>
      </c>
      <c r="E60" s="11">
        <v>6018.5999999999995</v>
      </c>
      <c r="F60" s="11">
        <v>9121.1500000000015</v>
      </c>
      <c r="G60" s="11">
        <v>6805.4499999999989</v>
      </c>
      <c r="H60" s="11">
        <v>8457.2000000000007</v>
      </c>
      <c r="I60" s="11">
        <v>8661.7000000000007</v>
      </c>
      <c r="J60" s="11">
        <v>7418.1999999999989</v>
      </c>
      <c r="K60" s="11">
        <v>7414.4</v>
      </c>
      <c r="L60" s="11">
        <v>5832.9999999999991</v>
      </c>
      <c r="M60" s="11">
        <v>6372.2666666666655</v>
      </c>
      <c r="N60" s="11">
        <v>5773.3833333333332</v>
      </c>
      <c r="O60" s="11">
        <v>6262.8166666666675</v>
      </c>
      <c r="P60" s="11">
        <v>6539.0333333333328</v>
      </c>
      <c r="Q60" s="11">
        <v>5741.4166666666661</v>
      </c>
    </row>
    <row r="61" spans="1:17" x14ac:dyDescent="0.2">
      <c r="A61" s="6" t="s">
        <v>7</v>
      </c>
      <c r="B61" s="8">
        <v>10</v>
      </c>
      <c r="C61" s="8">
        <f>$B$13*C54</f>
        <v>170</v>
      </c>
      <c r="D61" s="8">
        <f t="shared" ref="D61:Q61" si="21">$B$13*D54</f>
        <v>190</v>
      </c>
      <c r="E61" s="8">
        <f t="shared" si="21"/>
        <v>170</v>
      </c>
      <c r="F61" s="8">
        <f t="shared" si="21"/>
        <v>200</v>
      </c>
      <c r="G61" s="8">
        <f t="shared" si="21"/>
        <v>140</v>
      </c>
      <c r="H61" s="8">
        <f t="shared" si="21"/>
        <v>180</v>
      </c>
      <c r="I61" s="8">
        <f t="shared" si="21"/>
        <v>200</v>
      </c>
      <c r="J61" s="8">
        <f t="shared" si="21"/>
        <v>180</v>
      </c>
      <c r="K61" s="8">
        <f t="shared" si="21"/>
        <v>210</v>
      </c>
      <c r="L61" s="8">
        <f t="shared" si="21"/>
        <v>180</v>
      </c>
      <c r="M61" s="8">
        <f t="shared" si="21"/>
        <v>180</v>
      </c>
      <c r="N61" s="8">
        <f t="shared" si="21"/>
        <v>180</v>
      </c>
      <c r="O61" s="8">
        <f t="shared" si="21"/>
        <v>170</v>
      </c>
      <c r="P61" s="8">
        <f t="shared" si="21"/>
        <v>200</v>
      </c>
      <c r="Q61" s="8">
        <f t="shared" si="21"/>
        <v>190</v>
      </c>
    </row>
    <row r="62" spans="1:17" x14ac:dyDescent="0.2">
      <c r="A62" s="3" t="s">
        <v>8</v>
      </c>
      <c r="B62" s="8">
        <v>5</v>
      </c>
      <c r="C62" s="8">
        <f>$B$14*C55</f>
        <v>225</v>
      </c>
      <c r="D62" s="8">
        <f t="shared" ref="D62:Q62" si="22">$B$14*D55</f>
        <v>315</v>
      </c>
      <c r="E62" s="8">
        <f t="shared" si="22"/>
        <v>215</v>
      </c>
      <c r="F62" s="8">
        <f t="shared" si="22"/>
        <v>325</v>
      </c>
      <c r="G62" s="8">
        <f t="shared" si="22"/>
        <v>260</v>
      </c>
      <c r="H62" s="8">
        <f t="shared" si="22"/>
        <v>335</v>
      </c>
      <c r="I62" s="8">
        <f t="shared" si="22"/>
        <v>285</v>
      </c>
      <c r="J62" s="8">
        <f t="shared" si="22"/>
        <v>220</v>
      </c>
      <c r="K62" s="8">
        <f t="shared" si="22"/>
        <v>265</v>
      </c>
      <c r="L62" s="8">
        <f t="shared" si="22"/>
        <v>210</v>
      </c>
      <c r="M62" s="8">
        <f t="shared" si="22"/>
        <v>235</v>
      </c>
      <c r="N62" s="8">
        <f t="shared" si="22"/>
        <v>190</v>
      </c>
      <c r="O62" s="8">
        <f t="shared" si="22"/>
        <v>200</v>
      </c>
      <c r="P62" s="8">
        <f t="shared" si="22"/>
        <v>270</v>
      </c>
      <c r="Q62" s="8">
        <f t="shared" si="22"/>
        <v>215</v>
      </c>
    </row>
    <row r="63" spans="1:17" x14ac:dyDescent="0.2">
      <c r="A63" s="3" t="s">
        <v>9</v>
      </c>
      <c r="B63" s="8">
        <v>30</v>
      </c>
      <c r="C63" s="8">
        <f>$B$15*C54</f>
        <v>510</v>
      </c>
      <c r="D63" s="8">
        <f t="shared" ref="D63:Q63" si="23">$B$15*D54</f>
        <v>570</v>
      </c>
      <c r="E63" s="8">
        <f t="shared" si="23"/>
        <v>510</v>
      </c>
      <c r="F63" s="8">
        <f t="shared" si="23"/>
        <v>600</v>
      </c>
      <c r="G63" s="8">
        <f t="shared" si="23"/>
        <v>420</v>
      </c>
      <c r="H63" s="8">
        <f t="shared" si="23"/>
        <v>540</v>
      </c>
      <c r="I63" s="8">
        <f t="shared" si="23"/>
        <v>600</v>
      </c>
      <c r="J63" s="8">
        <f t="shared" si="23"/>
        <v>540</v>
      </c>
      <c r="K63" s="8">
        <f t="shared" si="23"/>
        <v>630</v>
      </c>
      <c r="L63" s="8">
        <f t="shared" si="23"/>
        <v>540</v>
      </c>
      <c r="M63" s="8">
        <f t="shared" si="23"/>
        <v>540</v>
      </c>
      <c r="N63" s="8">
        <f t="shared" si="23"/>
        <v>540</v>
      </c>
      <c r="O63" s="8">
        <f t="shared" si="23"/>
        <v>510</v>
      </c>
      <c r="P63" s="8">
        <f t="shared" si="23"/>
        <v>600</v>
      </c>
      <c r="Q63" s="8">
        <f t="shared" si="23"/>
        <v>570</v>
      </c>
    </row>
    <row r="64" spans="1:17" ht="25.5" x14ac:dyDescent="0.2">
      <c r="A64" s="6" t="s">
        <v>10</v>
      </c>
      <c r="B64" s="8"/>
      <c r="C64" s="8">
        <v>900</v>
      </c>
      <c r="D64" s="8">
        <v>1260</v>
      </c>
      <c r="E64" s="8">
        <v>860</v>
      </c>
      <c r="F64" s="8">
        <v>1300</v>
      </c>
      <c r="G64" s="8">
        <v>1022</v>
      </c>
      <c r="H64" s="8">
        <v>1340</v>
      </c>
      <c r="I64" s="8">
        <v>1140</v>
      </c>
      <c r="J64" s="8">
        <v>880</v>
      </c>
      <c r="K64" s="8">
        <v>1060</v>
      </c>
      <c r="L64" s="8">
        <v>840</v>
      </c>
      <c r="M64" s="8">
        <v>867</v>
      </c>
      <c r="N64" s="8">
        <v>713</v>
      </c>
      <c r="O64" s="8">
        <v>766</v>
      </c>
      <c r="P64" s="8">
        <v>1035</v>
      </c>
      <c r="Q64" s="8">
        <v>757</v>
      </c>
    </row>
    <row r="65" spans="1:18" x14ac:dyDescent="0.2">
      <c r="A65" s="13" t="s">
        <v>15</v>
      </c>
      <c r="B65" s="8"/>
      <c r="C65" s="8">
        <v>90</v>
      </c>
      <c r="D65" s="8">
        <v>126</v>
      </c>
      <c r="E65" s="8">
        <v>86</v>
      </c>
      <c r="F65" s="8">
        <v>130</v>
      </c>
      <c r="G65" s="8">
        <v>102</v>
      </c>
      <c r="H65" s="8">
        <v>134</v>
      </c>
      <c r="I65" s="8">
        <v>114</v>
      </c>
      <c r="J65" s="8">
        <v>88</v>
      </c>
      <c r="K65" s="8">
        <v>106</v>
      </c>
      <c r="L65" s="8">
        <v>84</v>
      </c>
      <c r="M65" s="8">
        <v>82</v>
      </c>
      <c r="N65" s="8">
        <v>68</v>
      </c>
      <c r="O65" s="8">
        <v>74</v>
      </c>
      <c r="P65" s="8">
        <v>98</v>
      </c>
      <c r="Q65" s="8">
        <v>64</v>
      </c>
    </row>
    <row r="66" spans="1:18" x14ac:dyDescent="0.2">
      <c r="A66" s="2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8" spans="1:18" x14ac:dyDescent="0.2">
      <c r="A68" s="82" t="s">
        <v>29</v>
      </c>
      <c r="B68" s="83"/>
      <c r="C68" s="15">
        <v>1</v>
      </c>
      <c r="D68" s="15">
        <v>2</v>
      </c>
      <c r="E68" s="15">
        <v>3</v>
      </c>
      <c r="F68" s="15">
        <v>4</v>
      </c>
      <c r="G68" s="15">
        <v>5</v>
      </c>
      <c r="H68" s="15">
        <v>6</v>
      </c>
      <c r="I68" s="15">
        <v>7</v>
      </c>
      <c r="J68" s="15">
        <v>8</v>
      </c>
      <c r="K68" s="15">
        <v>9</v>
      </c>
      <c r="L68" s="15">
        <v>10</v>
      </c>
      <c r="M68" s="15">
        <v>11</v>
      </c>
      <c r="N68" s="15">
        <v>12</v>
      </c>
      <c r="O68" s="15">
        <v>1</v>
      </c>
      <c r="P68" s="15">
        <v>2</v>
      </c>
      <c r="Q68" s="15">
        <v>3</v>
      </c>
    </row>
    <row r="69" spans="1:18" x14ac:dyDescent="0.2">
      <c r="A69" s="90" t="s">
        <v>62</v>
      </c>
      <c r="B69" s="91"/>
      <c r="C69" s="11">
        <f t="shared" ref="C69:Q69" si="24">C10</f>
        <v>5760.0595238095239</v>
      </c>
      <c r="D69" s="11">
        <f t="shared" si="24"/>
        <v>5375.5904761904767</v>
      </c>
      <c r="E69" s="11">
        <f t="shared" si="24"/>
        <v>4922.5547619047629</v>
      </c>
      <c r="F69" s="11">
        <f t="shared" si="24"/>
        <v>4068.1547619047619</v>
      </c>
      <c r="G69" s="11">
        <f t="shared" si="24"/>
        <v>3980.6071428571431</v>
      </c>
      <c r="H69" s="11">
        <f t="shared" si="24"/>
        <v>4374.3571428571431</v>
      </c>
      <c r="I69" s="11">
        <f t="shared" si="24"/>
        <v>3480.8095238095239</v>
      </c>
      <c r="J69" s="11">
        <f t="shared" si="24"/>
        <v>5346.8571428571431</v>
      </c>
      <c r="K69" s="11">
        <f t="shared" si="24"/>
        <v>4470.4761904761908</v>
      </c>
      <c r="L69" s="11">
        <f t="shared" si="24"/>
        <v>4294.8738095238095</v>
      </c>
      <c r="M69" s="11">
        <f t="shared" si="24"/>
        <v>6450.864285714285</v>
      </c>
      <c r="N69" s="11">
        <f t="shared" si="24"/>
        <v>4596.8428571428576</v>
      </c>
      <c r="O69" s="11">
        <f t="shared" si="24"/>
        <v>3201.3095238095239</v>
      </c>
      <c r="P69" s="11">
        <f t="shared" si="24"/>
        <v>4829.1785714285725</v>
      </c>
      <c r="Q69" s="11">
        <f t="shared" si="24"/>
        <v>6794.6035714285708</v>
      </c>
    </row>
    <row r="70" spans="1:18" x14ac:dyDescent="0.2">
      <c r="A70" s="90" t="s">
        <v>67</v>
      </c>
      <c r="B70" s="91"/>
      <c r="C70" s="11">
        <f t="shared" ref="C70:Q70" si="25">C26</f>
        <v>15508.360902255637</v>
      </c>
      <c r="D70" s="11">
        <f t="shared" si="25"/>
        <v>25520.586466165412</v>
      </c>
      <c r="E70" s="11">
        <f t="shared" si="25"/>
        <v>22573.977443609008</v>
      </c>
      <c r="F70" s="11">
        <f t="shared" si="25"/>
        <v>15880.917293233088</v>
      </c>
      <c r="G70" s="11">
        <f t="shared" si="25"/>
        <v>15109.977443609023</v>
      </c>
      <c r="H70" s="11">
        <f t="shared" si="25"/>
        <v>14742.007518796989</v>
      </c>
      <c r="I70" s="11">
        <f t="shared" si="25"/>
        <v>10391.390977443607</v>
      </c>
      <c r="J70" s="11">
        <f t="shared" si="25"/>
        <v>15694.736842105267</v>
      </c>
      <c r="K70" s="11">
        <f t="shared" si="25"/>
        <v>16245.669172932334</v>
      </c>
      <c r="L70" s="11">
        <f t="shared" si="25"/>
        <v>14055.057644110277</v>
      </c>
      <c r="M70" s="11">
        <f t="shared" si="25"/>
        <v>19622.500000000011</v>
      </c>
      <c r="N70" s="11">
        <f t="shared" si="25"/>
        <v>20187.854636591474</v>
      </c>
      <c r="O70" s="11">
        <f t="shared" si="25"/>
        <v>20782.906015037577</v>
      </c>
      <c r="P70" s="11">
        <f t="shared" si="25"/>
        <v>22197.056390977446</v>
      </c>
      <c r="Q70" s="11">
        <f t="shared" si="25"/>
        <v>22360.289473684188</v>
      </c>
    </row>
    <row r="71" spans="1:18" x14ac:dyDescent="0.2">
      <c r="A71" s="90" t="s">
        <v>68</v>
      </c>
      <c r="B71" s="91"/>
      <c r="C71" s="11">
        <f t="shared" ref="C71:Q71" si="26">C42</f>
        <v>13280.472222222223</v>
      </c>
      <c r="D71" s="11">
        <f t="shared" si="26"/>
        <v>13644.180555555551</v>
      </c>
      <c r="E71" s="11">
        <f t="shared" si="26"/>
        <v>15657.458333333336</v>
      </c>
      <c r="F71" s="11">
        <f t="shared" si="26"/>
        <v>9207.8333333333339</v>
      </c>
      <c r="G71" s="11">
        <f t="shared" si="26"/>
        <v>8983.4861111111095</v>
      </c>
      <c r="H71" s="11">
        <f t="shared" si="26"/>
        <v>11509.277777777776</v>
      </c>
      <c r="I71" s="11">
        <f t="shared" si="26"/>
        <v>9732.1944444444453</v>
      </c>
      <c r="J71" s="11">
        <f t="shared" si="26"/>
        <v>13919.513888888891</v>
      </c>
      <c r="K71" s="11">
        <f t="shared" si="26"/>
        <v>17949.444444444434</v>
      </c>
      <c r="L71" s="11">
        <f t="shared" si="26"/>
        <v>16292.972222222219</v>
      </c>
      <c r="M71" s="11">
        <f t="shared" si="26"/>
        <v>16657.000000000015</v>
      </c>
      <c r="N71" s="11">
        <f t="shared" si="26"/>
        <v>21853.208333333358</v>
      </c>
      <c r="O71" s="11">
        <f t="shared" si="26"/>
        <v>15915.749999999991</v>
      </c>
      <c r="P71" s="11">
        <f t="shared" si="26"/>
        <v>18417.763888888891</v>
      </c>
      <c r="Q71" s="11">
        <f t="shared" si="26"/>
        <v>18489.633333333346</v>
      </c>
    </row>
    <row r="72" spans="1:18" x14ac:dyDescent="0.2">
      <c r="A72" s="90" t="s">
        <v>69</v>
      </c>
      <c r="B72" s="90"/>
      <c r="C72" s="11">
        <f t="shared" ref="C72:Q72" si="27">C58</f>
        <v>8595.4</v>
      </c>
      <c r="D72" s="11">
        <f t="shared" si="27"/>
        <v>9876.3500000000022</v>
      </c>
      <c r="E72" s="11">
        <f t="shared" si="27"/>
        <v>7859.5999999999995</v>
      </c>
      <c r="F72" s="11">
        <f t="shared" si="27"/>
        <v>11676.150000000001</v>
      </c>
      <c r="G72" s="11">
        <f t="shared" si="27"/>
        <v>8749.4499999999989</v>
      </c>
      <c r="H72" s="11">
        <f t="shared" si="27"/>
        <v>10986.2</v>
      </c>
      <c r="I72" s="11">
        <f t="shared" si="27"/>
        <v>11000.7</v>
      </c>
      <c r="J72" s="11">
        <f t="shared" si="27"/>
        <v>9326.1999999999989</v>
      </c>
      <c r="K72" s="11">
        <f t="shared" si="27"/>
        <v>9685.4</v>
      </c>
      <c r="L72" s="11">
        <f t="shared" si="27"/>
        <v>7686.9999999999991</v>
      </c>
      <c r="M72" s="11">
        <f t="shared" si="27"/>
        <v>8276.2666666666664</v>
      </c>
      <c r="N72" s="11">
        <f t="shared" si="27"/>
        <v>7464.3833333333332</v>
      </c>
      <c r="O72" s="11">
        <f t="shared" si="27"/>
        <v>7982.8166666666675</v>
      </c>
      <c r="P72" s="11">
        <f t="shared" si="27"/>
        <v>8742.0333333333328</v>
      </c>
      <c r="Q72" s="11">
        <f t="shared" si="27"/>
        <v>7537.4166666666661</v>
      </c>
    </row>
    <row r="73" spans="1:18" x14ac:dyDescent="0.2">
      <c r="A73" s="84" t="s">
        <v>16</v>
      </c>
      <c r="B73" s="84"/>
      <c r="C73" s="23">
        <f>SUM(C69:C72)</f>
        <v>43144.292648287381</v>
      </c>
      <c r="D73" s="23">
        <f t="shared" ref="D73:Q73" si="28">SUM(D69:D72)</f>
        <v>54416.70749791144</v>
      </c>
      <c r="E73" s="23">
        <f t="shared" si="28"/>
        <v>51013.590538847107</v>
      </c>
      <c r="F73" s="23">
        <f t="shared" si="28"/>
        <v>40833.055388471184</v>
      </c>
      <c r="G73" s="23">
        <f t="shared" si="28"/>
        <v>36823.520697577274</v>
      </c>
      <c r="H73" s="23">
        <f t="shared" si="28"/>
        <v>41611.842439431901</v>
      </c>
      <c r="I73" s="23">
        <f t="shared" si="28"/>
        <v>34605.09494569758</v>
      </c>
      <c r="J73" s="23">
        <f t="shared" si="28"/>
        <v>44287.3078738513</v>
      </c>
      <c r="K73" s="23">
        <f t="shared" si="28"/>
        <v>48350.989807852959</v>
      </c>
      <c r="L73" s="23">
        <f t="shared" si="28"/>
        <v>42329.903675856302</v>
      </c>
      <c r="M73" s="23">
        <f t="shared" si="28"/>
        <v>51006.630952380976</v>
      </c>
      <c r="N73" s="23">
        <f t="shared" si="28"/>
        <v>54102.289160401022</v>
      </c>
      <c r="O73" s="23">
        <f t="shared" si="28"/>
        <v>47882.782205513759</v>
      </c>
      <c r="P73" s="23">
        <f t="shared" si="28"/>
        <v>54186.032184628239</v>
      </c>
      <c r="Q73" s="23">
        <f t="shared" si="28"/>
        <v>55181.94304511277</v>
      </c>
      <c r="R73" s="68">
        <f>SUM(C73:Q73)/6</f>
        <v>116629.33051030351</v>
      </c>
    </row>
    <row r="74" spans="1:18" x14ac:dyDescent="0.2">
      <c r="A74" s="88" t="s">
        <v>17</v>
      </c>
      <c r="B74" s="89"/>
      <c r="C74" s="8">
        <f t="shared" ref="C74:Q74" si="29">(C5+C21+C37+C53)</f>
        <v>56700</v>
      </c>
      <c r="D74" s="8">
        <f t="shared" si="29"/>
        <v>54000</v>
      </c>
      <c r="E74" s="8">
        <f t="shared" si="29"/>
        <v>56700</v>
      </c>
      <c r="F74" s="8">
        <f t="shared" si="29"/>
        <v>54000</v>
      </c>
      <c r="G74" s="8">
        <f t="shared" si="29"/>
        <v>45900</v>
      </c>
      <c r="H74" s="8">
        <f t="shared" si="29"/>
        <v>56700</v>
      </c>
      <c r="I74" s="8">
        <f t="shared" si="29"/>
        <v>54000</v>
      </c>
      <c r="J74" s="8">
        <f t="shared" si="29"/>
        <v>54000</v>
      </c>
      <c r="K74" s="8">
        <f t="shared" si="29"/>
        <v>59400</v>
      </c>
      <c r="L74" s="8">
        <f t="shared" si="29"/>
        <v>59400</v>
      </c>
      <c r="M74" s="8">
        <f t="shared" si="29"/>
        <v>54000</v>
      </c>
      <c r="N74" s="8">
        <f t="shared" si="29"/>
        <v>51300</v>
      </c>
      <c r="O74" s="8">
        <f t="shared" si="29"/>
        <v>54000</v>
      </c>
      <c r="P74" s="8">
        <f t="shared" si="29"/>
        <v>56700</v>
      </c>
      <c r="Q74" s="8">
        <f t="shared" si="29"/>
        <v>56700</v>
      </c>
    </row>
    <row r="75" spans="1:18" x14ac:dyDescent="0.2">
      <c r="A75" s="88" t="s">
        <v>18</v>
      </c>
      <c r="B75" s="89"/>
      <c r="C75" s="16">
        <f>(C73/C74)*100</f>
        <v>76.092226892923065</v>
      </c>
      <c r="D75" s="17">
        <f t="shared" ref="D75:Q75" si="30">(D73/D74)*100</f>
        <v>100.77168055168787</v>
      </c>
      <c r="E75" s="16">
        <f t="shared" si="30"/>
        <v>89.971059151405825</v>
      </c>
      <c r="F75" s="16">
        <f t="shared" si="30"/>
        <v>75.616769237909594</v>
      </c>
      <c r="G75" s="16">
        <f t="shared" si="30"/>
        <v>80.225535288839382</v>
      </c>
      <c r="H75" s="16">
        <f t="shared" si="30"/>
        <v>73.389492838504239</v>
      </c>
      <c r="I75" s="16">
        <f t="shared" si="30"/>
        <v>64.083509158699229</v>
      </c>
      <c r="J75" s="16">
        <f t="shared" si="30"/>
        <v>82.01353309972464</v>
      </c>
      <c r="K75" s="16">
        <f t="shared" si="30"/>
        <v>81.398972740493193</v>
      </c>
      <c r="L75" s="16">
        <f t="shared" si="30"/>
        <v>71.262464100768184</v>
      </c>
      <c r="M75" s="16">
        <f t="shared" si="30"/>
        <v>94.456723985890704</v>
      </c>
      <c r="N75" s="16">
        <f t="shared" si="30"/>
        <v>105.46255196959264</v>
      </c>
      <c r="O75" s="16">
        <f t="shared" si="30"/>
        <v>88.671818899099549</v>
      </c>
      <c r="P75" s="16">
        <f t="shared" si="30"/>
        <v>95.566194329150335</v>
      </c>
      <c r="Q75" s="16">
        <f t="shared" si="30"/>
        <v>97.322650873214769</v>
      </c>
    </row>
    <row r="76" spans="1:18" x14ac:dyDescent="0.2">
      <c r="A76" s="88" t="s">
        <v>19</v>
      </c>
      <c r="B76" s="89"/>
      <c r="C76" s="18">
        <v>0.75</v>
      </c>
      <c r="D76" s="18">
        <v>0.75</v>
      </c>
      <c r="E76" s="18">
        <v>0.75</v>
      </c>
      <c r="F76" s="18">
        <v>0.75</v>
      </c>
      <c r="G76" s="18">
        <v>0.75</v>
      </c>
      <c r="H76" s="18">
        <v>0.75</v>
      </c>
      <c r="I76" s="18">
        <v>0.75</v>
      </c>
      <c r="J76" s="18">
        <v>0.75</v>
      </c>
      <c r="K76" s="18">
        <v>0.75</v>
      </c>
      <c r="L76" s="18">
        <v>0.75</v>
      </c>
      <c r="M76" s="18">
        <v>0.75</v>
      </c>
      <c r="N76" s="18">
        <v>0.75</v>
      </c>
      <c r="O76" s="18">
        <v>0.75</v>
      </c>
      <c r="P76" s="18">
        <v>0.75</v>
      </c>
      <c r="Q76" s="18">
        <v>0.75</v>
      </c>
    </row>
    <row r="77" spans="1:18" x14ac:dyDescent="0.2">
      <c r="A77" s="85"/>
      <c r="B77" s="86"/>
    </row>
    <row r="78" spans="1:18" x14ac:dyDescent="0.2">
      <c r="A78" s="87"/>
      <c r="B78" s="87"/>
      <c r="C78" s="29"/>
      <c r="F78" s="21"/>
      <c r="G78" s="21"/>
      <c r="H78" s="21"/>
      <c r="I78" s="21"/>
      <c r="J78" s="21"/>
    </row>
  </sheetData>
  <mergeCells count="11">
    <mergeCell ref="A68:B68"/>
    <mergeCell ref="A73:B73"/>
    <mergeCell ref="A77:B77"/>
    <mergeCell ref="A78:B78"/>
    <mergeCell ref="A74:B74"/>
    <mergeCell ref="A75:B75"/>
    <mergeCell ref="A76:B76"/>
    <mergeCell ref="A69:B69"/>
    <mergeCell ref="A70:B70"/>
    <mergeCell ref="A71:B71"/>
    <mergeCell ref="A72:B7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 HORAIRES</vt:lpstr>
      <vt:lpstr>TX OCCUPATION MACHINE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</dc:creator>
  <cp:lastModifiedBy>Nawal Neghnagh</cp:lastModifiedBy>
  <dcterms:created xsi:type="dcterms:W3CDTF">2016-04-01T13:20:27Z</dcterms:created>
  <dcterms:modified xsi:type="dcterms:W3CDTF">2016-04-14T12:54:18Z</dcterms:modified>
</cp:coreProperties>
</file>