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ste01\Desktop\CALCUL DES MARGES\"/>
    </mc:Choice>
  </mc:AlternateContent>
  <bookViews>
    <workbookView xWindow="0" yWindow="0" windowWidth="21570" windowHeight="7980" activeTab="8"/>
  </bookViews>
  <sheets>
    <sheet name="Fruits &amp; Légumes" sheetId="7" r:id="rId1"/>
    <sheet name="Economat" sheetId="2" r:id="rId2"/>
    <sheet name="Boucherie" sheetId="14" r:id="rId3"/>
    <sheet name="Poisonnerie" sheetId="11" r:id="rId4"/>
    <sheet name="BOF" sheetId="9" r:id="rId5"/>
    <sheet name="Desserts" sheetId="8" r:id="rId6"/>
    <sheet name="Autres" sheetId="4" r:id="rId7"/>
    <sheet name="Traiteur" sheetId="12" r:id="rId8"/>
    <sheet name="Recettes" sheetId="10" r:id="rId9"/>
    <sheet name="Fiche technique" sheetId="17" r:id="rId10"/>
    <sheet name="Annexe" sheetId="16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2" i="7" l="1"/>
  <c r="F201" i="7"/>
  <c r="F199" i="7"/>
  <c r="F198" i="7"/>
  <c r="F197" i="7"/>
  <c r="F196" i="7"/>
  <c r="C62" i="10"/>
  <c r="K52" i="17"/>
  <c r="I52" i="17"/>
  <c r="K51" i="17"/>
  <c r="I51" i="17"/>
  <c r="K50" i="17"/>
  <c r="I49" i="17"/>
  <c r="K49" i="17" s="1"/>
  <c r="I48" i="17"/>
  <c r="K48" i="17" s="1"/>
  <c r="I47" i="17"/>
  <c r="K47" i="17" s="1"/>
  <c r="I46" i="17"/>
  <c r="K46" i="17" s="1"/>
  <c r="I45" i="17"/>
  <c r="K45" i="17" s="1"/>
  <c r="I44" i="17"/>
  <c r="K44" i="17" s="1"/>
  <c r="I43" i="17"/>
  <c r="K43" i="17" s="1"/>
  <c r="I42" i="17"/>
  <c r="K42" i="17" s="1"/>
  <c r="I41" i="17"/>
  <c r="K41" i="17" s="1"/>
  <c r="I40" i="17"/>
  <c r="K40" i="17" s="1"/>
  <c r="I39" i="17"/>
  <c r="K39" i="17" s="1"/>
  <c r="I38" i="17"/>
  <c r="K38" i="17" s="1"/>
  <c r="I37" i="17"/>
  <c r="K37" i="17" s="1"/>
  <c r="I36" i="17"/>
  <c r="K36" i="17" s="1"/>
  <c r="I35" i="17"/>
  <c r="K35" i="17" s="1"/>
  <c r="I34" i="17"/>
  <c r="K34" i="17" s="1"/>
  <c r="I33" i="17"/>
  <c r="K33" i="17" s="1"/>
  <c r="I32" i="17"/>
  <c r="K32" i="17" s="1"/>
  <c r="I31" i="17"/>
  <c r="K31" i="17" s="1"/>
  <c r="I30" i="17"/>
  <c r="K30" i="17" s="1"/>
  <c r="I29" i="17"/>
  <c r="K29" i="17" s="1"/>
  <c r="I28" i="17"/>
  <c r="K28" i="17" s="1"/>
  <c r="I27" i="17"/>
  <c r="K27" i="17" s="1"/>
  <c r="I26" i="17"/>
  <c r="K26" i="17" s="1"/>
  <c r="I25" i="17"/>
  <c r="K25" i="17" s="1"/>
  <c r="I24" i="17"/>
  <c r="K24" i="17" s="1"/>
  <c r="I23" i="17"/>
  <c r="K23" i="17" s="1"/>
  <c r="I22" i="17"/>
  <c r="K22" i="17" s="1"/>
  <c r="I21" i="17"/>
  <c r="K21" i="17" s="1"/>
  <c r="I20" i="17"/>
  <c r="K20" i="17" s="1"/>
  <c r="I19" i="17"/>
  <c r="K19" i="17" s="1"/>
  <c r="I18" i="17"/>
  <c r="K18" i="17" s="1"/>
  <c r="I17" i="17"/>
  <c r="K17" i="17" s="1"/>
  <c r="P101" i="14"/>
  <c r="Q101" i="14" s="1"/>
  <c r="O101" i="14"/>
  <c r="M101" i="14"/>
  <c r="L101" i="14"/>
  <c r="K101" i="14"/>
  <c r="J101" i="14"/>
  <c r="H101" i="14"/>
  <c r="N101" i="14" s="1"/>
  <c r="P100" i="14"/>
  <c r="Q100" i="14" s="1"/>
  <c r="O100" i="14"/>
  <c r="M100" i="14"/>
  <c r="L100" i="14"/>
  <c r="K100" i="14"/>
  <c r="J100" i="14"/>
  <c r="H100" i="14"/>
  <c r="N100" i="14" s="1"/>
  <c r="P99" i="14"/>
  <c r="Q99" i="14" s="1"/>
  <c r="O99" i="14"/>
  <c r="M99" i="14"/>
  <c r="L99" i="14"/>
  <c r="K99" i="14"/>
  <c r="J99" i="14"/>
  <c r="H99" i="14"/>
  <c r="N99" i="14" s="1"/>
  <c r="P98" i="14"/>
  <c r="Q98" i="14" s="1"/>
  <c r="O98" i="14"/>
  <c r="M98" i="14"/>
  <c r="L98" i="14"/>
  <c r="K98" i="14"/>
  <c r="J98" i="14"/>
  <c r="H98" i="14"/>
  <c r="N98" i="14" s="1"/>
  <c r="F98" i="14"/>
  <c r="P97" i="14"/>
  <c r="Q97" i="14" s="1"/>
  <c r="O97" i="14"/>
  <c r="M97" i="14"/>
  <c r="L97" i="14"/>
  <c r="K97" i="14"/>
  <c r="J97" i="14"/>
  <c r="H97" i="14"/>
  <c r="N97" i="14" s="1"/>
  <c r="F97" i="14"/>
  <c r="P96" i="14"/>
  <c r="Q96" i="14" s="1"/>
  <c r="O96" i="14"/>
  <c r="M96" i="14"/>
  <c r="L96" i="14"/>
  <c r="K96" i="14"/>
  <c r="J96" i="14"/>
  <c r="H96" i="14"/>
  <c r="N96" i="14" s="1"/>
  <c r="F96" i="14"/>
  <c r="F102" i="14"/>
  <c r="P95" i="14"/>
  <c r="Q95" i="14" s="1"/>
  <c r="O95" i="14"/>
  <c r="M95" i="14"/>
  <c r="L95" i="14"/>
  <c r="K95" i="14"/>
  <c r="J95" i="14"/>
  <c r="H95" i="14"/>
  <c r="N95" i="14" s="1"/>
  <c r="F95" i="14"/>
  <c r="P94" i="14"/>
  <c r="Q94" i="14" s="1"/>
  <c r="O94" i="14"/>
  <c r="M94" i="14"/>
  <c r="L94" i="14"/>
  <c r="K94" i="14"/>
  <c r="J94" i="14"/>
  <c r="H94" i="14"/>
  <c r="N94" i="14" s="1"/>
  <c r="F94" i="14"/>
  <c r="P93" i="14"/>
  <c r="Q93" i="14" s="1"/>
  <c r="O93" i="14"/>
  <c r="M93" i="14"/>
  <c r="L93" i="14"/>
  <c r="K93" i="14"/>
  <c r="J93" i="14"/>
  <c r="H93" i="14"/>
  <c r="N93" i="14" s="1"/>
  <c r="F93" i="14"/>
  <c r="P92" i="14"/>
  <c r="Q92" i="14" s="1"/>
  <c r="O92" i="14"/>
  <c r="M92" i="14"/>
  <c r="L92" i="14"/>
  <c r="K92" i="14"/>
  <c r="J92" i="14"/>
  <c r="H92" i="14"/>
  <c r="N92" i="14" s="1"/>
  <c r="P91" i="14"/>
  <c r="Q91" i="14" s="1"/>
  <c r="O91" i="14"/>
  <c r="M91" i="14"/>
  <c r="L91" i="14"/>
  <c r="K91" i="14"/>
  <c r="J91" i="14"/>
  <c r="H91" i="14"/>
  <c r="N91" i="14" s="1"/>
  <c r="F91" i="14"/>
  <c r="P90" i="14"/>
  <c r="Q90" i="14" s="1"/>
  <c r="O90" i="14"/>
  <c r="M90" i="14"/>
  <c r="L90" i="14"/>
  <c r="K90" i="14"/>
  <c r="J90" i="14"/>
  <c r="H90" i="14"/>
  <c r="N90" i="14" s="1"/>
  <c r="P89" i="14"/>
  <c r="Q89" i="14" s="1"/>
  <c r="O89" i="14"/>
  <c r="M89" i="14"/>
  <c r="L89" i="14"/>
  <c r="K89" i="14"/>
  <c r="J89" i="14"/>
  <c r="H89" i="14"/>
  <c r="N89" i="14" s="1"/>
  <c r="F89" i="14"/>
  <c r="P88" i="14"/>
  <c r="Q88" i="14" s="1"/>
  <c r="O88" i="14"/>
  <c r="M88" i="14"/>
  <c r="L88" i="14"/>
  <c r="K88" i="14"/>
  <c r="J88" i="14"/>
  <c r="H88" i="14"/>
  <c r="N88" i="14" s="1"/>
  <c r="P87" i="14"/>
  <c r="Q87" i="14" s="1"/>
  <c r="O87" i="14"/>
  <c r="M87" i="14"/>
  <c r="L87" i="14"/>
  <c r="K87" i="14"/>
  <c r="J87" i="14"/>
  <c r="H87" i="14"/>
  <c r="N87" i="14" s="1"/>
  <c r="F87" i="14"/>
  <c r="P86" i="14"/>
  <c r="Q86" i="14" s="1"/>
  <c r="O86" i="14"/>
  <c r="M86" i="14"/>
  <c r="L86" i="14"/>
  <c r="K86" i="14"/>
  <c r="J86" i="14"/>
  <c r="H86" i="14"/>
  <c r="N86" i="14" s="1"/>
  <c r="F86" i="14"/>
  <c r="P85" i="14"/>
  <c r="Q85" i="14" s="1"/>
  <c r="O85" i="14"/>
  <c r="M85" i="14"/>
  <c r="L85" i="14"/>
  <c r="K85" i="14"/>
  <c r="J85" i="14"/>
  <c r="H85" i="14"/>
  <c r="N85" i="14" s="1"/>
  <c r="F85" i="14"/>
  <c r="P84" i="14"/>
  <c r="Q84" i="14" s="1"/>
  <c r="O84" i="14"/>
  <c r="M84" i="14"/>
  <c r="L84" i="14"/>
  <c r="K84" i="14"/>
  <c r="J84" i="14"/>
  <c r="H84" i="14"/>
  <c r="N84" i="14" s="1"/>
  <c r="E84" i="14"/>
  <c r="P83" i="14"/>
  <c r="Q83" i="14" s="1"/>
  <c r="O83" i="14"/>
  <c r="M83" i="14"/>
  <c r="L83" i="14"/>
  <c r="K83" i="14"/>
  <c r="J83" i="14"/>
  <c r="H83" i="14"/>
  <c r="N83" i="14" s="1"/>
  <c r="P82" i="14"/>
  <c r="Q82" i="14" s="1"/>
  <c r="O82" i="14"/>
  <c r="M82" i="14"/>
  <c r="L82" i="14"/>
  <c r="K82" i="14"/>
  <c r="J82" i="14"/>
  <c r="H82" i="14"/>
  <c r="N82" i="14" s="1"/>
  <c r="F82" i="14"/>
  <c r="P81" i="14"/>
  <c r="Q81" i="14" s="1"/>
  <c r="O81" i="14"/>
  <c r="M81" i="14"/>
  <c r="L81" i="14"/>
  <c r="K81" i="14"/>
  <c r="J81" i="14"/>
  <c r="H81" i="14"/>
  <c r="N81" i="14" s="1"/>
  <c r="F81" i="14"/>
  <c r="P80" i="14"/>
  <c r="Q80" i="14" s="1"/>
  <c r="O80" i="14"/>
  <c r="M80" i="14"/>
  <c r="L80" i="14"/>
  <c r="K80" i="14"/>
  <c r="J80" i="14"/>
  <c r="H80" i="14"/>
  <c r="N80" i="14" s="1"/>
  <c r="P79" i="14"/>
  <c r="Q79" i="14" s="1"/>
  <c r="O79" i="14"/>
  <c r="M79" i="14"/>
  <c r="L79" i="14"/>
  <c r="K79" i="14"/>
  <c r="J79" i="14"/>
  <c r="H79" i="14"/>
  <c r="N79" i="14" s="1"/>
  <c r="F79" i="14"/>
  <c r="P78" i="14"/>
  <c r="Q78" i="14" s="1"/>
  <c r="O78" i="14"/>
  <c r="M78" i="14"/>
  <c r="L78" i="14"/>
  <c r="K78" i="14"/>
  <c r="J78" i="14"/>
  <c r="H78" i="14"/>
  <c r="N78" i="14" s="1"/>
  <c r="F78" i="14"/>
  <c r="P77" i="14"/>
  <c r="Q77" i="14" s="1"/>
  <c r="O77" i="14"/>
  <c r="M77" i="14"/>
  <c r="L77" i="14"/>
  <c r="K77" i="14"/>
  <c r="J77" i="14"/>
  <c r="H77" i="14"/>
  <c r="N77" i="14" s="1"/>
  <c r="F77" i="14"/>
  <c r="P76" i="14"/>
  <c r="Q76" i="14" s="1"/>
  <c r="H76" i="14"/>
  <c r="F76" i="14"/>
  <c r="P75" i="14"/>
  <c r="Q75" i="14" s="1"/>
  <c r="O75" i="14"/>
  <c r="M75" i="14"/>
  <c r="L75" i="14"/>
  <c r="K75" i="14"/>
  <c r="J75" i="14"/>
  <c r="H75" i="14"/>
  <c r="N75" i="14" s="1"/>
  <c r="Q74" i="14"/>
  <c r="P74" i="14"/>
  <c r="H74" i="14"/>
  <c r="F74" i="14"/>
  <c r="Q73" i="14"/>
  <c r="P73" i="14"/>
  <c r="H73" i="14"/>
  <c r="F73" i="14"/>
  <c r="Q72" i="14"/>
  <c r="P72" i="14"/>
  <c r="H72" i="14"/>
  <c r="F72" i="14"/>
  <c r="Q71" i="14"/>
  <c r="P71" i="14"/>
  <c r="H71" i="14"/>
  <c r="F71" i="14"/>
  <c r="Q70" i="14"/>
  <c r="P70" i="14"/>
  <c r="H70" i="14"/>
  <c r="F70" i="14"/>
  <c r="Q69" i="14"/>
  <c r="P69" i="14"/>
  <c r="H69" i="14"/>
  <c r="E69" i="14"/>
  <c r="Q68" i="14"/>
  <c r="P68" i="14"/>
  <c r="H68" i="14"/>
  <c r="F68" i="14"/>
  <c r="Q67" i="14"/>
  <c r="P67" i="14"/>
  <c r="H67" i="14"/>
  <c r="P66" i="14"/>
  <c r="Q66" i="14" s="1"/>
  <c r="H66" i="14"/>
  <c r="P65" i="14"/>
  <c r="Q65" i="14" s="1"/>
  <c r="H65" i="14"/>
  <c r="F65" i="14"/>
  <c r="P64" i="14"/>
  <c r="Q64" i="14" s="1"/>
  <c r="H64" i="14"/>
  <c r="F64" i="14"/>
  <c r="P63" i="14"/>
  <c r="Q63" i="14" s="1"/>
  <c r="H63" i="14"/>
  <c r="F63" i="14"/>
  <c r="P62" i="14"/>
  <c r="Q62" i="14" s="1"/>
  <c r="H62" i="14"/>
  <c r="Q61" i="14"/>
  <c r="P61" i="14"/>
  <c r="H61" i="14"/>
  <c r="E61" i="14"/>
  <c r="Q60" i="14"/>
  <c r="P60" i="14"/>
  <c r="H60" i="14"/>
  <c r="F60" i="14"/>
  <c r="Q59" i="14"/>
  <c r="P59" i="14"/>
  <c r="H59" i="14"/>
  <c r="E59" i="14"/>
  <c r="Q58" i="14"/>
  <c r="P58" i="14"/>
  <c r="H58" i="14"/>
  <c r="E58" i="14"/>
  <c r="Q57" i="14"/>
  <c r="P57" i="14"/>
  <c r="H57" i="14"/>
  <c r="E57" i="14"/>
  <c r="Q56" i="14"/>
  <c r="P56" i="14"/>
  <c r="H56" i="14"/>
  <c r="E56" i="14"/>
  <c r="Q55" i="14"/>
  <c r="P55" i="14"/>
  <c r="H55" i="14"/>
  <c r="F55" i="14"/>
  <c r="Q54" i="14"/>
  <c r="P54" i="14"/>
  <c r="H54" i="14"/>
  <c r="F54" i="14"/>
  <c r="Q53" i="14"/>
  <c r="P53" i="14"/>
  <c r="H53" i="14"/>
  <c r="F53" i="14"/>
  <c r="Q52" i="14"/>
  <c r="P52" i="14"/>
  <c r="H52" i="14"/>
  <c r="F52" i="14"/>
  <c r="Q51" i="14"/>
  <c r="P51" i="14"/>
  <c r="H51" i="14"/>
  <c r="F51" i="14"/>
  <c r="Q50" i="14"/>
  <c r="P50" i="14"/>
  <c r="H50" i="14"/>
  <c r="E50" i="14"/>
  <c r="Q49" i="14"/>
  <c r="P49" i="14"/>
  <c r="O49" i="14"/>
  <c r="M49" i="14"/>
  <c r="L49" i="14"/>
  <c r="K49" i="14"/>
  <c r="J49" i="14"/>
  <c r="H49" i="14"/>
  <c r="N49" i="14" s="1"/>
  <c r="P48" i="14"/>
  <c r="Q48" i="14" s="1"/>
  <c r="O48" i="14"/>
  <c r="N48" i="14"/>
  <c r="M48" i="14"/>
  <c r="L48" i="14"/>
  <c r="K48" i="14"/>
  <c r="J48" i="14"/>
  <c r="H48" i="14"/>
  <c r="F48" i="14"/>
  <c r="P47" i="14"/>
  <c r="Q47" i="14" s="1"/>
  <c r="O47" i="14"/>
  <c r="M47" i="14"/>
  <c r="L47" i="14"/>
  <c r="K47" i="14"/>
  <c r="J47" i="14"/>
  <c r="H47" i="14"/>
  <c r="N47" i="14" s="1"/>
  <c r="F47" i="14"/>
  <c r="Q46" i="14"/>
  <c r="P46" i="14"/>
  <c r="H46" i="14"/>
  <c r="E46" i="14"/>
  <c r="Q45" i="14"/>
  <c r="P45" i="14"/>
  <c r="O45" i="14"/>
  <c r="M45" i="14"/>
  <c r="L45" i="14"/>
  <c r="K45" i="14"/>
  <c r="J45" i="14"/>
  <c r="H45" i="14"/>
  <c r="N45" i="14" s="1"/>
  <c r="P44" i="14"/>
  <c r="Q44" i="14" s="1"/>
  <c r="O44" i="14"/>
  <c r="M44" i="14"/>
  <c r="L44" i="14"/>
  <c r="K44" i="14"/>
  <c r="J44" i="14"/>
  <c r="H44" i="14"/>
  <c r="N44" i="14" s="1"/>
  <c r="F44" i="14"/>
  <c r="P43" i="14"/>
  <c r="Q43" i="14" s="1"/>
  <c r="O43" i="14"/>
  <c r="M43" i="14"/>
  <c r="L43" i="14"/>
  <c r="K43" i="14"/>
  <c r="J43" i="14"/>
  <c r="H43" i="14"/>
  <c r="N43" i="14" s="1"/>
  <c r="F43" i="14"/>
  <c r="P42" i="14"/>
  <c r="Q42" i="14" s="1"/>
  <c r="H42" i="14"/>
  <c r="F42" i="14"/>
  <c r="P41" i="14"/>
  <c r="Q41" i="14" s="1"/>
  <c r="H41" i="14"/>
  <c r="F41" i="14"/>
  <c r="P40" i="14"/>
  <c r="Q40" i="14" s="1"/>
  <c r="O40" i="14"/>
  <c r="N40" i="14"/>
  <c r="M40" i="14"/>
  <c r="L40" i="14"/>
  <c r="K40" i="14"/>
  <c r="J40" i="14"/>
  <c r="H40" i="14"/>
  <c r="P39" i="14"/>
  <c r="Q39" i="14" s="1"/>
  <c r="H39" i="14"/>
  <c r="F39" i="14"/>
  <c r="P38" i="14"/>
  <c r="Q38" i="14" s="1"/>
  <c r="H38" i="14"/>
  <c r="F38" i="14"/>
  <c r="P37" i="14"/>
  <c r="Q37" i="14" s="1"/>
  <c r="H37" i="14"/>
  <c r="F37" i="14"/>
  <c r="P36" i="14"/>
  <c r="Q36" i="14" s="1"/>
  <c r="H36" i="14"/>
  <c r="F36" i="14"/>
  <c r="P35" i="14"/>
  <c r="Q35" i="14" s="1"/>
  <c r="O35" i="14"/>
  <c r="M35" i="14"/>
  <c r="L35" i="14"/>
  <c r="K35" i="14"/>
  <c r="J35" i="14"/>
  <c r="H35" i="14"/>
  <c r="N35" i="14" s="1"/>
  <c r="P34" i="14"/>
  <c r="Q34" i="14" s="1"/>
  <c r="O34" i="14"/>
  <c r="M34" i="14"/>
  <c r="L34" i="14"/>
  <c r="K34" i="14"/>
  <c r="J34" i="14"/>
  <c r="H34" i="14"/>
  <c r="N34" i="14" s="1"/>
  <c r="F34" i="14"/>
  <c r="P33" i="14"/>
  <c r="Q33" i="14" s="1"/>
  <c r="O33" i="14"/>
  <c r="M33" i="14"/>
  <c r="L33" i="14"/>
  <c r="K33" i="14"/>
  <c r="J33" i="14"/>
  <c r="H33" i="14"/>
  <c r="N33" i="14" s="1"/>
  <c r="E33" i="14"/>
  <c r="P32" i="14"/>
  <c r="Q32" i="14" s="1"/>
  <c r="H32" i="14"/>
  <c r="F32" i="14"/>
  <c r="P31" i="14"/>
  <c r="Q31" i="14" s="1"/>
  <c r="O31" i="14"/>
  <c r="N31" i="14"/>
  <c r="M31" i="14"/>
  <c r="L31" i="14"/>
  <c r="K31" i="14"/>
  <c r="J31" i="14"/>
  <c r="H31" i="14"/>
  <c r="P30" i="14"/>
  <c r="Q30" i="14" s="1"/>
  <c r="H30" i="14"/>
  <c r="F30" i="14"/>
  <c r="P29" i="14"/>
  <c r="Q29" i="14" s="1"/>
  <c r="O29" i="14"/>
  <c r="M29" i="14"/>
  <c r="L29" i="14"/>
  <c r="K29" i="14"/>
  <c r="J29" i="14"/>
  <c r="H29" i="14"/>
  <c r="N29" i="14" s="1"/>
  <c r="P28" i="14"/>
  <c r="Q28" i="14" s="1"/>
  <c r="O28" i="14"/>
  <c r="M28" i="14"/>
  <c r="L28" i="14"/>
  <c r="K28" i="14"/>
  <c r="J28" i="14"/>
  <c r="H28" i="14"/>
  <c r="N28" i="14" s="1"/>
  <c r="F28" i="14"/>
  <c r="Q27" i="14"/>
  <c r="P27" i="14"/>
  <c r="O27" i="14"/>
  <c r="M27" i="14"/>
  <c r="L27" i="14"/>
  <c r="K27" i="14"/>
  <c r="J27" i="14"/>
  <c r="H27" i="14"/>
  <c r="N27" i="14" s="1"/>
  <c r="E27" i="14"/>
  <c r="P26" i="14"/>
  <c r="Q26" i="14" s="1"/>
  <c r="H26" i="14"/>
  <c r="E26" i="14"/>
  <c r="P25" i="14"/>
  <c r="Q25" i="14" s="1"/>
  <c r="H25" i="14"/>
  <c r="F25" i="14"/>
  <c r="P24" i="14"/>
  <c r="Q24" i="14" s="1"/>
  <c r="O24" i="14"/>
  <c r="M24" i="14"/>
  <c r="L24" i="14"/>
  <c r="K24" i="14"/>
  <c r="J24" i="14"/>
  <c r="H24" i="14"/>
  <c r="N24" i="14" s="1"/>
  <c r="F24" i="14"/>
  <c r="P23" i="14"/>
  <c r="Q23" i="14" s="1"/>
  <c r="H23" i="14"/>
  <c r="F23" i="14"/>
  <c r="P22" i="14"/>
  <c r="Q22" i="14" s="1"/>
  <c r="O22" i="14"/>
  <c r="N22" i="14"/>
  <c r="M22" i="14"/>
  <c r="L22" i="14"/>
  <c r="K22" i="14"/>
  <c r="J22" i="14"/>
  <c r="H22" i="14"/>
  <c r="F22" i="14"/>
  <c r="P21" i="14"/>
  <c r="Q21" i="14" s="1"/>
  <c r="O21" i="14"/>
  <c r="M21" i="14"/>
  <c r="L21" i="14"/>
  <c r="K21" i="14"/>
  <c r="J21" i="14"/>
  <c r="H21" i="14"/>
  <c r="N21" i="14" s="1"/>
  <c r="P20" i="14"/>
  <c r="Q20" i="14" s="1"/>
  <c r="O20" i="14"/>
  <c r="M20" i="14"/>
  <c r="L20" i="14"/>
  <c r="K20" i="14"/>
  <c r="J20" i="14"/>
  <c r="H20" i="14"/>
  <c r="N20" i="14" s="1"/>
  <c r="F20" i="14"/>
  <c r="Q19" i="14"/>
  <c r="P19" i="14"/>
  <c r="H19" i="14"/>
  <c r="F19" i="14"/>
  <c r="Q18" i="14"/>
  <c r="P18" i="14"/>
  <c r="H18" i="14"/>
  <c r="F18" i="14"/>
  <c r="Q17" i="14"/>
  <c r="P17" i="14"/>
  <c r="O17" i="14"/>
  <c r="M17" i="14"/>
  <c r="L17" i="14"/>
  <c r="K17" i="14"/>
  <c r="J17" i="14"/>
  <c r="H17" i="14"/>
  <c r="N17" i="14" s="1"/>
  <c r="F17" i="14"/>
  <c r="P16" i="14"/>
  <c r="Q16" i="14" s="1"/>
  <c r="O16" i="14"/>
  <c r="M16" i="14"/>
  <c r="L16" i="14"/>
  <c r="K16" i="14"/>
  <c r="J16" i="14"/>
  <c r="H16" i="14"/>
  <c r="N16" i="14" s="1"/>
  <c r="P15" i="14"/>
  <c r="Q15" i="14" s="1"/>
  <c r="O15" i="14"/>
  <c r="M15" i="14"/>
  <c r="L15" i="14"/>
  <c r="K15" i="14"/>
  <c r="J15" i="14"/>
  <c r="H15" i="14"/>
  <c r="N15" i="14" s="1"/>
  <c r="F15" i="14"/>
  <c r="P14" i="14"/>
  <c r="Q14" i="14" s="1"/>
  <c r="O14" i="14"/>
  <c r="M14" i="14"/>
  <c r="L14" i="14"/>
  <c r="K14" i="14"/>
  <c r="J14" i="14"/>
  <c r="H14" i="14"/>
  <c r="N14" i="14" s="1"/>
  <c r="F14" i="14"/>
  <c r="P13" i="14"/>
  <c r="Q13" i="14" s="1"/>
  <c r="O13" i="14"/>
  <c r="N13" i="14"/>
  <c r="M13" i="14"/>
  <c r="L13" i="14"/>
  <c r="K13" i="14"/>
  <c r="J13" i="14"/>
  <c r="H13" i="14"/>
  <c r="P12" i="14"/>
  <c r="Q12" i="14" s="1"/>
  <c r="O12" i="14"/>
  <c r="M12" i="14"/>
  <c r="L12" i="14"/>
  <c r="K12" i="14"/>
  <c r="J12" i="14"/>
  <c r="H12" i="14"/>
  <c r="N12" i="14" s="1"/>
  <c r="F12" i="14"/>
  <c r="Q11" i="14"/>
  <c r="P11" i="14"/>
  <c r="H11" i="14"/>
  <c r="F11" i="14"/>
  <c r="Q10" i="14"/>
  <c r="P10" i="14"/>
  <c r="H10" i="14"/>
  <c r="F10" i="14"/>
  <c r="Q9" i="14"/>
  <c r="P9" i="14"/>
  <c r="H9" i="14"/>
  <c r="F9" i="14"/>
  <c r="Q8" i="14"/>
  <c r="P8" i="14"/>
  <c r="H8" i="14"/>
  <c r="F8" i="14"/>
  <c r="Q7" i="14"/>
  <c r="P7" i="14"/>
  <c r="H7" i="14"/>
  <c r="F7" i="14"/>
  <c r="Q6" i="14"/>
  <c r="P6" i="14"/>
  <c r="H6" i="14"/>
  <c r="F6" i="14"/>
  <c r="Q5" i="14"/>
  <c r="P5" i="14"/>
  <c r="H5" i="14"/>
  <c r="F5" i="14"/>
  <c r="Q4" i="14"/>
  <c r="P4" i="14"/>
  <c r="H4" i="14"/>
  <c r="E4" i="14"/>
  <c r="Q3" i="14"/>
  <c r="P3" i="14"/>
  <c r="H3" i="14"/>
  <c r="F3" i="14"/>
  <c r="Q2" i="14"/>
  <c r="P2" i="14"/>
  <c r="H2" i="14"/>
  <c r="F2" i="14"/>
  <c r="K53" i="17" l="1"/>
  <c r="H44" i="10"/>
  <c r="I44" i="10" s="1"/>
  <c r="H46" i="10"/>
  <c r="I46" i="10" s="1"/>
  <c r="H38" i="10"/>
  <c r="I38" i="10" s="1"/>
  <c r="H39" i="10"/>
  <c r="I39" i="10" s="1"/>
  <c r="H40" i="10"/>
  <c r="I40" i="10" s="1"/>
  <c r="H26" i="10"/>
  <c r="I26" i="10" s="1"/>
  <c r="H28" i="10"/>
  <c r="I28" i="10" s="1"/>
  <c r="H22" i="10"/>
  <c r="I22" i="10" s="1"/>
  <c r="H15" i="10"/>
  <c r="I15" i="10" s="1"/>
  <c r="H16" i="10"/>
  <c r="I16" i="10" s="1"/>
  <c r="H17" i="10"/>
  <c r="I17" i="10" s="1"/>
  <c r="F44" i="10"/>
  <c r="F45" i="10"/>
  <c r="F46" i="10"/>
  <c r="F43" i="10"/>
  <c r="H43" i="10" s="1"/>
  <c r="I43" i="10" s="1"/>
  <c r="E43" i="10"/>
  <c r="F26" i="10"/>
  <c r="F27" i="10"/>
  <c r="H27" i="10" s="1"/>
  <c r="I27" i="10" s="1"/>
  <c r="F28" i="10"/>
  <c r="F25" i="10"/>
  <c r="E25" i="10"/>
  <c r="E44" i="10"/>
  <c r="E45" i="10"/>
  <c r="H45" i="10" s="1"/>
  <c r="I45" i="10" s="1"/>
  <c r="E46" i="10"/>
  <c r="B43" i="10"/>
  <c r="E38" i="10"/>
  <c r="E39" i="10"/>
  <c r="E40" i="10"/>
  <c r="E37" i="10"/>
  <c r="H37" i="10" s="1"/>
  <c r="I37" i="10" s="1"/>
  <c r="B37" i="10"/>
  <c r="E26" i="10"/>
  <c r="E27" i="10"/>
  <c r="E28" i="10"/>
  <c r="B25" i="10"/>
  <c r="E21" i="10"/>
  <c r="H21" i="10" s="1"/>
  <c r="I21" i="10" s="1"/>
  <c r="E22" i="10"/>
  <c r="E23" i="10"/>
  <c r="E20" i="10"/>
  <c r="H20" i="10" s="1"/>
  <c r="I20" i="10" s="1"/>
  <c r="B20" i="10"/>
  <c r="E15" i="10"/>
  <c r="E16" i="10"/>
  <c r="E17" i="10"/>
  <c r="B12" i="10"/>
  <c r="E5" i="10"/>
  <c r="H5" i="10" s="1"/>
  <c r="I5" i="10" s="1"/>
  <c r="E6" i="10"/>
  <c r="H6" i="10" s="1"/>
  <c r="I6" i="10" s="1"/>
  <c r="E7" i="10"/>
  <c r="H7" i="10" s="1"/>
  <c r="I7" i="10" s="1"/>
  <c r="E8" i="10"/>
  <c r="H8" i="10" s="1"/>
  <c r="I8" i="10" s="1"/>
  <c r="E4" i="10"/>
  <c r="H4" i="10" s="1"/>
  <c r="I4" i="10" s="1"/>
  <c r="K55" i="17" l="1"/>
  <c r="E12" i="17" s="1"/>
  <c r="E14" i="17" s="1"/>
  <c r="K54" i="17"/>
  <c r="H25" i="10"/>
  <c r="I25" i="10" s="1"/>
  <c r="D44" i="10"/>
  <c r="D45" i="10"/>
  <c r="D46" i="10"/>
  <c r="D43" i="10"/>
  <c r="C43" i="10"/>
  <c r="D38" i="10"/>
  <c r="D39" i="10"/>
  <c r="D40" i="10"/>
  <c r="D37" i="10"/>
  <c r="D26" i="10"/>
  <c r="D27" i="10"/>
  <c r="D28" i="10"/>
  <c r="D25" i="10"/>
  <c r="C25" i="10"/>
  <c r="D21" i="10"/>
  <c r="D22" i="10"/>
  <c r="D20" i="10"/>
  <c r="D13" i="10"/>
  <c r="D14" i="10"/>
  <c r="D15" i="10"/>
  <c r="D16" i="10"/>
  <c r="D17" i="10"/>
  <c r="D12" i="10"/>
  <c r="C12" i="10"/>
  <c r="D5" i="10"/>
  <c r="D6" i="10"/>
  <c r="D7" i="10"/>
  <c r="D8" i="10"/>
  <c r="D4" i="10"/>
  <c r="B4" i="10"/>
  <c r="C4" i="10" s="1"/>
  <c r="C50" i="10"/>
  <c r="C51" i="10"/>
  <c r="C52" i="10"/>
  <c r="C49" i="10"/>
  <c r="C37" i="10"/>
  <c r="C32" i="10"/>
  <c r="C33" i="10"/>
  <c r="C34" i="10"/>
  <c r="C31" i="10"/>
  <c r="C20" i="10"/>
  <c r="B44" i="10"/>
  <c r="C44" i="10" s="1"/>
  <c r="B45" i="10"/>
  <c r="C45" i="10" s="1"/>
  <c r="B46" i="10"/>
  <c r="C46" i="10" s="1"/>
  <c r="B38" i="10"/>
  <c r="C38" i="10" s="1"/>
  <c r="B39" i="10"/>
  <c r="C39" i="10" s="1"/>
  <c r="B40" i="10"/>
  <c r="C40" i="10" s="1"/>
  <c r="B26" i="10"/>
  <c r="C26" i="10" s="1"/>
  <c r="B27" i="10"/>
  <c r="C27" i="10" s="1"/>
  <c r="B28" i="10"/>
  <c r="C28" i="10" s="1"/>
  <c r="B21" i="10"/>
  <c r="C21" i="10" s="1"/>
  <c r="B22" i="10"/>
  <c r="C22" i="10" s="1"/>
  <c r="B13" i="10"/>
  <c r="C13" i="10" s="1"/>
  <c r="B14" i="10"/>
  <c r="C14" i="10" s="1"/>
  <c r="B15" i="10"/>
  <c r="C15" i="10" s="1"/>
  <c r="B16" i="10"/>
  <c r="C16" i="10" s="1"/>
  <c r="B17" i="10"/>
  <c r="C17" i="10" s="1"/>
  <c r="B5" i="10"/>
  <c r="C5" i="10" s="1"/>
  <c r="B6" i="10"/>
  <c r="C6" i="10" s="1"/>
  <c r="B7" i="10"/>
  <c r="C7" i="10" s="1"/>
  <c r="B8" i="10"/>
  <c r="C8" i="10" s="1"/>
  <c r="A3" i="16" l="1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2" i="16" s="1"/>
  <c r="A383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417" i="16" s="1"/>
  <c r="A418" i="16" s="1"/>
  <c r="A419" i="16" s="1"/>
  <c r="A420" i="16" s="1"/>
  <c r="A421" i="16" s="1"/>
  <c r="A422" i="16" s="1"/>
  <c r="A423" i="16" s="1"/>
  <c r="A424" i="16" s="1"/>
  <c r="A425" i="16" s="1"/>
  <c r="A426" i="16" s="1"/>
  <c r="A427" i="16" s="1"/>
  <c r="A428" i="16" s="1"/>
  <c r="A429" i="16" s="1"/>
  <c r="A430" i="16" s="1"/>
  <c r="A431" i="16" s="1"/>
  <c r="A432" i="16" s="1"/>
  <c r="A433" i="16" s="1"/>
  <c r="A434" i="16" s="1"/>
  <c r="A435" i="16" s="1"/>
  <c r="A436" i="16" s="1"/>
  <c r="A437" i="16" s="1"/>
  <c r="A438" i="16" s="1"/>
  <c r="A439" i="16" s="1"/>
  <c r="A440" i="16" s="1"/>
  <c r="A441" i="16" s="1"/>
  <c r="A442" i="16" s="1"/>
  <c r="A443" i="16" s="1"/>
  <c r="A444" i="16" s="1"/>
  <c r="A445" i="16" s="1"/>
  <c r="A446" i="16" s="1"/>
  <c r="A447" i="16" s="1"/>
  <c r="A448" i="16" s="1"/>
  <c r="A449" i="16" s="1"/>
  <c r="A450" i="16" s="1"/>
  <c r="A451" i="16" s="1"/>
  <c r="A452" i="16" s="1"/>
  <c r="A453" i="16" s="1"/>
  <c r="A454" i="16" s="1"/>
  <c r="A455" i="16" s="1"/>
  <c r="A456" i="16" s="1"/>
  <c r="A457" i="16" s="1"/>
  <c r="A458" i="16" s="1"/>
  <c r="A459" i="16" s="1"/>
  <c r="A460" i="16" s="1"/>
  <c r="A461" i="16" s="1"/>
  <c r="A462" i="16" s="1"/>
  <c r="A463" i="16" s="1"/>
  <c r="A464" i="16" s="1"/>
  <c r="A465" i="16" s="1"/>
  <c r="A466" i="16" s="1"/>
  <c r="A467" i="16" s="1"/>
  <c r="A468" i="16" s="1"/>
  <c r="A469" i="16" s="1"/>
  <c r="A470" i="16" s="1"/>
  <c r="A471" i="16" s="1"/>
  <c r="A472" i="16" s="1"/>
  <c r="A473" i="16" s="1"/>
  <c r="A474" i="16" s="1"/>
  <c r="A475" i="16" s="1"/>
  <c r="A476" i="16" s="1"/>
  <c r="A477" i="16" s="1"/>
  <c r="A478" i="16" s="1"/>
  <c r="A479" i="16" s="1"/>
  <c r="A480" i="16" s="1"/>
  <c r="A481" i="16" s="1"/>
  <c r="A482" i="16" s="1"/>
  <c r="A483" i="16" s="1"/>
  <c r="A484" i="16" s="1"/>
  <c r="A485" i="16" s="1"/>
  <c r="A486" i="16" s="1"/>
  <c r="A487" i="16" s="1"/>
  <c r="A488" i="16" s="1"/>
  <c r="A489" i="16" s="1"/>
  <c r="A490" i="16" s="1"/>
  <c r="A491" i="16" s="1"/>
  <c r="A492" i="16" s="1"/>
  <c r="A493" i="16" s="1"/>
  <c r="A494" i="16" s="1"/>
  <c r="A495" i="16" s="1"/>
  <c r="A496" i="16" s="1"/>
  <c r="A497" i="16" s="1"/>
  <c r="A498" i="16" s="1"/>
  <c r="A499" i="16" s="1"/>
  <c r="A500" i="16" s="1"/>
  <c r="A501" i="16" s="1"/>
  <c r="A502" i="16" s="1"/>
  <c r="A503" i="16" s="1"/>
  <c r="A504" i="16" s="1"/>
  <c r="A505" i="16" s="1"/>
  <c r="A506" i="16" s="1"/>
  <c r="A507" i="16" s="1"/>
  <c r="A508" i="16" s="1"/>
  <c r="A509" i="16" s="1"/>
  <c r="A510" i="16" s="1"/>
  <c r="A511" i="16" s="1"/>
  <c r="A512" i="16" s="1"/>
  <c r="A513" i="16" s="1"/>
  <c r="A514" i="16" s="1"/>
  <c r="A515" i="16" s="1"/>
  <c r="A516" i="16" s="1"/>
  <c r="A517" i="16" s="1"/>
  <c r="A518" i="16" s="1"/>
  <c r="A519" i="16" s="1"/>
  <c r="A520" i="16" s="1"/>
  <c r="A521" i="16" s="1"/>
  <c r="A522" i="16" s="1"/>
  <c r="A523" i="16" s="1"/>
  <c r="A524" i="16" s="1"/>
  <c r="A525" i="16" s="1"/>
  <c r="A526" i="16" s="1"/>
  <c r="A527" i="16" s="1"/>
  <c r="A528" i="16" s="1"/>
  <c r="A529" i="16" s="1"/>
  <c r="A530" i="16" s="1"/>
  <c r="A531" i="16" s="1"/>
  <c r="A532" i="16" s="1"/>
  <c r="A533" i="16" s="1"/>
  <c r="A534" i="16" s="1"/>
  <c r="A535" i="16" s="1"/>
  <c r="A536" i="16" s="1"/>
  <c r="A537" i="16" s="1"/>
  <c r="A538" i="16" s="1"/>
  <c r="A539" i="16" s="1"/>
  <c r="A540" i="16" s="1"/>
  <c r="A541" i="16" s="1"/>
  <c r="A542" i="16" s="1"/>
  <c r="A543" i="16" s="1"/>
  <c r="A544" i="16" s="1"/>
  <c r="A545" i="16" s="1"/>
  <c r="A546" i="16" s="1"/>
  <c r="A547" i="16" s="1"/>
  <c r="A548" i="16" s="1"/>
  <c r="A549" i="16" s="1"/>
  <c r="A550" i="16" s="1"/>
  <c r="A551" i="16" s="1"/>
  <c r="A552" i="16" s="1"/>
  <c r="A553" i="16" s="1"/>
  <c r="A554" i="16" s="1"/>
  <c r="A555" i="16" s="1"/>
  <c r="A556" i="16" s="1"/>
  <c r="A557" i="16" s="1"/>
  <c r="A558" i="16" s="1"/>
  <c r="A559" i="16" s="1"/>
  <c r="A560" i="16" s="1"/>
  <c r="A561" i="16" s="1"/>
  <c r="A562" i="16" s="1"/>
  <c r="A563" i="16" s="1"/>
  <c r="A564" i="16" s="1"/>
  <c r="A565" i="16" s="1"/>
  <c r="A566" i="16" s="1"/>
  <c r="A567" i="16" s="1"/>
  <c r="A568" i="16" s="1"/>
  <c r="A569" i="16" s="1"/>
  <c r="A570" i="16" s="1"/>
  <c r="A571" i="16" s="1"/>
  <c r="A572" i="16" s="1"/>
  <c r="A573" i="16" s="1"/>
  <c r="A574" i="16" s="1"/>
  <c r="A575" i="16" s="1"/>
  <c r="A576" i="16" s="1"/>
  <c r="A577" i="16" s="1"/>
  <c r="A578" i="16" s="1"/>
  <c r="A579" i="16" s="1"/>
  <c r="A580" i="16" s="1"/>
  <c r="A581" i="16" s="1"/>
  <c r="A582" i="16" s="1"/>
  <c r="A583" i="16" s="1"/>
  <c r="A584" i="16" s="1"/>
  <c r="A585" i="16" s="1"/>
  <c r="A586" i="16" s="1"/>
  <c r="A587" i="16" s="1"/>
  <c r="A588" i="16" s="1"/>
  <c r="A589" i="16" s="1"/>
  <c r="A590" i="16" s="1"/>
  <c r="A591" i="16" s="1"/>
  <c r="A592" i="16" s="1"/>
  <c r="A593" i="16" s="1"/>
  <c r="A594" i="16" s="1"/>
  <c r="A595" i="16" s="1"/>
  <c r="A596" i="16" s="1"/>
  <c r="A597" i="16" s="1"/>
  <c r="A598" i="16" s="1"/>
  <c r="A599" i="16" s="1"/>
  <c r="A600" i="16" s="1"/>
  <c r="A601" i="16" s="1"/>
  <c r="A602" i="16" s="1"/>
  <c r="A603" i="16" s="1"/>
  <c r="A604" i="16" s="1"/>
  <c r="A605" i="16" s="1"/>
  <c r="A606" i="16" s="1"/>
  <c r="A607" i="16" s="1"/>
  <c r="A608" i="16" s="1"/>
  <c r="A609" i="16" s="1"/>
  <c r="A610" i="16" s="1"/>
  <c r="A611" i="16" s="1"/>
  <c r="A612" i="16" s="1"/>
  <c r="A613" i="16" s="1"/>
  <c r="A614" i="16" s="1"/>
  <c r="A615" i="16" s="1"/>
  <c r="A616" i="16" s="1"/>
  <c r="A617" i="16" s="1"/>
  <c r="A618" i="16" s="1"/>
  <c r="A619" i="16" s="1"/>
  <c r="A620" i="16" s="1"/>
  <c r="A621" i="16" s="1"/>
  <c r="A622" i="16" s="1"/>
  <c r="A623" i="16" s="1"/>
  <c r="A624" i="16" s="1"/>
  <c r="A625" i="16" s="1"/>
  <c r="A626" i="16" s="1"/>
  <c r="A627" i="16" s="1"/>
  <c r="A628" i="16" s="1"/>
  <c r="A629" i="16" s="1"/>
  <c r="A630" i="16" s="1"/>
  <c r="A631" i="16" s="1"/>
  <c r="A632" i="16" s="1"/>
  <c r="A633" i="16" s="1"/>
  <c r="A634" i="16" s="1"/>
  <c r="A635" i="16" s="1"/>
  <c r="A636" i="16" s="1"/>
  <c r="A637" i="16" s="1"/>
  <c r="A638" i="16" s="1"/>
  <c r="A639" i="16" s="1"/>
  <c r="A640" i="16" s="1"/>
  <c r="A641" i="16" s="1"/>
  <c r="A642" i="16" s="1"/>
  <c r="A643" i="16" s="1"/>
  <c r="A644" i="16" s="1"/>
  <c r="A645" i="16" s="1"/>
  <c r="A646" i="16" s="1"/>
  <c r="A647" i="16" s="1"/>
  <c r="A648" i="16" s="1"/>
  <c r="A649" i="16" s="1"/>
  <c r="A650" i="16" s="1"/>
  <c r="A651" i="16" s="1"/>
  <c r="A652" i="16" s="1"/>
  <c r="A653" i="16" s="1"/>
  <c r="A654" i="16" s="1"/>
  <c r="A655" i="16" s="1"/>
  <c r="A656" i="16" s="1"/>
  <c r="A657" i="16" s="1"/>
  <c r="A658" i="16" s="1"/>
  <c r="A659" i="16" s="1"/>
  <c r="A660" i="16" s="1"/>
  <c r="A661" i="16" s="1"/>
  <c r="A662" i="16" s="1"/>
  <c r="A663" i="16" s="1"/>
  <c r="A664" i="16" s="1"/>
  <c r="A665" i="16" s="1"/>
  <c r="A666" i="16" s="1"/>
  <c r="A667" i="16" s="1"/>
  <c r="A668" i="16" s="1"/>
  <c r="A669" i="16" s="1"/>
  <c r="A670" i="16" s="1"/>
  <c r="A671" i="16" s="1"/>
  <c r="A672" i="16" s="1"/>
  <c r="A673" i="16" s="1"/>
  <c r="A674" i="16" s="1"/>
  <c r="A675" i="16" s="1"/>
  <c r="A676" i="16" s="1"/>
  <c r="A677" i="16" s="1"/>
  <c r="A678" i="16" s="1"/>
  <c r="A679" i="16" s="1"/>
  <c r="A680" i="16" s="1"/>
  <c r="A681" i="16" s="1"/>
  <c r="A682" i="16" s="1"/>
  <c r="A683" i="16" s="1"/>
  <c r="A684" i="16" s="1"/>
  <c r="A685" i="16" s="1"/>
  <c r="A686" i="16" s="1"/>
  <c r="A687" i="16" s="1"/>
  <c r="A688" i="16" s="1"/>
  <c r="A689" i="16" s="1"/>
  <c r="A690" i="16" s="1"/>
  <c r="A691" i="16" s="1"/>
  <c r="A692" i="16" s="1"/>
  <c r="A693" i="16" s="1"/>
  <c r="A694" i="16" s="1"/>
  <c r="A695" i="16" s="1"/>
  <c r="A696" i="16" s="1"/>
  <c r="A697" i="16" s="1"/>
  <c r="A698" i="16" s="1"/>
  <c r="A699" i="16" s="1"/>
  <c r="A700" i="16" s="1"/>
  <c r="A701" i="16" s="1"/>
  <c r="A702" i="16" s="1"/>
  <c r="A703" i="16" s="1"/>
  <c r="A704" i="16" s="1"/>
  <c r="A705" i="16" s="1"/>
  <c r="A706" i="16" s="1"/>
  <c r="A707" i="16" s="1"/>
  <c r="A708" i="16" s="1"/>
  <c r="A709" i="16" s="1"/>
  <c r="A710" i="16" s="1"/>
  <c r="A711" i="16" s="1"/>
  <c r="A712" i="16" s="1"/>
  <c r="A713" i="16" s="1"/>
  <c r="A714" i="16" s="1"/>
  <c r="A715" i="16" s="1"/>
  <c r="A716" i="16" s="1"/>
  <c r="A717" i="16" s="1"/>
  <c r="A718" i="16" s="1"/>
  <c r="A719" i="16" s="1"/>
  <c r="A720" i="16" s="1"/>
  <c r="A721" i="16" s="1"/>
  <c r="A722" i="16" s="1"/>
  <c r="A723" i="16" s="1"/>
  <c r="A724" i="16" s="1"/>
  <c r="A725" i="16" s="1"/>
  <c r="A726" i="16" s="1"/>
  <c r="A727" i="16" s="1"/>
  <c r="A728" i="16" s="1"/>
  <c r="A729" i="16" s="1"/>
  <c r="A730" i="16" s="1"/>
  <c r="A731" i="16" s="1"/>
  <c r="A732" i="16" s="1"/>
  <c r="A733" i="16" s="1"/>
  <c r="A734" i="16" s="1"/>
  <c r="A735" i="16" s="1"/>
  <c r="A736" i="16" s="1"/>
  <c r="A737" i="16" s="1"/>
  <c r="A738" i="16" s="1"/>
  <c r="A739" i="16" s="1"/>
  <c r="A740" i="16" s="1"/>
  <c r="A741" i="16" s="1"/>
  <c r="A742" i="16" s="1"/>
  <c r="A743" i="16" s="1"/>
  <c r="A744" i="16" s="1"/>
  <c r="A745" i="16" s="1"/>
  <c r="A746" i="16" s="1"/>
  <c r="A747" i="16" s="1"/>
  <c r="A748" i="16" s="1"/>
  <c r="A749" i="16" s="1"/>
  <c r="A750" i="16" s="1"/>
  <c r="A751" i="16" s="1"/>
  <c r="A752" i="16" s="1"/>
  <c r="A753" i="16" s="1"/>
  <c r="A754" i="16" s="1"/>
  <c r="A755" i="16" s="1"/>
  <c r="A756" i="16" s="1"/>
  <c r="A757" i="16" s="1"/>
  <c r="A758" i="16" s="1"/>
  <c r="A759" i="16" s="1"/>
  <c r="A760" i="16" s="1"/>
  <c r="A761" i="16" s="1"/>
  <c r="A762" i="16" s="1"/>
  <c r="A763" i="16" s="1"/>
  <c r="A764" i="16" s="1"/>
  <c r="A765" i="16" s="1"/>
  <c r="A766" i="16" s="1"/>
  <c r="A767" i="16" s="1"/>
  <c r="A768" i="16" s="1"/>
  <c r="A769" i="16" s="1"/>
  <c r="A770" i="16" s="1"/>
  <c r="A771" i="16" s="1"/>
  <c r="A772" i="16" s="1"/>
  <c r="A773" i="16" s="1"/>
  <c r="A774" i="16" s="1"/>
  <c r="A775" i="16" s="1"/>
  <c r="A776" i="16" s="1"/>
  <c r="A777" i="16" s="1"/>
  <c r="A778" i="16" s="1"/>
  <c r="A779" i="16" s="1"/>
  <c r="A780" i="16" s="1"/>
  <c r="A781" i="16" s="1"/>
  <c r="A782" i="16" s="1"/>
  <c r="A783" i="16" s="1"/>
  <c r="A784" i="16" s="1"/>
  <c r="A785" i="16" s="1"/>
  <c r="A786" i="16" s="1"/>
  <c r="A787" i="16" s="1"/>
  <c r="A788" i="16" s="1"/>
  <c r="A789" i="16" s="1"/>
  <c r="A790" i="16" s="1"/>
  <c r="A791" i="16" s="1"/>
  <c r="A792" i="16" s="1"/>
  <c r="A793" i="16" s="1"/>
  <c r="A794" i="16" s="1"/>
  <c r="A795" i="16" s="1"/>
  <c r="A796" i="16" s="1"/>
  <c r="A797" i="16" s="1"/>
  <c r="A798" i="16" s="1"/>
  <c r="A799" i="16" s="1"/>
  <c r="A800" i="16" s="1"/>
  <c r="A801" i="16" s="1"/>
  <c r="A802" i="16" s="1"/>
  <c r="A803" i="16" s="1"/>
  <c r="A804" i="16" s="1"/>
  <c r="A805" i="16" s="1"/>
  <c r="A806" i="16" s="1"/>
  <c r="A807" i="16" s="1"/>
  <c r="A808" i="16" s="1"/>
  <c r="A809" i="16" s="1"/>
  <c r="A810" i="16" s="1"/>
  <c r="A811" i="16" s="1"/>
  <c r="A812" i="16" s="1"/>
  <c r="A813" i="16" s="1"/>
  <c r="A814" i="16" s="1"/>
  <c r="A815" i="16" s="1"/>
  <c r="A816" i="16" s="1"/>
  <c r="A817" i="16" s="1"/>
  <c r="A818" i="16" s="1"/>
  <c r="A819" i="16" s="1"/>
  <c r="A820" i="16" s="1"/>
  <c r="A821" i="16" s="1"/>
  <c r="A822" i="16" s="1"/>
  <c r="A823" i="16" s="1"/>
  <c r="A824" i="16" s="1"/>
  <c r="A825" i="16" s="1"/>
  <c r="A826" i="16" s="1"/>
  <c r="A827" i="16" s="1"/>
  <c r="A828" i="16" s="1"/>
  <c r="A829" i="16" s="1"/>
  <c r="A830" i="16" s="1"/>
  <c r="A831" i="16" s="1"/>
  <c r="A832" i="16" s="1"/>
  <c r="A833" i="16" s="1"/>
  <c r="A834" i="16" s="1"/>
  <c r="A835" i="16" s="1"/>
  <c r="A836" i="16" s="1"/>
  <c r="A837" i="16" s="1"/>
  <c r="A838" i="16" s="1"/>
  <c r="A839" i="16" s="1"/>
  <c r="A840" i="16" s="1"/>
  <c r="A841" i="16" s="1"/>
  <c r="A842" i="16" s="1"/>
  <c r="A843" i="16" s="1"/>
  <c r="A844" i="16" s="1"/>
  <c r="A845" i="16" s="1"/>
  <c r="A846" i="16" s="1"/>
  <c r="A847" i="16" s="1"/>
  <c r="A848" i="16" s="1"/>
  <c r="A849" i="16" s="1"/>
  <c r="A850" i="16" s="1"/>
  <c r="A851" i="16" s="1"/>
  <c r="A852" i="16" s="1"/>
  <c r="A853" i="16" s="1"/>
  <c r="A854" i="16" s="1"/>
  <c r="A855" i="16" s="1"/>
  <c r="A856" i="16" s="1"/>
  <c r="A857" i="16" s="1"/>
  <c r="A858" i="16" s="1"/>
  <c r="A859" i="16" s="1"/>
  <c r="A860" i="16" s="1"/>
  <c r="A861" i="16" s="1"/>
  <c r="A862" i="16" s="1"/>
  <c r="A863" i="16" s="1"/>
  <c r="A864" i="16" s="1"/>
  <c r="A865" i="16" s="1"/>
  <c r="A866" i="16" s="1"/>
  <c r="A867" i="16" s="1"/>
  <c r="A868" i="16" s="1"/>
  <c r="A869" i="16" s="1"/>
  <c r="A870" i="16" s="1"/>
  <c r="A871" i="16" s="1"/>
  <c r="A872" i="16" s="1"/>
  <c r="A873" i="16" s="1"/>
  <c r="A874" i="16" s="1"/>
  <c r="A875" i="16" s="1"/>
  <c r="A876" i="16" s="1"/>
  <c r="A877" i="16" s="1"/>
  <c r="A878" i="16" s="1"/>
  <c r="A879" i="16" s="1"/>
  <c r="A880" i="16" s="1"/>
  <c r="A881" i="16" s="1"/>
  <c r="A882" i="16" s="1"/>
  <c r="A883" i="16" s="1"/>
  <c r="A884" i="16" s="1"/>
  <c r="A885" i="16" s="1"/>
  <c r="A886" i="16" s="1"/>
  <c r="A887" i="16" s="1"/>
  <c r="A888" i="16" s="1"/>
  <c r="A889" i="16" s="1"/>
  <c r="A890" i="16" s="1"/>
  <c r="A891" i="16" s="1"/>
  <c r="A892" i="16" s="1"/>
  <c r="A893" i="16" s="1"/>
  <c r="A894" i="16" s="1"/>
  <c r="A895" i="16" s="1"/>
  <c r="A896" i="16" s="1"/>
  <c r="A897" i="16" s="1"/>
  <c r="A898" i="16" s="1"/>
  <c r="A899" i="16" s="1"/>
  <c r="A900" i="16" s="1"/>
  <c r="A901" i="16" s="1"/>
  <c r="A902" i="16" s="1"/>
  <c r="A903" i="16" s="1"/>
  <c r="A904" i="16" s="1"/>
  <c r="A905" i="16" s="1"/>
  <c r="A906" i="16" s="1"/>
  <c r="A907" i="16" s="1"/>
  <c r="A908" i="16" s="1"/>
  <c r="A909" i="16" s="1"/>
  <c r="A910" i="16" s="1"/>
  <c r="A911" i="16" s="1"/>
  <c r="A912" i="16" s="1"/>
  <c r="A913" i="16" s="1"/>
  <c r="A914" i="16" s="1"/>
  <c r="A915" i="16" s="1"/>
  <c r="A916" i="16" s="1"/>
  <c r="A917" i="16" s="1"/>
  <c r="A918" i="16" s="1"/>
  <c r="A919" i="16" s="1"/>
  <c r="A920" i="16" s="1"/>
  <c r="A921" i="16" s="1"/>
  <c r="A922" i="16" s="1"/>
  <c r="A923" i="16" s="1"/>
  <c r="A924" i="16" s="1"/>
  <c r="A925" i="16" s="1"/>
  <c r="A926" i="16" s="1"/>
  <c r="A927" i="16" s="1"/>
  <c r="A928" i="16" s="1"/>
  <c r="A929" i="16" s="1"/>
  <c r="A930" i="16" s="1"/>
  <c r="A931" i="16" s="1"/>
  <c r="A932" i="16" s="1"/>
  <c r="A933" i="16" s="1"/>
  <c r="A934" i="16" s="1"/>
  <c r="A935" i="16" s="1"/>
  <c r="A936" i="16" s="1"/>
  <c r="A937" i="16" s="1"/>
  <c r="A938" i="16" s="1"/>
  <c r="A939" i="16" s="1"/>
  <c r="A940" i="16" s="1"/>
  <c r="A941" i="16" s="1"/>
  <c r="A942" i="16" s="1"/>
  <c r="A943" i="16" s="1"/>
  <c r="A944" i="16" s="1"/>
  <c r="A945" i="16" s="1"/>
  <c r="A946" i="16" s="1"/>
  <c r="A947" i="16" s="1"/>
  <c r="A948" i="16" s="1"/>
  <c r="A949" i="16" s="1"/>
  <c r="A950" i="16" s="1"/>
  <c r="A951" i="16" s="1"/>
  <c r="A952" i="16" s="1"/>
  <c r="A953" i="16" s="1"/>
  <c r="A954" i="16" s="1"/>
  <c r="A955" i="16" s="1"/>
  <c r="A956" i="16" s="1"/>
  <c r="A957" i="16" s="1"/>
  <c r="A958" i="16" s="1"/>
  <c r="A959" i="16" s="1"/>
  <c r="A960" i="16" s="1"/>
  <c r="A961" i="16" s="1"/>
  <c r="A962" i="16" s="1"/>
  <c r="A963" i="16" s="1"/>
  <c r="A964" i="16" s="1"/>
  <c r="A965" i="16" s="1"/>
  <c r="A966" i="16" s="1"/>
  <c r="A967" i="16" s="1"/>
  <c r="A968" i="16" s="1"/>
  <c r="A969" i="16" s="1"/>
  <c r="A970" i="16" s="1"/>
  <c r="A971" i="16" s="1"/>
  <c r="A972" i="16" s="1"/>
  <c r="A973" i="16" s="1"/>
  <c r="A974" i="16" s="1"/>
  <c r="A975" i="16" s="1"/>
  <c r="A976" i="16" s="1"/>
  <c r="A977" i="16" s="1"/>
  <c r="A978" i="16" s="1"/>
  <c r="A979" i="16" s="1"/>
  <c r="A980" i="16" s="1"/>
  <c r="A981" i="16" s="1"/>
  <c r="A982" i="16" s="1"/>
  <c r="A983" i="16" s="1"/>
  <c r="A984" i="16" s="1"/>
  <c r="A985" i="16" s="1"/>
  <c r="A986" i="16" s="1"/>
  <c r="A987" i="16" s="1"/>
  <c r="A988" i="16" s="1"/>
  <c r="A989" i="16" s="1"/>
  <c r="A990" i="16" s="1"/>
  <c r="A991" i="16" s="1"/>
  <c r="A992" i="16" s="1"/>
  <c r="A993" i="16" s="1"/>
  <c r="A994" i="16" s="1"/>
  <c r="A995" i="16" s="1"/>
  <c r="A996" i="16" s="1"/>
  <c r="A997" i="16" s="1"/>
  <c r="A998" i="16" s="1"/>
  <c r="A999" i="16" s="1"/>
  <c r="A1000" i="16" s="1"/>
  <c r="A1001" i="16" s="1"/>
  <c r="A1002" i="16" s="1"/>
  <c r="A1003" i="16" s="1"/>
  <c r="A1004" i="16" s="1"/>
  <c r="A1005" i="16" s="1"/>
  <c r="A1006" i="16" s="1"/>
  <c r="A1007" i="16" s="1"/>
  <c r="A1008" i="16" s="1"/>
  <c r="A1009" i="16" s="1"/>
  <c r="A1010" i="16" s="1"/>
  <c r="A1011" i="16" s="1"/>
  <c r="A1012" i="16" s="1"/>
  <c r="A1013" i="16" s="1"/>
  <c r="A1014" i="16" s="1"/>
  <c r="A1015" i="16" s="1"/>
  <c r="A1016" i="16" s="1"/>
  <c r="A1017" i="16" s="1"/>
  <c r="A1018" i="16" s="1"/>
  <c r="A1019" i="16" s="1"/>
  <c r="A1020" i="16" s="1"/>
  <c r="A1021" i="16" s="1"/>
  <c r="A1022" i="16" s="1"/>
  <c r="A1023" i="16" s="1"/>
  <c r="A1024" i="16" s="1"/>
  <c r="A1025" i="16" s="1"/>
  <c r="A1026" i="16" s="1"/>
  <c r="A1027" i="16" s="1"/>
  <c r="A1028" i="16" s="1"/>
  <c r="A1029" i="16" s="1"/>
  <c r="A1030" i="16" s="1"/>
  <c r="A1031" i="16" s="1"/>
  <c r="A1032" i="16" s="1"/>
  <c r="A1033" i="16" s="1"/>
  <c r="A1034" i="16" s="1"/>
  <c r="A1035" i="16" s="1"/>
  <c r="A1036" i="16" s="1"/>
  <c r="A1037" i="16" s="1"/>
  <c r="A1038" i="16" s="1"/>
  <c r="A1039" i="16" s="1"/>
  <c r="A1040" i="16" s="1"/>
  <c r="A1041" i="16" s="1"/>
  <c r="A1042" i="16" s="1"/>
  <c r="A1043" i="16" s="1"/>
  <c r="A1044" i="16" s="1"/>
  <c r="A1045" i="16" s="1"/>
  <c r="A1046" i="16" s="1"/>
  <c r="A1047" i="16" s="1"/>
  <c r="A1048" i="16" s="1"/>
  <c r="A1049" i="16" s="1"/>
  <c r="A1050" i="16" s="1"/>
  <c r="A1051" i="16" s="1"/>
  <c r="A1052" i="16" s="1"/>
  <c r="A1053" i="16" s="1"/>
  <c r="A1054" i="16" s="1"/>
  <c r="A1055" i="16" s="1"/>
  <c r="A1056" i="16" s="1"/>
  <c r="A1057" i="16" s="1"/>
  <c r="A1058" i="16" s="1"/>
  <c r="A1059" i="16" s="1"/>
  <c r="A1060" i="16" s="1"/>
  <c r="A1061" i="16" s="1"/>
  <c r="A1062" i="16" s="1"/>
  <c r="A1063" i="16" s="1"/>
  <c r="A1064" i="16" s="1"/>
  <c r="A1065" i="16" s="1"/>
  <c r="A1066" i="16" s="1"/>
  <c r="A1067" i="16" s="1"/>
  <c r="A1068" i="16" s="1"/>
  <c r="A1069" i="16" s="1"/>
  <c r="A1070" i="16" s="1"/>
  <c r="A1071" i="16" s="1"/>
  <c r="A1072" i="16" s="1"/>
  <c r="A1073" i="16" s="1"/>
  <c r="A1074" i="16" s="1"/>
  <c r="A1075" i="16" s="1"/>
  <c r="A1076" i="16" s="1"/>
  <c r="A1077" i="16" s="1"/>
  <c r="A1078" i="16" s="1"/>
  <c r="A1079" i="16" s="1"/>
  <c r="A1080" i="16" s="1"/>
  <c r="A1081" i="16" s="1"/>
  <c r="A1082" i="16" s="1"/>
  <c r="A1083" i="16" s="1"/>
  <c r="A1084" i="16" s="1"/>
  <c r="A1085" i="16" s="1"/>
  <c r="A1086" i="16" s="1"/>
  <c r="A1087" i="16" s="1"/>
  <c r="A1088" i="16" s="1"/>
  <c r="A1089" i="16" s="1"/>
  <c r="A1090" i="16" s="1"/>
  <c r="A1091" i="16" s="1"/>
  <c r="A1092" i="16" s="1"/>
  <c r="A1093" i="16" s="1"/>
  <c r="A1094" i="16" s="1"/>
  <c r="A1095" i="16" s="1"/>
  <c r="A1096" i="16" s="1"/>
  <c r="A1097" i="16" s="1"/>
  <c r="A1098" i="16" s="1"/>
  <c r="A1099" i="16" s="1"/>
  <c r="A1100" i="16" s="1"/>
  <c r="A1101" i="16" s="1"/>
  <c r="A1102" i="16" s="1"/>
  <c r="A1103" i="16" s="1"/>
  <c r="A1104" i="16" s="1"/>
  <c r="A1105" i="16" s="1"/>
  <c r="A1106" i="16" s="1"/>
  <c r="A1107" i="16" s="1"/>
  <c r="A1108" i="16" s="1"/>
  <c r="A1109" i="16" s="1"/>
  <c r="A1110" i="16" s="1"/>
  <c r="A1111" i="16" s="1"/>
  <c r="A1112" i="16" s="1"/>
  <c r="A1113" i="16" s="1"/>
  <c r="A1114" i="16" s="1"/>
  <c r="A1115" i="16" s="1"/>
  <c r="A1116" i="16" s="1"/>
  <c r="A1117" i="16" s="1"/>
  <c r="A1118" i="16" s="1"/>
  <c r="A1119" i="16" s="1"/>
  <c r="A1120" i="16" s="1"/>
  <c r="A1121" i="16" s="1"/>
  <c r="A1122" i="16" s="1"/>
  <c r="A1123" i="16" s="1"/>
  <c r="A1124" i="16" s="1"/>
  <c r="A1125" i="16" s="1"/>
  <c r="A1126" i="16" s="1"/>
  <c r="A1127" i="16" s="1"/>
  <c r="A1128" i="16" s="1"/>
  <c r="A1129" i="16" s="1"/>
  <c r="A1130" i="16" s="1"/>
  <c r="A1131" i="16" s="1"/>
  <c r="A1132" i="16" s="1"/>
  <c r="A1133" i="16" s="1"/>
  <c r="A1134" i="16" s="1"/>
  <c r="A1135" i="16" s="1"/>
  <c r="A1136" i="16" s="1"/>
  <c r="A1137" i="16" s="1"/>
  <c r="A1138" i="16" s="1"/>
  <c r="A1139" i="16" s="1"/>
  <c r="A1140" i="16" s="1"/>
  <c r="A1141" i="16" s="1"/>
  <c r="A1142" i="16" s="1"/>
  <c r="A1143" i="16" s="1"/>
  <c r="A1144" i="16" s="1"/>
  <c r="A1145" i="16" s="1"/>
  <c r="A1146" i="16" s="1"/>
  <c r="A1147" i="16" s="1"/>
  <c r="A1148" i="16" s="1"/>
  <c r="A1149" i="16" s="1"/>
  <c r="A1150" i="16" s="1"/>
  <c r="A1151" i="16" s="1"/>
  <c r="A1152" i="16" s="1"/>
  <c r="A1153" i="16" s="1"/>
  <c r="A1154" i="16" s="1"/>
  <c r="A1155" i="16" s="1"/>
  <c r="A1156" i="16" s="1"/>
  <c r="A1157" i="16" s="1"/>
  <c r="A1158" i="16" s="1"/>
  <c r="A1159" i="16" s="1"/>
  <c r="A1160" i="16" s="1"/>
  <c r="A1161" i="16" s="1"/>
  <c r="A1162" i="16" s="1"/>
  <c r="A1163" i="16" s="1"/>
  <c r="A1164" i="16" s="1"/>
  <c r="A1165" i="16" s="1"/>
  <c r="A1166" i="16" s="1"/>
  <c r="A1167" i="16" s="1"/>
  <c r="A1168" i="16" s="1"/>
  <c r="A1169" i="16" s="1"/>
  <c r="A1170" i="16" s="1"/>
  <c r="A1171" i="16" s="1"/>
  <c r="A1172" i="16" s="1"/>
  <c r="A1173" i="16" s="1"/>
  <c r="A1174" i="16" s="1"/>
  <c r="A1175" i="16" s="1"/>
  <c r="A1176" i="16" s="1"/>
  <c r="A1177" i="16" s="1"/>
  <c r="A1178" i="16" s="1"/>
  <c r="A1179" i="16" s="1"/>
  <c r="A1180" i="16" s="1"/>
  <c r="A1181" i="16" s="1"/>
  <c r="A1182" i="16" s="1"/>
  <c r="A1183" i="16" s="1"/>
  <c r="A1184" i="16" s="1"/>
  <c r="A1185" i="16" s="1"/>
  <c r="A1186" i="16" s="1"/>
  <c r="A1187" i="16" s="1"/>
  <c r="A1188" i="16" s="1"/>
  <c r="A1189" i="16" s="1"/>
  <c r="A1190" i="16" s="1"/>
  <c r="A1191" i="16" s="1"/>
  <c r="A1192" i="16" s="1"/>
  <c r="A1193" i="16" s="1"/>
  <c r="A1194" i="16" s="1"/>
  <c r="A1195" i="16" s="1"/>
  <c r="A1196" i="16" s="1"/>
  <c r="A1197" i="16" s="1"/>
  <c r="A1198" i="16" s="1"/>
  <c r="A1199" i="16" s="1"/>
  <c r="A1200" i="16" s="1"/>
  <c r="A1201" i="16" s="1"/>
  <c r="A1202" i="16" s="1"/>
  <c r="A1203" i="16" s="1"/>
  <c r="A1204" i="16" s="1"/>
  <c r="A1205" i="16" s="1"/>
  <c r="A1206" i="16" s="1"/>
  <c r="A1207" i="16" s="1"/>
  <c r="A1208" i="16" s="1"/>
  <c r="A1209" i="16" s="1"/>
  <c r="A1210" i="16" s="1"/>
  <c r="A1211" i="16" s="1"/>
  <c r="A1212" i="16" s="1"/>
  <c r="A1213" i="16" s="1"/>
  <c r="A1214" i="16" s="1"/>
  <c r="A1215" i="16" s="1"/>
  <c r="A1216" i="16" s="1"/>
  <c r="A1217" i="16" s="1"/>
  <c r="A1218" i="16" s="1"/>
  <c r="A1219" i="16" s="1"/>
  <c r="A1220" i="16" s="1"/>
  <c r="A1221" i="16" s="1"/>
  <c r="A1222" i="16" s="1"/>
  <c r="A1223" i="16" s="1"/>
  <c r="A1224" i="16" s="1"/>
  <c r="A1225" i="16" s="1"/>
  <c r="A1226" i="16" s="1"/>
  <c r="A1227" i="16" s="1"/>
  <c r="A1228" i="16" s="1"/>
  <c r="A1229" i="16" s="1"/>
  <c r="A1230" i="16" s="1"/>
  <c r="A1231" i="16" s="1"/>
  <c r="A1232" i="16" s="1"/>
  <c r="A1233" i="16" s="1"/>
  <c r="A1234" i="16" s="1"/>
  <c r="A1235" i="16" s="1"/>
  <c r="A1236" i="16" s="1"/>
  <c r="A1237" i="16" s="1"/>
  <c r="A1238" i="16" s="1"/>
  <c r="A1239" i="16" s="1"/>
  <c r="A1240" i="16" s="1"/>
  <c r="A1241" i="16" s="1"/>
  <c r="A1242" i="16" s="1"/>
  <c r="A1243" i="16" s="1"/>
  <c r="A1244" i="16" s="1"/>
  <c r="A1245" i="16" s="1"/>
  <c r="A1246" i="16" s="1"/>
  <c r="A1247" i="16" s="1"/>
  <c r="A1248" i="16" s="1"/>
  <c r="A1249" i="16" s="1"/>
  <c r="A1250" i="16" s="1"/>
  <c r="A1251" i="16" s="1"/>
  <c r="A1252" i="16" s="1"/>
  <c r="A1253" i="16" s="1"/>
  <c r="A1254" i="16" s="1"/>
  <c r="A1255" i="16" s="1"/>
  <c r="A1256" i="16" s="1"/>
  <c r="A1257" i="16" s="1"/>
  <c r="A1258" i="16" s="1"/>
  <c r="A1259" i="16" s="1"/>
  <c r="A1260" i="16" s="1"/>
  <c r="A1261" i="16" s="1"/>
  <c r="A1262" i="16" s="1"/>
  <c r="A1263" i="16" s="1"/>
  <c r="A1264" i="16" s="1"/>
  <c r="A1265" i="16" s="1"/>
  <c r="A1266" i="16" s="1"/>
  <c r="A1267" i="16" s="1"/>
  <c r="A1268" i="16" s="1"/>
  <c r="A1269" i="16" s="1"/>
  <c r="A1270" i="16" s="1"/>
  <c r="A1271" i="16" s="1"/>
  <c r="A1272" i="16" s="1"/>
  <c r="A1273" i="16" s="1"/>
  <c r="A1274" i="16" s="1"/>
  <c r="A1275" i="16" s="1"/>
  <c r="A1276" i="16" s="1"/>
  <c r="A1277" i="16" s="1"/>
  <c r="A1278" i="16" s="1"/>
  <c r="A1279" i="16" s="1"/>
  <c r="A1280" i="16" s="1"/>
  <c r="A1281" i="16" s="1"/>
  <c r="A1282" i="16" s="1"/>
  <c r="A1283" i="16" s="1"/>
  <c r="A1284" i="16" s="1"/>
  <c r="A1285" i="16" s="1"/>
  <c r="A1286" i="16" s="1"/>
  <c r="A1287" i="16" s="1"/>
  <c r="A1288" i="16" s="1"/>
  <c r="A1289" i="16" s="1"/>
  <c r="A1290" i="16" s="1"/>
  <c r="A1291" i="16" s="1"/>
  <c r="A1292" i="16" s="1"/>
  <c r="A1293" i="16" s="1"/>
  <c r="A1294" i="16" s="1"/>
  <c r="A1295" i="16" s="1"/>
  <c r="A1296" i="16" s="1"/>
  <c r="A1297" i="16" s="1"/>
  <c r="A1298" i="16" s="1"/>
  <c r="A1299" i="16" s="1"/>
  <c r="A1300" i="16" s="1"/>
  <c r="A1301" i="16" s="1"/>
  <c r="A1302" i="16" s="1"/>
  <c r="A1303" i="16" s="1"/>
  <c r="A1304" i="16" s="1"/>
  <c r="A1305" i="16" s="1"/>
  <c r="A1306" i="16" s="1"/>
  <c r="A1307" i="16" s="1"/>
  <c r="A1308" i="16" s="1"/>
  <c r="A1309" i="16" s="1"/>
  <c r="A1310" i="16" s="1"/>
  <c r="A1311" i="16" s="1"/>
  <c r="A1312" i="16" s="1"/>
  <c r="A1313" i="16" s="1"/>
  <c r="A1314" i="16" s="1"/>
  <c r="A1315" i="16" s="1"/>
  <c r="A1316" i="16" s="1"/>
  <c r="A1317" i="16" s="1"/>
  <c r="A1318" i="16" s="1"/>
  <c r="A1319" i="16" s="1"/>
  <c r="A1320" i="16" s="1"/>
  <c r="A1321" i="16" s="1"/>
  <c r="A1322" i="16" s="1"/>
  <c r="A1323" i="16" s="1"/>
  <c r="A1324" i="16" s="1"/>
  <c r="A1325" i="16" s="1"/>
  <c r="A1326" i="16" s="1"/>
  <c r="A1327" i="16" s="1"/>
  <c r="A1328" i="16" s="1"/>
  <c r="A1329" i="16" s="1"/>
  <c r="A1330" i="16" s="1"/>
  <c r="A1331" i="16" s="1"/>
  <c r="A1332" i="16" s="1"/>
  <c r="A1333" i="16" s="1"/>
  <c r="A1334" i="16" s="1"/>
  <c r="A1335" i="16" s="1"/>
  <c r="A1336" i="16" s="1"/>
  <c r="A1337" i="16" s="1"/>
  <c r="A1338" i="16" s="1"/>
  <c r="A1339" i="16" s="1"/>
  <c r="A1340" i="16" s="1"/>
  <c r="A1341" i="16" s="1"/>
  <c r="A1342" i="16" s="1"/>
  <c r="A1343" i="16" s="1"/>
  <c r="A1344" i="16" s="1"/>
  <c r="A1345" i="16" s="1"/>
  <c r="A1346" i="16" s="1"/>
  <c r="A1347" i="16" s="1"/>
  <c r="A1348" i="16" s="1"/>
  <c r="A1349" i="16" s="1"/>
  <c r="A1350" i="16" s="1"/>
  <c r="A1351" i="16" s="1"/>
  <c r="A1352" i="16" s="1"/>
  <c r="A1353" i="16" s="1"/>
  <c r="A1354" i="16" s="1"/>
  <c r="A1355" i="16" s="1"/>
  <c r="A1356" i="16" s="1"/>
  <c r="A1357" i="16" s="1"/>
  <c r="A1358" i="16" s="1"/>
  <c r="A1359" i="16" s="1"/>
  <c r="A1360" i="16" s="1"/>
  <c r="A1361" i="16" s="1"/>
  <c r="A1362" i="16" s="1"/>
  <c r="A1363" i="16" s="1"/>
  <c r="A1364" i="16" s="1"/>
  <c r="A1365" i="16" s="1"/>
  <c r="A1366" i="16" s="1"/>
  <c r="A1367" i="16" s="1"/>
  <c r="A1368" i="16" s="1"/>
  <c r="A1369" i="16" s="1"/>
  <c r="A1370" i="16" s="1"/>
  <c r="A1371" i="16" s="1"/>
  <c r="A1372" i="16" s="1"/>
  <c r="A1373" i="16" s="1"/>
  <c r="A1374" i="16" s="1"/>
  <c r="A1375" i="16" s="1"/>
  <c r="A1376" i="16" s="1"/>
  <c r="A1377" i="16" s="1"/>
  <c r="A1378" i="16" s="1"/>
  <c r="A1379" i="16" s="1"/>
  <c r="A1380" i="16" s="1"/>
  <c r="A1381" i="16" s="1"/>
  <c r="A1382" i="16" s="1"/>
  <c r="A1383" i="16" s="1"/>
  <c r="A1384" i="16" s="1"/>
  <c r="A1385" i="16" s="1"/>
  <c r="A1386" i="16" s="1"/>
  <c r="A1387" i="16" s="1"/>
  <c r="A1388" i="16" s="1"/>
  <c r="A1389" i="16" s="1"/>
  <c r="A1390" i="16" s="1"/>
  <c r="A1391" i="16" s="1"/>
  <c r="A1392" i="16" s="1"/>
  <c r="A1393" i="16" s="1"/>
  <c r="A1394" i="16" s="1"/>
  <c r="A1395" i="16" s="1"/>
  <c r="A1396" i="16" s="1"/>
  <c r="A1397" i="16" s="1"/>
  <c r="A1398" i="16" s="1"/>
  <c r="A1399" i="16" s="1"/>
  <c r="A1400" i="16" s="1"/>
  <c r="A1401" i="16" s="1"/>
  <c r="A1402" i="16" s="1"/>
  <c r="A1403" i="16" s="1"/>
  <c r="A1404" i="16" s="1"/>
  <c r="A1405" i="16" s="1"/>
  <c r="A1406" i="16" s="1"/>
  <c r="A1407" i="16" s="1"/>
  <c r="A1408" i="16" s="1"/>
  <c r="A1409" i="16" s="1"/>
  <c r="A1410" i="16" s="1"/>
  <c r="A1411" i="16" s="1"/>
  <c r="A1412" i="16" s="1"/>
  <c r="A1413" i="16" s="1"/>
  <c r="A1414" i="16" s="1"/>
  <c r="A1415" i="16" s="1"/>
  <c r="A1416" i="16" s="1"/>
  <c r="A1417" i="16" s="1"/>
  <c r="A1418" i="16" s="1"/>
  <c r="A1419" i="16" s="1"/>
  <c r="A1420" i="16" s="1"/>
  <c r="A1421" i="16" s="1"/>
  <c r="A1422" i="16" s="1"/>
  <c r="A1423" i="16" s="1"/>
  <c r="A1424" i="16" s="1"/>
  <c r="A1425" i="16" s="1"/>
  <c r="A1426" i="16" s="1"/>
  <c r="A1427" i="16" s="1"/>
  <c r="A1428" i="16" s="1"/>
  <c r="A1429" i="16" s="1"/>
  <c r="A1430" i="16" s="1"/>
  <c r="A1431" i="16" s="1"/>
  <c r="A1432" i="16" s="1"/>
  <c r="A1433" i="16" s="1"/>
  <c r="A1434" i="16" s="1"/>
  <c r="A1435" i="16" s="1"/>
  <c r="A1436" i="16" s="1"/>
  <c r="A1437" i="16" s="1"/>
  <c r="A1438" i="16" s="1"/>
  <c r="A1439" i="16" s="1"/>
  <c r="A1440" i="16" s="1"/>
  <c r="A1441" i="16" s="1"/>
  <c r="A1442" i="16" s="1"/>
  <c r="A1443" i="16" s="1"/>
  <c r="A1444" i="16" s="1"/>
  <c r="A1445" i="16" s="1"/>
  <c r="A1446" i="16" s="1"/>
  <c r="A1447" i="16" s="1"/>
  <c r="A1448" i="16" s="1"/>
  <c r="A1449" i="16" s="1"/>
  <c r="A1450" i="16" s="1"/>
  <c r="A1451" i="16" s="1"/>
  <c r="A1452" i="16" s="1"/>
  <c r="A1453" i="16" s="1"/>
  <c r="A1454" i="16" s="1"/>
  <c r="A1455" i="16" s="1"/>
  <c r="A1456" i="16" s="1"/>
  <c r="A1457" i="16" s="1"/>
  <c r="A1458" i="16" s="1"/>
  <c r="A1459" i="16" s="1"/>
  <c r="A1460" i="16" s="1"/>
  <c r="A1461" i="16" s="1"/>
  <c r="A1462" i="16" s="1"/>
  <c r="A1463" i="16" s="1"/>
  <c r="A1464" i="16" s="1"/>
  <c r="A1465" i="16" s="1"/>
  <c r="A1466" i="16" s="1"/>
  <c r="A1467" i="16" s="1"/>
  <c r="A1468" i="16" s="1"/>
  <c r="A1469" i="16" s="1"/>
  <c r="A1470" i="16" s="1"/>
  <c r="A1471" i="16" s="1"/>
  <c r="A1472" i="16" s="1"/>
  <c r="A1473" i="16" s="1"/>
  <c r="A1474" i="16" s="1"/>
  <c r="A1475" i="16" s="1"/>
  <c r="A1476" i="16" s="1"/>
  <c r="A1477" i="16" s="1"/>
  <c r="A1478" i="16" s="1"/>
  <c r="A1479" i="16" s="1"/>
  <c r="A1480" i="16" s="1"/>
  <c r="A1481" i="16" s="1"/>
  <c r="A1482" i="16" s="1"/>
  <c r="A1483" i="16" s="1"/>
  <c r="A1484" i="16" s="1"/>
  <c r="A1485" i="16" s="1"/>
  <c r="A1486" i="16" s="1"/>
  <c r="A1487" i="16" s="1"/>
  <c r="A1488" i="16" s="1"/>
  <c r="A1489" i="16" s="1"/>
  <c r="A1490" i="16" s="1"/>
  <c r="A1491" i="16" s="1"/>
  <c r="A1492" i="16" s="1"/>
  <c r="A1493" i="16" s="1"/>
  <c r="A1494" i="16" s="1"/>
  <c r="A1495" i="16" s="1"/>
  <c r="A1496" i="16" s="1"/>
  <c r="A1497" i="16" s="1"/>
  <c r="A1498" i="16" s="1"/>
  <c r="A1499" i="16" s="1"/>
  <c r="A1500" i="16" s="1"/>
  <c r="A1501" i="16" s="1"/>
  <c r="A1502" i="16" s="1"/>
  <c r="F50" i="9"/>
  <c r="F49" i="9"/>
  <c r="F48" i="9"/>
  <c r="F47" i="9"/>
  <c r="F46" i="9"/>
  <c r="F43" i="9"/>
  <c r="F42" i="9"/>
  <c r="F41" i="9"/>
  <c r="F40" i="9"/>
  <c r="F39" i="9"/>
  <c r="F38" i="9"/>
  <c r="F37" i="9"/>
  <c r="F36" i="9"/>
  <c r="F29" i="9"/>
  <c r="F28" i="9"/>
  <c r="F27" i="9"/>
  <c r="F26" i="9"/>
  <c r="F25" i="9"/>
  <c r="F24" i="9"/>
  <c r="F23" i="9"/>
  <c r="F20" i="9"/>
  <c r="F19" i="9"/>
  <c r="F18" i="9"/>
  <c r="E14" i="9"/>
  <c r="F13" i="9"/>
  <c r="F10" i="9"/>
  <c r="F11" i="9"/>
  <c r="F12" i="9"/>
  <c r="F9" i="9"/>
  <c r="F8" i="9"/>
  <c r="E7" i="9"/>
  <c r="F6" i="9"/>
  <c r="F5" i="9"/>
  <c r="F4" i="9"/>
  <c r="F3" i="9"/>
  <c r="F2" i="9"/>
  <c r="E37" i="11"/>
  <c r="E36" i="11"/>
  <c r="E35" i="11"/>
  <c r="E33" i="11"/>
  <c r="E30" i="11"/>
  <c r="E29" i="11"/>
  <c r="E27" i="11"/>
  <c r="E26" i="11"/>
  <c r="E25" i="11"/>
  <c r="E24" i="11"/>
  <c r="E23" i="11"/>
  <c r="E22" i="11"/>
  <c r="E21" i="11"/>
  <c r="E20" i="11"/>
  <c r="E19" i="11"/>
  <c r="E18" i="11"/>
  <c r="E12" i="11"/>
  <c r="E11" i="11"/>
  <c r="E10" i="11"/>
  <c r="E9" i="11"/>
  <c r="E8" i="11"/>
  <c r="E7" i="11"/>
  <c r="E6" i="11"/>
  <c r="E3" i="11"/>
  <c r="E4" i="11"/>
  <c r="E5" i="11"/>
  <c r="E2" i="11"/>
  <c r="E91" i="2"/>
  <c r="E90" i="2"/>
  <c r="E85" i="2"/>
  <c r="E81" i="2"/>
  <c r="E80" i="2"/>
  <c r="E79" i="2"/>
  <c r="E78" i="2"/>
  <c r="E77" i="2"/>
  <c r="E76" i="2"/>
  <c r="E75" i="2"/>
  <c r="E74" i="2"/>
  <c r="E73" i="2"/>
  <c r="E72" i="2"/>
  <c r="F113" i="7"/>
  <c r="F112" i="7"/>
  <c r="F111" i="7"/>
  <c r="F109" i="7"/>
  <c r="F108" i="7"/>
  <c r="F107" i="7"/>
  <c r="F101" i="7"/>
  <c r="F97" i="7"/>
  <c r="F96" i="7"/>
  <c r="F95" i="7"/>
  <c r="F94" i="7"/>
  <c r="F92" i="7"/>
  <c r="F91" i="7"/>
  <c r="F90" i="7"/>
  <c r="F89" i="7"/>
  <c r="F88" i="7"/>
  <c r="F87" i="7"/>
  <c r="F86" i="7"/>
  <c r="E13" i="10" s="1"/>
  <c r="H13" i="10" s="1"/>
  <c r="I13" i="10" s="1"/>
  <c r="F85" i="7"/>
  <c r="E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2" i="7"/>
  <c r="F60" i="7"/>
  <c r="F59" i="7"/>
  <c r="F58" i="7"/>
  <c r="E57" i="7"/>
  <c r="F56" i="7"/>
  <c r="F55" i="7"/>
  <c r="F54" i="7"/>
  <c r="F53" i="7"/>
  <c r="F52" i="7"/>
  <c r="F51" i="7"/>
  <c r="F49" i="7"/>
  <c r="E48" i="7"/>
  <c r="F47" i="7"/>
  <c r="F46" i="7"/>
  <c r="F45" i="7"/>
  <c r="F43" i="7"/>
  <c r="F41" i="7"/>
  <c r="F40" i="7"/>
  <c r="F39" i="7"/>
  <c r="F38" i="7"/>
  <c r="F37" i="7"/>
  <c r="F36" i="7"/>
  <c r="F35" i="7"/>
  <c r="F34" i="7"/>
  <c r="F33" i="7"/>
  <c r="E28" i="8"/>
  <c r="E26" i="8"/>
  <c r="E25" i="8"/>
  <c r="E24" i="8"/>
  <c r="G24" i="8"/>
  <c r="G25" i="8"/>
  <c r="G26" i="8"/>
  <c r="E18" i="8"/>
  <c r="E17" i="8"/>
  <c r="E16" i="8"/>
  <c r="E15" i="8"/>
  <c r="E14" i="8"/>
  <c r="E13" i="8"/>
  <c r="E12" i="8"/>
  <c r="E11" i="8"/>
  <c r="E9" i="8"/>
  <c r="E8" i="8"/>
  <c r="E6" i="8"/>
  <c r="E5" i="8"/>
  <c r="E3" i="8"/>
  <c r="E4" i="8"/>
  <c r="E2" i="8"/>
  <c r="F14" i="7"/>
  <c r="F15" i="7"/>
  <c r="F16" i="7"/>
  <c r="F17" i="7"/>
  <c r="F13" i="7"/>
  <c r="F12" i="7"/>
  <c r="F11" i="7"/>
  <c r="F10" i="7"/>
  <c r="F9" i="7"/>
  <c r="E7" i="7"/>
  <c r="F5" i="7"/>
  <c r="F4" i="7"/>
  <c r="E3" i="7"/>
  <c r="F2" i="7"/>
  <c r="F56" i="4"/>
  <c r="F54" i="4"/>
  <c r="F53" i="4"/>
  <c r="F52" i="4"/>
  <c r="F51" i="4"/>
  <c r="F50" i="4"/>
  <c r="F49" i="4"/>
  <c r="F48" i="4"/>
  <c r="F46" i="4"/>
  <c r="F44" i="4"/>
  <c r="F43" i="4"/>
  <c r="F42" i="4"/>
  <c r="F41" i="4"/>
  <c r="F40" i="4"/>
  <c r="F39" i="4"/>
  <c r="F38" i="4"/>
  <c r="F37" i="4"/>
  <c r="F34" i="4"/>
  <c r="F33" i="4"/>
  <c r="F32" i="4"/>
  <c r="F31" i="4"/>
  <c r="F30" i="4"/>
  <c r="F29" i="4"/>
  <c r="E28" i="4"/>
  <c r="F27" i="4"/>
  <c r="F26" i="4"/>
  <c r="F25" i="4"/>
  <c r="F24" i="4"/>
  <c r="F20" i="4"/>
  <c r="F19" i="4"/>
  <c r="F18" i="4"/>
  <c r="F17" i="4"/>
  <c r="F15" i="4"/>
  <c r="F14" i="4"/>
  <c r="F12" i="4"/>
  <c r="F11" i="4"/>
  <c r="F10" i="4"/>
  <c r="F9" i="4"/>
  <c r="F6" i="4"/>
  <c r="F5" i="4"/>
  <c r="F4" i="4"/>
  <c r="F3" i="4"/>
  <c r="F2" i="4"/>
  <c r="E61" i="2"/>
  <c r="E60" i="2"/>
  <c r="E59" i="2"/>
  <c r="E57" i="2"/>
  <c r="E56" i="2"/>
  <c r="E55" i="2"/>
  <c r="E54" i="2"/>
  <c r="E53" i="2"/>
  <c r="E52" i="2"/>
  <c r="E50" i="2"/>
  <c r="E40" i="2"/>
  <c r="E38" i="2"/>
  <c r="E37" i="2"/>
  <c r="E35" i="2"/>
  <c r="E34" i="2"/>
  <c r="E32" i="2"/>
  <c r="E31" i="2"/>
  <c r="E29" i="2"/>
  <c r="E28" i="2"/>
  <c r="E27" i="2"/>
  <c r="E26" i="2"/>
  <c r="E25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E14" i="10" l="1"/>
  <c r="H14" i="10" s="1"/>
  <c r="I14" i="10" s="1"/>
  <c r="E12" i="10"/>
  <c r="G23" i="11"/>
  <c r="O23" i="11"/>
  <c r="P23" i="11" s="1"/>
  <c r="G26" i="11"/>
  <c r="O26" i="11"/>
  <c r="P26" i="11" s="1"/>
  <c r="G38" i="2"/>
  <c r="O38" i="2"/>
  <c r="P38" i="2" s="1"/>
  <c r="G39" i="2"/>
  <c r="O39" i="2"/>
  <c r="P39" i="2" s="1"/>
  <c r="G22" i="11"/>
  <c r="O22" i="11"/>
  <c r="P22" i="11" s="1"/>
  <c r="G24" i="2"/>
  <c r="O24" i="2"/>
  <c r="P24" i="2" s="1"/>
  <c r="G61" i="2"/>
  <c r="O61" i="2"/>
  <c r="P61" i="2" s="1"/>
  <c r="G4" i="11"/>
  <c r="O4" i="11"/>
  <c r="P4" i="11" s="1"/>
  <c r="G3" i="2"/>
  <c r="O3" i="2"/>
  <c r="P3" i="2" s="1"/>
  <c r="G4" i="2"/>
  <c r="O4" i="2"/>
  <c r="P4" i="2" s="1"/>
  <c r="G13" i="2"/>
  <c r="O13" i="2"/>
  <c r="P13" i="2" s="1"/>
  <c r="G57" i="2"/>
  <c r="O57" i="2"/>
  <c r="P57" i="2" s="1"/>
  <c r="G15" i="2"/>
  <c r="O15" i="2"/>
  <c r="P15" i="2" s="1"/>
  <c r="G2" i="2"/>
  <c r="O2" i="2"/>
  <c r="P2" i="2" s="1"/>
  <c r="G5" i="2"/>
  <c r="O5" i="2"/>
  <c r="P5" i="2" s="1"/>
  <c r="G6" i="11"/>
  <c r="O6" i="11"/>
  <c r="P6" i="11" s="1"/>
  <c r="G3" i="11"/>
  <c r="O3" i="11"/>
  <c r="P3" i="11" s="1"/>
  <c r="H12" i="10" l="1"/>
  <c r="G8" i="2"/>
  <c r="O8" i="2"/>
  <c r="P8" i="2" s="1"/>
  <c r="G58" i="2"/>
  <c r="O58" i="2"/>
  <c r="P58" i="2" s="1"/>
  <c r="G36" i="2"/>
  <c r="O36" i="2"/>
  <c r="P36" i="2" s="1"/>
  <c r="G14" i="2"/>
  <c r="O14" i="2"/>
  <c r="P14" i="2" s="1"/>
  <c r="G25" i="11"/>
  <c r="O25" i="11"/>
  <c r="P25" i="11" s="1"/>
  <c r="H44" i="4"/>
  <c r="P44" i="4"/>
  <c r="Q44" i="4" s="1"/>
  <c r="G31" i="2"/>
  <c r="O31" i="2"/>
  <c r="P31" i="2" s="1"/>
  <c r="G59" i="2"/>
  <c r="O59" i="2"/>
  <c r="P59" i="2" s="1"/>
  <c r="H43" i="4"/>
  <c r="P43" i="4"/>
  <c r="Q43" i="4"/>
  <c r="G20" i="2"/>
  <c r="O20" i="2"/>
  <c r="P20" i="2" s="1"/>
  <c r="H42" i="4"/>
  <c r="P42" i="4"/>
  <c r="Q42" i="4" s="1"/>
  <c r="H41" i="4"/>
  <c r="P41" i="4"/>
  <c r="Q41" i="4" s="1"/>
  <c r="H40" i="4"/>
  <c r="P40" i="4"/>
  <c r="Q40" i="4" s="1"/>
  <c r="G50" i="2"/>
  <c r="O50" i="2"/>
  <c r="P50" i="2" s="1"/>
  <c r="G9" i="2"/>
  <c r="O9" i="2"/>
  <c r="P9" i="2" s="1"/>
  <c r="G6" i="8"/>
  <c r="O6" i="8"/>
  <c r="P6" i="8" s="1"/>
  <c r="H39" i="4"/>
  <c r="P39" i="4"/>
  <c r="Q39" i="4" s="1"/>
  <c r="H38" i="4"/>
  <c r="P38" i="4"/>
  <c r="Q38" i="4"/>
  <c r="G55" i="2"/>
  <c r="O55" i="2"/>
  <c r="P55" i="2" s="1"/>
  <c r="G52" i="2"/>
  <c r="O52" i="2"/>
  <c r="P52" i="2" s="1"/>
  <c r="G7" i="11"/>
  <c r="O7" i="11"/>
  <c r="P7" i="11" s="1"/>
  <c r="G17" i="2"/>
  <c r="O17" i="2"/>
  <c r="P17" i="2" s="1"/>
  <c r="H37" i="4"/>
  <c r="P37" i="4"/>
  <c r="Q37" i="4" s="1"/>
  <c r="G16" i="2"/>
  <c r="O16" i="2"/>
  <c r="P16" i="2" s="1"/>
  <c r="G25" i="2"/>
  <c r="O25" i="2"/>
  <c r="P25" i="2" s="1"/>
  <c r="G22" i="2"/>
  <c r="O22" i="2"/>
  <c r="P22" i="2" s="1"/>
  <c r="G23" i="2"/>
  <c r="O23" i="2"/>
  <c r="P23" i="2" s="1"/>
  <c r="H36" i="4"/>
  <c r="P36" i="4"/>
  <c r="Q36" i="4" s="1"/>
  <c r="G28" i="2"/>
  <c r="O28" i="2"/>
  <c r="P28" i="2" s="1"/>
  <c r="G29" i="2"/>
  <c r="O29" i="2"/>
  <c r="P29" i="2" s="1"/>
  <c r="H35" i="4"/>
  <c r="P35" i="4"/>
  <c r="Q35" i="4"/>
  <c r="H34" i="4"/>
  <c r="P34" i="4"/>
  <c r="Q34" i="4" s="1"/>
  <c r="G12" i="2"/>
  <c r="O12" i="2"/>
  <c r="P12" i="2" s="1"/>
  <c r="G18" i="2"/>
  <c r="O18" i="2"/>
  <c r="P18" i="2" s="1"/>
  <c r="I12" i="10" l="1"/>
  <c r="K56" i="10"/>
  <c r="H33" i="4"/>
  <c r="P33" i="4"/>
  <c r="Q33" i="4" s="1"/>
  <c r="H32" i="4"/>
  <c r="P32" i="4"/>
  <c r="Q32" i="4"/>
  <c r="G9" i="11"/>
  <c r="O9" i="11"/>
  <c r="P9" i="11" s="1"/>
  <c r="G2" i="11"/>
  <c r="O2" i="11"/>
  <c r="P2" i="11" s="1"/>
  <c r="G5" i="11"/>
  <c r="O5" i="11"/>
  <c r="P5" i="11" s="1"/>
  <c r="G27" i="2"/>
  <c r="O27" i="2"/>
  <c r="P27" i="2" s="1"/>
  <c r="H31" i="4"/>
  <c r="P31" i="4"/>
  <c r="Q31" i="4" s="1"/>
  <c r="H30" i="4"/>
  <c r="P30" i="4"/>
  <c r="Q30" i="4" s="1"/>
  <c r="G45" i="2"/>
  <c r="O45" i="2"/>
  <c r="P45" i="2" s="1"/>
  <c r="G44" i="2"/>
  <c r="O44" i="2"/>
  <c r="P44" i="2" s="1"/>
  <c r="G8" i="11"/>
  <c r="O8" i="11"/>
  <c r="P8" i="11"/>
  <c r="H29" i="4"/>
  <c r="P29" i="4"/>
  <c r="Q29" i="4" s="1"/>
  <c r="G21" i="2"/>
  <c r="O21" i="2"/>
  <c r="P21" i="2" s="1"/>
  <c r="G19" i="2"/>
  <c r="O19" i="2"/>
  <c r="P19" i="2" s="1"/>
  <c r="H28" i="4"/>
  <c r="P28" i="4"/>
  <c r="Q28" i="4" s="1"/>
  <c r="G13" i="11" l="1"/>
  <c r="O13" i="11"/>
  <c r="P13" i="11" s="1"/>
  <c r="H6" i="7"/>
  <c r="N6" i="7" s="1"/>
  <c r="H21" i="4"/>
  <c r="P21" i="4"/>
  <c r="Q21" i="4" s="1"/>
  <c r="G19" i="8"/>
  <c r="G27" i="8"/>
  <c r="G21" i="8"/>
  <c r="G20" i="8"/>
  <c r="G22" i="8"/>
  <c r="O15" i="11"/>
  <c r="P15" i="11" s="1"/>
  <c r="N15" i="11"/>
  <c r="L15" i="11"/>
  <c r="K15" i="11"/>
  <c r="J15" i="11"/>
  <c r="I15" i="11"/>
  <c r="G15" i="11"/>
  <c r="M15" i="11" s="1"/>
  <c r="O21" i="11"/>
  <c r="P21" i="11" s="1"/>
  <c r="N21" i="11"/>
  <c r="L21" i="11"/>
  <c r="K21" i="11"/>
  <c r="J21" i="11"/>
  <c r="I21" i="11"/>
  <c r="G21" i="11"/>
  <c r="M21" i="11" s="1"/>
  <c r="O17" i="11"/>
  <c r="P17" i="11" s="1"/>
  <c r="N17" i="11"/>
  <c r="L17" i="11"/>
  <c r="K17" i="11"/>
  <c r="J17" i="11"/>
  <c r="I17" i="11"/>
  <c r="G17" i="11"/>
  <c r="M17" i="11" s="1"/>
  <c r="O14" i="11"/>
  <c r="P14" i="11" s="1"/>
  <c r="N14" i="11"/>
  <c r="L14" i="11"/>
  <c r="K14" i="11"/>
  <c r="J14" i="11"/>
  <c r="I14" i="11"/>
  <c r="G14" i="11"/>
  <c r="M14" i="11" s="1"/>
  <c r="O32" i="11"/>
  <c r="P32" i="11" s="1"/>
  <c r="N32" i="11"/>
  <c r="L32" i="11"/>
  <c r="K32" i="11"/>
  <c r="J32" i="11"/>
  <c r="I32" i="11"/>
  <c r="G32" i="11"/>
  <c r="M32" i="11" s="1"/>
  <c r="O38" i="11"/>
  <c r="P38" i="11" s="1"/>
  <c r="N38" i="11"/>
  <c r="L38" i="11"/>
  <c r="K38" i="11"/>
  <c r="J38" i="11"/>
  <c r="I38" i="11"/>
  <c r="G38" i="11"/>
  <c r="M38" i="11" s="1"/>
  <c r="O31" i="11"/>
  <c r="P31" i="11" s="1"/>
  <c r="N31" i="11"/>
  <c r="L31" i="11"/>
  <c r="K31" i="11"/>
  <c r="J31" i="11"/>
  <c r="I31" i="11"/>
  <c r="G31" i="11"/>
  <c r="M31" i="11" s="1"/>
  <c r="O28" i="11"/>
  <c r="P28" i="11" s="1"/>
  <c r="N28" i="11"/>
  <c r="L28" i="11"/>
  <c r="K28" i="11"/>
  <c r="J28" i="11"/>
  <c r="I28" i="11"/>
  <c r="G28" i="11"/>
  <c r="M28" i="11" s="1"/>
  <c r="O16" i="11"/>
  <c r="P16" i="11" s="1"/>
  <c r="N16" i="11"/>
  <c r="L16" i="11"/>
  <c r="K16" i="11"/>
  <c r="J16" i="11"/>
  <c r="I16" i="11"/>
  <c r="G16" i="11"/>
  <c r="M16" i="11" s="1"/>
  <c r="O20" i="11"/>
  <c r="P20" i="11" s="1"/>
  <c r="N20" i="11"/>
  <c r="L20" i="11"/>
  <c r="K20" i="11"/>
  <c r="J20" i="11"/>
  <c r="I20" i="11"/>
  <c r="G20" i="11"/>
  <c r="M20" i="11" s="1"/>
  <c r="O34" i="11"/>
  <c r="P34" i="11" s="1"/>
  <c r="N34" i="11"/>
  <c r="L34" i="11"/>
  <c r="K34" i="11"/>
  <c r="J34" i="11"/>
  <c r="I34" i="11"/>
  <c r="G34" i="11"/>
  <c r="M34" i="11" s="1"/>
  <c r="O33" i="11"/>
  <c r="P33" i="11" s="1"/>
  <c r="N33" i="11"/>
  <c r="L33" i="11"/>
  <c r="K33" i="11"/>
  <c r="J33" i="11"/>
  <c r="I33" i="11"/>
  <c r="G33" i="11"/>
  <c r="M33" i="11" s="1"/>
  <c r="O29" i="11"/>
  <c r="P29" i="11" s="1"/>
  <c r="N29" i="11"/>
  <c r="L29" i="11"/>
  <c r="K29" i="11"/>
  <c r="J29" i="11"/>
  <c r="I29" i="11"/>
  <c r="G29" i="11"/>
  <c r="M29" i="11" s="1"/>
  <c r="O11" i="11"/>
  <c r="P11" i="11" s="1"/>
  <c r="N11" i="11"/>
  <c r="L11" i="11"/>
  <c r="K11" i="11"/>
  <c r="J11" i="11"/>
  <c r="I11" i="11"/>
  <c r="G11" i="11"/>
  <c r="M11" i="11" s="1"/>
  <c r="O27" i="11"/>
  <c r="P27" i="11" s="1"/>
  <c r="N27" i="11"/>
  <c r="L27" i="11"/>
  <c r="K27" i="11"/>
  <c r="J27" i="11"/>
  <c r="I27" i="11"/>
  <c r="G27" i="11"/>
  <c r="M27" i="11" s="1"/>
  <c r="O37" i="11"/>
  <c r="P37" i="11" s="1"/>
  <c r="N37" i="11"/>
  <c r="L37" i="11"/>
  <c r="K37" i="11"/>
  <c r="J37" i="11"/>
  <c r="I37" i="11"/>
  <c r="G37" i="11"/>
  <c r="M37" i="11" s="1"/>
  <c r="O35" i="11"/>
  <c r="P35" i="11" s="1"/>
  <c r="N35" i="11"/>
  <c r="L35" i="11"/>
  <c r="K35" i="11"/>
  <c r="J35" i="11"/>
  <c r="I35" i="11"/>
  <c r="G35" i="11"/>
  <c r="M35" i="11" s="1"/>
  <c r="O10" i="11"/>
  <c r="P10" i="11" s="1"/>
  <c r="N10" i="11"/>
  <c r="L10" i="11"/>
  <c r="K10" i="11"/>
  <c r="J10" i="11"/>
  <c r="I10" i="11"/>
  <c r="G10" i="11"/>
  <c r="M10" i="11" s="1"/>
  <c r="O36" i="11"/>
  <c r="P36" i="11" s="1"/>
  <c r="N36" i="11"/>
  <c r="L36" i="11"/>
  <c r="K36" i="11"/>
  <c r="J36" i="11"/>
  <c r="I36" i="11"/>
  <c r="G36" i="11"/>
  <c r="M36" i="11" s="1"/>
  <c r="O19" i="11"/>
  <c r="P19" i="11" s="1"/>
  <c r="N19" i="11"/>
  <c r="L19" i="11"/>
  <c r="K19" i="11"/>
  <c r="J19" i="11"/>
  <c r="I19" i="11"/>
  <c r="G19" i="11"/>
  <c r="M19" i="11" s="1"/>
  <c r="O39" i="11"/>
  <c r="P39" i="11" s="1"/>
  <c r="N39" i="11"/>
  <c r="L39" i="11"/>
  <c r="K39" i="11"/>
  <c r="J39" i="11"/>
  <c r="I39" i="11"/>
  <c r="G39" i="11"/>
  <c r="M39" i="11" s="1"/>
  <c r="O12" i="11"/>
  <c r="P12" i="11" s="1"/>
  <c r="N12" i="11"/>
  <c r="L12" i="11"/>
  <c r="K12" i="11"/>
  <c r="J12" i="11"/>
  <c r="I12" i="11"/>
  <c r="G12" i="11"/>
  <c r="M12" i="11" s="1"/>
  <c r="O24" i="11"/>
  <c r="P24" i="11" s="1"/>
  <c r="N24" i="11"/>
  <c r="L24" i="11"/>
  <c r="K24" i="11"/>
  <c r="J24" i="11"/>
  <c r="I24" i="11"/>
  <c r="G24" i="11"/>
  <c r="M24" i="11" s="1"/>
  <c r="O30" i="11"/>
  <c r="P30" i="11" s="1"/>
  <c r="N30" i="11"/>
  <c r="L30" i="11"/>
  <c r="K30" i="11"/>
  <c r="J30" i="11"/>
  <c r="I30" i="11"/>
  <c r="G30" i="11"/>
  <c r="M30" i="11" s="1"/>
  <c r="O18" i="11"/>
  <c r="P18" i="11" s="1"/>
  <c r="N18" i="11"/>
  <c r="L18" i="11"/>
  <c r="K18" i="11"/>
  <c r="J18" i="11"/>
  <c r="I18" i="11"/>
  <c r="G18" i="11"/>
  <c r="M18" i="11" s="1"/>
  <c r="P23" i="9" l="1"/>
  <c r="Q23" i="9" s="1"/>
  <c r="O23" i="9"/>
  <c r="M23" i="9"/>
  <c r="L23" i="9"/>
  <c r="K23" i="9"/>
  <c r="J23" i="9"/>
  <c r="H23" i="9"/>
  <c r="N23" i="9" s="1"/>
  <c r="P24" i="9"/>
  <c r="Q24" i="9" s="1"/>
  <c r="O24" i="9"/>
  <c r="M24" i="9"/>
  <c r="L24" i="9"/>
  <c r="K24" i="9"/>
  <c r="J24" i="9"/>
  <c r="H24" i="9"/>
  <c r="N24" i="9" s="1"/>
  <c r="P17" i="9"/>
  <c r="Q17" i="9" s="1"/>
  <c r="O17" i="9"/>
  <c r="M17" i="9"/>
  <c r="L17" i="9"/>
  <c r="K17" i="9"/>
  <c r="J17" i="9"/>
  <c r="H17" i="9"/>
  <c r="N17" i="9" s="1"/>
  <c r="P18" i="9"/>
  <c r="Q18" i="9" s="1"/>
  <c r="O18" i="9"/>
  <c r="M18" i="9"/>
  <c r="L18" i="9"/>
  <c r="K18" i="9"/>
  <c r="J18" i="9"/>
  <c r="H18" i="9"/>
  <c r="N18" i="9" s="1"/>
  <c r="P36" i="9"/>
  <c r="Q36" i="9" s="1"/>
  <c r="O36" i="9"/>
  <c r="M36" i="9"/>
  <c r="L36" i="9"/>
  <c r="K36" i="9"/>
  <c r="J36" i="9"/>
  <c r="H36" i="9"/>
  <c r="N36" i="9" s="1"/>
  <c r="P41" i="9"/>
  <c r="Q41" i="9" s="1"/>
  <c r="O41" i="9"/>
  <c r="M41" i="9"/>
  <c r="L41" i="9"/>
  <c r="K41" i="9"/>
  <c r="J41" i="9"/>
  <c r="H41" i="9"/>
  <c r="N41" i="9" s="1"/>
  <c r="P46" i="9"/>
  <c r="Q46" i="9" s="1"/>
  <c r="O46" i="9"/>
  <c r="M46" i="9"/>
  <c r="L46" i="9"/>
  <c r="K46" i="9"/>
  <c r="J46" i="9"/>
  <c r="H46" i="9"/>
  <c r="N46" i="9" s="1"/>
  <c r="P45" i="9"/>
  <c r="Q45" i="9" s="1"/>
  <c r="O45" i="9"/>
  <c r="M45" i="9"/>
  <c r="L45" i="9"/>
  <c r="K45" i="9"/>
  <c r="J45" i="9"/>
  <c r="H45" i="9"/>
  <c r="N45" i="9" s="1"/>
  <c r="P30" i="9"/>
  <c r="Q30" i="9" s="1"/>
  <c r="O30" i="9"/>
  <c r="M30" i="9"/>
  <c r="L30" i="9"/>
  <c r="K30" i="9"/>
  <c r="J30" i="9"/>
  <c r="H30" i="9"/>
  <c r="N30" i="9" s="1"/>
  <c r="P15" i="9"/>
  <c r="Q15" i="9" s="1"/>
  <c r="O15" i="9"/>
  <c r="M15" i="9"/>
  <c r="L15" i="9"/>
  <c r="K15" i="9"/>
  <c r="J15" i="9"/>
  <c r="H15" i="9"/>
  <c r="N15" i="9" s="1"/>
  <c r="P16" i="9"/>
  <c r="Q16" i="9" s="1"/>
  <c r="O16" i="9"/>
  <c r="M16" i="9"/>
  <c r="L16" i="9"/>
  <c r="K16" i="9"/>
  <c r="J16" i="9"/>
  <c r="H16" i="9"/>
  <c r="N16" i="9" s="1"/>
  <c r="P34" i="9"/>
  <c r="Q34" i="9" s="1"/>
  <c r="O34" i="9"/>
  <c r="M34" i="9"/>
  <c r="L34" i="9"/>
  <c r="K34" i="9"/>
  <c r="J34" i="9"/>
  <c r="H34" i="9"/>
  <c r="N34" i="9" s="1"/>
  <c r="P25" i="9"/>
  <c r="Q25" i="9" s="1"/>
  <c r="O25" i="9"/>
  <c r="M25" i="9"/>
  <c r="L25" i="9"/>
  <c r="K25" i="9"/>
  <c r="J25" i="9"/>
  <c r="H25" i="9"/>
  <c r="N25" i="9" s="1"/>
  <c r="P44" i="9"/>
  <c r="Q44" i="9" s="1"/>
  <c r="O44" i="9"/>
  <c r="M44" i="9"/>
  <c r="L44" i="9"/>
  <c r="K44" i="9"/>
  <c r="J44" i="9"/>
  <c r="H44" i="9"/>
  <c r="N44" i="9" s="1"/>
  <c r="P39" i="9"/>
  <c r="Q39" i="9" s="1"/>
  <c r="O39" i="9"/>
  <c r="M39" i="9"/>
  <c r="L39" i="9"/>
  <c r="K39" i="9"/>
  <c r="J39" i="9"/>
  <c r="H39" i="9"/>
  <c r="N39" i="9" s="1"/>
  <c r="P28" i="9"/>
  <c r="Q28" i="9" s="1"/>
  <c r="O28" i="9"/>
  <c r="M28" i="9"/>
  <c r="L28" i="9"/>
  <c r="K28" i="9"/>
  <c r="J28" i="9"/>
  <c r="H28" i="9"/>
  <c r="N28" i="9" s="1"/>
  <c r="P31" i="9"/>
  <c r="Q31" i="9" s="1"/>
  <c r="O31" i="9"/>
  <c r="M31" i="9"/>
  <c r="L31" i="9"/>
  <c r="K31" i="9"/>
  <c r="J31" i="9"/>
  <c r="H31" i="9"/>
  <c r="N31" i="9" s="1"/>
  <c r="P47" i="9"/>
  <c r="Q47" i="9" s="1"/>
  <c r="O47" i="9"/>
  <c r="M47" i="9"/>
  <c r="L47" i="9"/>
  <c r="K47" i="9"/>
  <c r="J47" i="9"/>
  <c r="H47" i="9"/>
  <c r="N47" i="9" s="1"/>
  <c r="P40" i="9"/>
  <c r="Q40" i="9" s="1"/>
  <c r="O40" i="9"/>
  <c r="M40" i="9"/>
  <c r="L40" i="9"/>
  <c r="K40" i="9"/>
  <c r="J40" i="9"/>
  <c r="H40" i="9"/>
  <c r="N40" i="9" s="1"/>
  <c r="P22" i="9"/>
  <c r="Q22" i="9" s="1"/>
  <c r="O22" i="9"/>
  <c r="M22" i="9"/>
  <c r="L22" i="9"/>
  <c r="K22" i="9"/>
  <c r="J22" i="9"/>
  <c r="H22" i="9"/>
  <c r="N22" i="9" s="1"/>
  <c r="P50" i="9"/>
  <c r="Q50" i="9" s="1"/>
  <c r="O50" i="9"/>
  <c r="M50" i="9"/>
  <c r="L50" i="9"/>
  <c r="K50" i="9"/>
  <c r="J50" i="9"/>
  <c r="H50" i="9"/>
  <c r="N50" i="9" s="1"/>
  <c r="P42" i="9"/>
  <c r="Q42" i="9" s="1"/>
  <c r="O42" i="9"/>
  <c r="M42" i="9"/>
  <c r="L42" i="9"/>
  <c r="K42" i="9"/>
  <c r="J42" i="9"/>
  <c r="H42" i="9"/>
  <c r="N42" i="9" s="1"/>
  <c r="P26" i="9"/>
  <c r="Q26" i="9" s="1"/>
  <c r="O26" i="9"/>
  <c r="M26" i="9"/>
  <c r="L26" i="9"/>
  <c r="K26" i="9"/>
  <c r="J26" i="9"/>
  <c r="H26" i="9"/>
  <c r="N26" i="9" s="1"/>
  <c r="P21" i="9"/>
  <c r="Q21" i="9" s="1"/>
  <c r="O21" i="9"/>
  <c r="M21" i="9"/>
  <c r="L21" i="9"/>
  <c r="K21" i="9"/>
  <c r="J21" i="9"/>
  <c r="H21" i="9"/>
  <c r="N21" i="9" s="1"/>
  <c r="P32" i="9"/>
  <c r="Q32" i="9" s="1"/>
  <c r="O32" i="9"/>
  <c r="M32" i="9"/>
  <c r="L32" i="9"/>
  <c r="K32" i="9"/>
  <c r="J32" i="9"/>
  <c r="H32" i="9"/>
  <c r="N32" i="9" s="1"/>
  <c r="O5" i="8"/>
  <c r="P5" i="8" s="1"/>
  <c r="N5" i="8"/>
  <c r="L5" i="8"/>
  <c r="K5" i="8"/>
  <c r="J5" i="8"/>
  <c r="I5" i="8"/>
  <c r="G5" i="8"/>
  <c r="M5" i="8" s="1"/>
  <c r="O2" i="8"/>
  <c r="P2" i="8" s="1"/>
  <c r="N2" i="8"/>
  <c r="L2" i="8"/>
  <c r="K2" i="8"/>
  <c r="J2" i="8"/>
  <c r="I2" i="8"/>
  <c r="G2" i="8"/>
  <c r="M2" i="8" s="1"/>
  <c r="O3" i="8"/>
  <c r="P3" i="8" s="1"/>
  <c r="N3" i="8"/>
  <c r="L3" i="8"/>
  <c r="K3" i="8"/>
  <c r="J3" i="8"/>
  <c r="I3" i="8"/>
  <c r="G3" i="8"/>
  <c r="M3" i="8" s="1"/>
  <c r="O9" i="8"/>
  <c r="P9" i="8" s="1"/>
  <c r="N9" i="8"/>
  <c r="L9" i="8"/>
  <c r="K9" i="8"/>
  <c r="J9" i="8"/>
  <c r="I9" i="8"/>
  <c r="G9" i="8"/>
  <c r="M9" i="8" s="1"/>
  <c r="O16" i="8"/>
  <c r="P16" i="8" s="1"/>
  <c r="N16" i="8"/>
  <c r="L16" i="8"/>
  <c r="K16" i="8"/>
  <c r="J16" i="8"/>
  <c r="I16" i="8"/>
  <c r="G16" i="8"/>
  <c r="M16" i="8" s="1"/>
  <c r="O11" i="8"/>
  <c r="P11" i="8" s="1"/>
  <c r="N11" i="8"/>
  <c r="L11" i="8"/>
  <c r="K11" i="8"/>
  <c r="J11" i="8"/>
  <c r="I11" i="8"/>
  <c r="G11" i="8"/>
  <c r="M11" i="8" s="1"/>
  <c r="O15" i="8"/>
  <c r="P15" i="8" s="1"/>
  <c r="N15" i="8"/>
  <c r="L15" i="8"/>
  <c r="K15" i="8"/>
  <c r="J15" i="8"/>
  <c r="I15" i="8"/>
  <c r="G15" i="8"/>
  <c r="M15" i="8" s="1"/>
  <c r="O14" i="8"/>
  <c r="P14" i="8" s="1"/>
  <c r="N14" i="8"/>
  <c r="L14" i="8"/>
  <c r="K14" i="8"/>
  <c r="J14" i="8"/>
  <c r="I14" i="8"/>
  <c r="G14" i="8"/>
  <c r="M14" i="8" s="1"/>
  <c r="O13" i="8"/>
  <c r="P13" i="8" s="1"/>
  <c r="N13" i="8"/>
  <c r="L13" i="8"/>
  <c r="K13" i="8"/>
  <c r="J13" i="8"/>
  <c r="I13" i="8"/>
  <c r="G13" i="8"/>
  <c r="M13" i="8" s="1"/>
  <c r="O12" i="8"/>
  <c r="P12" i="8" s="1"/>
  <c r="N12" i="8"/>
  <c r="L12" i="8"/>
  <c r="K12" i="8"/>
  <c r="J12" i="8"/>
  <c r="I12" i="8"/>
  <c r="G12" i="8"/>
  <c r="M12" i="8" s="1"/>
  <c r="O17" i="8"/>
  <c r="P17" i="8" s="1"/>
  <c r="N17" i="8"/>
  <c r="L17" i="8"/>
  <c r="K17" i="8"/>
  <c r="J17" i="8"/>
  <c r="I17" i="8"/>
  <c r="G17" i="8"/>
  <c r="M17" i="8" s="1"/>
  <c r="O28" i="8"/>
  <c r="P28" i="8" s="1"/>
  <c r="N28" i="8"/>
  <c r="L28" i="8"/>
  <c r="K28" i="8"/>
  <c r="J28" i="8"/>
  <c r="I28" i="8"/>
  <c r="G28" i="8"/>
  <c r="M28" i="8" s="1"/>
  <c r="O18" i="8"/>
  <c r="P18" i="8" s="1"/>
  <c r="N18" i="8"/>
  <c r="L18" i="8"/>
  <c r="K18" i="8"/>
  <c r="J18" i="8"/>
  <c r="I18" i="8"/>
  <c r="G18" i="8"/>
  <c r="M18" i="8" s="1"/>
  <c r="O8" i="8"/>
  <c r="P8" i="8" s="1"/>
  <c r="N8" i="8"/>
  <c r="L8" i="8"/>
  <c r="K8" i="8"/>
  <c r="J8" i="8"/>
  <c r="I8" i="8"/>
  <c r="G8" i="8"/>
  <c r="M8" i="8" s="1"/>
  <c r="O22" i="8"/>
  <c r="P22" i="8" s="1"/>
  <c r="N22" i="8"/>
  <c r="M22" i="8"/>
  <c r="L22" i="8"/>
  <c r="K22" i="8"/>
  <c r="J22" i="8"/>
  <c r="I22" i="8"/>
  <c r="O20" i="8"/>
  <c r="P20" i="8" s="1"/>
  <c r="N20" i="8"/>
  <c r="L20" i="8"/>
  <c r="K20" i="8"/>
  <c r="J20" i="8"/>
  <c r="I20" i="8"/>
  <c r="M20" i="8"/>
  <c r="O21" i="8"/>
  <c r="P21" i="8" s="1"/>
  <c r="N21" i="8"/>
  <c r="M21" i="8"/>
  <c r="L21" i="8"/>
  <c r="K21" i="8"/>
  <c r="J21" i="8"/>
  <c r="I21" i="8"/>
  <c r="O27" i="8"/>
  <c r="P27" i="8" s="1"/>
  <c r="N27" i="8"/>
  <c r="L27" i="8"/>
  <c r="K27" i="8"/>
  <c r="J27" i="8"/>
  <c r="I27" i="8"/>
  <c r="M27" i="8"/>
  <c r="O19" i="8"/>
  <c r="P19" i="8" s="1"/>
  <c r="N19" i="8"/>
  <c r="M19" i="8"/>
  <c r="L19" i="8"/>
  <c r="K19" i="8"/>
  <c r="J19" i="8"/>
  <c r="I19" i="8"/>
  <c r="O24" i="8"/>
  <c r="P24" i="8" s="1"/>
  <c r="N24" i="8"/>
  <c r="L24" i="8"/>
  <c r="K24" i="8"/>
  <c r="J24" i="8"/>
  <c r="I24" i="8"/>
  <c r="M24" i="8"/>
  <c r="O25" i="8"/>
  <c r="P25" i="8" s="1"/>
  <c r="N25" i="8"/>
  <c r="L25" i="8"/>
  <c r="K25" i="8"/>
  <c r="J25" i="8"/>
  <c r="I25" i="8"/>
  <c r="M25" i="8"/>
  <c r="O7" i="8"/>
  <c r="P7" i="8" s="1"/>
  <c r="N7" i="8"/>
  <c r="L7" i="8"/>
  <c r="K7" i="8"/>
  <c r="J7" i="8"/>
  <c r="I7" i="8"/>
  <c r="G7" i="8"/>
  <c r="M7" i="8" s="1"/>
  <c r="O4" i="8"/>
  <c r="P4" i="8" s="1"/>
  <c r="N4" i="8"/>
  <c r="L4" i="8"/>
  <c r="K4" i="8"/>
  <c r="J4" i="8"/>
  <c r="I4" i="8"/>
  <c r="G4" i="8"/>
  <c r="M4" i="8" s="1"/>
  <c r="O23" i="8"/>
  <c r="P23" i="8" s="1"/>
  <c r="N23" i="8"/>
  <c r="L23" i="8"/>
  <c r="K23" i="8"/>
  <c r="J23" i="8"/>
  <c r="I23" i="8"/>
  <c r="G23" i="8"/>
  <c r="M23" i="8" s="1"/>
  <c r="O10" i="8"/>
  <c r="P10" i="8" s="1"/>
  <c r="N10" i="8"/>
  <c r="M10" i="8"/>
  <c r="L10" i="8"/>
  <c r="K10" i="8"/>
  <c r="J10" i="8"/>
  <c r="I10" i="8"/>
  <c r="G10" i="8"/>
  <c r="P27" i="7"/>
  <c r="Q27" i="7" s="1"/>
  <c r="O27" i="7"/>
  <c r="M27" i="7"/>
  <c r="L27" i="7"/>
  <c r="K27" i="7"/>
  <c r="J27" i="7"/>
  <c r="H27" i="7"/>
  <c r="N27" i="7" s="1"/>
  <c r="P26" i="7"/>
  <c r="Q26" i="7" s="1"/>
  <c r="O26" i="7"/>
  <c r="M26" i="7"/>
  <c r="L26" i="7"/>
  <c r="K26" i="7"/>
  <c r="J26" i="7"/>
  <c r="H26" i="7"/>
  <c r="N26" i="7" s="1"/>
  <c r="P11" i="7"/>
  <c r="Q11" i="7" s="1"/>
  <c r="O11" i="7"/>
  <c r="M11" i="7"/>
  <c r="L11" i="7"/>
  <c r="K11" i="7"/>
  <c r="J11" i="7"/>
  <c r="H11" i="7"/>
  <c r="N11" i="7" s="1"/>
  <c r="P19" i="7"/>
  <c r="Q19" i="7" s="1"/>
  <c r="O19" i="7"/>
  <c r="M19" i="7"/>
  <c r="L19" i="7"/>
  <c r="K19" i="7"/>
  <c r="J19" i="7"/>
  <c r="H19" i="7"/>
  <c r="N19" i="7" s="1"/>
  <c r="P9" i="7"/>
  <c r="Q9" i="7" s="1"/>
  <c r="O9" i="7"/>
  <c r="M9" i="7"/>
  <c r="L9" i="7"/>
  <c r="K9" i="7"/>
  <c r="J9" i="7"/>
  <c r="H9" i="7"/>
  <c r="N9" i="7" s="1"/>
  <c r="P10" i="7"/>
  <c r="Q10" i="7" s="1"/>
  <c r="O10" i="7"/>
  <c r="M10" i="7"/>
  <c r="L10" i="7"/>
  <c r="K10" i="7"/>
  <c r="J10" i="7"/>
  <c r="H10" i="7"/>
  <c r="N10" i="7" s="1"/>
  <c r="P12" i="7"/>
  <c r="Q12" i="7" s="1"/>
  <c r="O12" i="7"/>
  <c r="M12" i="7"/>
  <c r="L12" i="7"/>
  <c r="K12" i="7"/>
  <c r="J12" i="7"/>
  <c r="H12" i="7"/>
  <c r="N12" i="7" s="1"/>
  <c r="P25" i="7"/>
  <c r="Q25" i="7" s="1"/>
  <c r="O25" i="7"/>
  <c r="M25" i="7"/>
  <c r="L25" i="7"/>
  <c r="K25" i="7"/>
  <c r="J25" i="7"/>
  <c r="H25" i="7"/>
  <c r="N25" i="7" s="1"/>
  <c r="P7" i="7"/>
  <c r="Q7" i="7" s="1"/>
  <c r="O7" i="7"/>
  <c r="M7" i="7"/>
  <c r="L7" i="7"/>
  <c r="K7" i="7"/>
  <c r="J7" i="7"/>
  <c r="H7" i="7"/>
  <c r="N7" i="7" s="1"/>
  <c r="P21" i="7"/>
  <c r="Q21" i="7" s="1"/>
  <c r="O21" i="7"/>
  <c r="M21" i="7"/>
  <c r="L21" i="7"/>
  <c r="K21" i="7"/>
  <c r="J21" i="7"/>
  <c r="H21" i="7"/>
  <c r="N21" i="7" s="1"/>
  <c r="P16" i="7"/>
  <c r="Q16" i="7" s="1"/>
  <c r="O16" i="7"/>
  <c r="M16" i="7"/>
  <c r="L16" i="7"/>
  <c r="K16" i="7"/>
  <c r="J16" i="7"/>
  <c r="H16" i="7"/>
  <c r="N16" i="7" s="1"/>
  <c r="P3" i="7"/>
  <c r="Q3" i="7" s="1"/>
  <c r="O3" i="7"/>
  <c r="M3" i="7"/>
  <c r="L3" i="7"/>
  <c r="K3" i="7"/>
  <c r="J3" i="7"/>
  <c r="H3" i="7"/>
  <c r="N3" i="7" s="1"/>
  <c r="P2" i="7"/>
  <c r="Q2" i="7" s="1"/>
  <c r="O2" i="7"/>
  <c r="M2" i="7"/>
  <c r="L2" i="7"/>
  <c r="K2" i="7"/>
  <c r="J2" i="7"/>
  <c r="H2" i="7"/>
  <c r="N2" i="7" s="1"/>
  <c r="P13" i="7"/>
  <c r="Q13" i="7" s="1"/>
  <c r="O13" i="7"/>
  <c r="M13" i="7"/>
  <c r="L13" i="7"/>
  <c r="K13" i="7"/>
  <c r="J13" i="7"/>
  <c r="H13" i="7"/>
  <c r="N13" i="7" s="1"/>
  <c r="P20" i="7"/>
  <c r="Q20" i="7" s="1"/>
  <c r="O20" i="7"/>
  <c r="M20" i="7"/>
  <c r="L20" i="7"/>
  <c r="K20" i="7"/>
  <c r="J20" i="7"/>
  <c r="H20" i="7"/>
  <c r="N20" i="7" s="1"/>
  <c r="P22" i="7"/>
  <c r="Q22" i="7" s="1"/>
  <c r="O22" i="7"/>
  <c r="M22" i="7"/>
  <c r="L22" i="7"/>
  <c r="K22" i="7"/>
  <c r="J22" i="7"/>
  <c r="H22" i="7"/>
  <c r="N22" i="7" s="1"/>
  <c r="P4" i="7"/>
  <c r="Q4" i="7" s="1"/>
  <c r="O4" i="7"/>
  <c r="M4" i="7"/>
  <c r="L4" i="7"/>
  <c r="K4" i="7"/>
  <c r="J4" i="7"/>
  <c r="H4" i="7"/>
  <c r="N4" i="7" s="1"/>
  <c r="P17" i="7"/>
  <c r="Q17" i="7" s="1"/>
  <c r="O17" i="7"/>
  <c r="M17" i="7"/>
  <c r="L17" i="7"/>
  <c r="K17" i="7"/>
  <c r="J17" i="7"/>
  <c r="H17" i="7"/>
  <c r="N17" i="7" s="1"/>
  <c r="P8" i="7"/>
  <c r="Q8" i="7" s="1"/>
  <c r="O8" i="7"/>
  <c r="M8" i="7"/>
  <c r="L8" i="7"/>
  <c r="K8" i="7"/>
  <c r="J8" i="7"/>
  <c r="H8" i="7"/>
  <c r="N8" i="7" s="1"/>
  <c r="P18" i="7"/>
  <c r="Q18" i="7" s="1"/>
  <c r="O18" i="7"/>
  <c r="M18" i="7"/>
  <c r="L18" i="7"/>
  <c r="K18" i="7"/>
  <c r="J18" i="7"/>
  <c r="H18" i="7"/>
  <c r="N18" i="7" s="1"/>
  <c r="P5" i="7"/>
  <c r="Q5" i="7" s="1"/>
  <c r="O5" i="7"/>
  <c r="M5" i="7"/>
  <c r="L5" i="7"/>
  <c r="K5" i="7"/>
  <c r="J5" i="7"/>
  <c r="H5" i="7"/>
  <c r="N5" i="7" s="1"/>
  <c r="P23" i="7"/>
  <c r="Q23" i="7" s="1"/>
  <c r="O23" i="7"/>
  <c r="M23" i="7"/>
  <c r="L23" i="7"/>
  <c r="K23" i="7"/>
  <c r="J23" i="7"/>
  <c r="H23" i="7"/>
  <c r="N23" i="7" s="1"/>
  <c r="P24" i="7"/>
  <c r="Q24" i="7" s="1"/>
  <c r="O24" i="7"/>
  <c r="M24" i="7"/>
  <c r="L24" i="7"/>
  <c r="K24" i="7"/>
  <c r="J24" i="7"/>
  <c r="H24" i="7"/>
  <c r="N24" i="7" s="1"/>
  <c r="P14" i="7"/>
  <c r="Q14" i="7" s="1"/>
  <c r="O14" i="7"/>
  <c r="M14" i="7"/>
  <c r="L14" i="7"/>
  <c r="K14" i="7"/>
  <c r="J14" i="7"/>
  <c r="H14" i="7"/>
  <c r="N14" i="7" s="1"/>
  <c r="P15" i="7"/>
  <c r="Q15" i="7" s="1"/>
  <c r="O15" i="7"/>
  <c r="M15" i="7"/>
  <c r="L15" i="7"/>
  <c r="K15" i="7"/>
  <c r="J15" i="7"/>
  <c r="H15" i="7"/>
  <c r="N15" i="7" s="1"/>
  <c r="P27" i="4"/>
  <c r="Q27" i="4" s="1"/>
  <c r="O27" i="4"/>
  <c r="M27" i="4"/>
  <c r="L27" i="4"/>
  <c r="K27" i="4"/>
  <c r="J27" i="4"/>
  <c r="H27" i="4"/>
  <c r="N27" i="4" s="1"/>
  <c r="P26" i="4"/>
  <c r="Q26" i="4" s="1"/>
  <c r="O26" i="4"/>
  <c r="M26" i="4"/>
  <c r="L26" i="4"/>
  <c r="K26" i="4"/>
  <c r="J26" i="4"/>
  <c r="H26" i="4"/>
  <c r="N26" i="4" s="1"/>
  <c r="P25" i="4"/>
  <c r="Q25" i="4" s="1"/>
  <c r="O25" i="4"/>
  <c r="M25" i="4"/>
  <c r="L25" i="4"/>
  <c r="K25" i="4"/>
  <c r="J25" i="4"/>
  <c r="H25" i="4"/>
  <c r="N25" i="4" s="1"/>
  <c r="P24" i="4"/>
  <c r="Q24" i="4" s="1"/>
  <c r="O24" i="4"/>
  <c r="M24" i="4"/>
  <c r="L24" i="4"/>
  <c r="K24" i="4"/>
  <c r="J24" i="4"/>
  <c r="H24" i="4"/>
  <c r="N24" i="4" s="1"/>
  <c r="P23" i="4"/>
  <c r="Q23" i="4" s="1"/>
  <c r="O23" i="4"/>
  <c r="M23" i="4"/>
  <c r="L23" i="4"/>
  <c r="K23" i="4"/>
  <c r="J23" i="4"/>
  <c r="H23" i="4"/>
  <c r="N23" i="4" s="1"/>
  <c r="P22" i="4"/>
  <c r="Q22" i="4" s="1"/>
  <c r="O22" i="4"/>
  <c r="M22" i="4"/>
  <c r="L22" i="4"/>
  <c r="K22" i="4"/>
  <c r="J22" i="4"/>
  <c r="H22" i="4"/>
  <c r="N22" i="4" s="1"/>
  <c r="P7" i="4"/>
  <c r="Q7" i="4" s="1"/>
  <c r="O7" i="4"/>
  <c r="M7" i="4"/>
  <c r="L7" i="4"/>
  <c r="K7" i="4"/>
  <c r="J7" i="4"/>
  <c r="H7" i="4"/>
  <c r="N7" i="4" s="1"/>
  <c r="P11" i="4"/>
  <c r="Q11" i="4" s="1"/>
  <c r="O11" i="4"/>
  <c r="M11" i="4"/>
  <c r="L11" i="4"/>
  <c r="K11" i="4"/>
  <c r="J11" i="4"/>
  <c r="H11" i="4"/>
  <c r="N11" i="4" s="1"/>
  <c r="P14" i="4"/>
  <c r="Q14" i="4" s="1"/>
  <c r="O14" i="4"/>
  <c r="M14" i="4"/>
  <c r="L14" i="4"/>
  <c r="K14" i="4"/>
  <c r="J14" i="4"/>
  <c r="H14" i="4"/>
  <c r="N14" i="4" s="1"/>
  <c r="P5" i="4"/>
  <c r="Q5" i="4" s="1"/>
  <c r="O5" i="4"/>
  <c r="M5" i="4"/>
  <c r="L5" i="4"/>
  <c r="K5" i="4"/>
  <c r="J5" i="4"/>
  <c r="H5" i="4"/>
  <c r="N5" i="4" s="1"/>
  <c r="P4" i="4"/>
  <c r="Q4" i="4" s="1"/>
  <c r="O4" i="4"/>
  <c r="M4" i="4"/>
  <c r="L4" i="4"/>
  <c r="K4" i="4"/>
  <c r="J4" i="4"/>
  <c r="H4" i="4"/>
  <c r="N4" i="4" s="1"/>
  <c r="P20" i="4"/>
  <c r="Q20" i="4" s="1"/>
  <c r="O20" i="4"/>
  <c r="M20" i="4"/>
  <c r="L20" i="4"/>
  <c r="K20" i="4"/>
  <c r="J20" i="4"/>
  <c r="H20" i="4"/>
  <c r="N20" i="4" s="1"/>
  <c r="P19" i="4"/>
  <c r="Q19" i="4" s="1"/>
  <c r="O19" i="4"/>
  <c r="M19" i="4"/>
  <c r="L19" i="4"/>
  <c r="K19" i="4"/>
  <c r="J19" i="4"/>
  <c r="H19" i="4"/>
  <c r="N19" i="4" s="1"/>
  <c r="P9" i="4"/>
  <c r="Q9" i="4" s="1"/>
  <c r="O9" i="4"/>
  <c r="M9" i="4"/>
  <c r="L9" i="4"/>
  <c r="K9" i="4"/>
  <c r="J9" i="4"/>
  <c r="H9" i="4"/>
  <c r="N9" i="4" s="1"/>
  <c r="P10" i="4"/>
  <c r="Q10" i="4" s="1"/>
  <c r="O10" i="4"/>
  <c r="M10" i="4"/>
  <c r="L10" i="4"/>
  <c r="K10" i="4"/>
  <c r="J10" i="4"/>
  <c r="H10" i="4"/>
  <c r="N10" i="4" s="1"/>
  <c r="P12" i="4"/>
  <c r="Q12" i="4" s="1"/>
  <c r="O12" i="4"/>
  <c r="M12" i="4"/>
  <c r="L12" i="4"/>
  <c r="K12" i="4"/>
  <c r="J12" i="4"/>
  <c r="H12" i="4"/>
  <c r="N12" i="4" s="1"/>
  <c r="P3" i="4"/>
  <c r="Q3" i="4" s="1"/>
  <c r="O3" i="4"/>
  <c r="M3" i="4"/>
  <c r="L3" i="4"/>
  <c r="K3" i="4"/>
  <c r="J3" i="4"/>
  <c r="H3" i="4"/>
  <c r="N3" i="4" s="1"/>
  <c r="P6" i="4"/>
  <c r="Q6" i="4" s="1"/>
  <c r="O6" i="4"/>
  <c r="M6" i="4"/>
  <c r="L6" i="4"/>
  <c r="K6" i="4"/>
  <c r="J6" i="4"/>
  <c r="H6" i="4"/>
  <c r="N6" i="4" s="1"/>
  <c r="P17" i="4"/>
  <c r="Q17" i="4" s="1"/>
  <c r="O17" i="4"/>
  <c r="M17" i="4"/>
  <c r="L17" i="4"/>
  <c r="K17" i="4"/>
  <c r="J17" i="4"/>
  <c r="H17" i="4"/>
  <c r="N17" i="4" s="1"/>
  <c r="P2" i="4"/>
  <c r="Q2" i="4" s="1"/>
  <c r="O2" i="4"/>
  <c r="M2" i="4"/>
  <c r="L2" i="4"/>
  <c r="K2" i="4"/>
  <c r="J2" i="4"/>
  <c r="H2" i="4"/>
  <c r="N2" i="4" s="1"/>
  <c r="P18" i="4"/>
  <c r="Q18" i="4" s="1"/>
  <c r="O18" i="4"/>
  <c r="M18" i="4"/>
  <c r="L18" i="4"/>
  <c r="K18" i="4"/>
  <c r="J18" i="4"/>
  <c r="H18" i="4"/>
  <c r="N18" i="4" s="1"/>
  <c r="P15" i="4"/>
  <c r="Q15" i="4" s="1"/>
  <c r="O15" i="4"/>
  <c r="M15" i="4"/>
  <c r="L15" i="4"/>
  <c r="K15" i="4"/>
  <c r="J15" i="4"/>
  <c r="H15" i="4"/>
  <c r="N15" i="4" s="1"/>
  <c r="P13" i="4"/>
  <c r="Q13" i="4" s="1"/>
  <c r="O13" i="4"/>
  <c r="M13" i="4"/>
  <c r="L13" i="4"/>
  <c r="K13" i="4"/>
  <c r="J13" i="4"/>
  <c r="H13" i="4"/>
  <c r="N13" i="4" s="1"/>
  <c r="P8" i="4"/>
  <c r="Q8" i="4" s="1"/>
  <c r="O8" i="4"/>
  <c r="M8" i="4"/>
  <c r="L8" i="4"/>
  <c r="K8" i="4"/>
  <c r="J8" i="4"/>
  <c r="H8" i="4"/>
  <c r="N8" i="4" s="1"/>
  <c r="P16" i="4"/>
  <c r="Q16" i="4" s="1"/>
  <c r="O16" i="4"/>
  <c r="M16" i="4"/>
  <c r="L16" i="4"/>
  <c r="K16" i="4"/>
  <c r="J16" i="4"/>
  <c r="H16" i="4"/>
  <c r="N16" i="4" s="1"/>
  <c r="O56" i="2"/>
  <c r="P56" i="2" s="1"/>
  <c r="N56" i="2"/>
  <c r="L56" i="2"/>
  <c r="K56" i="2"/>
  <c r="J56" i="2"/>
  <c r="I56" i="2"/>
  <c r="G56" i="2"/>
  <c r="M56" i="2" s="1"/>
  <c r="O54" i="2"/>
  <c r="P54" i="2" s="1"/>
  <c r="N54" i="2"/>
  <c r="L54" i="2"/>
  <c r="K54" i="2"/>
  <c r="J54" i="2"/>
  <c r="I54" i="2"/>
  <c r="G54" i="2"/>
  <c r="M54" i="2" s="1"/>
  <c r="O35" i="2"/>
  <c r="P35" i="2" s="1"/>
  <c r="N35" i="2"/>
  <c r="L35" i="2"/>
  <c r="K35" i="2"/>
  <c r="J35" i="2"/>
  <c r="I35" i="2"/>
  <c r="G35" i="2"/>
  <c r="M35" i="2" s="1"/>
  <c r="O26" i="2"/>
  <c r="P26" i="2" s="1"/>
  <c r="N26" i="2"/>
  <c r="L26" i="2"/>
  <c r="K26" i="2"/>
  <c r="J26" i="2"/>
  <c r="I26" i="2"/>
  <c r="G26" i="2"/>
  <c r="M26" i="2" s="1"/>
  <c r="O30" i="2"/>
  <c r="P30" i="2" s="1"/>
  <c r="N30" i="2"/>
  <c r="L30" i="2"/>
  <c r="K30" i="2"/>
  <c r="J30" i="2"/>
  <c r="I30" i="2"/>
  <c r="G30" i="2"/>
  <c r="M30" i="2" s="1"/>
  <c r="O60" i="2"/>
  <c r="P60" i="2" s="1"/>
  <c r="N60" i="2"/>
  <c r="L60" i="2"/>
  <c r="K60" i="2"/>
  <c r="J60" i="2"/>
  <c r="I60" i="2"/>
  <c r="G60" i="2"/>
  <c r="M60" i="2" s="1"/>
  <c r="O53" i="2"/>
  <c r="P53" i="2" s="1"/>
  <c r="N53" i="2"/>
  <c r="L53" i="2"/>
  <c r="K53" i="2"/>
  <c r="J53" i="2"/>
  <c r="I53" i="2"/>
  <c r="G53" i="2"/>
  <c r="M53" i="2" s="1"/>
  <c r="O47" i="2"/>
  <c r="P47" i="2" s="1"/>
  <c r="N47" i="2"/>
  <c r="L47" i="2"/>
  <c r="K47" i="2"/>
  <c r="J47" i="2"/>
  <c r="I47" i="2"/>
  <c r="G47" i="2"/>
  <c r="M47" i="2" s="1"/>
  <c r="O40" i="2"/>
  <c r="P40" i="2" s="1"/>
  <c r="N40" i="2"/>
  <c r="L40" i="2"/>
  <c r="K40" i="2"/>
  <c r="J40" i="2"/>
  <c r="I40" i="2"/>
  <c r="G40" i="2"/>
  <c r="M40" i="2" s="1"/>
  <c r="O41" i="2"/>
  <c r="P41" i="2" s="1"/>
  <c r="N41" i="2"/>
  <c r="L41" i="2"/>
  <c r="K41" i="2"/>
  <c r="J41" i="2"/>
  <c r="I41" i="2"/>
  <c r="G41" i="2"/>
  <c r="M41" i="2" s="1"/>
  <c r="O42" i="2"/>
  <c r="P42" i="2" s="1"/>
  <c r="N42" i="2"/>
  <c r="L42" i="2"/>
  <c r="K42" i="2"/>
  <c r="J42" i="2"/>
  <c r="I42" i="2"/>
  <c r="G42" i="2"/>
  <c r="M42" i="2" s="1"/>
  <c r="O43" i="2"/>
  <c r="P43" i="2" s="1"/>
  <c r="N43" i="2"/>
  <c r="L43" i="2"/>
  <c r="K43" i="2"/>
  <c r="J43" i="2"/>
  <c r="I43" i="2"/>
  <c r="G43" i="2"/>
  <c r="M43" i="2" s="1"/>
  <c r="O7" i="2"/>
  <c r="P7" i="2" s="1"/>
  <c r="N7" i="2"/>
  <c r="L7" i="2"/>
  <c r="K7" i="2"/>
  <c r="J7" i="2"/>
  <c r="I7" i="2"/>
  <c r="G7" i="2"/>
  <c r="M7" i="2" s="1"/>
  <c r="O10" i="2"/>
  <c r="P10" i="2" s="1"/>
  <c r="N10" i="2"/>
  <c r="L10" i="2"/>
  <c r="K10" i="2"/>
  <c r="J10" i="2"/>
  <c r="I10" i="2"/>
  <c r="G10" i="2"/>
  <c r="M10" i="2" s="1"/>
  <c r="O33" i="2"/>
  <c r="P33" i="2" s="1"/>
  <c r="N33" i="2"/>
  <c r="L33" i="2"/>
  <c r="K33" i="2"/>
  <c r="J33" i="2"/>
  <c r="I33" i="2"/>
  <c r="G33" i="2"/>
  <c r="M33" i="2" s="1"/>
  <c r="O48" i="2"/>
  <c r="P48" i="2" s="1"/>
  <c r="N48" i="2"/>
  <c r="L48" i="2"/>
  <c r="K48" i="2"/>
  <c r="J48" i="2"/>
  <c r="I48" i="2"/>
  <c r="G48" i="2"/>
  <c r="M48" i="2" s="1"/>
  <c r="O51" i="2"/>
  <c r="P51" i="2" s="1"/>
  <c r="N51" i="2"/>
  <c r="L51" i="2"/>
  <c r="K51" i="2"/>
  <c r="J51" i="2"/>
  <c r="I51" i="2"/>
  <c r="G51" i="2"/>
  <c r="M51" i="2" s="1"/>
  <c r="O6" i="2"/>
  <c r="P6" i="2" s="1"/>
  <c r="N6" i="2"/>
  <c r="L6" i="2"/>
  <c r="K6" i="2"/>
  <c r="J6" i="2"/>
  <c r="I6" i="2"/>
  <c r="G6" i="2"/>
  <c r="M6" i="2" s="1"/>
  <c r="O62" i="2"/>
  <c r="P62" i="2" s="1"/>
  <c r="N62" i="2"/>
  <c r="L62" i="2"/>
  <c r="K62" i="2"/>
  <c r="J62" i="2"/>
  <c r="I62" i="2"/>
  <c r="G62" i="2"/>
  <c r="M62" i="2" s="1"/>
  <c r="O11" i="2"/>
  <c r="P11" i="2" s="1"/>
  <c r="N11" i="2"/>
  <c r="L11" i="2"/>
  <c r="K11" i="2"/>
  <c r="J11" i="2"/>
  <c r="I11" i="2"/>
  <c r="G11" i="2"/>
  <c r="M11" i="2" s="1"/>
  <c r="O32" i="2"/>
  <c r="P32" i="2" s="1"/>
  <c r="N32" i="2"/>
  <c r="L32" i="2"/>
  <c r="K32" i="2"/>
  <c r="J32" i="2"/>
  <c r="I32" i="2"/>
  <c r="G32" i="2"/>
  <c r="M32" i="2" s="1"/>
  <c r="O49" i="2"/>
  <c r="P49" i="2" s="1"/>
  <c r="N49" i="2"/>
  <c r="L49" i="2"/>
  <c r="K49" i="2"/>
  <c r="J49" i="2"/>
  <c r="I49" i="2"/>
  <c r="G49" i="2"/>
  <c r="M49" i="2" s="1"/>
  <c r="O46" i="2"/>
  <c r="P46" i="2" s="1"/>
  <c r="N46" i="2"/>
  <c r="L46" i="2"/>
  <c r="K46" i="2"/>
  <c r="J46" i="2"/>
  <c r="I46" i="2"/>
  <c r="G46" i="2"/>
  <c r="M46" i="2" s="1"/>
  <c r="O34" i="2"/>
  <c r="P34" i="2" s="1"/>
  <c r="N34" i="2"/>
  <c r="L34" i="2"/>
  <c r="K34" i="2"/>
  <c r="J34" i="2"/>
  <c r="I34" i="2"/>
  <c r="G34" i="2"/>
  <c r="M34" i="2" s="1"/>
  <c r="O37" i="2"/>
  <c r="P37" i="2" s="1"/>
  <c r="N37" i="2"/>
  <c r="L37" i="2"/>
  <c r="K37" i="2"/>
  <c r="J37" i="2"/>
  <c r="I37" i="2"/>
  <c r="G37" i="2"/>
  <c r="M37" i="2" s="1"/>
</calcChain>
</file>

<file path=xl/sharedStrings.xml><?xml version="1.0" encoding="utf-8"?>
<sst xmlns="http://schemas.openxmlformats.org/spreadsheetml/2006/main" count="1127" uniqueCount="541">
  <si>
    <t>Quantité</t>
  </si>
  <si>
    <t>Prix total</t>
  </si>
  <si>
    <t>Taux marge</t>
  </si>
  <si>
    <t>Marge total</t>
  </si>
  <si>
    <t>Viandes</t>
  </si>
  <si>
    <t>Quantité en kg</t>
  </si>
  <si>
    <t>Coût/kg</t>
  </si>
  <si>
    <t>Prix de revente minimum</t>
  </si>
  <si>
    <t>Autres</t>
  </si>
  <si>
    <t>Fruits</t>
  </si>
  <si>
    <t>Pdts laitiers</t>
  </si>
  <si>
    <t>Condiments</t>
  </si>
  <si>
    <t>Viande hachée</t>
  </si>
  <si>
    <t>Magret de canard fumée tranché</t>
  </si>
  <si>
    <t>Poitrine fumé tranchée</t>
  </si>
  <si>
    <t>Lard paysans fumés aux épices</t>
  </si>
  <si>
    <t>Jambon serrano</t>
  </si>
  <si>
    <t>Boudin noir</t>
  </si>
  <si>
    <t>Andouille de guemene</t>
  </si>
  <si>
    <t>Foie gras</t>
  </si>
  <si>
    <t>Poivre vert</t>
  </si>
  <si>
    <t>Sucre galce</t>
  </si>
  <si>
    <t>Poudres d'amande</t>
  </si>
  <si>
    <t>Poivre blanc</t>
  </si>
  <si>
    <t>Cumin</t>
  </si>
  <si>
    <t>Magret de canard tranchée</t>
  </si>
  <si>
    <t>Confit de canard</t>
  </si>
  <si>
    <t>Foie de volaille</t>
  </si>
  <si>
    <t>Oignons jaune</t>
  </si>
  <si>
    <t>Echalotte</t>
  </si>
  <si>
    <t>Risotto</t>
  </si>
  <si>
    <t>Graisse de canard</t>
  </si>
  <si>
    <t>Polenta</t>
  </si>
  <si>
    <t>Pois cassé</t>
  </si>
  <si>
    <t>Pâtes lasagne</t>
  </si>
  <si>
    <t>Lentilles verte</t>
  </si>
  <si>
    <t>Coulis de fruits mangue-passion</t>
  </si>
  <si>
    <t>Praliné</t>
  </si>
  <si>
    <t>Biscuit tiramisu</t>
  </si>
  <si>
    <t>Desserts</t>
  </si>
  <si>
    <t>P.U HT</t>
  </si>
  <si>
    <t>P.U TTC</t>
  </si>
  <si>
    <t>TOTAL</t>
  </si>
  <si>
    <t>Fromage frais batttu MONTEBOURG</t>
  </si>
  <si>
    <t>Beurre doux EX.POMMERAIE.TRIB</t>
  </si>
  <si>
    <t>Beurre 1/2sel POMMERAIE. TRIB</t>
  </si>
  <si>
    <t>Crème UHT 34% VAL DE SAIRE</t>
  </si>
  <si>
    <t>OEUFVRAC 63/73 GESLIN</t>
  </si>
  <si>
    <t>PARMIGIANNO REGG.RAPEE FRAIS 500G</t>
  </si>
  <si>
    <t>MOZARELLA BOUL.LATTE.BUFFALA 24% 125G</t>
  </si>
  <si>
    <t>EMMENTAL RAPEE 45%</t>
  </si>
  <si>
    <t>CHEDDAR FONDU 25%</t>
  </si>
  <si>
    <t>LEVURE L'HIRONDELLE MENAGERE</t>
  </si>
  <si>
    <t>LAIT UHT 1/2 ECREME 1L</t>
  </si>
  <si>
    <t>JAUNE ŒUF LIQUIDE 1K OVIPAC</t>
  </si>
  <si>
    <t>BLANC ŒUF LIQUIDE 1K OVIPAC</t>
  </si>
  <si>
    <t>Saucisson sec</t>
  </si>
  <si>
    <t>chorizzo fort</t>
  </si>
  <si>
    <t>BEURRE MICROPAIN 1/2S 10G</t>
  </si>
  <si>
    <t>CHEVRE LONG FRAIS 280G BOCAIN</t>
  </si>
  <si>
    <t>CHEVRE LONG CENDRE 280G BOCAIN</t>
  </si>
  <si>
    <t>STEAK HACHE 15% CHAROLAIS 150G</t>
  </si>
  <si>
    <t>FOIE POULET 1K GASTRONOME</t>
  </si>
  <si>
    <t>HUILE TOURNESOL GID HUILERIE</t>
  </si>
  <si>
    <t>FILET POULET JAUNE SP 140/160G GASTRO</t>
  </si>
  <si>
    <t>RICOTTA 250G CASA AZZURRA</t>
  </si>
  <si>
    <t>COMTE 32TR BAGUETTE 29% 480G ENTR.</t>
  </si>
  <si>
    <t>HUILE OLIVE EXTRA VIERGE PET GID</t>
  </si>
  <si>
    <t>ŒUF KIT P.AIR +73TG PAMPR O</t>
  </si>
  <si>
    <t>HUILE GIDOLEIC GID HUILERIE</t>
  </si>
  <si>
    <t>CREAM CHEESE 25,5% 1K E&amp;V</t>
  </si>
  <si>
    <t>REBLOCHON FRUIT. AOP 22% 450G CONUS</t>
  </si>
  <si>
    <t>LEERDAMMER FONDU 18% 1K</t>
  </si>
  <si>
    <t>TOST'O CHEVRE 40% 750G SOIGNON</t>
  </si>
  <si>
    <t>EMINCE ROUGE CUISSE DINDE SP 2K5 GASTRO</t>
  </si>
  <si>
    <t>JAMBONETTE POULET CONFIT 100G PROVOL</t>
  </si>
  <si>
    <t xml:space="preserve">FAUX FILET RACE SIMMENTAL </t>
  </si>
  <si>
    <t>FOND TARTELETTE CUIT ROND 8CM</t>
  </si>
  <si>
    <t>SUPREME DE PINTADE S/V 180/200G</t>
  </si>
  <si>
    <t>MOZARELLA DE BUFFLONE 24% 125G</t>
  </si>
  <si>
    <t>GUACAMOLE BKE 1KG</t>
  </si>
  <si>
    <t>ASSORTIMENT MINI WRAPS BKE 15G</t>
  </si>
  <si>
    <t>SUCETTE FOIE G CHUTNEY POIRE 13G</t>
  </si>
  <si>
    <t>Poissons</t>
  </si>
  <si>
    <t>FILET LOTTE PECH. 400/800G 5KG</t>
  </si>
  <si>
    <t>LONGE THON S/PEAU 2/2,,5 KG*2</t>
  </si>
  <si>
    <t>HOMARD AM DECORTIQUE CRU 113/142G 2KG</t>
  </si>
  <si>
    <t>CREVETTE DECO DEVEI.CRUE 800G</t>
  </si>
  <si>
    <t>PETIT PAIN A LA FARINE LR 55G</t>
  </si>
  <si>
    <t>MINI PAIN CHOC BEUR AOP PAC LUNCH</t>
  </si>
  <si>
    <t>MINI CROISS BEUR AOP PAC LUNCH 30G</t>
  </si>
  <si>
    <t>PAIN FRUITS "RECETTE LENOTRE" 180G</t>
  </si>
  <si>
    <t>TRANCHETTE SAUMON FUMEE DECONGELEE</t>
  </si>
  <si>
    <t>CHORIZZO CULAR 1,8KG</t>
  </si>
  <si>
    <t>POITRINE FUMEE DELICATE TR BKE 500G</t>
  </si>
  <si>
    <t>SAUCISSE PETIT DEJ FUMEE CTE 20*25G</t>
  </si>
  <si>
    <t>SALADE FESTIVAL 10 FRUITS BKE 3KG</t>
  </si>
  <si>
    <t>MICROPAIN 1/2 SEL PRESIDENT 10G</t>
  </si>
  <si>
    <t>COMTE B.VERTE 35% 14M MIN 2-3KG</t>
  </si>
  <si>
    <t>BRIE DE MAUX AOP 22%</t>
  </si>
  <si>
    <t>FOURME D'AMBERT AOP 27%</t>
  </si>
  <si>
    <t>FROMMAGE DE CHEVRE FRAIS 8%</t>
  </si>
  <si>
    <t>SAINTE MAURE DE TOURMALINE AOP 250G</t>
  </si>
  <si>
    <t>CONFITURE ASSORTIES POT VERRE 30G*60</t>
  </si>
  <si>
    <t>BETTERAVE EN DES BT 5/1</t>
  </si>
  <si>
    <t>HARICOTS ROUGE BT 5/1</t>
  </si>
  <si>
    <t>FILET BŒUF CHATEAUBRIAN R.CHARO</t>
  </si>
  <si>
    <t>TARTARE AUX COUTEAUX CHAROL 180G*2 4ST</t>
  </si>
  <si>
    <t>FILET SAUMON ATL.S.SALAR 1,8KG</t>
  </si>
  <si>
    <t>CUISSE DE POULET DEJOINTE 10*220/240G 2ST</t>
  </si>
  <si>
    <t>ROTI DE PORC LONGE MONTAGNE S/V 2/2,5KG</t>
  </si>
  <si>
    <t>SAUTE AGNEAU S/OS 60/80G 2/2,5KG</t>
  </si>
  <si>
    <t>MOZARELLA STICK BKE 1KG 6ST</t>
  </si>
  <si>
    <t>BOUCHEE CAMEMBERT BKE 1KG 6ST</t>
  </si>
  <si>
    <t>CHILI CHEESE NUGGETS 1KG</t>
  </si>
  <si>
    <t>PAVEE DE SAUMON FUMEE FICELLE 800G 6PC*5ST</t>
  </si>
  <si>
    <t>EMINCE BLANQUETTE DINDE ST 2,5KG*2</t>
  </si>
  <si>
    <t>ROTI DE BŒUF"MACR./TT"CUIT S/V 2,25KG</t>
  </si>
  <si>
    <t xml:space="preserve">BRANDADE DE MORUE 37% BKE 2KG </t>
  </si>
  <si>
    <t>PAVE CABILLAUD A/P QSA 180G CT 3,6KG</t>
  </si>
  <si>
    <t>PAVEE SAUMON ATL.A/P QSA 150G 20PCENV 3KG</t>
  </si>
  <si>
    <t>ECHINE DE PORC DESOSSEE 1,8/2,6KG 3/4PC</t>
  </si>
  <si>
    <t>BUTTERNUT EN CUBE 20*20 BKE 2,5KG 2ST</t>
  </si>
  <si>
    <t>CUISSE DE POULET DEJ JAUNE IQF 200/240G 5KG</t>
  </si>
  <si>
    <t>POELEE WOK BKE 2,5KG</t>
  </si>
  <si>
    <t xml:space="preserve">POELEE MEDIT LEGUME GRILLEE BKE 2,5KG </t>
  </si>
  <si>
    <t>OPERA EN BANDE BKE 750G</t>
  </si>
  <si>
    <t>FLAN PATISSIER BKE 1,8KG 3PC</t>
  </si>
  <si>
    <t>TARTE POMMES ET NOIX 1,1KG 2PC</t>
  </si>
  <si>
    <t>COULIS FRUITS EXOTIQUES A&amp;M 500G</t>
  </si>
  <si>
    <t>COULIS EXTRA FRAMBOISE A&amp;M 500G 6PC</t>
  </si>
  <si>
    <t>TERRINES AUX 3 LEGUMES BKO 1,5KG 3PC</t>
  </si>
  <si>
    <t>TERRINE DE CAMPAGNE 3KG</t>
  </si>
  <si>
    <t>CONFIT FOIE VOL ANCIEN TERRINE 2,7KG</t>
  </si>
  <si>
    <t>ROTI DE PORC CUIT MDG 3,9KG</t>
  </si>
  <si>
    <t>JAMBON CRU TRANCHE ITALIEN 10M 500G</t>
  </si>
  <si>
    <t>ROSETTE DE LYON (50TR) BKE 500G</t>
  </si>
  <si>
    <t xml:space="preserve">CHORIZZO PP CULAR TRANCHE BKO 500G </t>
  </si>
  <si>
    <t>SAUCISSON CUIT A L'AIL 50TR 500G</t>
  </si>
  <si>
    <t>TAGLIATELLE AUX ŒUFS FRAIS BKE SE 3KG</t>
  </si>
  <si>
    <t>TOMME GRISE AFFINNE MONTAGNE MDG 2-2 4KG</t>
  </si>
  <si>
    <t>FROMAGE BLANC LISSE</t>
  </si>
  <si>
    <t>CAPRONS AUX VINAIGRE BT 4/4</t>
  </si>
  <si>
    <t>CAVIAR D'AUBERGINE MDG 470G</t>
  </si>
  <si>
    <t>LAIT DE COCO 400G</t>
  </si>
  <si>
    <t>ASSORTIMENT MINI BROCHETTE PLT 15G 4*100</t>
  </si>
  <si>
    <t>RABAS BKE 65/117 ST 1KG</t>
  </si>
  <si>
    <t>LANGOUSTINE ENT. CRUE BKE 30/40 1KG</t>
  </si>
  <si>
    <t>BROCHETTE CREVETTES BKE 78,5G CT 3,3KG</t>
  </si>
  <si>
    <t>HAMPE COCHON BLC S/V 450G 4PC 10ST</t>
  </si>
  <si>
    <t>POELEE PIPERADE PIMENT ESP BKE 2,5KG 2ST</t>
  </si>
  <si>
    <t>MINI POIRREAU 500G</t>
  </si>
  <si>
    <t>RABLE DE LAPIN BQ S/AT 320/360G 4PC</t>
  </si>
  <si>
    <t>P.ECHINE CONF.COCHON DUR.BAT*3 ST 700G</t>
  </si>
  <si>
    <t>LONGE THON ALBAC.SASH DECONG. 3/5KG 1P</t>
  </si>
  <si>
    <t>PENNE RIGATE 3KG</t>
  </si>
  <si>
    <t>RIZ CARNAROLI PREMIUM (RISOTTO)</t>
  </si>
  <si>
    <t>NOIX DE ST JACQUES S/C CLEARWA 10/20/LBS 1KG</t>
  </si>
  <si>
    <t>CUISSE CANETTE BARBARIE DEJ. 170/220 5KG</t>
  </si>
  <si>
    <t>COULIS EXTRA FRUITS ROUGES A&amp;M FL. SOUPL 500G</t>
  </si>
  <si>
    <t>COULIS EXTRA POIRE FL SOUPLE 500G 6PC</t>
  </si>
  <si>
    <t>SAUCISSE FUMEE A CUIRE BN 10*125G 10ST</t>
  </si>
  <si>
    <t>NOIX DE JOUE PORC CONFITE S/V 1,5KG CT 2ST</t>
  </si>
  <si>
    <t>VIANDES MAIGRE TARTARE RACE CHAROLAIS 2KG</t>
  </si>
  <si>
    <t>ROGNON DE VEAU AVEC GRAS S/V*1</t>
  </si>
  <si>
    <t>TRAVERS DE PORC 0,7/1,6KG France S/VX 4ST</t>
  </si>
  <si>
    <t>SAUTE DE PORC 1KG</t>
  </si>
  <si>
    <t>ROTI ECHINE SANS OS 1KG</t>
  </si>
  <si>
    <t>CARRE DE PORC AVEC OS DTLN 1KG</t>
  </si>
  <si>
    <t>SAUCISSES AUX HERBES 1KG</t>
  </si>
  <si>
    <t>BOUDIN BLANC AUX TROMPETTES 1KG</t>
  </si>
  <si>
    <t>TRAVERS NATURE 1KG</t>
  </si>
  <si>
    <t>ROTI FILET SANS OS 1KG</t>
  </si>
  <si>
    <t>FILET MIGNON PORC UE e.3/500G</t>
  </si>
  <si>
    <t>TRANCHE FINE POITRINE FUMEE 500</t>
  </si>
  <si>
    <t>LARDONS FUMES BQ S/ATM 1KG</t>
  </si>
  <si>
    <t>NOIX ST JACQUES S/MER CAN S/C10-20LB</t>
  </si>
  <si>
    <t>STEACK HACHE BOUCHERE VBF 15% 125</t>
  </si>
  <si>
    <t>COULIS FRAISE ROSE BOUT.500G</t>
  </si>
  <si>
    <t>COULIS EXOTIQUE BOUT 500G</t>
  </si>
  <si>
    <t>COULIS FRAMBOISE BOUT.500G</t>
  </si>
  <si>
    <t>PUREE DE FRAISE SUCR 15% 1KG</t>
  </si>
  <si>
    <t>PUREE DE FRAMBOISE S.15% 1KG</t>
  </si>
  <si>
    <t>CUISSE DE POULET DEJ. S/V220/240G</t>
  </si>
  <si>
    <t>FILET SAUMON FRAIS A/P 1,2/1,9</t>
  </si>
  <si>
    <t>TRAVERS DE PORC FRS A/OS e.1.2/1.9</t>
  </si>
  <si>
    <t>DOS CABILLAUD A/PEAU 170/190G</t>
  </si>
  <si>
    <t>FOIE DE POULET ST 1KG</t>
  </si>
  <si>
    <t>Fournisseurs</t>
  </si>
  <si>
    <t>Fournisseur</t>
  </si>
  <si>
    <t>DS Restauration</t>
  </si>
  <si>
    <t>LONGE DE THON ALBACORE 2/2,5KG</t>
  </si>
  <si>
    <t>PLAQUE PAIN DE MIE 250G CT 20P</t>
  </si>
  <si>
    <t>1/2 FX FILET VBF CHAROL. 3KG+</t>
  </si>
  <si>
    <t>CHORIZO TRANCHE VELA BQ 500G</t>
  </si>
  <si>
    <t>DEMI ANDOUILLE DE GUEMENE E850g*2</t>
  </si>
  <si>
    <t>HACHE TRAD P.BF 15%MG 700G</t>
  </si>
  <si>
    <t>EFFILOCHE CANARD CONFIT 2KG</t>
  </si>
  <si>
    <t>SAUCISSE DE MORTEAU IGP SHe350G*3</t>
  </si>
  <si>
    <t>SAUCISSE FUMEE E125g*12</t>
  </si>
  <si>
    <t xml:space="preserve">COTE DE VEAU VVF EPAISSE E320g </t>
  </si>
  <si>
    <t>CARRE DE PORC TRAD.BOUCHERE E2kg</t>
  </si>
  <si>
    <t>COULIS ABRICOT BOUT 500G</t>
  </si>
  <si>
    <t>SAUTE DE VEAU EP. B.CAR UEe70-90G</t>
  </si>
  <si>
    <t>FILET DE POULET BLC UE S/V e2 5KG</t>
  </si>
  <si>
    <t>DESSUS PALETTE 2/3 5VBF</t>
  </si>
  <si>
    <t>CŒUR T.TRANCH UE RAV PAD 7KG+</t>
  </si>
  <si>
    <t>NAVARIN EP.AGNEAU S/OS UE E60g</t>
  </si>
  <si>
    <t>ANDOUILLE DE BRETAGNE BN 1K</t>
  </si>
  <si>
    <t>AUMAND</t>
  </si>
  <si>
    <t>COMTE BLOC 45% 2K5 ENTREMONT</t>
  </si>
  <si>
    <t>POITRINE FUMEE 10GX50TR.FR.OLONA</t>
  </si>
  <si>
    <t>CREME MASCARPONE 35% 500G P.INT</t>
  </si>
  <si>
    <t>SAUCISSON SEC PP 1K4 MENAGE ALH</t>
  </si>
  <si>
    <t>STEAK HACHE ROND XXL 15% VBF 125G*8 PUIGR</t>
  </si>
  <si>
    <t>BRAKE</t>
  </si>
  <si>
    <t>Faux-filets race simmental 6kg</t>
  </si>
  <si>
    <t>CROIX MARAND</t>
  </si>
  <si>
    <t>ESTARELLAS</t>
  </si>
  <si>
    <t>TROMPETTE DE LA MORT</t>
  </si>
  <si>
    <t>ROQUETTE 200G</t>
  </si>
  <si>
    <t>POTIMARON</t>
  </si>
  <si>
    <t>POMME GOLDEN 150/180 FR</t>
  </si>
  <si>
    <t>BASILIC CELLO</t>
  </si>
  <si>
    <t>TOMATE 57 PAYS</t>
  </si>
  <si>
    <t>EPINARD</t>
  </si>
  <si>
    <t>PDT 10 LAVEE FR (AGATA)</t>
  </si>
  <si>
    <t>PDT GT10 "MELODIE" (50+)</t>
  </si>
  <si>
    <t>TOMATE RONDE 67 "DE PAYS"</t>
  </si>
  <si>
    <t>POIRE CONFERENCE 60/65</t>
  </si>
  <si>
    <t>SHIITAKE</t>
  </si>
  <si>
    <t>CELERI RAVE GROS</t>
  </si>
  <si>
    <t>ANANAS CAK A 8</t>
  </si>
  <si>
    <t>ROQUETTE 250G</t>
  </si>
  <si>
    <t>MESCLUN 250G</t>
  </si>
  <si>
    <t>RADIS BOTTE ROSE</t>
  </si>
  <si>
    <t>KIWI 27 PLT (105-115G) FR</t>
  </si>
  <si>
    <t>BANANE</t>
  </si>
  <si>
    <t>GRANADA OLIVE</t>
  </si>
  <si>
    <t>HUILE D'OLIVE VIERGE EXTRA 2L IZNAOLIVA</t>
  </si>
  <si>
    <t>DORADE CORYPHENE 8/15 SENEGAL</t>
  </si>
  <si>
    <t>MERICQ</t>
  </si>
  <si>
    <t>MAIGRE "QMC PF" 2/5</t>
  </si>
  <si>
    <t>ROUGET 100/200 COTE OPALE</t>
  </si>
  <si>
    <t>MERLU LA ROCHELLE 2,5/+ VIDE</t>
  </si>
  <si>
    <t>DORADE GRISE "QMC PF" 5/800</t>
  </si>
  <si>
    <t>FILET DAUR.ROY.ELV 100/150 AVP</t>
  </si>
  <si>
    <t>FLT IMP SAUMON NORV 1,5/2,5 TRIM B</t>
  </si>
  <si>
    <t>DORADE GRISE 2/300 C/3</t>
  </si>
  <si>
    <t>60 ŒUF 53/63G CALIBRE MOYEN</t>
  </si>
  <si>
    <t>PROMOCASH</t>
  </si>
  <si>
    <t>PCE AIL TRESSE 5/7 C1 France</t>
  </si>
  <si>
    <t>SACHET 100G BASILIC EQR MAROC</t>
  </si>
  <si>
    <t>ST 100G CIBOULETTE EQR MAROC</t>
  </si>
  <si>
    <t>BOTTE AIL VERT CAT2 France</t>
  </si>
  <si>
    <t>3KG LINGUINE DE CECCO</t>
  </si>
  <si>
    <t>2K5 RIZ ARBORIO QS EN CUISINE</t>
  </si>
  <si>
    <t>5/1 TOMATES CONC.CUBES JYRELA</t>
  </si>
  <si>
    <t>1KG GROS SEL DE MER</t>
  </si>
  <si>
    <t>SAC 5KG RIZ LG GRAIN 20MN UBEN</t>
  </si>
  <si>
    <t>ANCEL 475G GELATINE OR FEUILLE</t>
  </si>
  <si>
    <t>1KG CER. NOIX INVAL.BLC IMPORT</t>
  </si>
  <si>
    <t>KG COTE DE BETTE C1 Italie</t>
  </si>
  <si>
    <t>1K28 BQ 16 SHISO MIX C1 HOLLAN</t>
  </si>
  <si>
    <t>500G POITRINE FUMEE TRAN. OLONA</t>
  </si>
  <si>
    <t>1KG LARDON FUM SUP ALL 5/5 OLO</t>
  </si>
  <si>
    <t xml:space="preserve">75CL VINAIGRE CIDRE GD JURY </t>
  </si>
  <si>
    <t>1K5 12*125G STEAK HACHE 15%MG</t>
  </si>
  <si>
    <t>KG FIL POULET BLC S/PEAU S/V</t>
  </si>
  <si>
    <t>KG COMTE BLOC 35%MG AOP E.CUIS</t>
  </si>
  <si>
    <t>170G 10 FEUILLES DE BRICK J.R</t>
  </si>
  <si>
    <t>FL.910G KETCHUP BOUCHPROP. HEIN</t>
  </si>
  <si>
    <t>F.950ML MOUT.DIJON CALIFORNIA</t>
  </si>
  <si>
    <t>500G MASCARPONE EN CUISINE</t>
  </si>
  <si>
    <t>500G PARMESAN REGGIANO RAPE</t>
  </si>
  <si>
    <t>SACHET 100G LAURIER C1 France</t>
  </si>
  <si>
    <t>SACHET 100G THYM EQR France</t>
  </si>
  <si>
    <t>1KG FARINE T55 NO NAME PP</t>
  </si>
  <si>
    <t>1KG SUCRE SEMOULE LE BON SUCRE</t>
  </si>
  <si>
    <t>500G POIVRE NOIR SARAWAK ENTIE</t>
  </si>
  <si>
    <t>50G POIVRE NOIR NR SARAWAK ENTIER</t>
  </si>
  <si>
    <t>SE 1KG PRALINE AMAN/NOIS. BARRY</t>
  </si>
  <si>
    <t>PET 100ML ENCRE SEICHE AROME</t>
  </si>
  <si>
    <t>600G FD VEAU LIE PREMIUM CHEF</t>
  </si>
  <si>
    <t>640G FOND VEAU PREMIUM CHEF</t>
  </si>
  <si>
    <t>630G FUMET POISSON PREMIUM CHEF</t>
  </si>
  <si>
    <t>KG SAUTE DE VEAU S/OS VBF SIBC</t>
  </si>
  <si>
    <t>KG FENOUILLE C1 Espagne</t>
  </si>
  <si>
    <t>500G JAMBON BLANC SUP DD OLONA</t>
  </si>
  <si>
    <t>1KG LARDON SALE S/ATM J.FLOCH</t>
  </si>
  <si>
    <t>KG GIMGEMBRE CAT1 CHINE</t>
  </si>
  <si>
    <t>2K5 RIZ 3 SAVEURS EN CUISINE</t>
  </si>
  <si>
    <t>2K5 FILET POULET S/V Belgique</t>
  </si>
  <si>
    <t>1KG FROMAGE FRAIS 40% VIETTE</t>
  </si>
  <si>
    <t>240G STE MAURE AFFINE S/F POIT</t>
  </si>
  <si>
    <t>PCE COMCONBRE 5/6 C1 France</t>
  </si>
  <si>
    <t>5KG ECHALION CAT1 France</t>
  </si>
  <si>
    <t>12K5 PDT GRENAIL.CHARLOT.C1 FR</t>
  </si>
  <si>
    <t>2K5 RIZ LG GRAIN CUIS.10M BENS</t>
  </si>
  <si>
    <t>5KG SPHAGETTI PANZANI</t>
  </si>
  <si>
    <t xml:space="preserve">KG FOIE DE DINDE S/V </t>
  </si>
  <si>
    <t>BIDON 10L HUILE GISDOL GID</t>
  </si>
  <si>
    <t>KG MAGRET CANARD FUMEE ENT SV ROUG</t>
  </si>
  <si>
    <t>1KG NOIX DE ST JACQ 10/20 S/C USA</t>
  </si>
  <si>
    <t>1KG CREVETTE ENT.CRU 20/30 ASI</t>
  </si>
  <si>
    <t>500G CHORIZO P/PORC TRANCHE</t>
  </si>
  <si>
    <t>PIECE KIWI 85/90 CAT1 Italie</t>
  </si>
  <si>
    <t>PCE ANANAS EQR C1 COTE IVOIRE</t>
  </si>
  <si>
    <t>800G CREVETTE ENT.CRU 26/30 VITENAM</t>
  </si>
  <si>
    <t>KG PATATE DOUCE C1 ISRAEL</t>
  </si>
  <si>
    <t>3KG PLEUROTE GRISE C1 POLOGNE</t>
  </si>
  <si>
    <t>12K5 PDT SAMBA EQR 60/75 C1 FR</t>
  </si>
  <si>
    <t>12K5 PDT FRITE VIC.60+ EQR FRA</t>
  </si>
  <si>
    <t>500G PAPRIKA DOUX EN CUISINE</t>
  </si>
  <si>
    <t>1L VINAIGRE CIDRE 5D EN CUISINE</t>
  </si>
  <si>
    <t>RAMETTE N1 500F 70GR</t>
  </si>
  <si>
    <t>500G SPHAGETTIS GRAND JURY</t>
  </si>
  <si>
    <t>1/2 GIROLLES CUISINE GR.CANAR</t>
  </si>
  <si>
    <t>BIDON 5L HUILE TOURNESOL GID</t>
  </si>
  <si>
    <t>BIDON 5L HUILE D'OLIVE GID</t>
  </si>
  <si>
    <t>250G MAGRET CANARD FUMEE TRAN. EQR</t>
  </si>
  <si>
    <t>KG GRANA PADANO Italie E.CUISINE</t>
  </si>
  <si>
    <t>57ML TABASCO ROUGE MAILLE</t>
  </si>
  <si>
    <t>568ML SCE WORCESTERSHIRE HEINZ</t>
  </si>
  <si>
    <t>70G ESTRAGON EN CUISINE</t>
  </si>
  <si>
    <t>500 POIVRE NOIR CONCASSE ENCUIS</t>
  </si>
  <si>
    <t>5KG PATES SPHAGETTIS PASTA PRO</t>
  </si>
  <si>
    <t>5KG FORCE NOIRE PISTOLES BARRY</t>
  </si>
  <si>
    <t>500G CURRY EN CUISINE</t>
  </si>
  <si>
    <t>500G TRANCHETTE SAUMON FUME KR</t>
  </si>
  <si>
    <t>SACHET 100G ANETH EQR France</t>
  </si>
  <si>
    <t>SACHET 100G MENTHE EQR MARCO</t>
  </si>
  <si>
    <t xml:space="preserve">BTE MET. 100G SPIGOL LE DRAPEAU </t>
  </si>
  <si>
    <t>BRICK 1L CREME UHT 30% BAIGNES</t>
  </si>
  <si>
    <t>500ML OURAGAN GRAISSE</t>
  </si>
  <si>
    <t>500G BEURRE DOUX SAVENAY</t>
  </si>
  <si>
    <t>KG ESCALOPE FG CAN 25/40 SUR.R</t>
  </si>
  <si>
    <t>KG MAGRET CANARD FRAIS France ROU</t>
  </si>
  <si>
    <t>1K082 88 TRANCHE CHEDDAR FONDU</t>
  </si>
  <si>
    <t>PCE AVOCAT +203 EQR C1 AFRIQ.S</t>
  </si>
  <si>
    <t>1KG SESAME DOREE BAHIA</t>
  </si>
  <si>
    <t>1KG PUREE PASSION FRUITS DELICE</t>
  </si>
  <si>
    <t>1KG PUREE MANGUE FRUITS DELICE</t>
  </si>
  <si>
    <t>1KG PUREE DE FRAISE FRUITS DELICE</t>
  </si>
  <si>
    <t>500G MIEL ACACIA DE France MEL</t>
  </si>
  <si>
    <t>5KG EXCELLENCE PIST. CACAO BARR</t>
  </si>
  <si>
    <t>1KG SACHET PAVOT BLEU ESPIG</t>
  </si>
  <si>
    <t>POT 300G SESAME NOIR ESPIG</t>
  </si>
  <si>
    <t>1/2L COLORANT MENTHE SEBALCE</t>
  </si>
  <si>
    <t>KG FAUX-FILETS +4K5 SP SV VBF</t>
  </si>
  <si>
    <t>KG SAUTE DE VEAU 60/70G France</t>
  </si>
  <si>
    <t>1KG PIGNONS PIN GRADE 650/750</t>
  </si>
  <si>
    <t>500G LASAGNE ŒUF BARILLA</t>
  </si>
  <si>
    <t>50CL HUILE DE NOISETTE GID</t>
  </si>
  <si>
    <t>250G CANNELLONI ROND A FARCIR</t>
  </si>
  <si>
    <t>SHT 500G POIVRE BLANC MLU ESPIG</t>
  </si>
  <si>
    <t>BV 1K SUCRE CASSONADE ST LOUIS</t>
  </si>
  <si>
    <t>5KG BLANC  SATIN CACAO BARRY</t>
  </si>
  <si>
    <t>KG FIL.SAUMON 1K2+NORVEGE *2</t>
  </si>
  <si>
    <t>4/4 CREME DE MARRON FAUGIER</t>
  </si>
  <si>
    <t>BT 1K2 CUILLERS REST. ENCUISINE</t>
  </si>
  <si>
    <t>75CL MARSALA FINE PELLEG 17D</t>
  </si>
  <si>
    <t>PLAT LASAGNE 19*13*4 SFOOD BLC</t>
  </si>
  <si>
    <t>GIMGEMBRE PRÊT EMPLOI JAR</t>
  </si>
  <si>
    <t>SEL FIN COLLECTIV. CEREBOS</t>
  </si>
  <si>
    <t>POT 250G RICOTTA</t>
  </si>
  <si>
    <t>6*280G STE MAURE CAPRIFEUIL S&amp;B</t>
  </si>
  <si>
    <t>450G REBLOCHON LAIT.AOC 25% EC</t>
  </si>
  <si>
    <t>1L EXTRAIT VANILLE BOURBON SEB</t>
  </si>
  <si>
    <t>75CL ESTERLIN BRUT SELECTION</t>
  </si>
  <si>
    <t>1KG POUDRE D'AMANDE BLCHE PULPE</t>
  </si>
  <si>
    <t>1KG CACAO PLEIN AROME BARRY</t>
  </si>
  <si>
    <t>1KG DOS CABILLAUD 160/200 ESPA</t>
  </si>
  <si>
    <t>1KG CONFIT OIGNONS ID FRUITS</t>
  </si>
  <si>
    <t>4/4 THON ALBACORE FURIC</t>
  </si>
  <si>
    <t>12*42G CUBE LEVURE HIRONDELLE</t>
  </si>
  <si>
    <t>1 KG SUCRE POUDRE 1ER PRIX</t>
  </si>
  <si>
    <t>1K5 EFFILOCHE CANARD CONFIT RO</t>
  </si>
  <si>
    <t>250G STE MAURE DE TOURAINE</t>
  </si>
  <si>
    <t>150G CARDAMONE VTE ENTIERE JDE</t>
  </si>
  <si>
    <t>30 ŒUF 53/63G CALIBRE MOYEN</t>
  </si>
  <si>
    <t>2K5 OLIVES COCKTAIL MAROCAINE</t>
  </si>
  <si>
    <t>5KG SAC LENTILLES VERTES ENCUI</t>
  </si>
  <si>
    <t>43G TUBE WASABI TANOSHI</t>
  </si>
  <si>
    <t>1/2 FX FILET BF 3KG+ CHAROL</t>
  </si>
  <si>
    <t>BQ 500G GRANA PADANO PETALE</t>
  </si>
  <si>
    <t>1KG JAUNE D'ŒUF NATURE ABCD</t>
  </si>
  <si>
    <t>SEAU 5KG MOUTARDE FORTE DIJONA</t>
  </si>
  <si>
    <t>500G MASCARPONE CASA AZZURRA</t>
  </si>
  <si>
    <t>PCE CHOU BLANC CAT1 France</t>
  </si>
  <si>
    <t>250*5G STICK MOUTARDE SAXO</t>
  </si>
  <si>
    <t>100*12G STICK MAYONNAISE SAXO</t>
  </si>
  <si>
    <t>100*12G STICK KETCHUP SAXO</t>
  </si>
  <si>
    <t>1KG FILET HARENG FUME DX E.CUI</t>
  </si>
  <si>
    <t>PIECE ANANAS A8 C1 COSTA RICA</t>
  </si>
  <si>
    <t>ST POLY 1KG SUCRE GLACE STLOUIS</t>
  </si>
  <si>
    <t>BV 1KG SUCRE CASSONADE ST LOUIS</t>
  </si>
  <si>
    <t>5ST LEVURE BOUL.BRICHIN.ALSA</t>
  </si>
  <si>
    <t>TERREAZUR</t>
  </si>
  <si>
    <t>PDT AGRIA 50+ 10K FR</t>
  </si>
  <si>
    <t>SAL MELANG JP PROVENCE 1K REG</t>
  </si>
  <si>
    <t>POIVRONS VERT G 70/90 1K ESP C1</t>
  </si>
  <si>
    <t>POIVRONS ROUGE G 70/90 1K ESP C1</t>
  </si>
  <si>
    <t xml:space="preserve">POIVRONS JAUNE GG 80/100 ESP C1 </t>
  </si>
  <si>
    <t>POMME GOLDEN 170/200G REG FRC1</t>
  </si>
  <si>
    <t>FT SAUMON TD 1,3/1,9 *12KG</t>
  </si>
  <si>
    <t>HF ESTRAGON BOTTE</t>
  </si>
  <si>
    <t>KIWI 85/95G *33 PL Italie C1 50*30</t>
  </si>
  <si>
    <t>HF BASILIC 100G</t>
  </si>
  <si>
    <t>LANGOUSTINE 30/40 5COT *3K</t>
  </si>
  <si>
    <t>FT SAUMON TD 2/2,6 *12KG</t>
  </si>
  <si>
    <t>Prix portion</t>
  </si>
  <si>
    <t>Prix 10 portions</t>
  </si>
  <si>
    <t>CAROTTE SAC PLASTIC (5kg)</t>
  </si>
  <si>
    <t>Prix/grammes ou cl</t>
  </si>
  <si>
    <t>Prix piece</t>
  </si>
  <si>
    <t>Prix/gramme/cl/</t>
  </si>
  <si>
    <t>Prix/gramme/cl</t>
  </si>
  <si>
    <t>Prix pièce</t>
  </si>
  <si>
    <t>Prix/gramme</t>
  </si>
  <si>
    <t>Prix/piece</t>
  </si>
  <si>
    <t>Prix/pièce</t>
  </si>
  <si>
    <t>Prix/grammes/cl</t>
  </si>
  <si>
    <t xml:space="preserve"> Fruits &amp; Légumes</t>
  </si>
  <si>
    <t>Economat</t>
  </si>
  <si>
    <t>Boucherie</t>
  </si>
  <si>
    <t>BOF</t>
  </si>
  <si>
    <t>Traiteur</t>
  </si>
  <si>
    <t>Prix/g/cl</t>
  </si>
  <si>
    <t xml:space="preserve">L'ensemble des nombres sont arrondis a 3 chiffres après la virgule </t>
  </si>
  <si>
    <t>Quantité (en g et par piece)</t>
  </si>
  <si>
    <t>TOTAL Prix/g/cl</t>
  </si>
  <si>
    <t>TOTAL Prix/piece</t>
  </si>
  <si>
    <t>TOTAL Prix portion</t>
  </si>
  <si>
    <t>TOTAL Prix 10 portions</t>
  </si>
  <si>
    <t>TOTAL Prix HT</t>
  </si>
  <si>
    <t>TOTAL Prix TTC</t>
  </si>
  <si>
    <t>Coeff</t>
  </si>
  <si>
    <t>Prix de revente minimum d'1 plat</t>
  </si>
  <si>
    <t xml:space="preserve"> </t>
  </si>
  <si>
    <t>Date création</t>
  </si>
  <si>
    <t>pour</t>
  </si>
  <si>
    <t>Type</t>
  </si>
  <si>
    <t>Auteur</t>
  </si>
  <si>
    <t>cts</t>
  </si>
  <si>
    <t>Photographie</t>
  </si>
  <si>
    <r>
      <t>Apport nutritionnel:</t>
    </r>
    <r>
      <rPr>
        <b/>
        <sz val="9"/>
        <rFont val="Arial"/>
        <family val="2"/>
      </rPr>
      <t xml:space="preserve"> </t>
    </r>
  </si>
  <si>
    <t>Coût matières total HT</t>
  </si>
  <si>
    <t>Coeff multiplicateur</t>
  </si>
  <si>
    <t>Prix de vente / Portion HT</t>
  </si>
  <si>
    <t>TECHNIQUES</t>
  </si>
  <si>
    <t>DENRÉES</t>
  </si>
  <si>
    <t>valorisation</t>
  </si>
  <si>
    <t>NATURE</t>
  </si>
  <si>
    <t>U</t>
  </si>
  <si>
    <t>Total</t>
  </si>
  <si>
    <t>PUHT</t>
  </si>
  <si>
    <t>PTHT</t>
  </si>
  <si>
    <t>Poissonnerie</t>
  </si>
  <si>
    <t>B.O.F</t>
  </si>
  <si>
    <t>Fruits Légumes</t>
  </si>
  <si>
    <t>Économat</t>
  </si>
  <si>
    <t>Cave / Divers</t>
  </si>
  <si>
    <t>Total denrées:</t>
  </si>
  <si>
    <t>Assaisonnement 2%:</t>
  </si>
  <si>
    <t>Coût matières total:</t>
  </si>
  <si>
    <t>GOUSSES VANILLES BOURBON</t>
  </si>
  <si>
    <t>GOUSSES VANILLES EN CUISINE</t>
  </si>
  <si>
    <t>FRAISE CHARLOTTE CAT1 FRA</t>
  </si>
  <si>
    <t xml:space="preserve">ABRICOTS SEC </t>
  </si>
  <si>
    <t xml:space="preserve">ANANAS X.SWEET COSTA RICA </t>
  </si>
  <si>
    <t xml:space="preserve">FRAISE France </t>
  </si>
  <si>
    <t xml:space="preserve">FRAISE REG France </t>
  </si>
  <si>
    <t xml:space="preserve">FRAISE NUE Belgique </t>
  </si>
  <si>
    <t xml:space="preserve">FRAISE RONDE FRCE </t>
  </si>
  <si>
    <t>BANNANE ANTILLE</t>
  </si>
  <si>
    <t>CITRON JAUNE Espagne</t>
  </si>
  <si>
    <t>CITRON VERT BRESIL</t>
  </si>
  <si>
    <t>POIRE CONFER. France</t>
  </si>
  <si>
    <t>POMMES GOLDEN France</t>
  </si>
  <si>
    <t xml:space="preserve">CONFIT OIGNONS </t>
  </si>
  <si>
    <t>FEVES PELEES EGYPTE</t>
  </si>
  <si>
    <t>SALADE MESCLUN France</t>
  </si>
  <si>
    <t>CORNICHON MALOSS. RUSSIE</t>
  </si>
  <si>
    <t>SALADE COMPOSE France</t>
  </si>
  <si>
    <t>CAROTTE France</t>
  </si>
  <si>
    <t xml:space="preserve">ASPERGE VERTE </t>
  </si>
  <si>
    <t xml:space="preserve">AUBERGINE Espagne </t>
  </si>
  <si>
    <t>BOUTON ARTICHAUT A/TIGE</t>
  </si>
  <si>
    <t>SALADE SUCRINE Espagne</t>
  </si>
  <si>
    <t xml:space="preserve">CAROTTE JAUNE CUBE BLANCHI </t>
  </si>
  <si>
    <t xml:space="preserve">CAROTTE MINI </t>
  </si>
  <si>
    <t xml:space="preserve">CHAMPIGNON A LA GRECQUE FR </t>
  </si>
  <si>
    <t xml:space="preserve">CHAMPIGNON HOY </t>
  </si>
  <si>
    <t xml:space="preserve">CHAMPIGNON PIED COUPE FR </t>
  </si>
  <si>
    <t>COMCOMBRE Espagne</t>
  </si>
  <si>
    <t xml:space="preserve">COMCOMBRE +600G FR </t>
  </si>
  <si>
    <t>COMCOMBRE 500/600 FR</t>
  </si>
  <si>
    <t>COURGETTE FR France</t>
  </si>
  <si>
    <t xml:space="preserve">COURGETTES MINI LEGUME </t>
  </si>
  <si>
    <t xml:space="preserve">DOUBLE CONCENTRE DE TOMATE </t>
  </si>
  <si>
    <t xml:space="preserve">ECHALION FR </t>
  </si>
  <si>
    <t xml:space="preserve">ENDIVES </t>
  </si>
  <si>
    <t xml:space="preserve">FEVES PELEES </t>
  </si>
  <si>
    <t>AUBERGINE Espagne</t>
  </si>
  <si>
    <t>CELERI BLANCHE France</t>
  </si>
  <si>
    <t>CHAMPIGNON POLOGNE</t>
  </si>
  <si>
    <t xml:space="preserve">CHOU ROUGE France </t>
  </si>
  <si>
    <t>COURGETTE Espagne</t>
  </si>
  <si>
    <t>COURGETTE C1 France</t>
  </si>
  <si>
    <t>COURGETTE CAT1 France</t>
  </si>
  <si>
    <t>ENDIVE France</t>
  </si>
  <si>
    <t>EPINARD France</t>
  </si>
  <si>
    <t>NAVET GROS France</t>
  </si>
  <si>
    <t>OIGNON RGE France</t>
  </si>
  <si>
    <t>OIGNONS BLC SEC Italie</t>
  </si>
  <si>
    <t>POIVRON VERT France</t>
  </si>
  <si>
    <t>POIVRONS ROUGES Espagne</t>
  </si>
  <si>
    <t>POIVRONS VERT Espagne</t>
  </si>
  <si>
    <t>POVRONS JAUNE Espagne</t>
  </si>
  <si>
    <t>TOMATE Belgique</t>
  </si>
  <si>
    <t>TOMATE CERISE GRAPPE Espagne</t>
  </si>
  <si>
    <t>TOMATE GRAPPE Espagne</t>
  </si>
  <si>
    <t>LAMELLES TRUFFES</t>
  </si>
  <si>
    <t xml:space="preserve">MESCLUN </t>
  </si>
  <si>
    <t xml:space="preserve">NAVET </t>
  </si>
  <si>
    <t>OIGNON JAUNE  France</t>
  </si>
  <si>
    <t xml:space="preserve">OIGNON ROUGE FR </t>
  </si>
  <si>
    <t xml:space="preserve">OIGNONS BORRETANE BALSAMICO </t>
  </si>
  <si>
    <t>OIGNONS EMINCE UE</t>
  </si>
  <si>
    <t>OIGNONS MOYENS FR</t>
  </si>
  <si>
    <t>OIGNONS ROUGES FR</t>
  </si>
  <si>
    <t>PANAIS FR</t>
  </si>
  <si>
    <t xml:space="preserve">PANAIS BLANCHI EN CUBE </t>
  </si>
  <si>
    <t>POIREAU FR</t>
  </si>
  <si>
    <t>OLIVES VERDIALES</t>
  </si>
  <si>
    <t xml:space="preserve">TOMATE FRANCE EXTRA </t>
  </si>
  <si>
    <t xml:space="preserve">TOMATE COKTAIL GRAP SAVEOL </t>
  </si>
  <si>
    <t xml:space="preserve">TOMATE CONFITE </t>
  </si>
  <si>
    <t>OIGNONS</t>
  </si>
  <si>
    <t>POIVRONS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</si>
</sst>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</font>
    <font>
      <b/>
      <sz val="6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</font>
    <font>
      <sz val="10"/>
      <name val="Arial"/>
      <family val="2"/>
    </font>
    <font>
      <sz val="8"/>
      <name val="Arial"/>
    </font>
    <font>
      <b/>
      <u/>
      <sz val="9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0" borderId="1" xfId="0" applyNumberFormat="1" applyBorder="1"/>
    <xf numFmtId="164" fontId="0" fillId="5" borderId="1" xfId="0" applyNumberFormat="1" applyFill="1" applyBorder="1"/>
    <xf numFmtId="164" fontId="0" fillId="0" borderId="1" xfId="0" applyNumberFormat="1" applyBorder="1"/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/>
    <xf numFmtId="0" fontId="1" fillId="2" borderId="3" xfId="0" applyFont="1" applyFill="1" applyBorder="1" applyAlignment="1">
      <alignment horizontal="center"/>
    </xf>
    <xf numFmtId="0" fontId="1" fillId="0" borderId="1" xfId="0" applyFont="1" applyBorder="1"/>
    <xf numFmtId="164" fontId="0" fillId="5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2" fontId="0" fillId="8" borderId="1" xfId="0" applyNumberFormat="1" applyFill="1" applyBorder="1"/>
    <xf numFmtId="164" fontId="0" fillId="8" borderId="1" xfId="0" applyNumberFormat="1" applyFill="1" applyBorder="1"/>
    <xf numFmtId="2" fontId="0" fillId="0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2" fontId="0" fillId="11" borderId="1" xfId="0" applyNumberFormat="1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2" fontId="0" fillId="11" borderId="1" xfId="0" applyNumberFormat="1" applyFill="1" applyBorder="1"/>
    <xf numFmtId="164" fontId="0" fillId="11" borderId="1" xfId="0" applyNumberFormat="1" applyFill="1" applyBorder="1"/>
    <xf numFmtId="0" fontId="2" fillId="1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64" fontId="2" fillId="12" borderId="1" xfId="0" applyNumberFormat="1" applyFont="1" applyFill="1" applyBorder="1" applyAlignment="1">
      <alignment horizontal="center"/>
    </xf>
    <xf numFmtId="164" fontId="2" fillId="13" borderId="1" xfId="0" applyNumberFormat="1" applyFont="1" applyFill="1" applyBorder="1" applyAlignment="1">
      <alignment horizontal="center"/>
    </xf>
    <xf numFmtId="164" fontId="2" fillId="7" borderId="1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0" fontId="0" fillId="0" borderId="0" xfId="0" applyFill="1"/>
    <xf numFmtId="0" fontId="6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7" xfId="0" applyFont="1" applyBorder="1"/>
    <xf numFmtId="0" fontId="8" fillId="0" borderId="0" xfId="0" applyFont="1" applyBorder="1"/>
    <xf numFmtId="0" fontId="0" fillId="0" borderId="0" xfId="0" applyBorder="1"/>
    <xf numFmtId="0" fontId="0" fillId="0" borderId="8" xfId="0" applyBorder="1"/>
    <xf numFmtId="0" fontId="9" fillId="0" borderId="9" xfId="0" applyFont="1" applyBorder="1"/>
    <xf numFmtId="0" fontId="10" fillId="0" borderId="8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 applyAlignment="1">
      <alignment horizontal="center"/>
    </xf>
    <xf numFmtId="0" fontId="0" fillId="0" borderId="7" xfId="0" applyBorder="1"/>
    <xf numFmtId="14" fontId="11" fillId="0" borderId="9" xfId="0" applyNumberFormat="1" applyFont="1" applyBorder="1" applyAlignment="1">
      <alignment horizontal="center" vertical="center"/>
    </xf>
    <xf numFmtId="14" fontId="11" fillId="0" borderId="8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2" fillId="0" borderId="10" xfId="0" applyFont="1" applyBorder="1"/>
    <xf numFmtId="0" fontId="11" fillId="0" borderId="11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11" fillId="0" borderId="15" xfId="0" applyNumberFormat="1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top"/>
    </xf>
    <xf numFmtId="0" fontId="10" fillId="0" borderId="16" xfId="0" applyFont="1" applyBorder="1"/>
    <xf numFmtId="0" fontId="11" fillId="0" borderId="1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18" xfId="0" applyBorder="1"/>
    <xf numFmtId="0" fontId="0" fillId="0" borderId="9" xfId="0" applyBorder="1"/>
    <xf numFmtId="0" fontId="13" fillId="0" borderId="0" xfId="0" applyFont="1" applyBorder="1" applyAlignment="1">
      <alignment horizontal="centerContinuous"/>
    </xf>
    <xf numFmtId="0" fontId="14" fillId="0" borderId="0" xfId="0" applyFont="1" applyBorder="1"/>
    <xf numFmtId="0" fontId="0" fillId="0" borderId="0" xfId="0" applyBorder="1" applyAlignment="1">
      <alignment horizontal="centerContinuous"/>
    </xf>
    <xf numFmtId="0" fontId="15" fillId="0" borderId="0" xfId="0" applyFont="1" applyBorder="1" applyAlignment="1">
      <alignment horizontal="center"/>
    </xf>
    <xf numFmtId="0" fontId="16" fillId="0" borderId="19" xfId="0" applyFont="1" applyBorder="1"/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165" fontId="19" fillId="0" borderId="23" xfId="0" applyNumberFormat="1" applyFont="1" applyBorder="1" applyAlignment="1">
      <alignment horizontal="center" vertical="center"/>
    </xf>
    <xf numFmtId="165" fontId="19" fillId="0" borderId="24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4" fontId="19" fillId="0" borderId="27" xfId="0" applyNumberFormat="1" applyFont="1" applyBorder="1" applyAlignment="1">
      <alignment horizontal="center" vertical="center"/>
    </xf>
    <xf numFmtId="4" fontId="19" fillId="0" borderId="29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165" fontId="19" fillId="0" borderId="13" xfId="0" applyNumberFormat="1" applyFont="1" applyBorder="1" applyAlignment="1">
      <alignment horizontal="center" vertical="center"/>
    </xf>
    <xf numFmtId="165" fontId="19" fillId="0" borderId="14" xfId="0" applyNumberFormat="1" applyFont="1" applyBorder="1" applyAlignment="1">
      <alignment horizontal="center" vertical="center"/>
    </xf>
    <xf numFmtId="0" fontId="0" fillId="0" borderId="15" xfId="0" applyBorder="1"/>
    <xf numFmtId="0" fontId="0" fillId="0" borderId="32" xfId="0" applyBorder="1"/>
    <xf numFmtId="0" fontId="13" fillId="0" borderId="33" xfId="0" applyFont="1" applyBorder="1"/>
    <xf numFmtId="0" fontId="13" fillId="0" borderId="34" xfId="0" applyFont="1" applyBorder="1" applyAlignment="1">
      <alignment horizontal="centerContinuous"/>
    </xf>
    <xf numFmtId="0" fontId="0" fillId="0" borderId="35" xfId="0" applyBorder="1" applyAlignment="1">
      <alignment horizontal="centerContinuous"/>
    </xf>
    <xf numFmtId="0" fontId="13" fillId="0" borderId="13" xfId="0" applyFont="1" applyBorder="1" applyAlignment="1">
      <alignment horizontal="centerContinuous"/>
    </xf>
    <xf numFmtId="0" fontId="0" fillId="0" borderId="36" xfId="0" applyBorder="1" applyAlignment="1">
      <alignment horizontal="centerContinuous"/>
    </xf>
    <xf numFmtId="0" fontId="13" fillId="0" borderId="32" xfId="0" applyFont="1" applyBorder="1" applyAlignment="1">
      <alignment horizontal="centerContinuous"/>
    </xf>
    <xf numFmtId="0" fontId="8" fillId="0" borderId="37" xfId="0" applyFont="1" applyBorder="1"/>
    <xf numFmtId="0" fontId="13" fillId="0" borderId="38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0" fillId="0" borderId="25" xfId="0" applyBorder="1"/>
    <xf numFmtId="0" fontId="7" fillId="0" borderId="0" xfId="0" applyFont="1" applyBorder="1"/>
    <xf numFmtId="0" fontId="0" fillId="0" borderId="42" xfId="0" applyBorder="1"/>
    <xf numFmtId="2" fontId="0" fillId="0" borderId="42" xfId="0" applyNumberFormat="1" applyBorder="1"/>
    <xf numFmtId="2" fontId="0" fillId="0" borderId="9" xfId="0" applyNumberFormat="1" applyBorder="1"/>
    <xf numFmtId="165" fontId="0" fillId="0" borderId="43" xfId="0" applyNumberFormat="1" applyBorder="1"/>
    <xf numFmtId="0" fontId="7" fillId="0" borderId="44" xfId="0" applyFont="1" applyBorder="1"/>
    <xf numFmtId="0" fontId="0" fillId="0" borderId="30" xfId="0" applyBorder="1"/>
    <xf numFmtId="0" fontId="0" fillId="0" borderId="45" xfId="0" applyBorder="1"/>
    <xf numFmtId="2" fontId="0" fillId="0" borderId="45" xfId="0" applyNumberFormat="1" applyBorder="1"/>
    <xf numFmtId="2" fontId="0" fillId="0" borderId="15" xfId="0" applyNumberFormat="1" applyBorder="1"/>
    <xf numFmtId="165" fontId="0" fillId="0" borderId="46" xfId="0" applyNumberFormat="1" applyBorder="1"/>
    <xf numFmtId="0" fontId="13" fillId="0" borderId="19" xfId="0" applyFont="1" applyBorder="1"/>
    <xf numFmtId="0" fontId="0" fillId="0" borderId="47" xfId="0" applyBorder="1"/>
    <xf numFmtId="0" fontId="0" fillId="0" borderId="48" xfId="0" applyBorder="1"/>
    <xf numFmtId="0" fontId="13" fillId="0" borderId="15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49" xfId="0" applyBorder="1" applyAlignment="1">
      <alignment vertical="center"/>
    </xf>
    <xf numFmtId="165" fontId="20" fillId="0" borderId="32" xfId="0" applyNumberFormat="1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0" fillId="0" borderId="35" xfId="0" applyBorder="1" applyAlignment="1">
      <alignment vertical="center"/>
    </xf>
    <xf numFmtId="165" fontId="20" fillId="0" borderId="50" xfId="0" applyNumberFormat="1" applyFont="1" applyBorder="1" applyAlignment="1">
      <alignment vertical="center"/>
    </xf>
    <xf numFmtId="0" fontId="0" fillId="0" borderId="51" xfId="0" applyBorder="1"/>
    <xf numFmtId="0" fontId="0" fillId="0" borderId="6" xfId="0" applyBorder="1"/>
    <xf numFmtId="0" fontId="0" fillId="0" borderId="52" xfId="0" applyBorder="1"/>
    <xf numFmtId="0" fontId="13" fillId="0" borderId="53" xfId="0" applyFont="1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165" fontId="20" fillId="0" borderId="56" xfId="0" applyNumberFormat="1" applyFont="1" applyBorder="1" applyAlignment="1">
      <alignment vertical="center"/>
    </xf>
    <xf numFmtId="164" fontId="3" fillId="0" borderId="1" xfId="0" applyNumberFormat="1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52</xdr:row>
      <xdr:rowOff>9525</xdr:rowOff>
    </xdr:from>
    <xdr:to>
      <xdr:col>5</xdr:col>
      <xdr:colOff>304800</xdr:colOff>
      <xdr:row>54</xdr:row>
      <xdr:rowOff>219075</xdr:rowOff>
    </xdr:to>
    <xdr:sp macro="" textlink="">
      <xdr:nvSpPr>
        <xdr:cNvPr id="2" name="Texte 3"/>
        <xdr:cNvSpPr txBox="1">
          <a:spLocks noChangeArrowheads="1"/>
        </xdr:cNvSpPr>
      </xdr:nvSpPr>
      <xdr:spPr bwMode="auto">
        <a:xfrm>
          <a:off x="19050" y="9105900"/>
          <a:ext cx="4581525" cy="704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900" b="1" i="0" u="sng" strike="noStrike" baseline="0">
              <a:solidFill>
                <a:srgbClr val="000000"/>
              </a:solidFill>
              <a:latin typeface="Arial"/>
              <a:cs typeface="Arial"/>
            </a:rPr>
            <a:t>Dressage:</a:t>
          </a: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0</xdr:col>
      <xdr:colOff>19050</xdr:colOff>
      <xdr:row>5</xdr:row>
      <xdr:rowOff>9525</xdr:rowOff>
    </xdr:from>
    <xdr:to>
      <xdr:col>5</xdr:col>
      <xdr:colOff>304800</xdr:colOff>
      <xdr:row>10</xdr:row>
      <xdr:rowOff>152400</xdr:rowOff>
    </xdr:to>
    <xdr:sp macro="" textlink="">
      <xdr:nvSpPr>
        <xdr:cNvPr id="3" name="Texte 2"/>
        <xdr:cNvSpPr txBox="1">
          <a:spLocks noChangeArrowheads="1"/>
        </xdr:cNvSpPr>
      </xdr:nvSpPr>
      <xdr:spPr bwMode="auto">
        <a:xfrm>
          <a:off x="19050" y="1238250"/>
          <a:ext cx="4581525" cy="952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Descriptif: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fr-FR"/>
        </a:p>
      </xdr:txBody>
    </xdr:sp>
    <xdr:clientData/>
  </xdr:twoCellAnchor>
  <xdr:twoCellAnchor>
    <xdr:from>
      <xdr:col>0</xdr:col>
      <xdr:colOff>28575</xdr:colOff>
      <xdr:row>2</xdr:row>
      <xdr:rowOff>28575</xdr:rowOff>
    </xdr:from>
    <xdr:to>
      <xdr:col>5</xdr:col>
      <xdr:colOff>285750</xdr:colOff>
      <xdr:row>4</xdr:row>
      <xdr:rowOff>133350</xdr:rowOff>
    </xdr:to>
    <xdr:sp macro="" textlink="">
      <xdr:nvSpPr>
        <xdr:cNvPr id="4" name="Texte 1"/>
        <xdr:cNvSpPr txBox="1">
          <a:spLocks noChangeArrowheads="1"/>
        </xdr:cNvSpPr>
      </xdr:nvSpPr>
      <xdr:spPr bwMode="auto">
        <a:xfrm>
          <a:off x="28575" y="771525"/>
          <a:ext cx="4552950" cy="428625"/>
        </a:xfrm>
        <a:prstGeom prst="rect">
          <a:avLst/>
        </a:prstGeom>
        <a:solidFill>
          <a:srgbClr val="EAF2F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Appellation:</a:t>
          </a: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/>
        </a:p>
      </xdr:txBody>
    </xdr:sp>
    <xdr:clientData/>
  </xdr:twoCellAnchor>
  <xdr:twoCellAnchor>
    <xdr:from>
      <xdr:col>0</xdr:col>
      <xdr:colOff>2343150</xdr:colOff>
      <xdr:row>0</xdr:row>
      <xdr:rowOff>0</xdr:rowOff>
    </xdr:from>
    <xdr:to>
      <xdr:col>5</xdr:col>
      <xdr:colOff>19050</xdr:colOff>
      <xdr:row>1</xdr:row>
      <xdr:rowOff>123825</xdr:rowOff>
    </xdr:to>
    <xdr:sp macro="" textlink="">
      <xdr:nvSpPr>
        <xdr:cNvPr id="5" name="ZoneTexte 4"/>
        <xdr:cNvSpPr txBox="1"/>
      </xdr:nvSpPr>
      <xdr:spPr>
        <a:xfrm>
          <a:off x="2343150" y="0"/>
          <a:ext cx="1971675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Fiche technique de fabrication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2"/>
  <sheetViews>
    <sheetView topLeftCell="A190" zoomScaleNormal="100" workbookViewId="0">
      <selection activeCell="I203" sqref="I203"/>
    </sheetView>
  </sheetViews>
  <sheetFormatPr baseColWidth="10" defaultRowHeight="15" x14ac:dyDescent="0.25"/>
  <cols>
    <col min="1" max="1" width="46.28515625" bestFit="1" customWidth="1"/>
    <col min="2" max="2" width="30" customWidth="1"/>
    <col min="3" max="3" width="14" bestFit="1" customWidth="1"/>
    <col min="6" max="6" width="12.5703125" bestFit="1" customWidth="1"/>
    <col min="15" max="15" width="23.85546875" bestFit="1" customWidth="1"/>
  </cols>
  <sheetData>
    <row r="1" spans="1:17" x14ac:dyDescent="0.25">
      <c r="A1" s="1" t="s">
        <v>9</v>
      </c>
      <c r="B1" s="16" t="s">
        <v>188</v>
      </c>
      <c r="C1" s="16" t="s">
        <v>5</v>
      </c>
      <c r="D1" s="16" t="s">
        <v>0</v>
      </c>
      <c r="E1" s="16" t="s">
        <v>420</v>
      </c>
      <c r="F1" s="16" t="s">
        <v>419</v>
      </c>
      <c r="G1" s="16" t="s">
        <v>40</v>
      </c>
      <c r="H1" s="16" t="s">
        <v>1</v>
      </c>
      <c r="I1" s="16" t="s">
        <v>2</v>
      </c>
      <c r="J1" s="16"/>
      <c r="K1" s="16"/>
      <c r="L1" s="16"/>
      <c r="M1" s="16"/>
      <c r="N1" s="16" t="s">
        <v>3</v>
      </c>
      <c r="O1" s="16" t="s">
        <v>7</v>
      </c>
      <c r="P1" s="16"/>
      <c r="Q1" s="2" t="s">
        <v>6</v>
      </c>
    </row>
    <row r="2" spans="1:17" x14ac:dyDescent="0.25">
      <c r="A2" s="3" t="s">
        <v>466</v>
      </c>
      <c r="B2" s="3" t="s">
        <v>250</v>
      </c>
      <c r="C2" s="4"/>
      <c r="D2" s="4"/>
      <c r="E2" s="4"/>
      <c r="F2" s="20">
        <f>G2/100</f>
        <v>0.24739999999999998</v>
      </c>
      <c r="G2" s="4">
        <v>24.74</v>
      </c>
      <c r="H2" s="5">
        <f t="shared" ref="H2:H27" si="0">D2*G2</f>
        <v>0</v>
      </c>
      <c r="I2" s="4">
        <v>4</v>
      </c>
      <c r="J2" s="6" t="str">
        <f>IF(C2=100,M2/4,IF(C2=150,K2/6,""))</f>
        <v/>
      </c>
      <c r="K2" s="7" t="str">
        <f>IF(C2=150,G2*I2-G2,"")</f>
        <v/>
      </c>
      <c r="L2" s="7" t="str">
        <f>IF(C2=70,G2*I2-G2,"")</f>
        <v/>
      </c>
      <c r="M2" s="7" t="str">
        <f>IF(C2=100,G2*I2-G2,"")</f>
        <v/>
      </c>
      <c r="N2" s="8">
        <f t="shared" ref="N2:N27" si="1">H2*I2-H2</f>
        <v>0</v>
      </c>
      <c r="O2" s="8" t="str">
        <f>IF(C2=100,(M2+G2)/4,IF(C2=150,(K2+G2)/6,IF(C2=70,(L2+G2)/2.8,"")))</f>
        <v/>
      </c>
      <c r="P2" s="9" t="str">
        <f>IF(C2=100,G2/4,IF(C2=150,G2/6,IF(C2=70,G2/2.8,"")))</f>
        <v/>
      </c>
      <c r="Q2" s="10" t="str">
        <f>IF(P2="","",P2/25)</f>
        <v/>
      </c>
    </row>
    <row r="3" spans="1:17" x14ac:dyDescent="0.25">
      <c r="A3" s="3" t="s">
        <v>467</v>
      </c>
      <c r="B3" s="3" t="s">
        <v>250</v>
      </c>
      <c r="C3" s="4"/>
      <c r="D3" s="4"/>
      <c r="E3" s="20">
        <f>G3/25</f>
        <v>0.6744</v>
      </c>
      <c r="F3" s="20"/>
      <c r="G3" s="4">
        <v>16.86</v>
      </c>
      <c r="H3" s="5">
        <f t="shared" si="0"/>
        <v>0</v>
      </c>
      <c r="I3" s="4">
        <v>4</v>
      </c>
      <c r="J3" s="6" t="str">
        <f>IF(C3=100,M3/4,IF(C3=150,K3/6,""))</f>
        <v/>
      </c>
      <c r="K3" s="7" t="str">
        <f>IF(C3=150,G3*I3-G3,"")</f>
        <v/>
      </c>
      <c r="L3" s="7" t="str">
        <f>IF(C3=70,G3*I3-G3,"")</f>
        <v/>
      </c>
      <c r="M3" s="7" t="str">
        <f>IF(C3=100,G3*I3-G3,"")</f>
        <v/>
      </c>
      <c r="N3" s="8">
        <f t="shared" si="1"/>
        <v>0</v>
      </c>
      <c r="O3" s="8" t="str">
        <f>IF(C3=100,(M3+G3)/4,IF(C3=150,(K3+G3)/6,IF(C3=70,(L3+G3)/2.8,"")))</f>
        <v/>
      </c>
      <c r="P3" s="9" t="str">
        <f>IF(C3=100,G3/4,IF(C3=150,G3/6,IF(C3=70,G3/2.8,"")))</f>
        <v/>
      </c>
      <c r="Q3" s="10" t="str">
        <f>IF(P3="","",P3/25)</f>
        <v/>
      </c>
    </row>
    <row r="4" spans="1:17" x14ac:dyDescent="0.25">
      <c r="A4" s="3" t="s">
        <v>468</v>
      </c>
      <c r="B4" s="3" t="s">
        <v>250</v>
      </c>
      <c r="C4" s="4"/>
      <c r="D4" s="4"/>
      <c r="E4" s="4"/>
      <c r="F4" s="20">
        <f>G4/500</f>
        <v>7.7999999999999996E-3</v>
      </c>
      <c r="G4" s="4">
        <v>3.9</v>
      </c>
      <c r="H4" s="5">
        <f t="shared" si="0"/>
        <v>0</v>
      </c>
      <c r="I4" s="4">
        <v>4</v>
      </c>
      <c r="J4" s="6" t="str">
        <f>IF(C4=100,M4/4,IF(C4=150,K4/6,""))</f>
        <v/>
      </c>
      <c r="K4" s="7" t="str">
        <f>IF(C4=150,G4*I4-G4,"")</f>
        <v/>
      </c>
      <c r="L4" s="7" t="str">
        <f>IF(C4=70,G4*I4-G4,"")</f>
        <v/>
      </c>
      <c r="M4" s="7" t="str">
        <f>IF(C4=100,G4*I4-G4,"")</f>
        <v/>
      </c>
      <c r="N4" s="8">
        <f t="shared" si="1"/>
        <v>0</v>
      </c>
      <c r="O4" s="8" t="str">
        <f>IF(C4=100,(M4+G4)/4,IF(C4=150,(K4+G4)/6,IF(C4=70,(L4+G4)/2.8,"")))</f>
        <v/>
      </c>
      <c r="P4" s="9" t="str">
        <f>IF(C4=100,G4/4,IF(C4=150,G4/6,IF(C4=70,G4/2.8,"")))</f>
        <v/>
      </c>
      <c r="Q4" s="10" t="str">
        <f>IF(P4="","",P4/25)</f>
        <v/>
      </c>
    </row>
    <row r="5" spans="1:17" x14ac:dyDescent="0.25">
      <c r="A5" s="3" t="s">
        <v>469</v>
      </c>
      <c r="B5" s="3" t="s">
        <v>215</v>
      </c>
      <c r="C5" s="4"/>
      <c r="D5" s="4"/>
      <c r="E5" s="4"/>
      <c r="F5" s="20">
        <f>G5/1000</f>
        <v>8.6400000000000001E-3</v>
      </c>
      <c r="G5" s="4">
        <v>8.64</v>
      </c>
      <c r="H5" s="5">
        <f t="shared" si="0"/>
        <v>0</v>
      </c>
      <c r="I5" s="4">
        <v>4</v>
      </c>
      <c r="J5" s="6" t="str">
        <f>IF(C5=100,M5/4,IF(C5=150,K5/6,""))</f>
        <v/>
      </c>
      <c r="K5" s="7" t="str">
        <f>IF(C5=150,G5*I5-G5,"")</f>
        <v/>
      </c>
      <c r="L5" s="7" t="str">
        <f>IF(C5=70,G5*I5-G5,"")</f>
        <v/>
      </c>
      <c r="M5" s="7" t="str">
        <f>IF(C5=100,G5*I5-G5,"")</f>
        <v/>
      </c>
      <c r="N5" s="8">
        <f t="shared" si="1"/>
        <v>0</v>
      </c>
      <c r="O5" s="8" t="str">
        <f>IF(C5=100,(M5+G5)/4,IF(C5=150,(K5+G5)/6,IF(C5=70,(L5+G5)/2.8,"")))</f>
        <v/>
      </c>
      <c r="P5" s="9" t="str">
        <f>IF(C5=100,G5/4,IF(C5=150,G5/6,IF(C5=70,G5/2.8,"")))</f>
        <v/>
      </c>
      <c r="Q5" s="10" t="str">
        <f>IF(P5="","",P5/25)</f>
        <v/>
      </c>
    </row>
    <row r="6" spans="1:17" x14ac:dyDescent="0.25">
      <c r="A6" s="3" t="s">
        <v>232</v>
      </c>
      <c r="B6" s="3" t="s">
        <v>218</v>
      </c>
      <c r="C6" s="11"/>
      <c r="D6" s="11"/>
      <c r="E6" s="4"/>
      <c r="F6" s="20"/>
      <c r="G6" s="4">
        <v>2.2000000000000002</v>
      </c>
      <c r="H6" s="5">
        <f t="shared" si="0"/>
        <v>0</v>
      </c>
      <c r="I6" s="4">
        <v>4</v>
      </c>
      <c r="J6" s="28"/>
      <c r="K6" s="29"/>
      <c r="L6" s="29"/>
      <c r="M6" s="29"/>
      <c r="N6" s="8">
        <f t="shared" si="1"/>
        <v>0</v>
      </c>
      <c r="O6" s="11"/>
      <c r="P6" s="11"/>
      <c r="Q6" s="11"/>
    </row>
    <row r="7" spans="1:17" x14ac:dyDescent="0.25">
      <c r="A7" s="3" t="s">
        <v>470</v>
      </c>
      <c r="B7" s="3" t="s">
        <v>398</v>
      </c>
      <c r="C7" s="4"/>
      <c r="D7" s="4"/>
      <c r="E7" s="20">
        <f>G7/9</f>
        <v>0.31888888888888889</v>
      </c>
      <c r="F7" s="20"/>
      <c r="G7" s="4">
        <v>2.87</v>
      </c>
      <c r="H7" s="5">
        <f t="shared" si="0"/>
        <v>0</v>
      </c>
      <c r="I7" s="4">
        <v>4</v>
      </c>
      <c r="J7" s="6" t="str">
        <f t="shared" ref="J7:J27" si="2">IF(C7=100,M7/4,IF(C7=150,K7/6,""))</f>
        <v/>
      </c>
      <c r="K7" s="7" t="str">
        <f t="shared" ref="K7:K27" si="3">IF(C7=150,G7*I7-G7,"")</f>
        <v/>
      </c>
      <c r="L7" s="7" t="str">
        <f t="shared" ref="L7:L27" si="4">IF(C7=70,G7*I7-G7,"")</f>
        <v/>
      </c>
      <c r="M7" s="7" t="str">
        <f t="shared" ref="M7:M27" si="5">IF(C7=100,G7*I7-G7,"")</f>
        <v/>
      </c>
      <c r="N7" s="8">
        <f t="shared" si="1"/>
        <v>0</v>
      </c>
      <c r="O7" s="8" t="str">
        <f t="shared" ref="O7:O27" si="6">IF(C7=100,(M7+G7)/4,IF(C7=150,(K7+G7)/6,IF(C7=70,(L7+G7)/2.8,"")))</f>
        <v/>
      </c>
      <c r="P7" s="9" t="str">
        <f t="shared" ref="P7:P27" si="7">IF(C7=100,G7/4,IF(C7=150,G7/6,IF(C7=70,G7/2.8,"")))</f>
        <v/>
      </c>
      <c r="Q7" s="10" t="str">
        <f t="shared" ref="Q7:Q27" si="8">IF(P7="","",P7/25)</f>
        <v/>
      </c>
    </row>
    <row r="8" spans="1:17" x14ac:dyDescent="0.25">
      <c r="A8" s="3" t="s">
        <v>237</v>
      </c>
      <c r="B8" s="3" t="s">
        <v>218</v>
      </c>
      <c r="C8" s="4"/>
      <c r="D8" s="4"/>
      <c r="E8" s="4"/>
      <c r="F8" s="20"/>
      <c r="G8" s="4">
        <v>1.23</v>
      </c>
      <c r="H8" s="5">
        <f t="shared" si="0"/>
        <v>0</v>
      </c>
      <c r="I8" s="4">
        <v>4</v>
      </c>
      <c r="J8" s="6" t="str">
        <f t="shared" si="2"/>
        <v/>
      </c>
      <c r="K8" s="7" t="str">
        <f t="shared" si="3"/>
        <v/>
      </c>
      <c r="L8" s="7" t="str">
        <f t="shared" si="4"/>
        <v/>
      </c>
      <c r="M8" s="7" t="str">
        <f t="shared" si="5"/>
        <v/>
      </c>
      <c r="N8" s="8">
        <f t="shared" si="1"/>
        <v>0</v>
      </c>
      <c r="O8" s="8" t="str">
        <f t="shared" si="6"/>
        <v/>
      </c>
      <c r="P8" s="9" t="str">
        <f t="shared" si="7"/>
        <v/>
      </c>
      <c r="Q8" s="10" t="str">
        <f t="shared" si="8"/>
        <v/>
      </c>
    </row>
    <row r="9" spans="1:17" x14ac:dyDescent="0.25">
      <c r="A9" s="3" t="s">
        <v>472</v>
      </c>
      <c r="B9" s="3" t="s">
        <v>398</v>
      </c>
      <c r="C9" s="4"/>
      <c r="D9" s="4"/>
      <c r="E9" s="4"/>
      <c r="F9" s="37">
        <f>G9/500</f>
        <v>5.4000000000000003E-3</v>
      </c>
      <c r="G9" s="4">
        <v>2.7</v>
      </c>
      <c r="H9" s="5">
        <f t="shared" si="0"/>
        <v>0</v>
      </c>
      <c r="I9" s="4">
        <v>4</v>
      </c>
      <c r="J9" s="6" t="str">
        <f t="shared" si="2"/>
        <v/>
      </c>
      <c r="K9" s="7" t="str">
        <f t="shared" si="3"/>
        <v/>
      </c>
      <c r="L9" s="7" t="str">
        <f t="shared" si="4"/>
        <v/>
      </c>
      <c r="M9" s="7" t="str">
        <f t="shared" si="5"/>
        <v/>
      </c>
      <c r="N9" s="8">
        <f t="shared" si="1"/>
        <v>0</v>
      </c>
      <c r="O9" s="8" t="str">
        <f t="shared" si="6"/>
        <v/>
      </c>
      <c r="P9" s="9" t="str">
        <f t="shared" si="7"/>
        <v/>
      </c>
      <c r="Q9" s="10" t="str">
        <f t="shared" si="8"/>
        <v/>
      </c>
    </row>
    <row r="10" spans="1:17" x14ac:dyDescent="0.25">
      <c r="A10" s="3" t="s">
        <v>471</v>
      </c>
      <c r="B10" s="3" t="s">
        <v>398</v>
      </c>
      <c r="C10" s="4"/>
      <c r="D10" s="4"/>
      <c r="E10" s="4"/>
      <c r="F10" s="37">
        <f>G10/500</f>
        <v>7.7000000000000002E-3</v>
      </c>
      <c r="G10" s="4">
        <v>3.85</v>
      </c>
      <c r="H10" s="5">
        <f t="shared" si="0"/>
        <v>0</v>
      </c>
      <c r="I10" s="4">
        <v>4</v>
      </c>
      <c r="J10" s="6" t="str">
        <f t="shared" si="2"/>
        <v/>
      </c>
      <c r="K10" s="7" t="str">
        <f t="shared" si="3"/>
        <v/>
      </c>
      <c r="L10" s="7" t="str">
        <f t="shared" si="4"/>
        <v/>
      </c>
      <c r="M10" s="7" t="str">
        <f t="shared" si="5"/>
        <v/>
      </c>
      <c r="N10" s="8">
        <f t="shared" si="1"/>
        <v>0</v>
      </c>
      <c r="O10" s="8" t="str">
        <f t="shared" si="6"/>
        <v/>
      </c>
      <c r="P10" s="9" t="str">
        <f t="shared" si="7"/>
        <v/>
      </c>
      <c r="Q10" s="10" t="str">
        <f t="shared" si="8"/>
        <v/>
      </c>
    </row>
    <row r="11" spans="1:17" x14ac:dyDescent="0.25">
      <c r="A11" s="3" t="s">
        <v>473</v>
      </c>
      <c r="B11" s="3" t="s">
        <v>398</v>
      </c>
      <c r="C11" s="4"/>
      <c r="D11" s="4"/>
      <c r="E11" s="4"/>
      <c r="F11" s="37">
        <f>G11/500</f>
        <v>7.2199999999999999E-3</v>
      </c>
      <c r="G11" s="4">
        <v>3.61</v>
      </c>
      <c r="H11" s="5">
        <f t="shared" si="0"/>
        <v>0</v>
      </c>
      <c r="I11" s="4">
        <v>4</v>
      </c>
      <c r="J11" s="6" t="str">
        <f t="shared" si="2"/>
        <v/>
      </c>
      <c r="K11" s="7" t="str">
        <f t="shared" si="3"/>
        <v/>
      </c>
      <c r="L11" s="7" t="str">
        <f t="shared" si="4"/>
        <v/>
      </c>
      <c r="M11" s="7" t="str">
        <f t="shared" si="5"/>
        <v/>
      </c>
      <c r="N11" s="8">
        <f t="shared" si="1"/>
        <v>0</v>
      </c>
      <c r="O11" s="8" t="str">
        <f t="shared" si="6"/>
        <v/>
      </c>
      <c r="P11" s="9" t="str">
        <f t="shared" si="7"/>
        <v/>
      </c>
      <c r="Q11" s="10" t="str">
        <f t="shared" si="8"/>
        <v/>
      </c>
    </row>
    <row r="12" spans="1:17" x14ac:dyDescent="0.25">
      <c r="A12" s="3" t="s">
        <v>474</v>
      </c>
      <c r="B12" s="3" t="s">
        <v>398</v>
      </c>
      <c r="C12" s="4"/>
      <c r="D12" s="4"/>
      <c r="E12" s="4"/>
      <c r="F12" s="20">
        <f>G12/1000</f>
        <v>6.6500000000000005E-3</v>
      </c>
      <c r="G12" s="4">
        <v>6.65</v>
      </c>
      <c r="H12" s="5">
        <f t="shared" si="0"/>
        <v>0</v>
      </c>
      <c r="I12" s="4">
        <v>4</v>
      </c>
      <c r="J12" s="6" t="str">
        <f t="shared" si="2"/>
        <v/>
      </c>
      <c r="K12" s="7" t="str">
        <f t="shared" si="3"/>
        <v/>
      </c>
      <c r="L12" s="7" t="str">
        <f t="shared" si="4"/>
        <v/>
      </c>
      <c r="M12" s="7" t="str">
        <f t="shared" si="5"/>
        <v/>
      </c>
      <c r="N12" s="8">
        <f t="shared" si="1"/>
        <v>0</v>
      </c>
      <c r="O12" s="8" t="str">
        <f t="shared" si="6"/>
        <v/>
      </c>
      <c r="P12" s="9" t="str">
        <f t="shared" si="7"/>
        <v/>
      </c>
      <c r="Q12" s="10" t="str">
        <f t="shared" si="8"/>
        <v/>
      </c>
    </row>
    <row r="13" spans="1:17" x14ac:dyDescent="0.25">
      <c r="A13" s="3" t="s">
        <v>475</v>
      </c>
      <c r="B13" s="3" t="s">
        <v>250</v>
      </c>
      <c r="C13" s="4"/>
      <c r="D13" s="4"/>
      <c r="E13" s="4"/>
      <c r="F13" s="20">
        <f>G13/1000</f>
        <v>1.3600000000000001E-3</v>
      </c>
      <c r="G13" s="4">
        <v>1.36</v>
      </c>
      <c r="H13" s="5">
        <f t="shared" si="0"/>
        <v>0</v>
      </c>
      <c r="I13" s="4">
        <v>4</v>
      </c>
      <c r="J13" s="6" t="str">
        <f t="shared" si="2"/>
        <v/>
      </c>
      <c r="K13" s="7" t="str">
        <f t="shared" si="3"/>
        <v/>
      </c>
      <c r="L13" s="7" t="str">
        <f t="shared" si="4"/>
        <v/>
      </c>
      <c r="M13" s="7" t="str">
        <f t="shared" si="5"/>
        <v/>
      </c>
      <c r="N13" s="8">
        <f t="shared" si="1"/>
        <v>0</v>
      </c>
      <c r="O13" s="8" t="str">
        <f t="shared" si="6"/>
        <v/>
      </c>
      <c r="P13" s="9" t="str">
        <f t="shared" si="7"/>
        <v/>
      </c>
      <c r="Q13" s="10" t="str">
        <f t="shared" si="8"/>
        <v/>
      </c>
    </row>
    <row r="14" spans="1:17" x14ac:dyDescent="0.25">
      <c r="A14" s="12" t="s">
        <v>476</v>
      </c>
      <c r="B14" s="12" t="s">
        <v>250</v>
      </c>
      <c r="C14" s="13"/>
      <c r="D14" s="13"/>
      <c r="E14" s="13"/>
      <c r="F14" s="20">
        <f t="shared" ref="F14:F17" si="9">G14/1000</f>
        <v>2.1000000000000003E-3</v>
      </c>
      <c r="G14" s="13">
        <v>2.1</v>
      </c>
      <c r="H14" s="14">
        <f t="shared" si="0"/>
        <v>0</v>
      </c>
      <c r="I14" s="4">
        <v>4</v>
      </c>
      <c r="J14" s="6" t="str">
        <f t="shared" si="2"/>
        <v/>
      </c>
      <c r="K14" s="7" t="str">
        <f t="shared" si="3"/>
        <v/>
      </c>
      <c r="L14" s="7" t="str">
        <f t="shared" si="4"/>
        <v/>
      </c>
      <c r="M14" s="7" t="str">
        <f t="shared" si="5"/>
        <v/>
      </c>
      <c r="N14" s="27">
        <f t="shared" si="1"/>
        <v>0</v>
      </c>
      <c r="O14" s="27" t="str">
        <f t="shared" si="6"/>
        <v/>
      </c>
      <c r="P14" s="15" t="str">
        <f t="shared" si="7"/>
        <v/>
      </c>
      <c r="Q14" s="15" t="str">
        <f t="shared" si="8"/>
        <v/>
      </c>
    </row>
    <row r="15" spans="1:17" x14ac:dyDescent="0.25">
      <c r="A15" s="12" t="s">
        <v>477</v>
      </c>
      <c r="B15" s="12" t="s">
        <v>250</v>
      </c>
      <c r="C15" s="13"/>
      <c r="D15" s="13"/>
      <c r="E15" s="13"/>
      <c r="F15" s="20">
        <f t="shared" si="9"/>
        <v>2.5000000000000001E-3</v>
      </c>
      <c r="G15" s="13">
        <v>2.5</v>
      </c>
      <c r="H15" s="14">
        <f t="shared" si="0"/>
        <v>0</v>
      </c>
      <c r="I15" s="4">
        <v>4</v>
      </c>
      <c r="J15" s="6" t="str">
        <f t="shared" si="2"/>
        <v/>
      </c>
      <c r="K15" s="7" t="str">
        <f t="shared" si="3"/>
        <v/>
      </c>
      <c r="L15" s="7" t="str">
        <f t="shared" si="4"/>
        <v/>
      </c>
      <c r="M15" s="7" t="str">
        <f t="shared" si="5"/>
        <v/>
      </c>
      <c r="N15" s="27">
        <f t="shared" si="1"/>
        <v>0</v>
      </c>
      <c r="O15" s="27" t="str">
        <f t="shared" si="6"/>
        <v/>
      </c>
      <c r="P15" s="15" t="str">
        <f t="shared" si="7"/>
        <v/>
      </c>
      <c r="Q15" s="15" t="str">
        <f t="shared" si="8"/>
        <v/>
      </c>
    </row>
    <row r="16" spans="1:17" x14ac:dyDescent="0.25">
      <c r="A16" s="3" t="s">
        <v>478</v>
      </c>
      <c r="B16" s="3" t="s">
        <v>250</v>
      </c>
      <c r="C16" s="4"/>
      <c r="D16" s="4"/>
      <c r="E16" s="4"/>
      <c r="F16" s="20">
        <f t="shared" si="9"/>
        <v>2.0200000000000001E-3</v>
      </c>
      <c r="G16" s="4">
        <v>2.02</v>
      </c>
      <c r="H16" s="5">
        <f t="shared" si="0"/>
        <v>0</v>
      </c>
      <c r="I16" s="4">
        <v>4</v>
      </c>
      <c r="J16" s="6" t="str">
        <f t="shared" si="2"/>
        <v/>
      </c>
      <c r="K16" s="7" t="str">
        <f t="shared" si="3"/>
        <v/>
      </c>
      <c r="L16" s="7" t="str">
        <f t="shared" si="4"/>
        <v/>
      </c>
      <c r="M16" s="7" t="str">
        <f t="shared" si="5"/>
        <v/>
      </c>
      <c r="N16" s="8">
        <f t="shared" si="1"/>
        <v>0</v>
      </c>
      <c r="O16" s="8" t="str">
        <f t="shared" si="6"/>
        <v/>
      </c>
      <c r="P16" s="9" t="str">
        <f t="shared" si="7"/>
        <v/>
      </c>
      <c r="Q16" s="10" t="str">
        <f t="shared" si="8"/>
        <v/>
      </c>
    </row>
    <row r="17" spans="1:17" x14ac:dyDescent="0.25">
      <c r="A17" s="3" t="s">
        <v>479</v>
      </c>
      <c r="B17" s="3" t="s">
        <v>250</v>
      </c>
      <c r="C17" s="4"/>
      <c r="D17" s="4"/>
      <c r="E17" s="4"/>
      <c r="F17" s="20">
        <f t="shared" si="9"/>
        <v>1.9299999999999999E-3</v>
      </c>
      <c r="G17" s="4">
        <v>1.93</v>
      </c>
      <c r="H17" s="5">
        <f t="shared" si="0"/>
        <v>0</v>
      </c>
      <c r="I17" s="4">
        <v>4</v>
      </c>
      <c r="J17" s="6" t="str">
        <f t="shared" si="2"/>
        <v/>
      </c>
      <c r="K17" s="7" t="str">
        <f t="shared" si="3"/>
        <v/>
      </c>
      <c r="L17" s="7" t="str">
        <f t="shared" si="4"/>
        <v/>
      </c>
      <c r="M17" s="7" t="str">
        <f t="shared" si="5"/>
        <v/>
      </c>
      <c r="N17" s="8">
        <f t="shared" si="1"/>
        <v>0</v>
      </c>
      <c r="O17" s="8" t="str">
        <f t="shared" si="6"/>
        <v/>
      </c>
      <c r="P17" s="9" t="str">
        <f t="shared" si="7"/>
        <v/>
      </c>
      <c r="Q17" s="10" t="str">
        <f t="shared" si="8"/>
        <v/>
      </c>
    </row>
    <row r="18" spans="1:17" x14ac:dyDescent="0.25">
      <c r="A18" s="3" t="s">
        <v>236</v>
      </c>
      <c r="B18" s="3" t="s">
        <v>218</v>
      </c>
      <c r="C18" s="4"/>
      <c r="D18" s="4"/>
      <c r="E18" s="4"/>
      <c r="F18" s="20"/>
      <c r="G18" s="4">
        <v>0.28999999999999998</v>
      </c>
      <c r="H18" s="5">
        <f t="shared" si="0"/>
        <v>0</v>
      </c>
      <c r="I18" s="4">
        <v>4</v>
      </c>
      <c r="J18" s="6" t="str">
        <f t="shared" si="2"/>
        <v/>
      </c>
      <c r="K18" s="7" t="str">
        <f t="shared" si="3"/>
        <v/>
      </c>
      <c r="L18" s="7" t="str">
        <f t="shared" si="4"/>
        <v/>
      </c>
      <c r="M18" s="7" t="str">
        <f t="shared" si="5"/>
        <v/>
      </c>
      <c r="N18" s="8">
        <f t="shared" si="1"/>
        <v>0</v>
      </c>
      <c r="O18" s="8" t="str">
        <f t="shared" si="6"/>
        <v/>
      </c>
      <c r="P18" s="9" t="str">
        <f t="shared" si="7"/>
        <v/>
      </c>
      <c r="Q18" s="10" t="str">
        <f t="shared" si="8"/>
        <v/>
      </c>
    </row>
    <row r="19" spans="1:17" x14ac:dyDescent="0.25">
      <c r="A19" s="3" t="s">
        <v>407</v>
      </c>
      <c r="B19" s="3" t="s">
        <v>398</v>
      </c>
      <c r="C19" s="4"/>
      <c r="D19" s="4"/>
      <c r="E19" s="4"/>
      <c r="F19" s="20"/>
      <c r="G19" s="4">
        <v>0.41</v>
      </c>
      <c r="H19" s="5">
        <f t="shared" si="0"/>
        <v>0</v>
      </c>
      <c r="I19" s="4">
        <v>4</v>
      </c>
      <c r="J19" s="6" t="str">
        <f t="shared" si="2"/>
        <v/>
      </c>
      <c r="K19" s="7" t="str">
        <f t="shared" si="3"/>
        <v/>
      </c>
      <c r="L19" s="7" t="str">
        <f t="shared" si="4"/>
        <v/>
      </c>
      <c r="M19" s="7" t="str">
        <f t="shared" si="5"/>
        <v/>
      </c>
      <c r="N19" s="8">
        <f t="shared" si="1"/>
        <v>0</v>
      </c>
      <c r="O19" s="8" t="str">
        <f t="shared" si="6"/>
        <v/>
      </c>
      <c r="P19" s="9" t="str">
        <f t="shared" si="7"/>
        <v/>
      </c>
      <c r="Q19" s="10" t="str">
        <f t="shared" si="8"/>
        <v/>
      </c>
    </row>
    <row r="20" spans="1:17" x14ac:dyDescent="0.25">
      <c r="A20" s="3" t="s">
        <v>307</v>
      </c>
      <c r="B20" s="3" t="s">
        <v>250</v>
      </c>
      <c r="C20" s="4"/>
      <c r="D20" s="4"/>
      <c r="E20" s="4"/>
      <c r="F20" s="20"/>
      <c r="G20" s="4">
        <v>2.5</v>
      </c>
      <c r="H20" s="5">
        <f t="shared" si="0"/>
        <v>0</v>
      </c>
      <c r="I20" s="4">
        <v>4</v>
      </c>
      <c r="J20" s="6" t="str">
        <f t="shared" si="2"/>
        <v/>
      </c>
      <c r="K20" s="7" t="str">
        <f t="shared" si="3"/>
        <v/>
      </c>
      <c r="L20" s="7" t="str">
        <f t="shared" si="4"/>
        <v/>
      </c>
      <c r="M20" s="7" t="str">
        <f t="shared" si="5"/>
        <v/>
      </c>
      <c r="N20" s="8">
        <f t="shared" si="1"/>
        <v>0</v>
      </c>
      <c r="O20" s="8" t="str">
        <f t="shared" si="6"/>
        <v/>
      </c>
      <c r="P20" s="9" t="str">
        <f t="shared" si="7"/>
        <v/>
      </c>
      <c r="Q20" s="10" t="str">
        <f t="shared" si="8"/>
        <v/>
      </c>
    </row>
    <row r="21" spans="1:17" x14ac:dyDescent="0.25">
      <c r="A21" s="3" t="s">
        <v>394</v>
      </c>
      <c r="B21" s="3" t="s">
        <v>250</v>
      </c>
      <c r="C21" s="4"/>
      <c r="D21" s="4"/>
      <c r="E21" s="4"/>
      <c r="F21" s="20"/>
      <c r="G21" s="4">
        <v>2.54</v>
      </c>
      <c r="H21" s="5">
        <f t="shared" si="0"/>
        <v>0</v>
      </c>
      <c r="I21" s="4">
        <v>4</v>
      </c>
      <c r="J21" s="6" t="str">
        <f t="shared" si="2"/>
        <v/>
      </c>
      <c r="K21" s="7" t="str">
        <f t="shared" si="3"/>
        <v/>
      </c>
      <c r="L21" s="7" t="str">
        <f t="shared" si="4"/>
        <v/>
      </c>
      <c r="M21" s="7" t="str">
        <f t="shared" si="5"/>
        <v/>
      </c>
      <c r="N21" s="8">
        <f t="shared" si="1"/>
        <v>0</v>
      </c>
      <c r="O21" s="8" t="str">
        <f t="shared" si="6"/>
        <v/>
      </c>
      <c r="P21" s="9" t="str">
        <f t="shared" si="7"/>
        <v/>
      </c>
      <c r="Q21" s="10" t="str">
        <f t="shared" si="8"/>
        <v/>
      </c>
    </row>
    <row r="22" spans="1:17" x14ac:dyDescent="0.25">
      <c r="A22" s="3" t="s">
        <v>306</v>
      </c>
      <c r="B22" s="3" t="s">
        <v>250</v>
      </c>
      <c r="C22" s="4"/>
      <c r="D22" s="4"/>
      <c r="E22" s="4"/>
      <c r="F22" s="20"/>
      <c r="G22" s="4">
        <v>0.25</v>
      </c>
      <c r="H22" s="5">
        <f t="shared" si="0"/>
        <v>0</v>
      </c>
      <c r="I22" s="4">
        <v>4</v>
      </c>
      <c r="J22" s="6" t="str">
        <f t="shared" si="2"/>
        <v/>
      </c>
      <c r="K22" s="7" t="str">
        <f t="shared" si="3"/>
        <v/>
      </c>
      <c r="L22" s="7" t="str">
        <f t="shared" si="4"/>
        <v/>
      </c>
      <c r="M22" s="7" t="str">
        <f t="shared" si="5"/>
        <v/>
      </c>
      <c r="N22" s="8">
        <f t="shared" si="1"/>
        <v>0</v>
      </c>
      <c r="O22" s="8" t="str">
        <f t="shared" si="6"/>
        <v/>
      </c>
      <c r="P22" s="9" t="str">
        <f t="shared" si="7"/>
        <v/>
      </c>
      <c r="Q22" s="10" t="str">
        <f t="shared" si="8"/>
        <v/>
      </c>
    </row>
    <row r="23" spans="1:17" x14ac:dyDescent="0.25">
      <c r="A23" s="12" t="s">
        <v>229</v>
      </c>
      <c r="B23" s="12" t="s">
        <v>218</v>
      </c>
      <c r="C23" s="13"/>
      <c r="D23" s="13"/>
      <c r="E23" s="13"/>
      <c r="F23" s="19"/>
      <c r="G23" s="13">
        <v>1.44</v>
      </c>
      <c r="H23" s="14">
        <f t="shared" si="0"/>
        <v>0</v>
      </c>
      <c r="I23" s="4">
        <v>4</v>
      </c>
      <c r="J23" s="6" t="str">
        <f t="shared" si="2"/>
        <v/>
      </c>
      <c r="K23" s="7" t="str">
        <f t="shared" si="3"/>
        <v/>
      </c>
      <c r="L23" s="7" t="str">
        <f t="shared" si="4"/>
        <v/>
      </c>
      <c r="M23" s="7" t="str">
        <f t="shared" si="5"/>
        <v/>
      </c>
      <c r="N23" s="27">
        <f t="shared" si="1"/>
        <v>0</v>
      </c>
      <c r="O23" s="27" t="str">
        <f t="shared" si="6"/>
        <v/>
      </c>
      <c r="P23" s="15" t="str">
        <f t="shared" si="7"/>
        <v/>
      </c>
      <c r="Q23" s="15" t="str">
        <f t="shared" si="8"/>
        <v/>
      </c>
    </row>
    <row r="24" spans="1:17" x14ac:dyDescent="0.25">
      <c r="A24" s="12" t="s">
        <v>222</v>
      </c>
      <c r="B24" s="12" t="s">
        <v>218</v>
      </c>
      <c r="C24" s="13"/>
      <c r="D24" s="13"/>
      <c r="E24" s="13"/>
      <c r="F24" s="19"/>
      <c r="G24" s="13">
        <v>1.1000000000000001</v>
      </c>
      <c r="H24" s="14">
        <f t="shared" si="0"/>
        <v>0</v>
      </c>
      <c r="I24" s="4">
        <v>4</v>
      </c>
      <c r="J24" s="6" t="str">
        <f t="shared" si="2"/>
        <v/>
      </c>
      <c r="K24" s="7" t="str">
        <f t="shared" si="3"/>
        <v/>
      </c>
      <c r="L24" s="7" t="str">
        <f t="shared" si="4"/>
        <v/>
      </c>
      <c r="M24" s="7" t="str">
        <f t="shared" si="5"/>
        <v/>
      </c>
      <c r="N24" s="27">
        <f t="shared" si="1"/>
        <v>0</v>
      </c>
      <c r="O24" s="27" t="str">
        <f t="shared" si="6"/>
        <v/>
      </c>
      <c r="P24" s="15" t="str">
        <f t="shared" si="7"/>
        <v/>
      </c>
      <c r="Q24" s="15" t="str">
        <f t="shared" si="8"/>
        <v/>
      </c>
    </row>
    <row r="25" spans="1:17" x14ac:dyDescent="0.25">
      <c r="A25" s="3" t="s">
        <v>404</v>
      </c>
      <c r="B25" s="12" t="s">
        <v>398</v>
      </c>
      <c r="C25" s="4"/>
      <c r="D25" s="4"/>
      <c r="E25" s="4"/>
      <c r="F25" s="20"/>
      <c r="G25" s="4">
        <v>2.09</v>
      </c>
      <c r="H25" s="5">
        <f t="shared" si="0"/>
        <v>0</v>
      </c>
      <c r="I25" s="4">
        <v>4</v>
      </c>
      <c r="J25" s="6" t="str">
        <f t="shared" si="2"/>
        <v/>
      </c>
      <c r="K25" s="7" t="str">
        <f t="shared" si="3"/>
        <v/>
      </c>
      <c r="L25" s="7" t="str">
        <f t="shared" si="4"/>
        <v/>
      </c>
      <c r="M25" s="7" t="str">
        <f t="shared" si="5"/>
        <v/>
      </c>
      <c r="N25" s="8">
        <f t="shared" si="1"/>
        <v>0</v>
      </c>
      <c r="O25" s="8" t="str">
        <f t="shared" si="6"/>
        <v/>
      </c>
      <c r="P25" s="9" t="str">
        <f t="shared" si="7"/>
        <v/>
      </c>
      <c r="Q25" s="10" t="str">
        <f t="shared" si="8"/>
        <v/>
      </c>
    </row>
    <row r="26" spans="1:17" x14ac:dyDescent="0.25">
      <c r="A26" s="3"/>
      <c r="B26" s="3"/>
      <c r="C26" s="4"/>
      <c r="D26" s="4"/>
      <c r="E26" s="4"/>
      <c r="F26" s="20"/>
      <c r="G26" s="4"/>
      <c r="H26" s="5">
        <f t="shared" si="0"/>
        <v>0</v>
      </c>
      <c r="I26" s="4">
        <v>4</v>
      </c>
      <c r="J26" s="6" t="str">
        <f t="shared" si="2"/>
        <v/>
      </c>
      <c r="K26" s="7" t="str">
        <f t="shared" si="3"/>
        <v/>
      </c>
      <c r="L26" s="7" t="str">
        <f t="shared" si="4"/>
        <v/>
      </c>
      <c r="M26" s="7" t="str">
        <f t="shared" si="5"/>
        <v/>
      </c>
      <c r="N26" s="8">
        <f t="shared" si="1"/>
        <v>0</v>
      </c>
      <c r="O26" s="8" t="str">
        <f t="shared" si="6"/>
        <v/>
      </c>
      <c r="P26" s="9" t="str">
        <f t="shared" si="7"/>
        <v/>
      </c>
      <c r="Q26" s="10" t="str">
        <f t="shared" si="8"/>
        <v/>
      </c>
    </row>
    <row r="27" spans="1:17" x14ac:dyDescent="0.25">
      <c r="A27" s="3"/>
      <c r="B27" s="3"/>
      <c r="C27" s="4"/>
      <c r="D27" s="4"/>
      <c r="E27" s="4"/>
      <c r="F27" s="20"/>
      <c r="G27" s="4"/>
      <c r="H27" s="5">
        <f t="shared" si="0"/>
        <v>0</v>
      </c>
      <c r="I27" s="4">
        <v>4</v>
      </c>
      <c r="J27" s="6" t="str">
        <f t="shared" si="2"/>
        <v/>
      </c>
      <c r="K27" s="7" t="str">
        <f t="shared" si="3"/>
        <v/>
      </c>
      <c r="L27" s="7" t="str">
        <f t="shared" si="4"/>
        <v/>
      </c>
      <c r="M27" s="7" t="str">
        <f t="shared" si="5"/>
        <v/>
      </c>
      <c r="N27" s="8">
        <f t="shared" si="1"/>
        <v>0</v>
      </c>
      <c r="O27" s="8" t="str">
        <f t="shared" si="6"/>
        <v/>
      </c>
      <c r="P27" s="9" t="str">
        <f t="shared" si="7"/>
        <v/>
      </c>
      <c r="Q27" s="10" t="str">
        <f t="shared" si="8"/>
        <v/>
      </c>
    </row>
    <row r="28" spans="1:17" x14ac:dyDescent="0.25">
      <c r="A28" s="11"/>
      <c r="B28" s="11"/>
      <c r="C28" s="11"/>
      <c r="D28" s="11"/>
      <c r="E28" s="4"/>
      <c r="F28" s="20"/>
      <c r="G28" s="11"/>
      <c r="H28" s="11"/>
      <c r="I28" s="4">
        <v>4</v>
      </c>
      <c r="J28" s="28"/>
      <c r="K28" s="29"/>
      <c r="L28" s="29"/>
      <c r="M28" s="29"/>
      <c r="N28" s="11"/>
      <c r="O28" s="11"/>
      <c r="P28" s="11"/>
      <c r="Q28" s="11"/>
    </row>
    <row r="29" spans="1:17" x14ac:dyDescent="0.25">
      <c r="A29" s="11"/>
      <c r="B29" s="11"/>
      <c r="C29" s="11"/>
      <c r="D29" s="11"/>
      <c r="E29" s="4"/>
      <c r="F29" s="20"/>
      <c r="G29" s="11"/>
      <c r="H29" s="11"/>
      <c r="I29" s="4">
        <v>4</v>
      </c>
      <c r="J29" s="28"/>
      <c r="K29" s="29"/>
      <c r="L29" s="29"/>
      <c r="M29" s="29"/>
      <c r="N29" s="11"/>
      <c r="O29" s="11"/>
      <c r="P29" s="11"/>
      <c r="Q29" s="11"/>
    </row>
    <row r="30" spans="1:17" x14ac:dyDescent="0.25">
      <c r="A30" s="11"/>
      <c r="B30" s="11"/>
      <c r="C30" s="11"/>
      <c r="D30" s="11"/>
      <c r="E30" s="4"/>
      <c r="F30" s="20"/>
      <c r="G30" s="11"/>
      <c r="H30" s="11"/>
      <c r="I30" s="4">
        <v>4</v>
      </c>
      <c r="J30" s="28"/>
      <c r="K30" s="29"/>
      <c r="L30" s="29"/>
      <c r="M30" s="29"/>
      <c r="N30" s="11"/>
      <c r="O30" s="11"/>
      <c r="P30" s="11"/>
      <c r="Q30" s="11"/>
    </row>
    <row r="31" spans="1:17" x14ac:dyDescent="0.25">
      <c r="A31" s="11"/>
      <c r="B31" s="11"/>
      <c r="C31" s="11"/>
      <c r="D31" s="11"/>
      <c r="E31" s="4"/>
      <c r="F31" s="20"/>
      <c r="G31" s="11"/>
      <c r="H31" s="11"/>
      <c r="I31" s="4">
        <v>4</v>
      </c>
      <c r="J31" s="28"/>
      <c r="K31" s="29"/>
      <c r="L31" s="29"/>
      <c r="M31" s="29"/>
      <c r="N31" s="11"/>
      <c r="O31" s="11"/>
      <c r="P31" s="11"/>
      <c r="Q31" s="11"/>
    </row>
    <row r="32" spans="1:17" x14ac:dyDescent="0.25">
      <c r="A32" s="11"/>
      <c r="B32" s="11"/>
      <c r="C32" s="11"/>
      <c r="D32" s="11"/>
      <c r="E32" s="4"/>
      <c r="F32" s="20"/>
      <c r="G32" s="11"/>
      <c r="H32" s="11"/>
      <c r="I32" s="4">
        <v>4</v>
      </c>
      <c r="J32" s="28"/>
      <c r="K32" s="29"/>
      <c r="L32" s="29"/>
      <c r="M32" s="29"/>
      <c r="N32" s="11"/>
      <c r="O32" s="11"/>
      <c r="P32" s="11"/>
      <c r="Q32" s="11"/>
    </row>
    <row r="33" spans="1:17" x14ac:dyDescent="0.25">
      <c r="A33" s="12" t="s">
        <v>480</v>
      </c>
      <c r="B33" s="12" t="s">
        <v>250</v>
      </c>
      <c r="C33" s="11"/>
      <c r="D33" s="11"/>
      <c r="E33" s="4"/>
      <c r="F33" s="20">
        <f>G33/1000</f>
        <v>4.9900000000000005E-3</v>
      </c>
      <c r="G33" s="13">
        <v>4.99</v>
      </c>
      <c r="H33" s="11"/>
      <c r="I33" s="4">
        <v>4</v>
      </c>
      <c r="J33" s="28"/>
      <c r="K33" s="29"/>
      <c r="L33" s="29"/>
      <c r="M33" s="29"/>
      <c r="N33" s="11"/>
      <c r="O33" s="11"/>
      <c r="P33" s="11"/>
      <c r="Q33" s="11"/>
    </row>
    <row r="34" spans="1:17" x14ac:dyDescent="0.25">
      <c r="A34" s="12" t="s">
        <v>481</v>
      </c>
      <c r="B34" s="12" t="s">
        <v>250</v>
      </c>
      <c r="C34" s="11"/>
      <c r="D34" s="11"/>
      <c r="E34" s="4"/>
      <c r="F34" s="20">
        <f>G34/1000</f>
        <v>3.98E-3</v>
      </c>
      <c r="G34" s="13">
        <v>3.98</v>
      </c>
      <c r="H34" s="11"/>
      <c r="I34" s="4">
        <v>4</v>
      </c>
      <c r="J34" s="28"/>
      <c r="K34" s="29"/>
      <c r="L34" s="29"/>
      <c r="M34" s="29"/>
      <c r="N34" s="11"/>
      <c r="O34" s="11"/>
      <c r="P34" s="11"/>
      <c r="Q34" s="11"/>
    </row>
    <row r="35" spans="1:17" x14ac:dyDescent="0.25">
      <c r="A35" s="12" t="s">
        <v>482</v>
      </c>
      <c r="B35" s="12" t="s">
        <v>250</v>
      </c>
      <c r="C35" s="11"/>
      <c r="D35" s="11"/>
      <c r="E35" s="4"/>
      <c r="F35" s="20">
        <f>G35/300</f>
        <v>1.2833333333333334E-2</v>
      </c>
      <c r="G35" s="13">
        <v>3.85</v>
      </c>
      <c r="H35" s="11"/>
      <c r="I35" s="4">
        <v>4</v>
      </c>
      <c r="J35" s="28"/>
      <c r="K35" s="29"/>
      <c r="L35" s="29"/>
      <c r="M35" s="29"/>
      <c r="N35" s="11"/>
      <c r="O35" s="11"/>
      <c r="P35" s="11"/>
      <c r="Q35" s="11"/>
    </row>
    <row r="36" spans="1:17" x14ac:dyDescent="0.25">
      <c r="A36" s="12" t="s">
        <v>483</v>
      </c>
      <c r="B36" s="12" t="s">
        <v>250</v>
      </c>
      <c r="C36" s="13"/>
      <c r="D36" s="13"/>
      <c r="E36" s="13"/>
      <c r="F36" s="19">
        <f>G36/440</f>
        <v>8.4772727272727274E-3</v>
      </c>
      <c r="G36" s="13">
        <v>3.73</v>
      </c>
      <c r="H36" s="11"/>
      <c r="I36" s="4">
        <v>4</v>
      </c>
      <c r="J36" s="28"/>
      <c r="K36" s="29"/>
      <c r="L36" s="29"/>
      <c r="M36" s="29"/>
      <c r="N36" s="11"/>
      <c r="O36" s="11"/>
      <c r="P36" s="11"/>
      <c r="Q36" s="11"/>
    </row>
    <row r="37" spans="1:17" x14ac:dyDescent="0.25">
      <c r="A37" s="12" t="s">
        <v>257</v>
      </c>
      <c r="B37" s="12" t="s">
        <v>250</v>
      </c>
      <c r="C37" s="11"/>
      <c r="D37" s="11"/>
      <c r="E37" s="4"/>
      <c r="F37" s="37">
        <f>G37/3000</f>
        <v>1.4300000000000001E-3</v>
      </c>
      <c r="G37" s="13">
        <v>4.29</v>
      </c>
      <c r="H37" s="11"/>
      <c r="I37" s="4">
        <v>4</v>
      </c>
      <c r="J37" s="28"/>
      <c r="K37" s="29"/>
      <c r="L37" s="29"/>
      <c r="M37" s="29"/>
      <c r="N37" s="11"/>
      <c r="O37" s="11"/>
      <c r="P37" s="11"/>
      <c r="Q37" s="11"/>
    </row>
    <row r="38" spans="1:17" x14ac:dyDescent="0.25">
      <c r="A38" s="12" t="s">
        <v>484</v>
      </c>
      <c r="B38" s="12" t="s">
        <v>250</v>
      </c>
      <c r="C38" s="11"/>
      <c r="D38" s="11"/>
      <c r="E38" s="4"/>
      <c r="F38" s="20">
        <f>G38/500</f>
        <v>2.7799999999999999E-3</v>
      </c>
      <c r="G38" s="13">
        <v>1.39</v>
      </c>
      <c r="H38" s="11"/>
      <c r="I38" s="4">
        <v>4</v>
      </c>
      <c r="J38" s="28"/>
      <c r="K38" s="29"/>
      <c r="L38" s="29"/>
      <c r="M38" s="29"/>
      <c r="N38" s="11"/>
      <c r="O38" s="11"/>
      <c r="P38" s="11"/>
      <c r="Q38" s="11"/>
    </row>
    <row r="39" spans="1:17" x14ac:dyDescent="0.25">
      <c r="A39" s="12" t="s">
        <v>485</v>
      </c>
      <c r="B39" s="12" t="s">
        <v>250</v>
      </c>
      <c r="C39" s="11"/>
      <c r="D39" s="11"/>
      <c r="E39" s="4"/>
      <c r="F39" s="20">
        <f>G39/5000</f>
        <v>8.3800000000000009E-4</v>
      </c>
      <c r="G39" s="13">
        <v>4.1900000000000004</v>
      </c>
      <c r="H39" s="11"/>
      <c r="I39" s="4">
        <v>4</v>
      </c>
      <c r="J39" s="28"/>
      <c r="K39" s="29"/>
      <c r="L39" s="29"/>
      <c r="M39" s="29"/>
      <c r="N39" s="11"/>
      <c r="O39" s="11"/>
      <c r="P39" s="11"/>
      <c r="Q39" s="11"/>
    </row>
    <row r="40" spans="1:17" x14ac:dyDescent="0.25">
      <c r="A40" s="3" t="s">
        <v>486</v>
      </c>
      <c r="B40" s="3" t="s">
        <v>215</v>
      </c>
      <c r="C40" s="4"/>
      <c r="D40" s="4"/>
      <c r="E40" s="4"/>
      <c r="F40" s="20">
        <f>G40/500</f>
        <v>1.7520000000000001E-2</v>
      </c>
      <c r="G40" s="4">
        <v>8.76</v>
      </c>
      <c r="H40" s="11"/>
      <c r="I40" s="4">
        <v>4</v>
      </c>
      <c r="J40" s="28"/>
      <c r="K40" s="29"/>
      <c r="L40" s="29"/>
      <c r="M40" s="29"/>
      <c r="N40" s="11"/>
      <c r="O40" s="11"/>
      <c r="P40" s="11"/>
      <c r="Q40" s="11"/>
    </row>
    <row r="41" spans="1:17" x14ac:dyDescent="0.25">
      <c r="A41" s="12" t="s">
        <v>487</v>
      </c>
      <c r="B41" s="12" t="s">
        <v>398</v>
      </c>
      <c r="C41" s="11"/>
      <c r="D41" s="11"/>
      <c r="E41" s="4"/>
      <c r="F41" s="20">
        <f>G41/500</f>
        <v>4.1399999999999996E-3</v>
      </c>
      <c r="G41" s="13">
        <v>2.0699999999999998</v>
      </c>
      <c r="H41" s="11"/>
      <c r="I41" s="4">
        <v>4</v>
      </c>
      <c r="J41" s="28"/>
      <c r="K41" s="29"/>
      <c r="L41" s="29"/>
      <c r="M41" s="29"/>
      <c r="N41" s="11"/>
      <c r="O41" s="11"/>
      <c r="P41" s="11"/>
      <c r="Q41" s="11"/>
    </row>
    <row r="42" spans="1:17" x14ac:dyDescent="0.25">
      <c r="A42" s="3" t="s">
        <v>223</v>
      </c>
      <c r="B42" s="3" t="s">
        <v>218</v>
      </c>
      <c r="C42" s="4"/>
      <c r="D42" s="4"/>
      <c r="E42" s="4"/>
      <c r="F42" s="20"/>
      <c r="G42" s="4">
        <v>0.95</v>
      </c>
      <c r="H42" s="11"/>
      <c r="I42" s="4">
        <v>4</v>
      </c>
      <c r="J42" s="28"/>
      <c r="K42" s="29"/>
      <c r="L42" s="29"/>
      <c r="M42" s="29"/>
      <c r="N42" s="11"/>
      <c r="O42" s="11"/>
      <c r="P42" s="11"/>
      <c r="Q42" s="11"/>
    </row>
    <row r="43" spans="1:17" x14ac:dyDescent="0.25">
      <c r="A43" s="3" t="s">
        <v>104</v>
      </c>
      <c r="B43" s="3" t="s">
        <v>215</v>
      </c>
      <c r="C43" s="4"/>
      <c r="D43" s="4"/>
      <c r="E43" s="4"/>
      <c r="F43" s="37">
        <f>G43/3000</f>
        <v>1.83E-3</v>
      </c>
      <c r="G43" s="4">
        <v>5.49</v>
      </c>
      <c r="H43" s="11"/>
      <c r="I43" s="4">
        <v>4</v>
      </c>
      <c r="J43" s="28"/>
      <c r="K43" s="29"/>
      <c r="L43" s="29"/>
      <c r="M43" s="29"/>
      <c r="N43" s="11"/>
      <c r="O43" s="11"/>
      <c r="P43" s="11"/>
      <c r="Q43" s="11"/>
    </row>
    <row r="44" spans="1:17" x14ac:dyDescent="0.25">
      <c r="A44" s="12" t="s">
        <v>254</v>
      </c>
      <c r="B44" s="12" t="s">
        <v>250</v>
      </c>
      <c r="C44" s="11"/>
      <c r="D44" s="11"/>
      <c r="E44" s="4"/>
      <c r="F44" s="20"/>
      <c r="G44" s="13">
        <v>0.95</v>
      </c>
      <c r="H44" s="11"/>
      <c r="I44" s="4">
        <v>4</v>
      </c>
      <c r="J44" s="28"/>
      <c r="K44" s="29"/>
      <c r="L44" s="29"/>
      <c r="M44" s="29"/>
      <c r="N44" s="11"/>
      <c r="O44" s="11"/>
      <c r="P44" s="11"/>
      <c r="Q44" s="11"/>
    </row>
    <row r="45" spans="1:17" x14ac:dyDescent="0.25">
      <c r="A45" s="3" t="s">
        <v>488</v>
      </c>
      <c r="B45" s="3" t="s">
        <v>215</v>
      </c>
      <c r="C45" s="4"/>
      <c r="D45" s="4"/>
      <c r="E45" s="4"/>
      <c r="F45" s="20">
        <f>G45/1000</f>
        <v>1.099E-2</v>
      </c>
      <c r="G45" s="4">
        <v>10.99</v>
      </c>
      <c r="H45" s="11"/>
      <c r="I45" s="4">
        <v>4</v>
      </c>
      <c r="J45" s="28"/>
      <c r="K45" s="29"/>
      <c r="L45" s="29"/>
      <c r="M45" s="29"/>
      <c r="N45" s="11"/>
      <c r="O45" s="11"/>
      <c r="P45" s="11"/>
      <c r="Q45" s="11"/>
    </row>
    <row r="46" spans="1:17" x14ac:dyDescent="0.25">
      <c r="A46" s="12" t="s">
        <v>489</v>
      </c>
      <c r="B46" s="12" t="s">
        <v>250</v>
      </c>
      <c r="C46" s="11"/>
      <c r="D46" s="11"/>
      <c r="E46" s="4"/>
      <c r="F46" s="20">
        <f>G46/360</f>
        <v>8.8333333333333337E-3</v>
      </c>
      <c r="G46" s="13">
        <v>3.18</v>
      </c>
      <c r="H46" s="11"/>
      <c r="I46" s="4">
        <v>4</v>
      </c>
      <c r="J46" s="28"/>
      <c r="K46" s="29"/>
      <c r="L46" s="29"/>
      <c r="M46" s="29"/>
      <c r="N46" s="11"/>
      <c r="O46" s="11"/>
      <c r="P46" s="11"/>
      <c r="Q46" s="11"/>
    </row>
    <row r="47" spans="1:17" x14ac:dyDescent="0.25">
      <c r="A47" s="3" t="s">
        <v>490</v>
      </c>
      <c r="B47" s="3" t="s">
        <v>215</v>
      </c>
      <c r="C47" s="4"/>
      <c r="D47" s="4"/>
      <c r="E47" s="4"/>
      <c r="F47" s="20">
        <f>G47/2500</f>
        <v>1.14E-3</v>
      </c>
      <c r="G47" s="4">
        <v>2.85</v>
      </c>
      <c r="H47" s="11"/>
      <c r="I47" s="4">
        <v>4</v>
      </c>
      <c r="J47" s="28"/>
      <c r="K47" s="29"/>
      <c r="L47" s="29"/>
      <c r="M47" s="29"/>
      <c r="N47" s="11"/>
      <c r="O47" s="11"/>
      <c r="P47" s="11"/>
      <c r="Q47" s="11"/>
    </row>
    <row r="48" spans="1:17" x14ac:dyDescent="0.25">
      <c r="A48" s="12" t="s">
        <v>491</v>
      </c>
      <c r="B48" s="12" t="s">
        <v>218</v>
      </c>
      <c r="C48" s="11"/>
      <c r="D48" s="11"/>
      <c r="E48" s="20">
        <f>G48/15</f>
        <v>0.32333333333333331</v>
      </c>
      <c r="F48" s="20"/>
      <c r="G48" s="13">
        <v>4.8499999999999996</v>
      </c>
      <c r="H48" s="11"/>
      <c r="I48" s="4">
        <v>4</v>
      </c>
      <c r="J48" s="28"/>
      <c r="K48" s="29"/>
      <c r="L48" s="29"/>
      <c r="M48" s="29"/>
      <c r="N48" s="11"/>
      <c r="O48" s="11"/>
      <c r="P48" s="11"/>
      <c r="Q48" s="11"/>
    </row>
    <row r="49" spans="1:17" x14ac:dyDescent="0.25">
      <c r="A49" s="12" t="s">
        <v>413</v>
      </c>
      <c r="B49" s="12" t="s">
        <v>218</v>
      </c>
      <c r="C49" s="13"/>
      <c r="D49" s="13"/>
      <c r="E49" s="13"/>
      <c r="F49" s="153">
        <f>G49/5000</f>
        <v>1.3999999999999999E-4</v>
      </c>
      <c r="G49" s="13">
        <v>0.7</v>
      </c>
      <c r="H49" s="11"/>
      <c r="I49" s="4">
        <v>4</v>
      </c>
      <c r="J49" s="28"/>
      <c r="K49" s="29"/>
      <c r="L49" s="29"/>
      <c r="M49" s="29"/>
      <c r="N49" s="11"/>
      <c r="O49" s="11"/>
      <c r="P49" s="11"/>
      <c r="Q49" s="11"/>
    </row>
    <row r="50" spans="1:17" x14ac:dyDescent="0.25">
      <c r="A50" s="12" t="s">
        <v>231</v>
      </c>
      <c r="B50" s="12" t="s">
        <v>218</v>
      </c>
      <c r="C50" s="11"/>
      <c r="D50" s="11"/>
      <c r="E50" s="4"/>
      <c r="F50" s="20"/>
      <c r="G50" s="13">
        <v>1.5</v>
      </c>
      <c r="H50" s="11"/>
      <c r="I50" s="4">
        <v>4</v>
      </c>
      <c r="J50" s="28"/>
      <c r="K50" s="29"/>
      <c r="L50" s="29"/>
      <c r="M50" s="29"/>
      <c r="N50" s="11"/>
      <c r="O50" s="11"/>
      <c r="P50" s="11"/>
      <c r="Q50" s="11"/>
    </row>
    <row r="51" spans="1:17" x14ac:dyDescent="0.25">
      <c r="A51" s="12" t="s">
        <v>492</v>
      </c>
      <c r="B51" s="12" t="s">
        <v>218</v>
      </c>
      <c r="C51" s="11"/>
      <c r="D51" s="11"/>
      <c r="E51" s="4"/>
      <c r="F51" s="20">
        <f>G51/3000</f>
        <v>1.5E-3</v>
      </c>
      <c r="G51" s="13">
        <v>4.5</v>
      </c>
      <c r="H51" s="11"/>
      <c r="I51" s="4">
        <v>4</v>
      </c>
      <c r="J51" s="28"/>
      <c r="K51" s="29"/>
      <c r="L51" s="29"/>
      <c r="M51" s="29"/>
      <c r="N51" s="11"/>
      <c r="O51" s="11"/>
      <c r="P51" s="11"/>
      <c r="Q51" s="11"/>
    </row>
    <row r="52" spans="1:17" x14ac:dyDescent="0.25">
      <c r="A52" s="12" t="s">
        <v>493</v>
      </c>
      <c r="B52" s="12" t="s">
        <v>398</v>
      </c>
      <c r="C52" s="11"/>
      <c r="D52" s="11"/>
      <c r="E52" s="4"/>
      <c r="F52" s="20">
        <f>G52/3000</f>
        <v>9.6666666666666667E-4</v>
      </c>
      <c r="G52" s="13">
        <v>2.9</v>
      </c>
      <c r="H52" s="11"/>
      <c r="I52" s="4">
        <v>4</v>
      </c>
      <c r="J52" s="28"/>
      <c r="K52" s="29"/>
      <c r="L52" s="29"/>
      <c r="M52" s="29"/>
      <c r="N52" s="11"/>
      <c r="O52" s="11"/>
      <c r="P52" s="11"/>
      <c r="Q52" s="11"/>
    </row>
    <row r="53" spans="1:17" x14ac:dyDescent="0.25">
      <c r="A53" s="3" t="s">
        <v>494</v>
      </c>
      <c r="B53" s="3" t="s">
        <v>218</v>
      </c>
      <c r="C53" s="11"/>
      <c r="D53" s="11"/>
      <c r="E53" s="4"/>
      <c r="F53" s="20">
        <f>G53/3000</f>
        <v>1.1666666666666668E-3</v>
      </c>
      <c r="G53" s="11">
        <v>3.5</v>
      </c>
      <c r="H53" s="11"/>
      <c r="I53" s="4">
        <v>4</v>
      </c>
      <c r="J53" s="28"/>
      <c r="K53" s="29"/>
      <c r="L53" s="29"/>
      <c r="M53" s="29"/>
      <c r="N53" s="11"/>
      <c r="O53" s="11"/>
      <c r="P53" s="11"/>
      <c r="Q53" s="11"/>
    </row>
    <row r="54" spans="1:17" x14ac:dyDescent="0.25">
      <c r="A54" s="12" t="s">
        <v>495</v>
      </c>
      <c r="B54" s="12" t="s">
        <v>218</v>
      </c>
      <c r="C54" s="11"/>
      <c r="D54" s="11"/>
      <c r="E54" s="4"/>
      <c r="F54" s="20">
        <f>G54/450</f>
        <v>1.5333333333333332E-3</v>
      </c>
      <c r="G54" s="13">
        <v>0.69</v>
      </c>
      <c r="H54" s="11"/>
      <c r="I54" s="4">
        <v>4</v>
      </c>
      <c r="J54" s="28"/>
      <c r="K54" s="29"/>
      <c r="L54" s="29"/>
      <c r="M54" s="29"/>
      <c r="N54" s="11"/>
      <c r="O54" s="11"/>
      <c r="P54" s="11"/>
      <c r="Q54" s="11"/>
    </row>
    <row r="55" spans="1:17" x14ac:dyDescent="0.25">
      <c r="A55" s="12" t="s">
        <v>496</v>
      </c>
      <c r="B55" s="12" t="s">
        <v>398</v>
      </c>
      <c r="C55" s="11"/>
      <c r="D55" s="11"/>
      <c r="E55" s="4"/>
      <c r="F55" s="20">
        <f>G55/600</f>
        <v>2.0500000000000002E-3</v>
      </c>
      <c r="G55" s="13">
        <v>1.23</v>
      </c>
      <c r="H55" s="11"/>
      <c r="I55" s="4">
        <v>4</v>
      </c>
      <c r="J55" s="28"/>
      <c r="K55" s="29"/>
      <c r="L55" s="29"/>
      <c r="M55" s="29"/>
      <c r="N55" s="11"/>
      <c r="O55" s="11"/>
      <c r="P55" s="11"/>
      <c r="Q55" s="11"/>
    </row>
    <row r="56" spans="1:17" x14ac:dyDescent="0.25">
      <c r="A56" s="12" t="s">
        <v>497</v>
      </c>
      <c r="B56" s="12" t="s">
        <v>398</v>
      </c>
      <c r="C56" s="11"/>
      <c r="D56" s="11"/>
      <c r="E56" s="4"/>
      <c r="F56" s="20">
        <f>G56/550</f>
        <v>1.7272727272727272E-3</v>
      </c>
      <c r="G56" s="13">
        <v>0.95</v>
      </c>
      <c r="H56" s="11"/>
      <c r="I56" s="4">
        <v>4</v>
      </c>
      <c r="J56" s="28"/>
      <c r="K56" s="29"/>
      <c r="L56" s="29"/>
      <c r="M56" s="29"/>
      <c r="N56" s="11"/>
      <c r="O56" s="11"/>
      <c r="P56" s="11"/>
      <c r="Q56" s="11"/>
    </row>
    <row r="57" spans="1:17" x14ac:dyDescent="0.25">
      <c r="A57" s="12" t="s">
        <v>499</v>
      </c>
      <c r="B57" s="12" t="s">
        <v>218</v>
      </c>
      <c r="C57" s="11"/>
      <c r="D57" s="11"/>
      <c r="E57" s="20">
        <f>G57/12</f>
        <v>0.40416666666666662</v>
      </c>
      <c r="F57" s="20"/>
      <c r="G57" s="13">
        <v>4.8499999999999996</v>
      </c>
      <c r="H57" s="11"/>
      <c r="I57" s="4">
        <v>4</v>
      </c>
      <c r="J57" s="28"/>
      <c r="K57" s="29"/>
      <c r="L57" s="29"/>
      <c r="M57" s="29"/>
      <c r="N57" s="11"/>
      <c r="O57" s="11"/>
      <c r="P57" s="11"/>
      <c r="Q57" s="11"/>
    </row>
    <row r="58" spans="1:17" x14ac:dyDescent="0.25">
      <c r="A58" s="12" t="s">
        <v>498</v>
      </c>
      <c r="B58" s="12" t="s">
        <v>398</v>
      </c>
      <c r="C58" s="11"/>
      <c r="D58" s="11"/>
      <c r="E58" s="4"/>
      <c r="F58" s="20">
        <f>G58/10000</f>
        <v>2.7900000000000001E-4</v>
      </c>
      <c r="G58" s="13">
        <v>2.79</v>
      </c>
      <c r="H58" s="11"/>
      <c r="I58" s="4">
        <v>4</v>
      </c>
      <c r="J58" s="28"/>
      <c r="K58" s="29"/>
      <c r="L58" s="29"/>
      <c r="M58" s="29"/>
      <c r="N58" s="11"/>
      <c r="O58" s="11"/>
      <c r="P58" s="11"/>
      <c r="Q58" s="11"/>
    </row>
    <row r="59" spans="1:17" x14ac:dyDescent="0.25">
      <c r="A59" s="3" t="s">
        <v>500</v>
      </c>
      <c r="B59" s="3" t="s">
        <v>215</v>
      </c>
      <c r="C59" s="4"/>
      <c r="D59" s="4"/>
      <c r="E59" s="4"/>
      <c r="F59" s="20">
        <f>G59/800</f>
        <v>3.5999999999999999E-3</v>
      </c>
      <c r="G59" s="4">
        <v>2.88</v>
      </c>
      <c r="H59" s="11"/>
      <c r="I59" s="4">
        <v>4</v>
      </c>
      <c r="J59" s="28"/>
      <c r="K59" s="29"/>
      <c r="L59" s="29"/>
      <c r="M59" s="29"/>
      <c r="N59" s="11"/>
      <c r="O59" s="11"/>
      <c r="P59" s="11"/>
      <c r="Q59" s="11"/>
    </row>
    <row r="60" spans="1:17" x14ac:dyDescent="0.25">
      <c r="A60" s="12" t="s">
        <v>501</v>
      </c>
      <c r="B60" s="12" t="s">
        <v>218</v>
      </c>
      <c r="C60" s="11"/>
      <c r="D60" s="11"/>
      <c r="E60" s="4"/>
      <c r="F60" s="20">
        <f>G60/2500</f>
        <v>6.6E-4</v>
      </c>
      <c r="G60" s="13">
        <v>1.65</v>
      </c>
      <c r="H60" s="11"/>
      <c r="I60" s="4">
        <v>4</v>
      </c>
      <c r="J60" s="28"/>
      <c r="K60" s="29"/>
      <c r="L60" s="29"/>
      <c r="M60" s="29"/>
      <c r="N60" s="11"/>
      <c r="O60" s="11"/>
      <c r="P60" s="11"/>
      <c r="Q60" s="11"/>
    </row>
    <row r="61" spans="1:17" x14ac:dyDescent="0.25">
      <c r="A61" s="21" t="s">
        <v>29</v>
      </c>
      <c r="B61" s="21"/>
      <c r="C61" s="22"/>
      <c r="D61" s="22"/>
      <c r="E61" s="22"/>
      <c r="F61" s="24"/>
      <c r="G61" s="22"/>
      <c r="H61" s="11"/>
      <c r="I61" s="4">
        <v>4</v>
      </c>
      <c r="J61" s="28"/>
      <c r="K61" s="29"/>
      <c r="L61" s="29"/>
      <c r="M61" s="29"/>
      <c r="N61" s="11"/>
      <c r="O61" s="11"/>
      <c r="P61" s="11"/>
      <c r="Q61" s="11"/>
    </row>
    <row r="62" spans="1:17" x14ac:dyDescent="0.25">
      <c r="A62" s="12" t="s">
        <v>502</v>
      </c>
      <c r="B62" s="12" t="s">
        <v>398</v>
      </c>
      <c r="C62" s="11"/>
      <c r="D62" s="11"/>
      <c r="E62" s="4"/>
      <c r="F62" s="20">
        <f>G62/5000</f>
        <v>5.0599999999999994E-4</v>
      </c>
      <c r="G62" s="13">
        <v>2.5299999999999998</v>
      </c>
      <c r="H62" s="11"/>
      <c r="I62" s="4">
        <v>4</v>
      </c>
      <c r="J62" s="28"/>
      <c r="K62" s="29"/>
      <c r="L62" s="29"/>
      <c r="M62" s="29"/>
      <c r="N62" s="11"/>
      <c r="O62" s="11"/>
      <c r="P62" s="11"/>
      <c r="Q62" s="11"/>
    </row>
    <row r="63" spans="1:17" x14ac:dyDescent="0.25">
      <c r="A63" s="12" t="s">
        <v>225</v>
      </c>
      <c r="B63" s="12" t="s">
        <v>218</v>
      </c>
      <c r="C63" s="11"/>
      <c r="D63" s="11"/>
      <c r="E63" s="4"/>
      <c r="F63" s="20"/>
      <c r="G63" s="13">
        <v>2.95</v>
      </c>
      <c r="H63" s="11"/>
      <c r="I63" s="4">
        <v>4</v>
      </c>
      <c r="J63" s="28"/>
      <c r="K63" s="29"/>
      <c r="L63" s="29"/>
      <c r="M63" s="29"/>
      <c r="N63" s="11"/>
      <c r="O63" s="11"/>
      <c r="P63" s="11"/>
      <c r="Q63" s="11"/>
    </row>
    <row r="64" spans="1:17" x14ac:dyDescent="0.25">
      <c r="A64" s="3" t="s">
        <v>503</v>
      </c>
      <c r="B64" s="3" t="s">
        <v>190</v>
      </c>
      <c r="C64" s="4"/>
      <c r="D64" s="4"/>
      <c r="E64" s="4"/>
      <c r="F64" s="20">
        <f>G64/1000</f>
        <v>4.0000000000000001E-3</v>
      </c>
      <c r="G64" s="4">
        <v>4</v>
      </c>
      <c r="H64" s="11"/>
      <c r="I64" s="4">
        <v>4</v>
      </c>
      <c r="J64" s="28"/>
      <c r="K64" s="29"/>
      <c r="L64" s="29"/>
      <c r="M64" s="29"/>
      <c r="N64" s="11"/>
      <c r="O64" s="11"/>
      <c r="P64" s="11"/>
      <c r="Q64" s="11"/>
    </row>
    <row r="65" spans="1:17" x14ac:dyDescent="0.25">
      <c r="A65" s="12" t="s">
        <v>504</v>
      </c>
      <c r="B65" s="12" t="s">
        <v>250</v>
      </c>
      <c r="C65" s="11"/>
      <c r="D65" s="11"/>
      <c r="E65" s="4"/>
      <c r="F65" s="20">
        <f>G65/1000</f>
        <v>1.8799999999999999E-3</v>
      </c>
      <c r="G65" s="13">
        <v>1.88</v>
      </c>
      <c r="H65" s="11"/>
      <c r="I65" s="4">
        <v>4</v>
      </c>
      <c r="J65" s="28"/>
      <c r="K65" s="29"/>
      <c r="L65" s="29"/>
      <c r="M65" s="29"/>
      <c r="N65" s="11"/>
      <c r="O65" s="11"/>
      <c r="P65" s="11"/>
      <c r="Q65" s="11"/>
    </row>
    <row r="66" spans="1:17" x14ac:dyDescent="0.25">
      <c r="A66" s="12" t="s">
        <v>485</v>
      </c>
      <c r="B66" s="12" t="s">
        <v>250</v>
      </c>
      <c r="C66" s="11"/>
      <c r="D66" s="11"/>
      <c r="E66" s="4"/>
      <c r="F66" s="20">
        <f t="shared" ref="F66:F84" si="10">G66/1000</f>
        <v>1.23E-3</v>
      </c>
      <c r="G66" s="13">
        <v>1.23</v>
      </c>
      <c r="H66" s="11"/>
      <c r="I66" s="4">
        <v>4</v>
      </c>
      <c r="J66" s="28"/>
      <c r="K66" s="29"/>
      <c r="L66" s="29"/>
      <c r="M66" s="29"/>
      <c r="N66" s="11"/>
      <c r="O66" s="11"/>
      <c r="P66" s="11"/>
      <c r="Q66" s="11"/>
    </row>
    <row r="67" spans="1:17" x14ac:dyDescent="0.25">
      <c r="A67" s="12" t="s">
        <v>505</v>
      </c>
      <c r="B67" s="12" t="s">
        <v>250</v>
      </c>
      <c r="C67" s="11"/>
      <c r="D67" s="11"/>
      <c r="E67" s="4"/>
      <c r="F67" s="20">
        <f t="shared" si="10"/>
        <v>1.5E-3</v>
      </c>
      <c r="G67" s="13">
        <v>1.5</v>
      </c>
      <c r="H67" s="11"/>
      <c r="I67" s="4">
        <v>4</v>
      </c>
      <c r="J67" s="28"/>
      <c r="K67" s="29"/>
      <c r="L67" s="29"/>
      <c r="M67" s="29"/>
      <c r="N67" s="11"/>
      <c r="O67" s="11"/>
      <c r="P67" s="11"/>
      <c r="Q67" s="11"/>
    </row>
    <row r="68" spans="1:17" x14ac:dyDescent="0.25">
      <c r="A68" s="12" t="s">
        <v>506</v>
      </c>
      <c r="B68" s="12" t="s">
        <v>250</v>
      </c>
      <c r="C68" s="11"/>
      <c r="D68" s="11"/>
      <c r="E68" s="4"/>
      <c r="F68" s="20">
        <f t="shared" si="10"/>
        <v>2.2000000000000001E-3</v>
      </c>
      <c r="G68" s="13">
        <v>2.2000000000000002</v>
      </c>
      <c r="H68" s="11"/>
      <c r="I68" s="4">
        <v>4</v>
      </c>
      <c r="J68" s="28"/>
      <c r="K68" s="29"/>
      <c r="L68" s="29"/>
      <c r="M68" s="29"/>
      <c r="N68" s="11"/>
      <c r="O68" s="11"/>
      <c r="P68" s="11"/>
      <c r="Q68" s="11"/>
    </row>
    <row r="69" spans="1:17" x14ac:dyDescent="0.25">
      <c r="A69" s="12" t="s">
        <v>507</v>
      </c>
      <c r="B69" s="12" t="s">
        <v>250</v>
      </c>
      <c r="C69" s="11"/>
      <c r="D69" s="11"/>
      <c r="E69" s="4"/>
      <c r="F69" s="20">
        <f t="shared" si="10"/>
        <v>1.6799999999999999E-3</v>
      </c>
      <c r="G69" s="13">
        <v>1.68</v>
      </c>
      <c r="H69" s="11"/>
      <c r="I69" s="4">
        <v>4</v>
      </c>
      <c r="J69" s="28"/>
      <c r="K69" s="29"/>
      <c r="L69" s="29"/>
      <c r="M69" s="29"/>
      <c r="N69" s="11"/>
      <c r="O69" s="11"/>
      <c r="P69" s="11"/>
      <c r="Q69" s="11"/>
    </row>
    <row r="70" spans="1:17" x14ac:dyDescent="0.25">
      <c r="A70" s="12" t="s">
        <v>508</v>
      </c>
      <c r="B70" s="12" t="s">
        <v>250</v>
      </c>
      <c r="C70" s="11"/>
      <c r="D70" s="11"/>
      <c r="E70" s="4"/>
      <c r="F70" s="20">
        <f t="shared" si="10"/>
        <v>3.15E-3</v>
      </c>
      <c r="G70" s="13">
        <v>3.15</v>
      </c>
      <c r="H70" s="11"/>
      <c r="I70" s="4">
        <v>4</v>
      </c>
      <c r="J70" s="28"/>
      <c r="K70" s="29"/>
      <c r="L70" s="29"/>
      <c r="M70" s="29"/>
      <c r="N70" s="11"/>
      <c r="O70" s="11"/>
      <c r="P70" s="11"/>
      <c r="Q70" s="11"/>
    </row>
    <row r="71" spans="1:17" x14ac:dyDescent="0.25">
      <c r="A71" s="12" t="s">
        <v>509</v>
      </c>
      <c r="B71" s="12" t="s">
        <v>250</v>
      </c>
      <c r="C71" s="11"/>
      <c r="D71" s="11"/>
      <c r="E71" s="4"/>
      <c r="F71" s="20">
        <f t="shared" si="10"/>
        <v>1.6200000000000001E-3</v>
      </c>
      <c r="G71" s="13">
        <v>1.62</v>
      </c>
      <c r="H71" s="11"/>
      <c r="I71" s="4">
        <v>4</v>
      </c>
      <c r="J71" s="28"/>
      <c r="K71" s="29"/>
      <c r="L71" s="29"/>
      <c r="M71" s="29"/>
      <c r="N71" s="11"/>
      <c r="O71" s="11"/>
      <c r="P71" s="11"/>
      <c r="Q71" s="11"/>
    </row>
    <row r="72" spans="1:17" x14ac:dyDescent="0.25">
      <c r="A72" s="12" t="s">
        <v>510</v>
      </c>
      <c r="B72" s="12" t="s">
        <v>250</v>
      </c>
      <c r="C72" s="11"/>
      <c r="D72" s="11"/>
      <c r="E72" s="4"/>
      <c r="F72" s="20">
        <f t="shared" si="10"/>
        <v>1.17E-3</v>
      </c>
      <c r="G72" s="13">
        <v>1.17</v>
      </c>
      <c r="H72" s="11"/>
      <c r="I72" s="4">
        <v>4</v>
      </c>
      <c r="J72" s="28"/>
      <c r="K72" s="29"/>
      <c r="L72" s="29"/>
      <c r="M72" s="29"/>
      <c r="N72" s="11"/>
      <c r="O72" s="11"/>
      <c r="P72" s="11"/>
      <c r="Q72" s="11"/>
    </row>
    <row r="73" spans="1:17" x14ac:dyDescent="0.25">
      <c r="A73" s="12" t="s">
        <v>511</v>
      </c>
      <c r="B73" s="12" t="s">
        <v>250</v>
      </c>
      <c r="C73" s="11"/>
      <c r="D73" s="11"/>
      <c r="E73" s="4"/>
      <c r="F73" s="20">
        <f t="shared" si="10"/>
        <v>1.97E-3</v>
      </c>
      <c r="G73" s="13">
        <v>1.97</v>
      </c>
      <c r="H73" s="11"/>
      <c r="I73" s="4">
        <v>4</v>
      </c>
      <c r="J73" s="28"/>
      <c r="K73" s="29"/>
      <c r="L73" s="29"/>
      <c r="M73" s="29"/>
      <c r="N73" s="11"/>
      <c r="O73" s="11"/>
      <c r="P73" s="11"/>
      <c r="Q73" s="11"/>
    </row>
    <row r="74" spans="1:17" x14ac:dyDescent="0.25">
      <c r="A74" s="12" t="s">
        <v>512</v>
      </c>
      <c r="B74" s="12" t="s">
        <v>250</v>
      </c>
      <c r="C74" s="11"/>
      <c r="D74" s="11"/>
      <c r="E74" s="4"/>
      <c r="F74" s="20">
        <f t="shared" si="10"/>
        <v>3.64E-3</v>
      </c>
      <c r="G74" s="13">
        <v>3.64</v>
      </c>
      <c r="H74" s="11"/>
      <c r="I74" s="4">
        <v>4</v>
      </c>
      <c r="J74" s="28"/>
      <c r="K74" s="29"/>
      <c r="L74" s="29"/>
      <c r="M74" s="29"/>
      <c r="N74" s="11"/>
      <c r="O74" s="11"/>
      <c r="P74" s="11"/>
      <c r="Q74" s="11"/>
    </row>
    <row r="75" spans="1:17" x14ac:dyDescent="0.25">
      <c r="A75" s="12" t="s">
        <v>513</v>
      </c>
      <c r="B75" s="12" t="s">
        <v>250</v>
      </c>
      <c r="C75" s="11"/>
      <c r="D75" s="11"/>
      <c r="E75" s="4"/>
      <c r="F75" s="20">
        <f t="shared" si="10"/>
        <v>2.5000000000000001E-3</v>
      </c>
      <c r="G75" s="13">
        <v>2.5</v>
      </c>
      <c r="H75" s="11"/>
      <c r="I75" s="4">
        <v>4</v>
      </c>
      <c r="J75" s="28"/>
      <c r="K75" s="29"/>
      <c r="L75" s="29"/>
      <c r="M75" s="29"/>
      <c r="N75" s="11"/>
      <c r="O75" s="11"/>
      <c r="P75" s="11"/>
      <c r="Q75" s="11"/>
    </row>
    <row r="76" spans="1:17" x14ac:dyDescent="0.25">
      <c r="A76" s="12" t="s">
        <v>514</v>
      </c>
      <c r="B76" s="12" t="s">
        <v>250</v>
      </c>
      <c r="C76" s="11"/>
      <c r="D76" s="11"/>
      <c r="E76" s="4"/>
      <c r="F76" s="20">
        <f t="shared" si="10"/>
        <v>1.6799999999999999E-3</v>
      </c>
      <c r="G76" s="13">
        <v>1.68</v>
      </c>
      <c r="H76" s="11"/>
      <c r="I76" s="4">
        <v>4</v>
      </c>
      <c r="J76" s="28"/>
      <c r="K76" s="29"/>
      <c r="L76" s="29"/>
      <c r="M76" s="29"/>
      <c r="N76" s="11"/>
      <c r="O76" s="11"/>
      <c r="P76" s="11"/>
      <c r="Q76" s="11"/>
    </row>
    <row r="77" spans="1:17" x14ac:dyDescent="0.25">
      <c r="A77" s="12" t="s">
        <v>515</v>
      </c>
      <c r="B77" s="12" t="s">
        <v>250</v>
      </c>
      <c r="C77" s="11"/>
      <c r="D77" s="11"/>
      <c r="E77" s="4"/>
      <c r="F77" s="20">
        <f t="shared" si="10"/>
        <v>3.13E-3</v>
      </c>
      <c r="G77" s="13">
        <v>3.13</v>
      </c>
      <c r="H77" s="11"/>
      <c r="I77" s="4">
        <v>4</v>
      </c>
      <c r="J77" s="28"/>
      <c r="K77" s="29"/>
      <c r="L77" s="29"/>
      <c r="M77" s="29"/>
      <c r="N77" s="11"/>
      <c r="O77" s="11"/>
      <c r="P77" s="11"/>
      <c r="Q77" s="11"/>
    </row>
    <row r="78" spans="1:17" x14ac:dyDescent="0.25">
      <c r="A78" s="12" t="s">
        <v>516</v>
      </c>
      <c r="B78" s="12" t="s">
        <v>250</v>
      </c>
      <c r="C78" s="11"/>
      <c r="D78" s="11"/>
      <c r="E78" s="4"/>
      <c r="F78" s="20">
        <f t="shared" si="10"/>
        <v>2.4599999999999999E-3</v>
      </c>
      <c r="G78" s="13">
        <v>2.46</v>
      </c>
      <c r="H78" s="11"/>
      <c r="I78" s="4">
        <v>4</v>
      </c>
      <c r="J78" s="28"/>
      <c r="K78" s="29"/>
      <c r="L78" s="29"/>
      <c r="M78" s="29"/>
      <c r="N78" s="11"/>
      <c r="O78" s="11"/>
      <c r="P78" s="11"/>
      <c r="Q78" s="11"/>
    </row>
    <row r="79" spans="1:17" x14ac:dyDescent="0.25">
      <c r="A79" s="12" t="s">
        <v>517</v>
      </c>
      <c r="B79" s="12" t="s">
        <v>250</v>
      </c>
      <c r="C79" s="11"/>
      <c r="D79" s="11"/>
      <c r="E79" s="4"/>
      <c r="F79" s="20">
        <f t="shared" si="10"/>
        <v>3.6700000000000001E-3</v>
      </c>
      <c r="G79" s="13">
        <v>3.67</v>
      </c>
      <c r="H79" s="11"/>
      <c r="I79" s="4">
        <v>4</v>
      </c>
      <c r="J79" s="28"/>
      <c r="K79" s="29"/>
      <c r="L79" s="29"/>
      <c r="M79" s="29"/>
      <c r="N79" s="11"/>
      <c r="O79" s="11"/>
      <c r="P79" s="11"/>
      <c r="Q79" s="11"/>
    </row>
    <row r="80" spans="1:17" x14ac:dyDescent="0.25">
      <c r="A80" s="12" t="s">
        <v>518</v>
      </c>
      <c r="B80" s="12" t="s">
        <v>250</v>
      </c>
      <c r="C80" s="11"/>
      <c r="D80" s="11"/>
      <c r="E80" s="4"/>
      <c r="F80" s="20">
        <f t="shared" si="10"/>
        <v>3.15E-3</v>
      </c>
      <c r="G80" s="13">
        <v>3.15</v>
      </c>
      <c r="H80" s="11"/>
      <c r="I80" s="4">
        <v>4</v>
      </c>
      <c r="J80" s="28"/>
      <c r="K80" s="29"/>
      <c r="L80" s="29"/>
      <c r="M80" s="29"/>
      <c r="N80" s="11"/>
      <c r="O80" s="11"/>
      <c r="P80" s="11"/>
      <c r="Q80" s="11"/>
    </row>
    <row r="81" spans="1:17" x14ac:dyDescent="0.25">
      <c r="A81" s="12" t="s">
        <v>519</v>
      </c>
      <c r="B81" s="12" t="s">
        <v>250</v>
      </c>
      <c r="C81" s="11"/>
      <c r="D81" s="11"/>
      <c r="E81" s="4"/>
      <c r="F81" s="20">
        <f t="shared" si="10"/>
        <v>3.8900000000000002E-3</v>
      </c>
      <c r="G81" s="13">
        <v>3.89</v>
      </c>
      <c r="H81" s="11"/>
      <c r="I81" s="4">
        <v>4</v>
      </c>
      <c r="J81" s="28"/>
      <c r="K81" s="29"/>
      <c r="L81" s="29"/>
      <c r="M81" s="29"/>
      <c r="N81" s="11"/>
      <c r="O81" s="11"/>
      <c r="P81" s="11"/>
      <c r="Q81" s="11"/>
    </row>
    <row r="82" spans="1:17" x14ac:dyDescent="0.25">
      <c r="A82" s="12" t="s">
        <v>520</v>
      </c>
      <c r="B82" s="12" t="s">
        <v>250</v>
      </c>
      <c r="C82" s="11"/>
      <c r="D82" s="11"/>
      <c r="E82" s="4"/>
      <c r="F82" s="20">
        <f t="shared" si="10"/>
        <v>1.8600000000000001E-3</v>
      </c>
      <c r="G82" s="13">
        <v>1.86</v>
      </c>
      <c r="H82" s="11"/>
      <c r="I82" s="4">
        <v>4</v>
      </c>
      <c r="J82" s="28"/>
      <c r="K82" s="29"/>
      <c r="L82" s="29"/>
      <c r="M82" s="29"/>
      <c r="N82" s="11"/>
      <c r="O82" s="11"/>
      <c r="P82" s="11"/>
      <c r="Q82" s="11"/>
    </row>
    <row r="83" spans="1:17" x14ac:dyDescent="0.25">
      <c r="A83" s="12" t="s">
        <v>521</v>
      </c>
      <c r="B83" s="12" t="s">
        <v>250</v>
      </c>
      <c r="C83" s="11"/>
      <c r="D83" s="11"/>
      <c r="E83" s="4"/>
      <c r="F83" s="20">
        <f t="shared" si="10"/>
        <v>3.7299999999999998E-3</v>
      </c>
      <c r="G83" s="13">
        <v>3.73</v>
      </c>
      <c r="H83" s="11"/>
      <c r="I83" s="4">
        <v>4</v>
      </c>
      <c r="J83" s="28"/>
      <c r="K83" s="29"/>
      <c r="L83" s="29"/>
      <c r="M83" s="29"/>
      <c r="N83" s="11"/>
      <c r="O83" s="11"/>
      <c r="P83" s="11"/>
      <c r="Q83" s="11"/>
    </row>
    <row r="84" spans="1:17" x14ac:dyDescent="0.25">
      <c r="A84" s="12" t="s">
        <v>522</v>
      </c>
      <c r="B84" s="12" t="s">
        <v>250</v>
      </c>
      <c r="C84" s="11"/>
      <c r="D84" s="11"/>
      <c r="E84" s="4"/>
      <c r="F84" s="20">
        <f t="shared" si="10"/>
        <v>2.1900000000000001E-3</v>
      </c>
      <c r="G84" s="13">
        <v>2.19</v>
      </c>
      <c r="H84" s="11"/>
      <c r="I84" s="4">
        <v>4</v>
      </c>
      <c r="J84" s="28"/>
      <c r="K84" s="29"/>
      <c r="L84" s="29"/>
      <c r="M84" s="29"/>
      <c r="N84" s="11"/>
      <c r="O84" s="11"/>
      <c r="P84" s="11"/>
      <c r="Q84" s="11"/>
    </row>
    <row r="85" spans="1:17" x14ac:dyDescent="0.25">
      <c r="A85" s="3" t="s">
        <v>523</v>
      </c>
      <c r="B85" s="3" t="s">
        <v>215</v>
      </c>
      <c r="C85" s="4"/>
      <c r="D85" s="4"/>
      <c r="E85" s="20">
        <f>G85/12</f>
        <v>7.916666666666667</v>
      </c>
      <c r="F85" s="20">
        <f>G85/500</f>
        <v>0.19</v>
      </c>
      <c r="G85" s="4">
        <v>95</v>
      </c>
      <c r="H85" s="11"/>
      <c r="I85" s="4">
        <v>4</v>
      </c>
      <c r="J85" s="28"/>
      <c r="K85" s="29"/>
      <c r="L85" s="29"/>
      <c r="M85" s="29"/>
      <c r="N85" s="11"/>
      <c r="O85" s="11"/>
      <c r="P85" s="11"/>
      <c r="Q85" s="11"/>
    </row>
    <row r="86" spans="1:17" x14ac:dyDescent="0.25">
      <c r="A86" s="12" t="s">
        <v>524</v>
      </c>
      <c r="B86" s="12" t="s">
        <v>218</v>
      </c>
      <c r="C86" s="11"/>
      <c r="D86" s="11"/>
      <c r="E86" s="4"/>
      <c r="F86" s="20">
        <f>G86/250</f>
        <v>1.12E-2</v>
      </c>
      <c r="G86" s="13">
        <v>2.8</v>
      </c>
      <c r="H86" s="11"/>
      <c r="I86" s="4">
        <v>4</v>
      </c>
      <c r="J86" s="28"/>
      <c r="K86" s="29"/>
      <c r="L86" s="29"/>
      <c r="M86" s="29"/>
      <c r="N86" s="11"/>
      <c r="O86" s="11"/>
      <c r="P86" s="11"/>
      <c r="Q86" s="11"/>
    </row>
    <row r="87" spans="1:17" x14ac:dyDescent="0.25">
      <c r="A87" s="3" t="s">
        <v>151</v>
      </c>
      <c r="B87" s="3" t="s">
        <v>215</v>
      </c>
      <c r="C87" s="4"/>
      <c r="D87" s="4"/>
      <c r="E87" s="4"/>
      <c r="F87" s="20">
        <f>G87/500</f>
        <v>1.5800000000000002E-2</v>
      </c>
      <c r="G87" s="4">
        <v>7.9</v>
      </c>
      <c r="H87" s="11"/>
      <c r="I87" s="4">
        <v>4</v>
      </c>
      <c r="J87" s="28"/>
      <c r="K87" s="29"/>
      <c r="L87" s="29"/>
      <c r="M87" s="29"/>
      <c r="N87" s="11"/>
      <c r="O87" s="11"/>
      <c r="P87" s="11"/>
      <c r="Q87" s="11"/>
    </row>
    <row r="88" spans="1:17" x14ac:dyDescent="0.25">
      <c r="A88" s="12" t="s">
        <v>525</v>
      </c>
      <c r="B88" s="12" t="s">
        <v>218</v>
      </c>
      <c r="C88" s="13"/>
      <c r="D88" s="13"/>
      <c r="E88" s="13"/>
      <c r="F88" s="19">
        <f>G88/5000</f>
        <v>3.2200000000000002E-4</v>
      </c>
      <c r="G88" s="13">
        <v>1.61</v>
      </c>
      <c r="H88" s="11"/>
      <c r="I88" s="4">
        <v>4</v>
      </c>
      <c r="J88" s="28"/>
      <c r="K88" s="29"/>
      <c r="L88" s="29"/>
      <c r="M88" s="29"/>
      <c r="N88" s="11"/>
      <c r="O88" s="11"/>
      <c r="P88" s="11"/>
      <c r="Q88" s="11"/>
    </row>
    <row r="89" spans="1:17" x14ac:dyDescent="0.25">
      <c r="A89" s="12" t="s">
        <v>526</v>
      </c>
      <c r="B89" s="12" t="s">
        <v>398</v>
      </c>
      <c r="C89" s="11"/>
      <c r="D89" s="11"/>
      <c r="E89" s="4"/>
      <c r="F89" s="20">
        <f>G89/5000</f>
        <v>5.2000000000000006E-4</v>
      </c>
      <c r="G89" s="13">
        <v>2.6</v>
      </c>
      <c r="H89" s="11"/>
      <c r="I89" s="4">
        <v>4</v>
      </c>
      <c r="J89" s="28"/>
      <c r="K89" s="29"/>
      <c r="L89" s="29"/>
      <c r="M89" s="29"/>
      <c r="N89" s="11"/>
      <c r="O89" s="11"/>
      <c r="P89" s="11"/>
      <c r="Q89" s="11"/>
    </row>
    <row r="90" spans="1:17" x14ac:dyDescent="0.25">
      <c r="A90" s="12" t="s">
        <v>527</v>
      </c>
      <c r="B90" s="12" t="s">
        <v>398</v>
      </c>
      <c r="C90" s="11"/>
      <c r="D90" s="11"/>
      <c r="E90" s="4"/>
      <c r="F90" s="20">
        <f>G90/5000</f>
        <v>3.8999999999999999E-4</v>
      </c>
      <c r="G90" s="13">
        <v>1.95</v>
      </c>
      <c r="H90" s="11"/>
      <c r="I90" s="4">
        <v>4</v>
      </c>
      <c r="J90" s="28"/>
      <c r="K90" s="29"/>
      <c r="L90" s="29"/>
      <c r="M90" s="29"/>
      <c r="N90" s="11"/>
      <c r="O90" s="11"/>
      <c r="P90" s="11"/>
      <c r="Q90" s="11"/>
    </row>
    <row r="91" spans="1:17" x14ac:dyDescent="0.25">
      <c r="A91" s="3" t="s">
        <v>528</v>
      </c>
      <c r="B91" s="3" t="s">
        <v>215</v>
      </c>
      <c r="C91" s="4"/>
      <c r="D91" s="4"/>
      <c r="E91" s="4"/>
      <c r="F91" s="20">
        <f>G91/1000</f>
        <v>1.3900000000000001E-2</v>
      </c>
      <c r="G91" s="4">
        <v>13.9</v>
      </c>
      <c r="H91" s="11"/>
      <c r="I91" s="4">
        <v>4</v>
      </c>
      <c r="J91" s="28"/>
      <c r="K91" s="29"/>
      <c r="L91" s="29"/>
      <c r="M91" s="29"/>
      <c r="N91" s="11"/>
      <c r="O91" s="11"/>
      <c r="P91" s="11"/>
      <c r="Q91" s="11"/>
    </row>
    <row r="92" spans="1:17" x14ac:dyDescent="0.25">
      <c r="A92" s="3" t="s">
        <v>529</v>
      </c>
      <c r="B92" s="3" t="s">
        <v>190</v>
      </c>
      <c r="C92" s="4"/>
      <c r="D92" s="4"/>
      <c r="E92" s="4"/>
      <c r="F92" s="20">
        <f>G92/1000</f>
        <v>1E-3</v>
      </c>
      <c r="G92" s="4">
        <v>1</v>
      </c>
      <c r="H92" s="11"/>
      <c r="I92" s="4">
        <v>4</v>
      </c>
      <c r="J92" s="28"/>
      <c r="K92" s="29"/>
      <c r="L92" s="29"/>
      <c r="M92" s="29"/>
      <c r="N92" s="11"/>
      <c r="O92" s="11"/>
      <c r="P92" s="11"/>
      <c r="Q92" s="11"/>
    </row>
    <row r="93" spans="1:17" x14ac:dyDescent="0.25">
      <c r="A93" s="21" t="s">
        <v>28</v>
      </c>
      <c r="B93" s="21"/>
      <c r="C93" s="22"/>
      <c r="D93" s="22"/>
      <c r="E93" s="22"/>
      <c r="F93" s="24"/>
      <c r="G93" s="22"/>
      <c r="H93" s="11"/>
      <c r="I93" s="4">
        <v>4</v>
      </c>
      <c r="J93" s="28"/>
      <c r="K93" s="29"/>
      <c r="L93" s="29"/>
      <c r="M93" s="29"/>
      <c r="N93" s="11"/>
      <c r="O93" s="11"/>
      <c r="P93" s="11"/>
      <c r="Q93" s="11"/>
    </row>
    <row r="94" spans="1:17" x14ac:dyDescent="0.25">
      <c r="A94" s="3" t="s">
        <v>530</v>
      </c>
      <c r="B94" s="3" t="s">
        <v>218</v>
      </c>
      <c r="C94" s="4"/>
      <c r="D94" s="4"/>
      <c r="E94" s="4"/>
      <c r="F94" s="20">
        <f>G94/5000</f>
        <v>1.8200000000000001E-4</v>
      </c>
      <c r="G94" s="4">
        <v>0.91</v>
      </c>
      <c r="H94" s="11"/>
      <c r="I94" s="4">
        <v>4</v>
      </c>
      <c r="J94" s="28"/>
      <c r="K94" s="29"/>
      <c r="L94" s="29"/>
      <c r="M94" s="29"/>
      <c r="N94" s="11"/>
      <c r="O94" s="11"/>
      <c r="P94" s="11"/>
      <c r="Q94" s="11"/>
    </row>
    <row r="95" spans="1:17" x14ac:dyDescent="0.25">
      <c r="A95" s="12" t="s">
        <v>531</v>
      </c>
      <c r="B95" s="12" t="s">
        <v>218</v>
      </c>
      <c r="C95" s="13"/>
      <c r="D95" s="13"/>
      <c r="E95" s="13"/>
      <c r="F95" s="19">
        <f>G95/5000</f>
        <v>2.7999999999999998E-4</v>
      </c>
      <c r="G95" s="13">
        <v>1.4</v>
      </c>
      <c r="H95" s="11"/>
      <c r="I95" s="4">
        <v>4</v>
      </c>
      <c r="J95" s="28"/>
      <c r="K95" s="29"/>
      <c r="L95" s="29"/>
      <c r="M95" s="29"/>
      <c r="N95" s="11"/>
      <c r="O95" s="11"/>
      <c r="P95" s="11"/>
      <c r="Q95" s="11"/>
    </row>
    <row r="96" spans="1:17" x14ac:dyDescent="0.25">
      <c r="A96" s="12" t="s">
        <v>532</v>
      </c>
      <c r="B96" s="12" t="s">
        <v>218</v>
      </c>
      <c r="C96" s="11"/>
      <c r="D96" s="11"/>
      <c r="E96" s="4"/>
      <c r="F96" s="20">
        <f>G96/5000</f>
        <v>4.4800000000000005E-4</v>
      </c>
      <c r="G96" s="13">
        <v>2.2400000000000002</v>
      </c>
      <c r="H96" s="11"/>
      <c r="I96" s="4">
        <v>4</v>
      </c>
      <c r="J96" s="28"/>
      <c r="K96" s="29"/>
      <c r="L96" s="29"/>
      <c r="M96" s="29"/>
      <c r="N96" s="11"/>
      <c r="O96" s="11"/>
      <c r="P96" s="11"/>
      <c r="Q96" s="11"/>
    </row>
    <row r="97" spans="1:17" x14ac:dyDescent="0.25">
      <c r="A97" s="3" t="s">
        <v>533</v>
      </c>
      <c r="B97" s="3" t="s">
        <v>215</v>
      </c>
      <c r="C97" s="4"/>
      <c r="D97" s="4"/>
      <c r="E97" s="4"/>
      <c r="F97" s="20">
        <f>G97/2500</f>
        <v>1.1199999999999999E-3</v>
      </c>
      <c r="G97" s="4">
        <v>2.8</v>
      </c>
      <c r="H97" s="11"/>
      <c r="I97" s="4">
        <v>4</v>
      </c>
      <c r="J97" s="28"/>
      <c r="K97" s="29"/>
      <c r="L97" s="29"/>
      <c r="M97" s="29"/>
      <c r="N97" s="11"/>
      <c r="O97" s="11"/>
      <c r="P97" s="11"/>
      <c r="Q97" s="11"/>
    </row>
    <row r="98" spans="1:17" x14ac:dyDescent="0.25">
      <c r="A98" s="12" t="s">
        <v>339</v>
      </c>
      <c r="B98" s="12" t="s">
        <v>250</v>
      </c>
      <c r="C98" s="11"/>
      <c r="D98" s="11"/>
      <c r="E98" s="4"/>
      <c r="F98" s="20"/>
      <c r="G98" s="13">
        <v>0.81</v>
      </c>
      <c r="H98" s="11"/>
      <c r="I98" s="4">
        <v>4</v>
      </c>
      <c r="J98" s="28"/>
      <c r="K98" s="29"/>
      <c r="L98" s="29"/>
      <c r="M98" s="29"/>
      <c r="N98" s="11"/>
      <c r="O98" s="11"/>
      <c r="P98" s="11"/>
      <c r="Q98" s="11"/>
    </row>
    <row r="99" spans="1:17" x14ac:dyDescent="0.25">
      <c r="A99" s="12" t="s">
        <v>389</v>
      </c>
      <c r="B99" s="12" t="s">
        <v>250</v>
      </c>
      <c r="C99" s="11"/>
      <c r="D99" s="11"/>
      <c r="E99" s="4"/>
      <c r="F99" s="20"/>
      <c r="G99" s="13">
        <v>2.7</v>
      </c>
      <c r="H99" s="11"/>
      <c r="I99" s="4">
        <v>4</v>
      </c>
      <c r="J99" s="28"/>
      <c r="K99" s="29"/>
      <c r="L99" s="29"/>
      <c r="M99" s="29"/>
      <c r="N99" s="11"/>
      <c r="O99" s="11"/>
      <c r="P99" s="11"/>
      <c r="Q99" s="11"/>
    </row>
    <row r="100" spans="1:17" x14ac:dyDescent="0.25">
      <c r="A100" s="12" t="s">
        <v>295</v>
      </c>
      <c r="B100" s="12" t="s">
        <v>250</v>
      </c>
      <c r="C100" s="11"/>
      <c r="D100" s="11"/>
      <c r="E100" s="4"/>
      <c r="F100" s="20"/>
      <c r="G100" s="13">
        <v>0.88</v>
      </c>
      <c r="H100" s="11"/>
      <c r="I100" s="4">
        <v>4</v>
      </c>
      <c r="J100" s="28"/>
      <c r="K100" s="29"/>
      <c r="L100" s="29"/>
      <c r="M100" s="29"/>
      <c r="N100" s="11"/>
      <c r="O100" s="11"/>
      <c r="P100" s="11"/>
      <c r="Q100" s="11"/>
    </row>
    <row r="101" spans="1:17" x14ac:dyDescent="0.25">
      <c r="A101" s="12" t="s">
        <v>534</v>
      </c>
      <c r="B101" s="12" t="s">
        <v>218</v>
      </c>
      <c r="C101" s="13"/>
      <c r="D101" s="13"/>
      <c r="E101" s="13"/>
      <c r="F101" s="19">
        <f>G101/10000</f>
        <v>1.75E-4</v>
      </c>
      <c r="G101" s="13">
        <v>1.75</v>
      </c>
      <c r="H101" s="11"/>
      <c r="I101" s="4">
        <v>4</v>
      </c>
      <c r="J101" s="28"/>
      <c r="K101" s="29"/>
      <c r="L101" s="29"/>
      <c r="M101" s="29"/>
      <c r="N101" s="11"/>
      <c r="O101" s="11"/>
      <c r="P101" s="11"/>
      <c r="Q101" s="11"/>
    </row>
    <row r="102" spans="1:17" x14ac:dyDescent="0.25">
      <c r="A102" s="12" t="s">
        <v>403</v>
      </c>
      <c r="B102" s="12" t="s">
        <v>398</v>
      </c>
      <c r="C102" s="11"/>
      <c r="D102" s="11"/>
      <c r="E102" s="4"/>
      <c r="F102" s="20"/>
      <c r="G102" s="13">
        <v>4.82</v>
      </c>
      <c r="H102" s="11"/>
      <c r="I102" s="4">
        <v>4</v>
      </c>
      <c r="J102" s="28"/>
      <c r="K102" s="29"/>
      <c r="L102" s="29"/>
      <c r="M102" s="29"/>
      <c r="N102" s="11"/>
      <c r="O102" s="11"/>
      <c r="P102" s="11"/>
      <c r="Q102" s="11"/>
    </row>
    <row r="103" spans="1:17" x14ac:dyDescent="0.25">
      <c r="A103" s="12" t="s">
        <v>402</v>
      </c>
      <c r="B103" s="12" t="s">
        <v>398</v>
      </c>
      <c r="C103" s="11"/>
      <c r="D103" s="11"/>
      <c r="E103" s="4"/>
      <c r="F103" s="20"/>
      <c r="G103" s="13">
        <v>4.08</v>
      </c>
      <c r="H103" s="11"/>
      <c r="I103" s="4">
        <v>4</v>
      </c>
      <c r="J103" s="28"/>
      <c r="K103" s="29"/>
      <c r="L103" s="29"/>
      <c r="M103" s="29"/>
      <c r="N103" s="11"/>
      <c r="O103" s="11"/>
      <c r="P103" s="11"/>
      <c r="Q103" s="11"/>
    </row>
    <row r="104" spans="1:17" x14ac:dyDescent="0.25">
      <c r="A104" s="12" t="s">
        <v>401</v>
      </c>
      <c r="B104" s="12" t="s">
        <v>398</v>
      </c>
      <c r="C104" s="11"/>
      <c r="D104" s="11"/>
      <c r="E104" s="4"/>
      <c r="F104" s="20"/>
      <c r="G104" s="13">
        <v>3.8</v>
      </c>
      <c r="H104" s="11"/>
      <c r="I104" s="4">
        <v>4</v>
      </c>
      <c r="J104" s="28"/>
      <c r="K104" s="29"/>
      <c r="L104" s="29"/>
      <c r="M104" s="29"/>
      <c r="N104" s="11"/>
      <c r="O104" s="11"/>
      <c r="P104" s="11"/>
      <c r="Q104" s="11"/>
    </row>
    <row r="105" spans="1:17" x14ac:dyDescent="0.25">
      <c r="A105" s="3" t="s">
        <v>221</v>
      </c>
      <c r="B105" s="3" t="s">
        <v>218</v>
      </c>
      <c r="C105" s="4"/>
      <c r="D105" s="4"/>
      <c r="E105" s="4"/>
      <c r="F105" s="20"/>
      <c r="G105" s="4">
        <v>1.1499999999999999</v>
      </c>
      <c r="H105" s="11"/>
      <c r="I105" s="4">
        <v>4</v>
      </c>
      <c r="J105" s="28"/>
      <c r="K105" s="29"/>
      <c r="L105" s="29"/>
      <c r="M105" s="29"/>
      <c r="N105" s="11"/>
      <c r="O105" s="11"/>
      <c r="P105" s="11"/>
      <c r="Q105" s="11"/>
    </row>
    <row r="106" spans="1:17" x14ac:dyDescent="0.25">
      <c r="A106" s="12" t="s">
        <v>235</v>
      </c>
      <c r="B106" s="12" t="s">
        <v>218</v>
      </c>
      <c r="C106" s="11"/>
      <c r="D106" s="11"/>
      <c r="E106" s="4"/>
      <c r="F106" s="20"/>
      <c r="G106" s="13">
        <v>0.9</v>
      </c>
      <c r="H106" s="11"/>
      <c r="I106" s="4">
        <v>4</v>
      </c>
      <c r="J106" s="28"/>
      <c r="K106" s="29"/>
      <c r="L106" s="29"/>
      <c r="M106" s="29"/>
      <c r="N106" s="11"/>
      <c r="O106" s="11"/>
      <c r="P106" s="11"/>
      <c r="Q106" s="11"/>
    </row>
    <row r="107" spans="1:17" x14ac:dyDescent="0.25">
      <c r="A107" s="3" t="s">
        <v>220</v>
      </c>
      <c r="B107" s="3" t="s">
        <v>218</v>
      </c>
      <c r="C107" s="4"/>
      <c r="D107" s="4"/>
      <c r="E107" s="4"/>
      <c r="F107" s="20">
        <f>G107/200</f>
        <v>1.0500000000000001E-2</v>
      </c>
      <c r="G107" s="4">
        <v>2.1</v>
      </c>
      <c r="H107" s="11"/>
      <c r="I107" s="4">
        <v>4</v>
      </c>
      <c r="J107" s="28"/>
      <c r="K107" s="29"/>
      <c r="L107" s="29"/>
      <c r="M107" s="29"/>
      <c r="N107" s="11"/>
      <c r="O107" s="11"/>
      <c r="P107" s="11"/>
      <c r="Q107" s="11"/>
    </row>
    <row r="108" spans="1:17" x14ac:dyDescent="0.25">
      <c r="A108" s="12" t="s">
        <v>233</v>
      </c>
      <c r="B108" s="12" t="s">
        <v>218</v>
      </c>
      <c r="C108" s="11"/>
      <c r="D108" s="11"/>
      <c r="E108" s="4"/>
      <c r="F108" s="20">
        <f>G108/250</f>
        <v>9.1999999999999998E-3</v>
      </c>
      <c r="G108" s="13">
        <v>2.2999999999999998</v>
      </c>
      <c r="H108" s="11"/>
      <c r="I108" s="4">
        <v>4</v>
      </c>
      <c r="J108" s="28"/>
      <c r="K108" s="29"/>
      <c r="L108" s="29"/>
      <c r="M108" s="29"/>
      <c r="N108" s="11"/>
      <c r="O108" s="11"/>
      <c r="P108" s="11"/>
      <c r="Q108" s="11"/>
    </row>
    <row r="109" spans="1:17" x14ac:dyDescent="0.25">
      <c r="A109" s="12" t="s">
        <v>535</v>
      </c>
      <c r="B109" s="12" t="s">
        <v>238</v>
      </c>
      <c r="C109" s="11"/>
      <c r="D109" s="11"/>
      <c r="E109" s="4"/>
      <c r="F109" s="20">
        <f>G109/7100</f>
        <v>2.6760563380281688E-3</v>
      </c>
      <c r="G109" s="13">
        <v>19</v>
      </c>
      <c r="H109" s="11"/>
      <c r="I109" s="4">
        <v>4</v>
      </c>
      <c r="J109" s="28"/>
      <c r="K109" s="29"/>
      <c r="L109" s="29"/>
      <c r="M109" s="29"/>
      <c r="N109" s="11"/>
      <c r="O109" s="11"/>
      <c r="P109" s="11"/>
      <c r="Q109" s="11"/>
    </row>
    <row r="110" spans="1:17" x14ac:dyDescent="0.25">
      <c r="A110" s="3" t="s">
        <v>224</v>
      </c>
      <c r="B110" s="3" t="s">
        <v>218</v>
      </c>
      <c r="C110" s="4"/>
      <c r="D110" s="4"/>
      <c r="E110" s="4"/>
      <c r="F110" s="20"/>
      <c r="G110" s="4">
        <v>1.85</v>
      </c>
      <c r="H110" s="11"/>
      <c r="I110" s="4">
        <v>4</v>
      </c>
      <c r="J110" s="28"/>
      <c r="K110" s="29"/>
      <c r="L110" s="29"/>
      <c r="M110" s="29"/>
      <c r="N110" s="11"/>
      <c r="O110" s="11"/>
      <c r="P110" s="11"/>
      <c r="Q110" s="11"/>
    </row>
    <row r="111" spans="1:17" x14ac:dyDescent="0.25">
      <c r="A111" s="12" t="s">
        <v>536</v>
      </c>
      <c r="B111" s="12" t="s">
        <v>398</v>
      </c>
      <c r="C111" s="11"/>
      <c r="D111" s="11"/>
      <c r="E111" s="4"/>
      <c r="F111" s="20">
        <f>G111/6000</f>
        <v>4.6833333333333335E-4</v>
      </c>
      <c r="G111" s="13">
        <v>2.81</v>
      </c>
      <c r="H111" s="11"/>
      <c r="I111" s="4">
        <v>4</v>
      </c>
      <c r="J111" s="28"/>
      <c r="K111" s="29"/>
      <c r="L111" s="29"/>
      <c r="M111" s="29"/>
      <c r="N111" s="11"/>
      <c r="O111" s="11"/>
      <c r="P111" s="11"/>
      <c r="Q111" s="11"/>
    </row>
    <row r="112" spans="1:17" x14ac:dyDescent="0.25">
      <c r="A112" s="12" t="s">
        <v>537</v>
      </c>
      <c r="B112" s="12" t="s">
        <v>398</v>
      </c>
      <c r="C112" s="11"/>
      <c r="D112" s="11"/>
      <c r="E112" s="4"/>
      <c r="F112" s="20">
        <f>G112/3600</f>
        <v>1.3611111111111111E-3</v>
      </c>
      <c r="G112" s="13">
        <v>4.9000000000000004</v>
      </c>
      <c r="H112" s="11"/>
      <c r="I112" s="4">
        <v>4</v>
      </c>
      <c r="J112" s="28"/>
      <c r="K112" s="29"/>
      <c r="L112" s="29"/>
      <c r="M112" s="29"/>
      <c r="N112" s="11"/>
      <c r="O112" s="11"/>
      <c r="P112" s="11"/>
      <c r="Q112" s="11"/>
    </row>
    <row r="113" spans="1:17" x14ac:dyDescent="0.25">
      <c r="A113" s="3" t="s">
        <v>538</v>
      </c>
      <c r="B113" s="3" t="s">
        <v>215</v>
      </c>
      <c r="C113" s="4"/>
      <c r="D113" s="4"/>
      <c r="E113" s="4"/>
      <c r="F113" s="20">
        <f>G113/1000</f>
        <v>1.1990000000000001E-2</v>
      </c>
      <c r="G113" s="4">
        <v>11.99</v>
      </c>
      <c r="H113" s="11"/>
      <c r="I113" s="4">
        <v>4</v>
      </c>
      <c r="J113" s="28"/>
      <c r="K113" s="29"/>
      <c r="L113" s="29"/>
      <c r="M113" s="29"/>
      <c r="N113" s="11"/>
      <c r="O113" s="11"/>
      <c r="P113" s="11"/>
      <c r="Q113" s="11"/>
    </row>
    <row r="114" spans="1:17" x14ac:dyDescent="0.25">
      <c r="A114" s="12" t="s">
        <v>228</v>
      </c>
      <c r="B114" s="12" t="s">
        <v>218</v>
      </c>
      <c r="C114" s="11"/>
      <c r="D114" s="11"/>
      <c r="E114" s="4"/>
      <c r="F114" s="20"/>
      <c r="G114" s="13">
        <v>1.05</v>
      </c>
      <c r="H114" s="11"/>
      <c r="I114" s="4">
        <v>4</v>
      </c>
      <c r="J114" s="28"/>
      <c r="K114" s="29"/>
      <c r="L114" s="29"/>
      <c r="M114" s="29"/>
      <c r="N114" s="11"/>
      <c r="O114" s="11"/>
      <c r="P114" s="11"/>
      <c r="Q114" s="11"/>
    </row>
    <row r="115" spans="1:17" x14ac:dyDescent="0.25">
      <c r="A115" s="3" t="s">
        <v>219</v>
      </c>
      <c r="B115" s="3" t="s">
        <v>218</v>
      </c>
      <c r="C115" s="4"/>
      <c r="D115" s="4"/>
      <c r="E115" s="4"/>
      <c r="F115" s="20"/>
      <c r="G115" s="4">
        <v>15.5</v>
      </c>
      <c r="H115" s="11"/>
      <c r="I115" s="4">
        <v>4</v>
      </c>
      <c r="J115" s="28"/>
      <c r="K115" s="29"/>
      <c r="L115" s="29"/>
      <c r="M115" s="29"/>
      <c r="N115" s="11"/>
      <c r="O115" s="11"/>
      <c r="P115" s="11"/>
      <c r="Q115" s="11"/>
    </row>
    <row r="116" spans="1:17" x14ac:dyDescent="0.25">
      <c r="A116" s="11"/>
      <c r="B116" s="11"/>
      <c r="C116" s="11"/>
      <c r="D116" s="11"/>
      <c r="E116" s="4"/>
      <c r="F116" s="20"/>
      <c r="G116" s="11"/>
      <c r="H116" s="11"/>
      <c r="I116" s="4">
        <v>4</v>
      </c>
      <c r="J116" s="28"/>
      <c r="K116" s="29"/>
      <c r="L116" s="29"/>
      <c r="M116" s="29"/>
      <c r="N116" s="11"/>
      <c r="O116" s="11"/>
      <c r="P116" s="11"/>
      <c r="Q116" s="11"/>
    </row>
    <row r="117" spans="1:17" x14ac:dyDescent="0.25">
      <c r="A117" s="11"/>
      <c r="B117" s="11"/>
      <c r="C117" s="11"/>
      <c r="D117" s="11"/>
      <c r="E117" s="4"/>
      <c r="F117" s="20"/>
      <c r="G117" s="11"/>
      <c r="H117" s="11"/>
      <c r="I117" s="4">
        <v>4</v>
      </c>
      <c r="J117" s="28"/>
      <c r="K117" s="29"/>
      <c r="L117" s="29"/>
      <c r="M117" s="29"/>
      <c r="N117" s="11"/>
      <c r="O117" s="11"/>
      <c r="P117" s="11"/>
      <c r="Q117" s="11"/>
    </row>
    <row r="118" spans="1:17" x14ac:dyDescent="0.25">
      <c r="A118" s="11"/>
      <c r="B118" s="11"/>
      <c r="C118" s="11"/>
      <c r="D118" s="11"/>
      <c r="E118" s="4"/>
      <c r="F118" s="20"/>
      <c r="G118" s="11"/>
      <c r="H118" s="11"/>
      <c r="I118" s="4">
        <v>4</v>
      </c>
      <c r="J118" s="28"/>
      <c r="K118" s="29"/>
      <c r="L118" s="29"/>
      <c r="M118" s="29"/>
      <c r="N118" s="11"/>
      <c r="O118" s="11"/>
      <c r="P118" s="11"/>
      <c r="Q118" s="11"/>
    </row>
    <row r="119" spans="1:17" x14ac:dyDescent="0.25">
      <c r="A119" s="11"/>
      <c r="B119" s="11"/>
      <c r="C119" s="11"/>
      <c r="D119" s="11"/>
      <c r="E119" s="4"/>
      <c r="F119" s="20"/>
      <c r="G119" s="11"/>
      <c r="H119" s="11"/>
      <c r="I119" s="4">
        <v>4</v>
      </c>
      <c r="J119" s="28"/>
      <c r="K119" s="29"/>
      <c r="L119" s="29"/>
      <c r="M119" s="29"/>
      <c r="N119" s="11"/>
      <c r="O119" s="11"/>
      <c r="P119" s="11"/>
      <c r="Q119" s="11"/>
    </row>
    <row r="120" spans="1:17" x14ac:dyDescent="0.25">
      <c r="A120" s="11"/>
      <c r="B120" s="11"/>
      <c r="C120" s="11"/>
      <c r="D120" s="11"/>
      <c r="E120" s="4"/>
      <c r="F120" s="20"/>
      <c r="G120" s="11"/>
      <c r="H120" s="11"/>
      <c r="I120" s="4">
        <v>4</v>
      </c>
      <c r="J120" s="28"/>
      <c r="K120" s="29"/>
      <c r="L120" s="29"/>
      <c r="M120" s="29"/>
      <c r="N120" s="11"/>
      <c r="O120" s="11"/>
      <c r="P120" s="11"/>
      <c r="Q120" s="11"/>
    </row>
    <row r="121" spans="1:17" x14ac:dyDescent="0.25">
      <c r="A121" s="11"/>
      <c r="B121" s="11"/>
      <c r="C121" s="11"/>
      <c r="D121" s="11"/>
      <c r="E121" s="4"/>
      <c r="F121" s="20"/>
      <c r="G121" s="11"/>
      <c r="H121" s="11"/>
      <c r="I121" s="4">
        <v>4</v>
      </c>
      <c r="J121" s="28"/>
      <c r="K121" s="29"/>
      <c r="L121" s="29"/>
      <c r="M121" s="29"/>
      <c r="N121" s="11"/>
      <c r="O121" s="11"/>
      <c r="P121" s="11"/>
      <c r="Q121" s="11"/>
    </row>
    <row r="122" spans="1:17" x14ac:dyDescent="0.25">
      <c r="A122" s="11"/>
      <c r="B122" s="11"/>
      <c r="C122" s="11"/>
      <c r="D122" s="11"/>
      <c r="E122" s="4"/>
      <c r="F122" s="20"/>
      <c r="G122" s="11"/>
      <c r="H122" s="11"/>
      <c r="I122" s="4">
        <v>4</v>
      </c>
      <c r="J122" s="28"/>
      <c r="K122" s="29"/>
      <c r="L122" s="29"/>
      <c r="M122" s="29"/>
      <c r="N122" s="11"/>
      <c r="O122" s="11"/>
      <c r="P122" s="11"/>
      <c r="Q122" s="11"/>
    </row>
    <row r="123" spans="1:17" x14ac:dyDescent="0.25">
      <c r="A123" s="11"/>
      <c r="B123" s="11"/>
      <c r="C123" s="11"/>
      <c r="D123" s="11"/>
      <c r="E123" s="4"/>
      <c r="F123" s="20"/>
      <c r="G123" s="11"/>
      <c r="H123" s="11"/>
      <c r="I123" s="4">
        <v>4</v>
      </c>
      <c r="J123" s="28"/>
      <c r="K123" s="29"/>
      <c r="L123" s="29"/>
      <c r="M123" s="29"/>
      <c r="N123" s="11"/>
      <c r="O123" s="11"/>
      <c r="P123" s="11"/>
      <c r="Q123" s="11"/>
    </row>
    <row r="124" spans="1:17" x14ac:dyDescent="0.25">
      <c r="A124" s="11"/>
      <c r="B124" s="11"/>
      <c r="C124" s="11"/>
      <c r="D124" s="11"/>
      <c r="E124" s="4"/>
      <c r="F124" s="20"/>
      <c r="G124" s="11"/>
      <c r="H124" s="11"/>
      <c r="I124" s="4">
        <v>4</v>
      </c>
      <c r="J124" s="28"/>
      <c r="K124" s="29"/>
      <c r="L124" s="29"/>
      <c r="M124" s="29"/>
      <c r="N124" s="11"/>
      <c r="O124" s="11"/>
      <c r="P124" s="11"/>
      <c r="Q124" s="11"/>
    </row>
    <row r="125" spans="1:17" x14ac:dyDescent="0.25">
      <c r="A125" s="11"/>
      <c r="B125" s="11"/>
      <c r="C125" s="11"/>
      <c r="D125" s="11"/>
      <c r="E125" s="4"/>
      <c r="F125" s="20"/>
      <c r="G125" s="11"/>
      <c r="H125" s="11"/>
      <c r="I125" s="4">
        <v>4</v>
      </c>
      <c r="J125" s="28"/>
      <c r="K125" s="29"/>
      <c r="L125" s="29"/>
      <c r="M125" s="29"/>
      <c r="N125" s="11"/>
      <c r="O125" s="11"/>
      <c r="P125" s="11"/>
      <c r="Q125" s="11"/>
    </row>
    <row r="126" spans="1:17" x14ac:dyDescent="0.25">
      <c r="A126" s="11"/>
      <c r="B126" s="11"/>
      <c r="C126" s="11"/>
      <c r="D126" s="11"/>
      <c r="E126" s="4"/>
      <c r="F126" s="20"/>
      <c r="G126" s="11"/>
      <c r="H126" s="11"/>
      <c r="I126" s="4">
        <v>4</v>
      </c>
      <c r="J126" s="28"/>
      <c r="K126" s="29"/>
      <c r="L126" s="29"/>
      <c r="M126" s="29"/>
      <c r="N126" s="11"/>
      <c r="O126" s="11"/>
      <c r="P126" s="11"/>
      <c r="Q126" s="11"/>
    </row>
    <row r="127" spans="1:17" x14ac:dyDescent="0.25">
      <c r="A127" s="11"/>
      <c r="B127" s="11"/>
      <c r="C127" s="11"/>
      <c r="D127" s="11"/>
      <c r="E127" s="4"/>
      <c r="F127" s="20"/>
      <c r="G127" s="11"/>
      <c r="H127" s="11"/>
      <c r="I127" s="4">
        <v>4</v>
      </c>
      <c r="J127" s="28"/>
      <c r="K127" s="29"/>
      <c r="L127" s="29"/>
      <c r="M127" s="29"/>
      <c r="N127" s="11"/>
      <c r="O127" s="11"/>
      <c r="P127" s="11"/>
      <c r="Q127" s="11"/>
    </row>
    <row r="128" spans="1:17" x14ac:dyDescent="0.25">
      <c r="A128" s="11"/>
      <c r="B128" s="11"/>
      <c r="C128" s="11"/>
      <c r="D128" s="11"/>
      <c r="E128" s="4"/>
      <c r="F128" s="20"/>
      <c r="G128" s="11"/>
      <c r="H128" s="11"/>
      <c r="I128" s="4">
        <v>4</v>
      </c>
      <c r="J128" s="28"/>
      <c r="K128" s="29"/>
      <c r="L128" s="29"/>
      <c r="M128" s="29"/>
      <c r="N128" s="11"/>
      <c r="O128" s="11"/>
      <c r="P128" s="11"/>
      <c r="Q128" s="11"/>
    </row>
    <row r="129" spans="1:17" x14ac:dyDescent="0.25">
      <c r="A129" s="11"/>
      <c r="B129" s="11"/>
      <c r="C129" s="11"/>
      <c r="D129" s="11"/>
      <c r="E129" s="4"/>
      <c r="F129" s="20"/>
      <c r="G129" s="11"/>
      <c r="H129" s="11"/>
      <c r="I129" s="4">
        <v>4</v>
      </c>
      <c r="J129" s="28"/>
      <c r="K129" s="29"/>
      <c r="L129" s="29"/>
      <c r="M129" s="29"/>
      <c r="N129" s="11"/>
      <c r="O129" s="11"/>
      <c r="P129" s="11"/>
      <c r="Q129" s="11"/>
    </row>
    <row r="130" spans="1:17" x14ac:dyDescent="0.25">
      <c r="A130" s="11"/>
      <c r="B130" s="11"/>
      <c r="C130" s="11"/>
      <c r="D130" s="11"/>
      <c r="E130" s="4"/>
      <c r="F130" s="20"/>
      <c r="G130" s="11"/>
      <c r="H130" s="11"/>
      <c r="I130" s="4">
        <v>4</v>
      </c>
      <c r="J130" s="28"/>
      <c r="K130" s="29"/>
      <c r="L130" s="29"/>
      <c r="M130" s="29"/>
      <c r="N130" s="11"/>
      <c r="O130" s="11"/>
      <c r="P130" s="11"/>
      <c r="Q130" s="11"/>
    </row>
    <row r="131" spans="1:17" x14ac:dyDescent="0.25">
      <c r="A131" s="11"/>
      <c r="B131" s="11"/>
      <c r="C131" s="11"/>
      <c r="D131" s="11"/>
      <c r="E131" s="4"/>
      <c r="F131" s="20"/>
      <c r="G131" s="11"/>
      <c r="H131" s="11"/>
      <c r="I131" s="4">
        <v>4</v>
      </c>
      <c r="J131" s="28"/>
      <c r="K131" s="29"/>
      <c r="L131" s="29"/>
      <c r="M131" s="29"/>
      <c r="N131" s="11"/>
      <c r="O131" s="11"/>
      <c r="P131" s="11"/>
      <c r="Q131" s="11"/>
    </row>
    <row r="132" spans="1:17" x14ac:dyDescent="0.25">
      <c r="A132" s="11"/>
      <c r="B132" s="11"/>
      <c r="C132" s="11"/>
      <c r="D132" s="11"/>
      <c r="E132" s="4"/>
      <c r="F132" s="20"/>
      <c r="G132" s="11"/>
      <c r="H132" s="11"/>
      <c r="I132" s="4">
        <v>4</v>
      </c>
      <c r="J132" s="28"/>
      <c r="K132" s="29"/>
      <c r="L132" s="29"/>
      <c r="M132" s="29"/>
      <c r="N132" s="11"/>
      <c r="O132" s="11"/>
      <c r="P132" s="11"/>
      <c r="Q132" s="11"/>
    </row>
    <row r="133" spans="1:17" x14ac:dyDescent="0.25">
      <c r="A133" s="11"/>
      <c r="B133" s="11"/>
      <c r="C133" s="11"/>
      <c r="D133" s="11"/>
      <c r="E133" s="4"/>
      <c r="F133" s="20"/>
      <c r="G133" s="11"/>
      <c r="H133" s="11"/>
      <c r="I133" s="4">
        <v>4</v>
      </c>
      <c r="J133" s="28"/>
      <c r="K133" s="29"/>
      <c r="L133" s="29"/>
      <c r="M133" s="29"/>
      <c r="N133" s="11"/>
      <c r="O133" s="11"/>
      <c r="P133" s="11"/>
      <c r="Q133" s="11"/>
    </row>
    <row r="134" spans="1:17" x14ac:dyDescent="0.25">
      <c r="A134" s="11"/>
      <c r="B134" s="11"/>
      <c r="C134" s="11"/>
      <c r="D134" s="11"/>
      <c r="E134" s="4"/>
      <c r="F134" s="20"/>
      <c r="G134" s="11"/>
      <c r="H134" s="11"/>
      <c r="I134" s="4">
        <v>4</v>
      </c>
      <c r="J134" s="28"/>
      <c r="K134" s="29"/>
      <c r="L134" s="29"/>
      <c r="M134" s="29"/>
      <c r="N134" s="11"/>
      <c r="O134" s="11"/>
      <c r="P134" s="11"/>
      <c r="Q134" s="11"/>
    </row>
    <row r="135" spans="1:17" x14ac:dyDescent="0.25">
      <c r="A135" s="11"/>
      <c r="B135" s="11"/>
      <c r="C135" s="11"/>
      <c r="D135" s="11"/>
      <c r="E135" s="4"/>
      <c r="F135" s="20"/>
      <c r="G135" s="11"/>
      <c r="H135" s="11"/>
      <c r="I135" s="4">
        <v>4</v>
      </c>
      <c r="J135" s="28"/>
      <c r="K135" s="29"/>
      <c r="L135" s="29"/>
      <c r="M135" s="29"/>
      <c r="N135" s="11"/>
      <c r="O135" s="11"/>
      <c r="P135" s="11"/>
      <c r="Q135" s="11"/>
    </row>
    <row r="136" spans="1:17" x14ac:dyDescent="0.25">
      <c r="A136" s="11"/>
      <c r="B136" s="11"/>
      <c r="C136" s="11"/>
      <c r="D136" s="11"/>
      <c r="E136" s="4"/>
      <c r="F136" s="20"/>
      <c r="G136" s="11"/>
      <c r="H136" s="11"/>
      <c r="I136" s="4">
        <v>4</v>
      </c>
      <c r="J136" s="28"/>
      <c r="K136" s="29"/>
      <c r="L136" s="29"/>
      <c r="M136" s="29"/>
      <c r="N136" s="11"/>
      <c r="O136" s="11"/>
      <c r="P136" s="11"/>
      <c r="Q136" s="11"/>
    </row>
    <row r="137" spans="1:17" x14ac:dyDescent="0.25">
      <c r="A137" s="11"/>
      <c r="B137" s="11"/>
      <c r="C137" s="11"/>
      <c r="D137" s="11"/>
      <c r="E137" s="4"/>
      <c r="F137" s="20"/>
      <c r="G137" s="11"/>
      <c r="H137" s="11"/>
      <c r="I137" s="4">
        <v>4</v>
      </c>
      <c r="J137" s="28"/>
      <c r="K137" s="29"/>
      <c r="L137" s="29"/>
      <c r="M137" s="29"/>
      <c r="N137" s="11"/>
      <c r="O137" s="11"/>
      <c r="P137" s="11"/>
      <c r="Q137" s="11"/>
    </row>
    <row r="138" spans="1:17" x14ac:dyDescent="0.25">
      <c r="A138" s="11"/>
      <c r="B138" s="11"/>
      <c r="C138" s="11"/>
      <c r="D138" s="11"/>
      <c r="E138" s="4"/>
      <c r="F138" s="20"/>
      <c r="G138" s="11"/>
      <c r="H138" s="11"/>
      <c r="I138" s="4">
        <v>4</v>
      </c>
      <c r="J138" s="28"/>
      <c r="K138" s="29"/>
      <c r="L138" s="29"/>
      <c r="M138" s="29"/>
      <c r="N138" s="11"/>
      <c r="O138" s="11"/>
      <c r="P138" s="11"/>
      <c r="Q138" s="11"/>
    </row>
    <row r="139" spans="1:17" x14ac:dyDescent="0.25">
      <c r="A139" s="11"/>
      <c r="B139" s="11"/>
      <c r="C139" s="11"/>
      <c r="D139" s="11"/>
      <c r="E139" s="4"/>
      <c r="F139" s="20"/>
      <c r="G139" s="11"/>
      <c r="H139" s="11"/>
      <c r="I139" s="4">
        <v>4</v>
      </c>
      <c r="J139" s="28"/>
      <c r="K139" s="29"/>
      <c r="L139" s="29"/>
      <c r="M139" s="29"/>
      <c r="N139" s="11"/>
      <c r="O139" s="11"/>
      <c r="P139" s="11"/>
      <c r="Q139" s="11"/>
    </row>
    <row r="140" spans="1:17" x14ac:dyDescent="0.25">
      <c r="A140" s="11"/>
      <c r="B140" s="11"/>
      <c r="C140" s="11"/>
      <c r="D140" s="11"/>
      <c r="E140" s="4"/>
      <c r="F140" s="20"/>
      <c r="G140" s="11"/>
      <c r="H140" s="11"/>
      <c r="I140" s="4">
        <v>4</v>
      </c>
      <c r="J140" s="28"/>
      <c r="K140" s="29"/>
      <c r="L140" s="29"/>
      <c r="M140" s="29"/>
      <c r="N140" s="11"/>
      <c r="O140" s="11"/>
      <c r="P140" s="11"/>
      <c r="Q140" s="11"/>
    </row>
    <row r="141" spans="1:17" x14ac:dyDescent="0.25">
      <c r="A141" s="11"/>
      <c r="B141" s="11"/>
      <c r="C141" s="11"/>
      <c r="D141" s="11"/>
      <c r="E141" s="4"/>
      <c r="F141" s="20"/>
      <c r="G141" s="11"/>
      <c r="H141" s="11"/>
      <c r="I141" s="4">
        <v>4</v>
      </c>
      <c r="J141" s="28"/>
      <c r="K141" s="29"/>
      <c r="L141" s="29"/>
      <c r="M141" s="29"/>
      <c r="N141" s="11"/>
      <c r="O141" s="11"/>
      <c r="P141" s="11"/>
      <c r="Q141" s="11"/>
    </row>
    <row r="142" spans="1:17" x14ac:dyDescent="0.25">
      <c r="A142" s="11"/>
      <c r="B142" s="11"/>
      <c r="C142" s="11"/>
      <c r="D142" s="11"/>
      <c r="E142" s="4"/>
      <c r="F142" s="20"/>
      <c r="G142" s="11"/>
      <c r="H142" s="11"/>
      <c r="I142" s="4">
        <v>4</v>
      </c>
      <c r="J142" s="28"/>
      <c r="K142" s="29"/>
      <c r="L142" s="29"/>
      <c r="M142" s="29"/>
      <c r="N142" s="11"/>
      <c r="O142" s="11"/>
      <c r="P142" s="11"/>
      <c r="Q142" s="11"/>
    </row>
    <row r="143" spans="1:17" x14ac:dyDescent="0.25">
      <c r="A143" s="11"/>
      <c r="B143" s="11"/>
      <c r="C143" s="11"/>
      <c r="D143" s="11"/>
      <c r="E143" s="4"/>
      <c r="F143" s="20"/>
      <c r="G143" s="11"/>
      <c r="H143" s="11"/>
      <c r="I143" s="4">
        <v>4</v>
      </c>
      <c r="J143" s="28"/>
      <c r="K143" s="29"/>
      <c r="L143" s="29"/>
      <c r="M143" s="29"/>
      <c r="N143" s="11"/>
      <c r="O143" s="11"/>
      <c r="P143" s="11"/>
      <c r="Q143" s="11"/>
    </row>
    <row r="144" spans="1:17" x14ac:dyDescent="0.25">
      <c r="A144" s="11"/>
      <c r="B144" s="11"/>
      <c r="C144" s="11"/>
      <c r="D144" s="11"/>
      <c r="E144" s="4"/>
      <c r="F144" s="20"/>
      <c r="G144" s="11"/>
      <c r="H144" s="11"/>
      <c r="I144" s="4">
        <v>4</v>
      </c>
      <c r="J144" s="28"/>
      <c r="K144" s="29"/>
      <c r="L144" s="29"/>
      <c r="M144" s="29"/>
      <c r="N144" s="11"/>
      <c r="O144" s="11"/>
      <c r="P144" s="11"/>
      <c r="Q144" s="11"/>
    </row>
    <row r="145" spans="1:17" x14ac:dyDescent="0.25">
      <c r="A145" s="11"/>
      <c r="B145" s="11"/>
      <c r="C145" s="11"/>
      <c r="D145" s="11"/>
      <c r="E145" s="4"/>
      <c r="F145" s="20"/>
      <c r="G145" s="11"/>
      <c r="H145" s="11"/>
      <c r="I145" s="4">
        <v>4</v>
      </c>
      <c r="J145" s="28"/>
      <c r="K145" s="29"/>
      <c r="L145" s="29"/>
      <c r="M145" s="29"/>
      <c r="N145" s="11"/>
      <c r="O145" s="11"/>
      <c r="P145" s="11"/>
      <c r="Q145" s="11"/>
    </row>
    <row r="146" spans="1:17" x14ac:dyDescent="0.25">
      <c r="A146" s="11"/>
      <c r="B146" s="11"/>
      <c r="C146" s="11"/>
      <c r="D146" s="11"/>
      <c r="E146" s="4"/>
      <c r="F146" s="20"/>
      <c r="G146" s="11"/>
      <c r="H146" s="11"/>
      <c r="I146" s="4">
        <v>4</v>
      </c>
      <c r="J146" s="28"/>
      <c r="K146" s="29"/>
      <c r="L146" s="29"/>
      <c r="M146" s="29"/>
      <c r="N146" s="11"/>
      <c r="O146" s="11"/>
      <c r="P146" s="11"/>
      <c r="Q146" s="11"/>
    </row>
    <row r="147" spans="1:17" x14ac:dyDescent="0.25">
      <c r="A147" s="11"/>
      <c r="B147" s="11"/>
      <c r="C147" s="11"/>
      <c r="D147" s="11"/>
      <c r="E147" s="4"/>
      <c r="F147" s="20"/>
      <c r="G147" s="11"/>
      <c r="H147" s="11"/>
      <c r="I147" s="4">
        <v>4</v>
      </c>
      <c r="J147" s="28"/>
      <c r="K147" s="29"/>
      <c r="L147" s="29"/>
      <c r="M147" s="29"/>
      <c r="N147" s="11"/>
      <c r="O147" s="11"/>
      <c r="P147" s="11"/>
      <c r="Q147" s="11"/>
    </row>
    <row r="148" spans="1:17" x14ac:dyDescent="0.25">
      <c r="A148" s="11"/>
      <c r="B148" s="11"/>
      <c r="C148" s="11"/>
      <c r="D148" s="11"/>
      <c r="E148" s="4"/>
      <c r="F148" s="20"/>
      <c r="G148" s="11"/>
      <c r="H148" s="11"/>
      <c r="I148" s="4">
        <v>4</v>
      </c>
      <c r="J148" s="28"/>
      <c r="K148" s="29"/>
      <c r="L148" s="29"/>
      <c r="M148" s="29"/>
      <c r="N148" s="11"/>
      <c r="O148" s="11"/>
      <c r="P148" s="11"/>
      <c r="Q148" s="11"/>
    </row>
    <row r="149" spans="1:17" x14ac:dyDescent="0.25">
      <c r="A149" s="11"/>
      <c r="B149" s="11"/>
      <c r="C149" s="11"/>
      <c r="D149" s="11"/>
      <c r="E149" s="4"/>
      <c r="F149" s="20"/>
      <c r="G149" s="11"/>
      <c r="H149" s="11"/>
      <c r="I149" s="4">
        <v>4</v>
      </c>
      <c r="J149" s="28"/>
      <c r="K149" s="29"/>
      <c r="L149" s="29"/>
      <c r="M149" s="29"/>
      <c r="N149" s="11"/>
      <c r="O149" s="11"/>
      <c r="P149" s="11"/>
      <c r="Q149" s="11"/>
    </row>
    <row r="150" spans="1:17" x14ac:dyDescent="0.25">
      <c r="A150" s="11"/>
      <c r="B150" s="11"/>
      <c r="C150" s="11"/>
      <c r="D150" s="11"/>
      <c r="E150" s="4"/>
      <c r="F150" s="20"/>
      <c r="G150" s="11"/>
      <c r="H150" s="11"/>
      <c r="I150" s="4">
        <v>4</v>
      </c>
      <c r="J150" s="28"/>
      <c r="K150" s="29"/>
      <c r="L150" s="29"/>
      <c r="M150" s="29"/>
      <c r="N150" s="11"/>
      <c r="O150" s="11"/>
      <c r="P150" s="11"/>
      <c r="Q150" s="11"/>
    </row>
    <row r="151" spans="1:17" x14ac:dyDescent="0.25">
      <c r="A151" s="11"/>
      <c r="B151" s="11"/>
      <c r="C151" s="11"/>
      <c r="D151" s="11"/>
      <c r="E151" s="4"/>
      <c r="F151" s="20"/>
      <c r="G151" s="11"/>
      <c r="H151" s="11"/>
      <c r="I151" s="4">
        <v>4</v>
      </c>
      <c r="J151" s="28"/>
      <c r="K151" s="29"/>
      <c r="L151" s="29"/>
      <c r="M151" s="29"/>
      <c r="N151" s="11"/>
      <c r="O151" s="11"/>
      <c r="P151" s="11"/>
      <c r="Q151" s="11"/>
    </row>
    <row r="152" spans="1:17" x14ac:dyDescent="0.25">
      <c r="A152" s="11"/>
      <c r="B152" s="11"/>
      <c r="C152" s="11"/>
      <c r="D152" s="11"/>
      <c r="E152" s="4"/>
      <c r="F152" s="20"/>
      <c r="G152" s="11"/>
      <c r="H152" s="11"/>
      <c r="I152" s="4">
        <v>4</v>
      </c>
      <c r="J152" s="28"/>
      <c r="K152" s="29"/>
      <c r="L152" s="29"/>
      <c r="M152" s="29"/>
      <c r="N152" s="11"/>
      <c r="O152" s="11"/>
      <c r="P152" s="11"/>
      <c r="Q152" s="11"/>
    </row>
    <row r="153" spans="1:17" x14ac:dyDescent="0.25">
      <c r="A153" s="11"/>
      <c r="B153" s="11"/>
      <c r="C153" s="11"/>
      <c r="D153" s="11"/>
      <c r="E153" s="4"/>
      <c r="F153" s="20"/>
      <c r="G153" s="11"/>
      <c r="H153" s="11"/>
      <c r="I153" s="4">
        <v>4</v>
      </c>
      <c r="J153" s="28"/>
      <c r="K153" s="29"/>
      <c r="L153" s="29"/>
      <c r="M153" s="29"/>
      <c r="N153" s="11"/>
      <c r="O153" s="11"/>
      <c r="P153" s="11"/>
      <c r="Q153" s="11"/>
    </row>
    <row r="154" spans="1:17" x14ac:dyDescent="0.25">
      <c r="A154" s="11"/>
      <c r="B154" s="11"/>
      <c r="C154" s="11"/>
      <c r="D154" s="11"/>
      <c r="E154" s="4"/>
      <c r="F154" s="20"/>
      <c r="G154" s="11"/>
      <c r="H154" s="11"/>
      <c r="I154" s="4">
        <v>4</v>
      </c>
      <c r="J154" s="28"/>
      <c r="K154" s="29"/>
      <c r="L154" s="29"/>
      <c r="M154" s="29"/>
      <c r="N154" s="11"/>
      <c r="O154" s="11"/>
      <c r="P154" s="11"/>
      <c r="Q154" s="11"/>
    </row>
    <row r="155" spans="1:17" x14ac:dyDescent="0.25">
      <c r="A155" s="11"/>
      <c r="B155" s="11"/>
      <c r="C155" s="11"/>
      <c r="D155" s="11"/>
      <c r="E155" s="4"/>
      <c r="F155" s="20"/>
      <c r="G155" s="11"/>
      <c r="H155" s="11"/>
      <c r="I155" s="4">
        <v>4</v>
      </c>
      <c r="J155" s="28"/>
      <c r="K155" s="29"/>
      <c r="L155" s="29"/>
      <c r="M155" s="29"/>
      <c r="N155" s="11"/>
      <c r="O155" s="11"/>
      <c r="P155" s="11"/>
      <c r="Q155" s="11"/>
    </row>
    <row r="156" spans="1:17" x14ac:dyDescent="0.25">
      <c r="A156" s="11"/>
      <c r="B156" s="11"/>
      <c r="C156" s="11"/>
      <c r="D156" s="11"/>
      <c r="E156" s="4"/>
      <c r="F156" s="20"/>
      <c r="G156" s="11"/>
      <c r="H156" s="11"/>
      <c r="I156" s="4">
        <v>4</v>
      </c>
      <c r="J156" s="28"/>
      <c r="K156" s="29"/>
      <c r="L156" s="29"/>
      <c r="M156" s="29"/>
      <c r="N156" s="11"/>
      <c r="O156" s="11"/>
      <c r="P156" s="11"/>
      <c r="Q156" s="11"/>
    </row>
    <row r="157" spans="1:17" x14ac:dyDescent="0.25">
      <c r="A157" s="11"/>
      <c r="B157" s="11"/>
      <c r="C157" s="11"/>
      <c r="D157" s="11"/>
      <c r="E157" s="4"/>
      <c r="F157" s="20"/>
      <c r="G157" s="11"/>
      <c r="H157" s="11"/>
      <c r="I157" s="4">
        <v>4</v>
      </c>
      <c r="J157" s="28"/>
      <c r="K157" s="29"/>
      <c r="L157" s="29"/>
      <c r="M157" s="29"/>
      <c r="N157" s="11"/>
      <c r="O157" s="11"/>
      <c r="P157" s="11"/>
      <c r="Q157" s="11"/>
    </row>
    <row r="158" spans="1:17" x14ac:dyDescent="0.25">
      <c r="A158" s="11"/>
      <c r="B158" s="11"/>
      <c r="C158" s="11"/>
      <c r="D158" s="11"/>
      <c r="E158" s="4"/>
      <c r="F158" s="20"/>
      <c r="G158" s="11"/>
      <c r="H158" s="11"/>
      <c r="I158" s="4">
        <v>4</v>
      </c>
      <c r="J158" s="28"/>
      <c r="K158" s="29"/>
      <c r="L158" s="29"/>
      <c r="M158" s="29"/>
      <c r="N158" s="11"/>
      <c r="O158" s="11"/>
      <c r="P158" s="11"/>
      <c r="Q158" s="11"/>
    </row>
    <row r="159" spans="1:17" x14ac:dyDescent="0.25">
      <c r="A159" s="11"/>
      <c r="B159" s="11"/>
      <c r="C159" s="11"/>
      <c r="D159" s="11"/>
      <c r="E159" s="4"/>
      <c r="F159" s="20"/>
      <c r="G159" s="11"/>
      <c r="H159" s="11"/>
      <c r="I159" s="4">
        <v>4</v>
      </c>
      <c r="J159" s="28"/>
      <c r="K159" s="29"/>
      <c r="L159" s="29"/>
      <c r="M159" s="29"/>
      <c r="N159" s="11"/>
      <c r="O159" s="11"/>
      <c r="P159" s="11"/>
      <c r="Q159" s="11"/>
    </row>
    <row r="160" spans="1:17" x14ac:dyDescent="0.25">
      <c r="A160" s="11"/>
      <c r="B160" s="11"/>
      <c r="C160" s="11"/>
      <c r="D160" s="11"/>
      <c r="E160" s="4"/>
      <c r="F160" s="20"/>
      <c r="G160" s="11"/>
      <c r="H160" s="11"/>
      <c r="I160" s="4">
        <v>4</v>
      </c>
      <c r="J160" s="28"/>
      <c r="K160" s="29"/>
      <c r="L160" s="29"/>
      <c r="M160" s="29"/>
      <c r="N160" s="11"/>
      <c r="O160" s="11"/>
      <c r="P160" s="11"/>
      <c r="Q160" s="11"/>
    </row>
    <row r="161" spans="1:17" x14ac:dyDescent="0.25">
      <c r="A161" s="11"/>
      <c r="B161" s="11"/>
      <c r="C161" s="11"/>
      <c r="D161" s="11"/>
      <c r="E161" s="4"/>
      <c r="F161" s="20"/>
      <c r="G161" s="11"/>
      <c r="H161" s="11"/>
      <c r="I161" s="4">
        <v>4</v>
      </c>
      <c r="J161" s="28"/>
      <c r="K161" s="29"/>
      <c r="L161" s="29"/>
      <c r="M161" s="29"/>
      <c r="N161" s="11"/>
      <c r="O161" s="11"/>
      <c r="P161" s="11"/>
      <c r="Q161" s="11"/>
    </row>
    <row r="162" spans="1:17" x14ac:dyDescent="0.25">
      <c r="A162" s="11"/>
      <c r="B162" s="11"/>
      <c r="C162" s="11"/>
      <c r="D162" s="11"/>
      <c r="E162" s="4"/>
      <c r="F162" s="20"/>
      <c r="G162" s="11"/>
      <c r="H162" s="11"/>
      <c r="I162" s="4">
        <v>4</v>
      </c>
      <c r="J162" s="28"/>
      <c r="K162" s="29"/>
      <c r="L162" s="29"/>
      <c r="M162" s="29"/>
      <c r="N162" s="11"/>
      <c r="O162" s="11"/>
      <c r="P162" s="11"/>
      <c r="Q162" s="11"/>
    </row>
    <row r="163" spans="1:17" x14ac:dyDescent="0.25">
      <c r="A163" s="11"/>
      <c r="B163" s="11"/>
      <c r="C163" s="11"/>
      <c r="D163" s="11"/>
      <c r="E163" s="4"/>
      <c r="F163" s="20"/>
      <c r="G163" s="11"/>
      <c r="H163" s="11"/>
      <c r="I163" s="4">
        <v>4</v>
      </c>
      <c r="J163" s="28"/>
      <c r="K163" s="29"/>
      <c r="L163" s="29"/>
      <c r="M163" s="29"/>
      <c r="N163" s="11"/>
      <c r="O163" s="11"/>
      <c r="P163" s="11"/>
      <c r="Q163" s="11"/>
    </row>
    <row r="164" spans="1:17" x14ac:dyDescent="0.25">
      <c r="A164" s="11"/>
      <c r="B164" s="11"/>
      <c r="C164" s="11"/>
      <c r="D164" s="11"/>
      <c r="E164" s="4"/>
      <c r="F164" s="20"/>
      <c r="G164" s="11"/>
      <c r="H164" s="11"/>
      <c r="I164" s="4">
        <v>4</v>
      </c>
      <c r="J164" s="28"/>
      <c r="K164" s="29"/>
      <c r="L164" s="29"/>
      <c r="M164" s="29"/>
      <c r="N164" s="11"/>
      <c r="O164" s="11"/>
      <c r="P164" s="11"/>
      <c r="Q164" s="11"/>
    </row>
    <row r="165" spans="1:17" x14ac:dyDescent="0.25">
      <c r="A165" s="11"/>
      <c r="B165" s="11"/>
      <c r="C165" s="11"/>
      <c r="D165" s="11"/>
      <c r="E165" s="4"/>
      <c r="F165" s="20"/>
      <c r="G165" s="11"/>
      <c r="H165" s="11"/>
      <c r="I165" s="4">
        <v>4</v>
      </c>
      <c r="J165" s="28"/>
      <c r="K165" s="29"/>
      <c r="L165" s="29"/>
      <c r="M165" s="29"/>
      <c r="N165" s="11"/>
      <c r="O165" s="11"/>
      <c r="P165" s="11"/>
      <c r="Q165" s="11"/>
    </row>
    <row r="166" spans="1:17" x14ac:dyDescent="0.25">
      <c r="A166" s="11"/>
      <c r="B166" s="11"/>
      <c r="C166" s="11"/>
      <c r="D166" s="11"/>
      <c r="E166" s="4"/>
      <c r="F166" s="20"/>
      <c r="G166" s="11"/>
      <c r="H166" s="11"/>
      <c r="I166" s="4">
        <v>4</v>
      </c>
      <c r="J166" s="28"/>
      <c r="K166" s="29"/>
      <c r="L166" s="29"/>
      <c r="M166" s="29"/>
      <c r="N166" s="11"/>
      <c r="O166" s="11"/>
      <c r="P166" s="11"/>
      <c r="Q166" s="11"/>
    </row>
    <row r="167" spans="1:17" x14ac:dyDescent="0.25">
      <c r="A167" s="11"/>
      <c r="B167" s="11"/>
      <c r="C167" s="11"/>
      <c r="D167" s="11"/>
      <c r="E167" s="4"/>
      <c r="F167" s="20"/>
      <c r="G167" s="11"/>
      <c r="H167" s="11"/>
      <c r="I167" s="4">
        <v>4</v>
      </c>
      <c r="J167" s="28"/>
      <c r="K167" s="29"/>
      <c r="L167" s="29"/>
      <c r="M167" s="29"/>
      <c r="N167" s="11"/>
      <c r="O167" s="11"/>
      <c r="P167" s="11"/>
      <c r="Q167" s="11"/>
    </row>
    <row r="168" spans="1:17" x14ac:dyDescent="0.25">
      <c r="A168" s="11"/>
      <c r="B168" s="11"/>
      <c r="C168" s="11"/>
      <c r="D168" s="11"/>
      <c r="E168" s="4"/>
      <c r="F168" s="20"/>
      <c r="G168" s="11"/>
      <c r="H168" s="11"/>
      <c r="I168" s="4">
        <v>4</v>
      </c>
      <c r="J168" s="28"/>
      <c r="K168" s="29"/>
      <c r="L168" s="29"/>
      <c r="M168" s="29"/>
      <c r="N168" s="11"/>
      <c r="O168" s="11"/>
      <c r="P168" s="11"/>
      <c r="Q168" s="11"/>
    </row>
    <row r="169" spans="1:17" x14ac:dyDescent="0.25">
      <c r="A169" s="11"/>
      <c r="B169" s="11"/>
      <c r="C169" s="11"/>
      <c r="D169" s="11"/>
      <c r="E169" s="4"/>
      <c r="F169" s="20"/>
      <c r="G169" s="11"/>
      <c r="H169" s="11"/>
      <c r="I169" s="4">
        <v>4</v>
      </c>
      <c r="J169" s="28"/>
      <c r="K169" s="29"/>
      <c r="L169" s="29"/>
      <c r="M169" s="29"/>
      <c r="N169" s="11"/>
      <c r="O169" s="11"/>
      <c r="P169" s="11"/>
      <c r="Q169" s="11"/>
    </row>
    <row r="170" spans="1:17" x14ac:dyDescent="0.25">
      <c r="A170" s="11"/>
      <c r="B170" s="11"/>
      <c r="C170" s="11"/>
      <c r="D170" s="11"/>
      <c r="E170" s="4"/>
      <c r="F170" s="20"/>
      <c r="G170" s="11"/>
      <c r="H170" s="11"/>
      <c r="I170" s="4">
        <v>4</v>
      </c>
      <c r="J170" s="28"/>
      <c r="K170" s="29"/>
      <c r="L170" s="29"/>
      <c r="M170" s="29"/>
      <c r="N170" s="11"/>
      <c r="O170" s="11"/>
      <c r="P170" s="11"/>
      <c r="Q170" s="11"/>
    </row>
    <row r="171" spans="1:17" x14ac:dyDescent="0.25">
      <c r="A171" s="11"/>
      <c r="B171" s="11"/>
      <c r="C171" s="11"/>
      <c r="D171" s="11"/>
      <c r="E171" s="4"/>
      <c r="F171" s="20"/>
      <c r="G171" s="11"/>
      <c r="H171" s="11"/>
      <c r="I171" s="4">
        <v>4</v>
      </c>
      <c r="J171" s="28"/>
      <c r="K171" s="29"/>
      <c r="L171" s="29"/>
      <c r="M171" s="29"/>
      <c r="N171" s="11"/>
      <c r="O171" s="11"/>
      <c r="P171" s="11"/>
      <c r="Q171" s="11"/>
    </row>
    <row r="172" spans="1:17" x14ac:dyDescent="0.25">
      <c r="A172" s="11"/>
      <c r="B172" s="11"/>
      <c r="C172" s="11"/>
      <c r="D172" s="11"/>
      <c r="E172" s="4"/>
      <c r="F172" s="20"/>
      <c r="G172" s="11"/>
      <c r="H172" s="11"/>
      <c r="I172" s="4">
        <v>4</v>
      </c>
      <c r="J172" s="28"/>
      <c r="K172" s="29"/>
      <c r="L172" s="29"/>
      <c r="M172" s="29"/>
      <c r="N172" s="11"/>
      <c r="O172" s="11"/>
      <c r="P172" s="11"/>
      <c r="Q172" s="11"/>
    </row>
    <row r="173" spans="1:17" x14ac:dyDescent="0.25">
      <c r="A173" s="11"/>
      <c r="B173" s="11"/>
      <c r="C173" s="11"/>
      <c r="D173" s="11"/>
      <c r="E173" s="4"/>
      <c r="F173" s="20"/>
      <c r="G173" s="11"/>
      <c r="H173" s="11"/>
      <c r="I173" s="4">
        <v>4</v>
      </c>
      <c r="J173" s="28"/>
      <c r="K173" s="29"/>
      <c r="L173" s="29"/>
      <c r="M173" s="29"/>
      <c r="N173" s="11"/>
      <c r="O173" s="11"/>
      <c r="P173" s="11"/>
      <c r="Q173" s="11"/>
    </row>
    <row r="174" spans="1:17" x14ac:dyDescent="0.25">
      <c r="A174" s="11"/>
      <c r="B174" s="11"/>
      <c r="C174" s="11"/>
      <c r="D174" s="11"/>
      <c r="E174" s="4"/>
      <c r="F174" s="20"/>
      <c r="G174" s="11"/>
      <c r="H174" s="11"/>
      <c r="I174" s="4">
        <v>4</v>
      </c>
      <c r="J174" s="28"/>
      <c r="K174" s="29"/>
      <c r="L174" s="29"/>
      <c r="M174" s="29"/>
      <c r="N174" s="11"/>
      <c r="O174" s="11"/>
      <c r="P174" s="11"/>
      <c r="Q174" s="11"/>
    </row>
    <row r="175" spans="1:17" x14ac:dyDescent="0.25">
      <c r="A175" s="11"/>
      <c r="B175" s="11"/>
      <c r="C175" s="11"/>
      <c r="D175" s="11"/>
      <c r="E175" s="4"/>
      <c r="F175" s="20"/>
      <c r="G175" s="11"/>
      <c r="H175" s="11"/>
      <c r="I175" s="4">
        <v>4</v>
      </c>
      <c r="J175" s="28"/>
      <c r="K175" s="29"/>
      <c r="L175" s="29"/>
      <c r="M175" s="29"/>
      <c r="N175" s="11"/>
      <c r="O175" s="11"/>
      <c r="P175" s="11"/>
      <c r="Q175" s="11"/>
    </row>
    <row r="176" spans="1:17" x14ac:dyDescent="0.25">
      <c r="A176" s="11"/>
      <c r="B176" s="11"/>
      <c r="C176" s="11"/>
      <c r="D176" s="11"/>
      <c r="E176" s="4"/>
      <c r="F176" s="20"/>
      <c r="G176" s="11"/>
      <c r="H176" s="11"/>
      <c r="I176" s="4">
        <v>4</v>
      </c>
      <c r="J176" s="28"/>
      <c r="K176" s="29"/>
      <c r="L176" s="29"/>
      <c r="M176" s="29"/>
      <c r="N176" s="11"/>
      <c r="O176" s="11"/>
      <c r="P176" s="11"/>
      <c r="Q176" s="11"/>
    </row>
    <row r="177" spans="1:17" x14ac:dyDescent="0.25">
      <c r="A177" s="11"/>
      <c r="B177" s="11"/>
      <c r="C177" s="11"/>
      <c r="D177" s="11"/>
      <c r="E177" s="4"/>
      <c r="F177" s="20"/>
      <c r="G177" s="11"/>
      <c r="H177" s="11"/>
      <c r="I177" s="4">
        <v>4</v>
      </c>
      <c r="J177" s="28"/>
      <c r="K177" s="29"/>
      <c r="L177" s="29"/>
      <c r="M177" s="29"/>
      <c r="N177" s="11"/>
      <c r="O177" s="11"/>
      <c r="P177" s="11"/>
      <c r="Q177" s="11"/>
    </row>
    <row r="178" spans="1:17" x14ac:dyDescent="0.25">
      <c r="A178" s="11"/>
      <c r="B178" s="11"/>
      <c r="C178" s="11"/>
      <c r="D178" s="11"/>
      <c r="E178" s="4"/>
      <c r="F178" s="20"/>
      <c r="G178" s="11"/>
      <c r="H178" s="11"/>
      <c r="I178" s="4">
        <v>4</v>
      </c>
      <c r="J178" s="28"/>
      <c r="K178" s="29"/>
      <c r="L178" s="29"/>
      <c r="M178" s="29"/>
      <c r="N178" s="11"/>
      <c r="O178" s="11"/>
      <c r="P178" s="11"/>
      <c r="Q178" s="11"/>
    </row>
    <row r="179" spans="1:17" x14ac:dyDescent="0.25">
      <c r="A179" s="11"/>
      <c r="B179" s="11"/>
      <c r="C179" s="11"/>
      <c r="D179" s="11"/>
      <c r="E179" s="4"/>
      <c r="F179" s="20"/>
      <c r="G179" s="11"/>
      <c r="H179" s="11"/>
      <c r="I179" s="4">
        <v>4</v>
      </c>
      <c r="J179" s="28"/>
      <c r="K179" s="29"/>
      <c r="L179" s="29"/>
      <c r="M179" s="29"/>
      <c r="N179" s="11"/>
      <c r="O179" s="11"/>
      <c r="P179" s="11"/>
      <c r="Q179" s="11"/>
    </row>
    <row r="180" spans="1:17" x14ac:dyDescent="0.25">
      <c r="A180" s="11"/>
      <c r="B180" s="11"/>
      <c r="C180" s="11"/>
      <c r="D180" s="11"/>
      <c r="E180" s="4"/>
      <c r="F180" s="20"/>
      <c r="G180" s="11"/>
      <c r="H180" s="11"/>
      <c r="I180" s="4">
        <v>4</v>
      </c>
      <c r="J180" s="28"/>
      <c r="K180" s="29"/>
      <c r="L180" s="29"/>
      <c r="M180" s="29"/>
      <c r="N180" s="11"/>
      <c r="O180" s="11"/>
      <c r="P180" s="11"/>
      <c r="Q180" s="11"/>
    </row>
    <row r="181" spans="1:17" x14ac:dyDescent="0.25">
      <c r="A181" s="11"/>
      <c r="B181" s="11"/>
      <c r="C181" s="11"/>
      <c r="D181" s="11"/>
      <c r="E181" s="4"/>
      <c r="F181" s="20"/>
      <c r="G181" s="11"/>
      <c r="H181" s="11"/>
      <c r="I181" s="4">
        <v>4</v>
      </c>
      <c r="J181" s="28"/>
      <c r="K181" s="29"/>
      <c r="L181" s="29"/>
      <c r="M181" s="29"/>
      <c r="N181" s="11"/>
      <c r="O181" s="11"/>
      <c r="P181" s="11"/>
      <c r="Q181" s="11"/>
    </row>
    <row r="182" spans="1:17" x14ac:dyDescent="0.25">
      <c r="A182" s="11"/>
      <c r="B182" s="11"/>
      <c r="C182" s="11"/>
      <c r="D182" s="11"/>
      <c r="E182" s="4"/>
      <c r="F182" s="20"/>
      <c r="G182" s="11"/>
      <c r="H182" s="11"/>
      <c r="I182" s="4">
        <v>4</v>
      </c>
      <c r="J182" s="28"/>
      <c r="K182" s="29"/>
      <c r="L182" s="29"/>
      <c r="M182" s="29"/>
      <c r="N182" s="11"/>
      <c r="O182" s="11"/>
      <c r="P182" s="11"/>
      <c r="Q182" s="11"/>
    </row>
    <row r="183" spans="1:17" x14ac:dyDescent="0.25">
      <c r="A183" s="11"/>
      <c r="B183" s="11"/>
      <c r="C183" s="11"/>
      <c r="D183" s="11"/>
      <c r="E183" s="4"/>
      <c r="F183" s="20"/>
      <c r="G183" s="11"/>
      <c r="H183" s="11"/>
      <c r="I183" s="4">
        <v>4</v>
      </c>
      <c r="J183" s="28"/>
      <c r="K183" s="29"/>
      <c r="L183" s="29"/>
      <c r="M183" s="29"/>
      <c r="N183" s="11"/>
      <c r="O183" s="11"/>
      <c r="P183" s="11"/>
      <c r="Q183" s="11"/>
    </row>
    <row r="184" spans="1:17" x14ac:dyDescent="0.25">
      <c r="A184" s="11"/>
      <c r="B184" s="11"/>
      <c r="C184" s="11"/>
      <c r="D184" s="11"/>
      <c r="E184" s="4"/>
      <c r="F184" s="20"/>
      <c r="G184" s="11"/>
      <c r="H184" s="11"/>
      <c r="I184" s="4">
        <v>4</v>
      </c>
      <c r="J184" s="28"/>
      <c r="K184" s="29"/>
      <c r="L184" s="29"/>
      <c r="M184" s="29"/>
      <c r="N184" s="11"/>
      <c r="O184" s="11"/>
      <c r="P184" s="11"/>
      <c r="Q184" s="11"/>
    </row>
    <row r="195" spans="1:14" x14ac:dyDescent="0.25">
      <c r="A195" s="154" t="s">
        <v>539</v>
      </c>
      <c r="B195" s="154"/>
      <c r="C195" s="154"/>
      <c r="D195" s="154"/>
      <c r="E195" s="154"/>
      <c r="F195" s="154"/>
      <c r="G195" s="154"/>
      <c r="H195" s="154" t="s">
        <v>540</v>
      </c>
      <c r="I195" s="154"/>
      <c r="J195" s="154"/>
      <c r="K195" s="154"/>
      <c r="L195" s="154"/>
      <c r="M195" s="154"/>
      <c r="N195" s="154"/>
    </row>
    <row r="196" spans="1:14" x14ac:dyDescent="0.25">
      <c r="A196" s="12" t="s">
        <v>526</v>
      </c>
      <c r="B196" s="12" t="s">
        <v>398</v>
      </c>
      <c r="C196" s="11"/>
      <c r="D196" s="11"/>
      <c r="E196" s="4"/>
      <c r="F196" s="20">
        <f>G196/5000</f>
        <v>5.2000000000000006E-4</v>
      </c>
      <c r="G196" s="13">
        <v>2.6</v>
      </c>
      <c r="H196" s="12" t="s">
        <v>403</v>
      </c>
      <c r="I196" s="12" t="s">
        <v>398</v>
      </c>
      <c r="J196" s="11"/>
      <c r="K196" s="11"/>
      <c r="L196" s="4"/>
      <c r="M196" s="20"/>
      <c r="N196" s="13">
        <v>4.82</v>
      </c>
    </row>
    <row r="197" spans="1:14" x14ac:dyDescent="0.25">
      <c r="A197" s="12" t="s">
        <v>527</v>
      </c>
      <c r="B197" s="12" t="s">
        <v>398</v>
      </c>
      <c r="C197" s="11"/>
      <c r="D197" s="11"/>
      <c r="E197" s="4"/>
      <c r="F197" s="20">
        <f>G197/5000</f>
        <v>3.8999999999999999E-4</v>
      </c>
      <c r="G197" s="13">
        <v>1.95</v>
      </c>
      <c r="H197" s="12" t="s">
        <v>402</v>
      </c>
      <c r="I197" s="12" t="s">
        <v>398</v>
      </c>
      <c r="J197" s="11"/>
      <c r="K197" s="11"/>
      <c r="L197" s="4"/>
      <c r="M197" s="20"/>
      <c r="N197" s="13">
        <v>4.08</v>
      </c>
    </row>
    <row r="198" spans="1:14" x14ac:dyDescent="0.25">
      <c r="A198" s="3" t="s">
        <v>528</v>
      </c>
      <c r="B198" s="3" t="s">
        <v>215</v>
      </c>
      <c r="C198" s="4"/>
      <c r="D198" s="4"/>
      <c r="E198" s="4"/>
      <c r="F198" s="20">
        <f>G198/1000</f>
        <v>1.3900000000000001E-2</v>
      </c>
      <c r="G198" s="4">
        <v>13.9</v>
      </c>
      <c r="H198" s="12" t="s">
        <v>401</v>
      </c>
      <c r="I198" s="12" t="s">
        <v>398</v>
      </c>
      <c r="J198" s="11"/>
      <c r="K198" s="11"/>
      <c r="L198" s="4"/>
      <c r="M198" s="20"/>
      <c r="N198" s="13">
        <v>3.8</v>
      </c>
    </row>
    <row r="199" spans="1:14" x14ac:dyDescent="0.25">
      <c r="A199" s="3" t="s">
        <v>529</v>
      </c>
      <c r="B199" s="3" t="s">
        <v>190</v>
      </c>
      <c r="C199" s="4"/>
      <c r="D199" s="4"/>
      <c r="E199" s="4"/>
      <c r="F199" s="20">
        <f>G199/1000</f>
        <v>1E-3</v>
      </c>
      <c r="G199" s="4">
        <v>1</v>
      </c>
    </row>
    <row r="200" spans="1:14" x14ac:dyDescent="0.25">
      <c r="A200" s="21" t="s">
        <v>28</v>
      </c>
      <c r="B200" s="21"/>
      <c r="C200" s="22"/>
      <c r="D200" s="22"/>
      <c r="E200" s="22"/>
      <c r="F200" s="24"/>
      <c r="G200" s="22"/>
    </row>
    <row r="201" spans="1:14" x14ac:dyDescent="0.25">
      <c r="A201" s="3" t="s">
        <v>530</v>
      </c>
      <c r="B201" s="3" t="s">
        <v>218</v>
      </c>
      <c r="C201" s="4"/>
      <c r="D201" s="4"/>
      <c r="E201" s="4"/>
      <c r="F201" s="20">
        <f>G201/5000</f>
        <v>1.8200000000000001E-4</v>
      </c>
      <c r="G201" s="4">
        <v>0.91</v>
      </c>
    </row>
    <row r="202" spans="1:14" x14ac:dyDescent="0.25">
      <c r="A202" s="12" t="s">
        <v>531</v>
      </c>
      <c r="B202" s="12" t="s">
        <v>218</v>
      </c>
      <c r="C202" s="13"/>
      <c r="D202" s="13"/>
      <c r="E202" s="13"/>
      <c r="F202" s="19">
        <f>G202/5000</f>
        <v>2.7999999999999998E-4</v>
      </c>
      <c r="G202" s="13">
        <v>1.4</v>
      </c>
    </row>
  </sheetData>
  <sortState ref="A2:O186">
    <sortCondition ref="A2"/>
  </sortState>
  <mergeCells count="2">
    <mergeCell ref="A195:G195"/>
    <mergeCell ref="H195:N195"/>
  </mergeCells>
  <conditionalFormatting sqref="O3:O27">
    <cfRule type="cellIs" dxfId="10" priority="4" operator="greaterThan">
      <formula>"1.5"</formula>
    </cfRule>
  </conditionalFormatting>
  <conditionalFormatting sqref="E2:F184">
    <cfRule type="containsText" dxfId="9" priority="3" operator="containsText" text="&quot;&quot;">
      <formula>NOT(ISERROR(SEARCH("""""",E2)))</formula>
    </cfRule>
  </conditionalFormatting>
  <conditionalFormatting sqref="E196:F202">
    <cfRule type="containsText" dxfId="8" priority="2" operator="containsText" text="&quot;&quot;">
      <formula>NOT(ISERROR(SEARCH("""""",E196)))</formula>
    </cfRule>
  </conditionalFormatting>
  <conditionalFormatting sqref="L196:M198">
    <cfRule type="containsText" dxfId="7" priority="1" operator="containsText" text="&quot;&quot;">
      <formula>NOT(ISERROR(SEARCH("""""",L196)))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9"/>
  <sheetViews>
    <sheetView workbookViewId="0">
      <selection activeCell="A72" sqref="A72:XFD72"/>
    </sheetView>
  </sheetViews>
  <sheetFormatPr baseColWidth="10" defaultRowHeight="15" x14ac:dyDescent="0.25"/>
  <cols>
    <col min="1" max="1" width="39.5703125" bestFit="1" customWidth="1"/>
    <col min="2" max="2" width="34.7109375" customWidth="1"/>
    <col min="3" max="3" width="14" bestFit="1" customWidth="1"/>
    <col min="5" max="5" width="18.140625" bestFit="1" customWidth="1"/>
    <col min="14" max="14" width="28.85546875" bestFit="1" customWidth="1"/>
  </cols>
  <sheetData>
    <row r="1" spans="1:16" x14ac:dyDescent="0.25">
      <c r="A1" s="16" t="s">
        <v>11</v>
      </c>
      <c r="B1" s="16" t="s">
        <v>188</v>
      </c>
      <c r="C1" s="16" t="s">
        <v>5</v>
      </c>
      <c r="D1" s="16" t="s">
        <v>0</v>
      </c>
      <c r="E1" s="16" t="s">
        <v>414</v>
      </c>
      <c r="F1" s="16" t="s">
        <v>40</v>
      </c>
      <c r="G1" s="16" t="s">
        <v>1</v>
      </c>
      <c r="H1" s="16" t="s">
        <v>2</v>
      </c>
      <c r="I1" s="16"/>
      <c r="J1" s="16"/>
      <c r="K1" s="16"/>
      <c r="L1" s="16"/>
      <c r="M1" s="16" t="s">
        <v>3</v>
      </c>
      <c r="N1" s="16" t="s">
        <v>7</v>
      </c>
      <c r="O1" s="16"/>
      <c r="P1" s="2" t="s">
        <v>6</v>
      </c>
    </row>
    <row r="2" spans="1:16" x14ac:dyDescent="0.25">
      <c r="A2" s="12" t="s">
        <v>376</v>
      </c>
      <c r="B2" s="12" t="s">
        <v>250</v>
      </c>
      <c r="C2" s="4"/>
      <c r="D2" s="4"/>
      <c r="E2" s="20">
        <f>F2/1000</f>
        <v>8.3999999999999993E-4</v>
      </c>
      <c r="F2" s="13">
        <v>0.84</v>
      </c>
      <c r="G2" s="14">
        <f t="shared" ref="G2:G33" si="0">D2*F2</f>
        <v>0</v>
      </c>
      <c r="H2" s="13">
        <v>4</v>
      </c>
      <c r="I2" s="31"/>
      <c r="J2" s="30"/>
      <c r="K2" s="30"/>
      <c r="L2" s="30"/>
      <c r="M2" s="4"/>
      <c r="N2" s="4"/>
      <c r="O2" s="18" t="str">
        <f t="shared" ref="O2:O33" si="1">IF(C2=100,F2/4,IF(C2=150,F2/6,IF(C2=70,F2/2.8,"")))</f>
        <v/>
      </c>
      <c r="P2" s="19" t="str">
        <f t="shared" ref="P2:P33" si="2">IF(O2="","",O2/25)</f>
        <v/>
      </c>
    </row>
    <row r="3" spans="1:16" x14ac:dyDescent="0.25">
      <c r="A3" s="12" t="s">
        <v>392</v>
      </c>
      <c r="B3" s="12" t="s">
        <v>250</v>
      </c>
      <c r="C3" s="4"/>
      <c r="D3" s="4"/>
      <c r="E3" s="20">
        <f>F3/1200</f>
        <v>6.9749999999999994E-3</v>
      </c>
      <c r="F3" s="13">
        <v>8.3699999999999992</v>
      </c>
      <c r="G3" s="14">
        <f t="shared" si="0"/>
        <v>0</v>
      </c>
      <c r="H3" s="13">
        <v>4</v>
      </c>
      <c r="I3" s="31"/>
      <c r="J3" s="30"/>
      <c r="K3" s="30"/>
      <c r="L3" s="30"/>
      <c r="M3" s="4"/>
      <c r="N3" s="4"/>
      <c r="O3" s="18" t="str">
        <f t="shared" si="1"/>
        <v/>
      </c>
      <c r="P3" s="19" t="str">
        <f t="shared" si="2"/>
        <v/>
      </c>
    </row>
    <row r="4" spans="1:16" x14ac:dyDescent="0.25">
      <c r="A4" s="12" t="s">
        <v>391</v>
      </c>
      <c r="B4" s="12" t="s">
        <v>250</v>
      </c>
      <c r="C4" s="4"/>
      <c r="D4" s="4"/>
      <c r="E4" s="20">
        <f>F4/1200</f>
        <v>6.3416666666666673E-3</v>
      </c>
      <c r="F4" s="13">
        <v>7.61</v>
      </c>
      <c r="G4" s="14">
        <f t="shared" si="0"/>
        <v>0</v>
      </c>
      <c r="H4" s="13">
        <v>4</v>
      </c>
      <c r="I4" s="31"/>
      <c r="J4" s="30"/>
      <c r="K4" s="30"/>
      <c r="L4" s="30"/>
      <c r="M4" s="4"/>
      <c r="N4" s="4"/>
      <c r="O4" s="18" t="str">
        <f t="shared" si="1"/>
        <v/>
      </c>
      <c r="P4" s="19" t="str">
        <f t="shared" si="2"/>
        <v/>
      </c>
    </row>
    <row r="5" spans="1:16" x14ac:dyDescent="0.25">
      <c r="A5" s="12" t="s">
        <v>375</v>
      </c>
      <c r="B5" s="12" t="s">
        <v>250</v>
      </c>
      <c r="C5" s="4"/>
      <c r="D5" s="4"/>
      <c r="E5" s="20">
        <f>F5/502</f>
        <v>3.6254980079681275E-3</v>
      </c>
      <c r="F5" s="13">
        <v>1.82</v>
      </c>
      <c r="G5" s="14">
        <f t="shared" si="0"/>
        <v>0</v>
      </c>
      <c r="H5" s="13">
        <v>4</v>
      </c>
      <c r="I5" s="31"/>
      <c r="J5" s="30"/>
      <c r="K5" s="30"/>
      <c r="L5" s="30"/>
      <c r="M5" s="4"/>
      <c r="N5" s="4"/>
      <c r="O5" s="18" t="str">
        <f t="shared" si="1"/>
        <v/>
      </c>
      <c r="P5" s="19" t="str">
        <f t="shared" si="2"/>
        <v/>
      </c>
    </row>
    <row r="6" spans="1:16" x14ac:dyDescent="0.25">
      <c r="A6" s="12" t="s">
        <v>277</v>
      </c>
      <c r="B6" s="12" t="s">
        <v>250</v>
      </c>
      <c r="C6" s="13"/>
      <c r="D6" s="13"/>
      <c r="E6" s="19">
        <f t="shared" ref="E6:E12" si="3">F6/1000</f>
        <v>5.2999999999999998E-4</v>
      </c>
      <c r="F6" s="13">
        <v>0.53</v>
      </c>
      <c r="G6" s="14">
        <f t="shared" si="0"/>
        <v>0</v>
      </c>
      <c r="H6" s="13">
        <v>4</v>
      </c>
      <c r="I6" s="6" t="str">
        <f>IF(C6=100,L6/4,IF(C6=150,J6/6,""))</f>
        <v/>
      </c>
      <c r="J6" s="7" t="str">
        <f>IF(C6=150,F6*H6-F6,"")</f>
        <v/>
      </c>
      <c r="K6" s="7" t="str">
        <f>IF(C6=70,F6*H6-F6,"")</f>
        <v/>
      </c>
      <c r="L6" s="7" t="str">
        <f>IF(C6=100,F6*H6-F6,"")</f>
        <v/>
      </c>
      <c r="M6" s="14">
        <f>G6*H6-G6</f>
        <v>0</v>
      </c>
      <c r="N6" s="14" t="str">
        <f>IF(C6=100,(L6+F6)/4,IF(C6=150,(J6+F6)/6,IF(C6=70,(K6+F6)/2.8,"")))</f>
        <v/>
      </c>
      <c r="O6" s="19" t="str">
        <f t="shared" si="1"/>
        <v/>
      </c>
      <c r="P6" s="19" t="str">
        <f t="shared" si="2"/>
        <v/>
      </c>
    </row>
    <row r="7" spans="1:16" ht="14.25" customHeight="1" x14ac:dyDescent="0.25">
      <c r="A7" s="12" t="s">
        <v>258</v>
      </c>
      <c r="B7" s="12" t="s">
        <v>250</v>
      </c>
      <c r="C7" s="13"/>
      <c r="D7" s="13"/>
      <c r="E7" s="19">
        <f t="shared" si="3"/>
        <v>2.7E-4</v>
      </c>
      <c r="F7" s="13">
        <v>0.27</v>
      </c>
      <c r="G7" s="14">
        <f t="shared" si="0"/>
        <v>0</v>
      </c>
      <c r="H7" s="13">
        <v>4</v>
      </c>
      <c r="I7" s="6" t="str">
        <f>IF(C7=100,L7/4,IF(C7=150,J7/6,""))</f>
        <v/>
      </c>
      <c r="J7" s="7" t="str">
        <f>IF(C7=150,F7*H7-F7,"")</f>
        <v/>
      </c>
      <c r="K7" s="7" t="str">
        <f>IF(C7=70,F7*H7-F7,"")</f>
        <v/>
      </c>
      <c r="L7" s="7" t="str">
        <f>IF(C7=100,F7*H7-F7,"")</f>
        <v/>
      </c>
      <c r="M7" s="14">
        <f>G7*H7-G7</f>
        <v>0</v>
      </c>
      <c r="N7" s="14" t="str">
        <f>IF(C7=100,(L7+F7)/4,IF(C7=150,(J7+F7)/6,IF(C7=70,(K7+F7)/2.8,"")))</f>
        <v/>
      </c>
      <c r="O7" s="19" t="str">
        <f t="shared" si="1"/>
        <v/>
      </c>
      <c r="P7" s="19" t="str">
        <f t="shared" si="2"/>
        <v/>
      </c>
    </row>
    <row r="8" spans="1:16" x14ac:dyDescent="0.25">
      <c r="A8" s="12" t="s">
        <v>370</v>
      </c>
      <c r="B8" s="12" t="s">
        <v>250</v>
      </c>
      <c r="C8" s="4"/>
      <c r="D8" s="4"/>
      <c r="E8" s="20">
        <f t="shared" si="3"/>
        <v>1.7690000000000001E-2</v>
      </c>
      <c r="F8" s="13">
        <v>17.690000000000001</v>
      </c>
      <c r="G8" s="14">
        <f t="shared" si="0"/>
        <v>0</v>
      </c>
      <c r="H8" s="13">
        <v>4</v>
      </c>
      <c r="I8" s="31"/>
      <c r="J8" s="30"/>
      <c r="K8" s="30"/>
      <c r="L8" s="30"/>
      <c r="M8" s="4"/>
      <c r="N8" s="4"/>
      <c r="O8" s="18" t="str">
        <f t="shared" si="1"/>
        <v/>
      </c>
      <c r="P8" s="19" t="str">
        <f t="shared" si="2"/>
        <v/>
      </c>
    </row>
    <row r="9" spans="1:16" x14ac:dyDescent="0.25">
      <c r="A9" s="12" t="s">
        <v>346</v>
      </c>
      <c r="B9" s="3" t="s">
        <v>250</v>
      </c>
      <c r="C9" s="4"/>
      <c r="D9" s="4"/>
      <c r="E9" s="20">
        <f t="shared" si="3"/>
        <v>6.6100000000000004E-3</v>
      </c>
      <c r="F9" s="13">
        <v>6.61</v>
      </c>
      <c r="G9" s="14">
        <f t="shared" si="0"/>
        <v>0</v>
      </c>
      <c r="H9" s="13">
        <v>4</v>
      </c>
      <c r="I9" s="31"/>
      <c r="J9" s="30"/>
      <c r="K9" s="30"/>
      <c r="L9" s="30"/>
      <c r="M9" s="4"/>
      <c r="N9" s="4"/>
      <c r="O9" s="18" t="str">
        <f t="shared" si="1"/>
        <v/>
      </c>
      <c r="P9" s="19" t="str">
        <f t="shared" si="2"/>
        <v/>
      </c>
    </row>
    <row r="10" spans="1:16" x14ac:dyDescent="0.25">
      <c r="A10" s="12" t="s">
        <v>340</v>
      </c>
      <c r="B10" s="12" t="s">
        <v>250</v>
      </c>
      <c r="C10" s="13"/>
      <c r="D10" s="13"/>
      <c r="E10" s="19">
        <f t="shared" si="3"/>
        <v>6.9900000000000006E-3</v>
      </c>
      <c r="F10" s="13">
        <v>6.99</v>
      </c>
      <c r="G10" s="14">
        <f t="shared" si="0"/>
        <v>0</v>
      </c>
      <c r="H10" s="13">
        <v>4</v>
      </c>
      <c r="I10" s="6" t="str">
        <f>IF(C10=100,L10/4,IF(C10=150,J10/6,""))</f>
        <v/>
      </c>
      <c r="J10" s="7" t="str">
        <f>IF(C10=150,F10*H10-F10,"")</f>
        <v/>
      </c>
      <c r="K10" s="7" t="str">
        <f>IF(C10=70,F10*H10-F10,"")</f>
        <v/>
      </c>
      <c r="L10" s="7" t="str">
        <f>IF(C10=100,F10*H10-F10,"")</f>
        <v/>
      </c>
      <c r="M10" s="14">
        <f>G10*H10-G10</f>
        <v>0</v>
      </c>
      <c r="N10" s="14" t="str">
        <f>IF(C10=100,(L10+F10)/4,IF(C10=150,(J10+F10)/6,IF(C10=70,(K10+F10)/2.8,"")))</f>
        <v/>
      </c>
      <c r="O10" s="19" t="str">
        <f t="shared" si="1"/>
        <v/>
      </c>
      <c r="P10" s="19" t="str">
        <f t="shared" si="2"/>
        <v/>
      </c>
    </row>
    <row r="11" spans="1:16" x14ac:dyDescent="0.25">
      <c r="A11" s="12" t="s">
        <v>278</v>
      </c>
      <c r="B11" s="12" t="s">
        <v>250</v>
      </c>
      <c r="C11" s="13"/>
      <c r="D11" s="13"/>
      <c r="E11" s="19">
        <f t="shared" si="3"/>
        <v>1.09E-3</v>
      </c>
      <c r="F11" s="13">
        <v>1.0900000000000001</v>
      </c>
      <c r="G11" s="14">
        <f t="shared" si="0"/>
        <v>0</v>
      </c>
      <c r="H11" s="13">
        <v>4</v>
      </c>
      <c r="I11" s="6" t="str">
        <f>IF(C11=100,L11/4,IF(C11=150,J11/6,""))</f>
        <v/>
      </c>
      <c r="J11" s="7" t="str">
        <f>IF(C11=150,F11*H11-F11,"")</f>
        <v/>
      </c>
      <c r="K11" s="7" t="str">
        <f>IF(C11=70,F11*H11-F11,"")</f>
        <v/>
      </c>
      <c r="L11" s="7" t="str">
        <f>IF(C11=100,F11*H11-F11,"")</f>
        <v/>
      </c>
      <c r="M11" s="14">
        <f>G11*H11-G11</f>
        <v>0</v>
      </c>
      <c r="N11" s="14" t="str">
        <f>IF(C11=100,(L11+F11)/4,IF(C11=150,(J11+F11)/6,IF(C11=70,(K11+F11)/2.8,"")))</f>
        <v/>
      </c>
      <c r="O11" s="19" t="str">
        <f t="shared" si="1"/>
        <v/>
      </c>
      <c r="P11" s="19" t="str">
        <f t="shared" si="2"/>
        <v/>
      </c>
    </row>
    <row r="12" spans="1:16" x14ac:dyDescent="0.25">
      <c r="A12" s="12" t="s">
        <v>314</v>
      </c>
      <c r="B12" s="12" t="s">
        <v>250</v>
      </c>
      <c r="C12" s="4"/>
      <c r="D12" s="4"/>
      <c r="E12" s="20">
        <f t="shared" si="3"/>
        <v>2.5000000000000001E-3</v>
      </c>
      <c r="F12" s="13">
        <v>2.5</v>
      </c>
      <c r="G12" s="14">
        <f t="shared" si="0"/>
        <v>0</v>
      </c>
      <c r="H12" s="13">
        <v>4</v>
      </c>
      <c r="I12" s="31"/>
      <c r="J12" s="30"/>
      <c r="K12" s="30"/>
      <c r="L12" s="30"/>
      <c r="M12" s="4"/>
      <c r="N12" s="4"/>
      <c r="O12" s="18" t="str">
        <f t="shared" si="1"/>
        <v/>
      </c>
      <c r="P12" s="19" t="str">
        <f t="shared" si="2"/>
        <v/>
      </c>
    </row>
    <row r="13" spans="1:16" x14ac:dyDescent="0.25">
      <c r="A13" s="12" t="s">
        <v>390</v>
      </c>
      <c r="B13" s="12" t="s">
        <v>250</v>
      </c>
      <c r="C13" s="4"/>
      <c r="D13" s="4"/>
      <c r="E13" s="20">
        <f>F13/1250</f>
        <v>7.1680000000000008E-3</v>
      </c>
      <c r="F13" s="13">
        <v>8.9600000000000009</v>
      </c>
      <c r="G13" s="14">
        <f t="shared" si="0"/>
        <v>0</v>
      </c>
      <c r="H13" s="13">
        <v>4</v>
      </c>
      <c r="I13" s="31"/>
      <c r="J13" s="30"/>
      <c r="K13" s="30"/>
      <c r="L13" s="30"/>
      <c r="M13" s="4"/>
      <c r="N13" s="4"/>
      <c r="O13" s="18" t="str">
        <f t="shared" si="1"/>
        <v/>
      </c>
      <c r="P13" s="19" t="str">
        <f t="shared" si="2"/>
        <v/>
      </c>
    </row>
    <row r="14" spans="1:16" x14ac:dyDescent="0.25">
      <c r="A14" s="12" t="s">
        <v>359</v>
      </c>
      <c r="B14" s="12" t="s">
        <v>250</v>
      </c>
      <c r="C14" s="4"/>
      <c r="D14" s="4"/>
      <c r="E14" s="20">
        <f>F14/800</f>
        <v>6.4749999999999999E-3</v>
      </c>
      <c r="F14" s="13">
        <v>5.18</v>
      </c>
      <c r="G14" s="14">
        <f t="shared" si="0"/>
        <v>0</v>
      </c>
      <c r="H14" s="13">
        <v>4</v>
      </c>
      <c r="I14" s="31"/>
      <c r="J14" s="30"/>
      <c r="K14" s="30"/>
      <c r="L14" s="30"/>
      <c r="M14" s="4"/>
      <c r="N14" s="4"/>
      <c r="O14" s="18" t="str">
        <f t="shared" si="1"/>
        <v/>
      </c>
      <c r="P14" s="19" t="str">
        <f t="shared" si="2"/>
        <v/>
      </c>
    </row>
    <row r="15" spans="1:16" x14ac:dyDescent="0.25">
      <c r="A15" s="12" t="s">
        <v>383</v>
      </c>
      <c r="B15" s="12" t="s">
        <v>250</v>
      </c>
      <c r="C15" s="4"/>
      <c r="D15" s="4"/>
      <c r="E15" s="20">
        <f>F15/43</f>
        <v>7.3953488372093021E-2</v>
      </c>
      <c r="F15" s="13">
        <v>3.18</v>
      </c>
      <c r="G15" s="14">
        <f t="shared" si="0"/>
        <v>0</v>
      </c>
      <c r="H15" s="13">
        <v>4</v>
      </c>
      <c r="I15" s="31"/>
      <c r="J15" s="30"/>
      <c r="K15" s="30"/>
      <c r="L15" s="30"/>
      <c r="M15" s="4"/>
      <c r="N15" s="4"/>
      <c r="O15" s="18" t="str">
        <f t="shared" si="1"/>
        <v/>
      </c>
      <c r="P15" s="19" t="str">
        <f t="shared" si="2"/>
        <v/>
      </c>
    </row>
    <row r="16" spans="1:16" x14ac:dyDescent="0.25">
      <c r="A16" s="12" t="s">
        <v>325</v>
      </c>
      <c r="B16" s="12" t="s">
        <v>250</v>
      </c>
      <c r="C16" s="4"/>
      <c r="D16" s="4"/>
      <c r="E16" s="20">
        <f>F16/500</f>
        <v>1.6559999999999998E-2</v>
      </c>
      <c r="F16" s="13">
        <v>8.2799999999999994</v>
      </c>
      <c r="G16" s="14">
        <f t="shared" si="0"/>
        <v>0</v>
      </c>
      <c r="H16" s="13">
        <v>4</v>
      </c>
      <c r="I16" s="31"/>
      <c r="J16" s="30"/>
      <c r="K16" s="30"/>
      <c r="L16" s="30"/>
      <c r="M16" s="4"/>
      <c r="N16" s="4"/>
      <c r="O16" s="18" t="str">
        <f t="shared" si="1"/>
        <v/>
      </c>
      <c r="P16" s="19" t="str">
        <f t="shared" si="2"/>
        <v/>
      </c>
    </row>
    <row r="17" spans="1:16" x14ac:dyDescent="0.25">
      <c r="A17" s="12" t="s">
        <v>328</v>
      </c>
      <c r="B17" s="12" t="s">
        <v>250</v>
      </c>
      <c r="C17" s="4"/>
      <c r="D17" s="4"/>
      <c r="E17" s="20">
        <f>F17/500</f>
        <v>9.980000000000001E-3</v>
      </c>
      <c r="F17" s="13">
        <v>4.99</v>
      </c>
      <c r="G17" s="14">
        <f t="shared" si="0"/>
        <v>0</v>
      </c>
      <c r="H17" s="13">
        <v>4</v>
      </c>
      <c r="I17" s="31"/>
      <c r="J17" s="30"/>
      <c r="K17" s="30"/>
      <c r="L17" s="30"/>
      <c r="M17" s="4"/>
      <c r="N17" s="4"/>
      <c r="O17" s="18" t="str">
        <f t="shared" si="1"/>
        <v/>
      </c>
      <c r="P17" s="19" t="str">
        <f t="shared" si="2"/>
        <v/>
      </c>
    </row>
    <row r="18" spans="1:16" x14ac:dyDescent="0.25">
      <c r="A18" s="12" t="s">
        <v>313</v>
      </c>
      <c r="B18" s="12" t="s">
        <v>250</v>
      </c>
      <c r="C18" s="4"/>
      <c r="D18" s="4"/>
      <c r="E18" s="20">
        <f>F18/500</f>
        <v>1.26E-2</v>
      </c>
      <c r="F18" s="13">
        <v>6.3</v>
      </c>
      <c r="G18" s="14">
        <f t="shared" si="0"/>
        <v>0</v>
      </c>
      <c r="H18" s="13">
        <v>4</v>
      </c>
      <c r="I18" s="31"/>
      <c r="J18" s="30"/>
      <c r="K18" s="30"/>
      <c r="L18" s="30"/>
      <c r="M18" s="4"/>
      <c r="N18" s="4"/>
      <c r="O18" s="18" t="str">
        <f t="shared" si="1"/>
        <v/>
      </c>
      <c r="P18" s="19" t="str">
        <f t="shared" si="2"/>
        <v/>
      </c>
    </row>
    <row r="19" spans="1:16" x14ac:dyDescent="0.25">
      <c r="A19" s="12" t="s">
        <v>279</v>
      </c>
      <c r="B19" s="12" t="s">
        <v>250</v>
      </c>
      <c r="C19" s="4"/>
      <c r="D19" s="4"/>
      <c r="E19" s="20">
        <f>F19/500</f>
        <v>2.3960000000000002E-2</v>
      </c>
      <c r="F19" s="13">
        <v>11.98</v>
      </c>
      <c r="G19" s="14">
        <f t="shared" si="0"/>
        <v>0</v>
      </c>
      <c r="H19" s="13">
        <v>4</v>
      </c>
      <c r="I19" s="31"/>
      <c r="J19" s="30"/>
      <c r="K19" s="30"/>
      <c r="L19" s="30"/>
      <c r="M19" s="4"/>
      <c r="N19" s="4"/>
      <c r="O19" s="18" t="str">
        <f t="shared" si="1"/>
        <v/>
      </c>
      <c r="P19" s="19" t="str">
        <f t="shared" si="2"/>
        <v/>
      </c>
    </row>
    <row r="20" spans="1:16" x14ac:dyDescent="0.25">
      <c r="A20" s="12" t="s">
        <v>353</v>
      </c>
      <c r="B20" s="12" t="s">
        <v>250</v>
      </c>
      <c r="C20" s="4"/>
      <c r="D20" s="4"/>
      <c r="E20" s="20">
        <f>F20/50</f>
        <v>0.11699999999999999</v>
      </c>
      <c r="F20" s="13">
        <v>5.85</v>
      </c>
      <c r="G20" s="14">
        <f t="shared" si="0"/>
        <v>0</v>
      </c>
      <c r="H20" s="13">
        <v>4</v>
      </c>
      <c r="I20" s="31"/>
      <c r="J20" s="30"/>
      <c r="K20" s="30"/>
      <c r="L20" s="30"/>
      <c r="M20" s="4"/>
      <c r="N20" s="4"/>
      <c r="O20" s="18" t="str">
        <f t="shared" si="1"/>
        <v/>
      </c>
      <c r="P20" s="19" t="str">
        <f t="shared" si="2"/>
        <v/>
      </c>
    </row>
    <row r="21" spans="1:16" x14ac:dyDescent="0.25">
      <c r="A21" s="12" t="s">
        <v>280</v>
      </c>
      <c r="B21" s="12" t="s">
        <v>250</v>
      </c>
      <c r="C21" s="4"/>
      <c r="D21" s="4"/>
      <c r="E21" s="20">
        <f>F21/50</f>
        <v>5.5E-2</v>
      </c>
      <c r="F21" s="13">
        <v>2.75</v>
      </c>
      <c r="G21" s="14">
        <f t="shared" si="0"/>
        <v>0</v>
      </c>
      <c r="H21" s="13">
        <v>4</v>
      </c>
      <c r="I21" s="31"/>
      <c r="J21" s="30"/>
      <c r="K21" s="30"/>
      <c r="L21" s="30"/>
      <c r="M21" s="4"/>
      <c r="N21" s="4"/>
      <c r="O21" s="18" t="str">
        <f t="shared" si="1"/>
        <v/>
      </c>
      <c r="P21" s="19" t="str">
        <f t="shared" si="2"/>
        <v/>
      </c>
    </row>
    <row r="22" spans="1:16" x14ac:dyDescent="0.25">
      <c r="A22" s="12" t="s">
        <v>323</v>
      </c>
      <c r="B22" s="12" t="s">
        <v>250</v>
      </c>
      <c r="C22" s="4"/>
      <c r="D22" s="4"/>
      <c r="E22" s="20">
        <f>F22/56.8</f>
        <v>0.10475352112676058</v>
      </c>
      <c r="F22" s="13">
        <v>5.95</v>
      </c>
      <c r="G22" s="14">
        <f t="shared" si="0"/>
        <v>0</v>
      </c>
      <c r="H22" s="13">
        <v>4</v>
      </c>
      <c r="I22" s="31"/>
      <c r="J22" s="30"/>
      <c r="K22" s="30"/>
      <c r="L22" s="30"/>
      <c r="M22" s="4"/>
      <c r="N22" s="4"/>
      <c r="O22" s="18" t="str">
        <f t="shared" si="1"/>
        <v/>
      </c>
      <c r="P22" s="19" t="str">
        <f t="shared" si="2"/>
        <v/>
      </c>
    </row>
    <row r="23" spans="1:16" x14ac:dyDescent="0.25">
      <c r="A23" s="12" t="s">
        <v>322</v>
      </c>
      <c r="B23" s="12" t="s">
        <v>250</v>
      </c>
      <c r="C23" s="4"/>
      <c r="D23" s="4"/>
      <c r="E23" s="20">
        <f>F23/5.7</f>
        <v>0.4508771929824561</v>
      </c>
      <c r="F23" s="13">
        <v>2.57</v>
      </c>
      <c r="G23" s="14">
        <f t="shared" si="0"/>
        <v>0</v>
      </c>
      <c r="H23" s="13">
        <v>4</v>
      </c>
      <c r="I23" s="31"/>
      <c r="J23" s="30"/>
      <c r="K23" s="30"/>
      <c r="L23" s="30"/>
      <c r="M23" s="4"/>
      <c r="N23" s="4"/>
      <c r="O23" s="18" t="str">
        <f t="shared" si="1"/>
        <v/>
      </c>
      <c r="P23" s="19" t="str">
        <f t="shared" si="2"/>
        <v/>
      </c>
    </row>
    <row r="24" spans="1:16" x14ac:dyDescent="0.25">
      <c r="A24" s="12" t="s">
        <v>397</v>
      </c>
      <c r="B24" s="12" t="s">
        <v>250</v>
      </c>
      <c r="C24" s="4"/>
      <c r="D24" s="4"/>
      <c r="E24" s="20"/>
      <c r="F24" s="13">
        <v>1.52</v>
      </c>
      <c r="G24" s="14">
        <f t="shared" si="0"/>
        <v>0</v>
      </c>
      <c r="H24" s="13">
        <v>4</v>
      </c>
      <c r="I24" s="31"/>
      <c r="J24" s="30"/>
      <c r="K24" s="30"/>
      <c r="L24" s="30"/>
      <c r="M24" s="4"/>
      <c r="N24" s="4"/>
      <c r="O24" s="18" t="str">
        <f t="shared" si="1"/>
        <v/>
      </c>
      <c r="P24" s="19" t="str">
        <f t="shared" si="2"/>
        <v/>
      </c>
    </row>
    <row r="25" spans="1:16" x14ac:dyDescent="0.25">
      <c r="A25" s="12" t="s">
        <v>324</v>
      </c>
      <c r="B25" s="12" t="s">
        <v>250</v>
      </c>
      <c r="C25" s="4"/>
      <c r="D25" s="4"/>
      <c r="E25" s="20">
        <f>F25/70</f>
        <v>7.0142857142857146E-2</v>
      </c>
      <c r="F25" s="13">
        <v>4.91</v>
      </c>
      <c r="G25" s="14">
        <f t="shared" si="0"/>
        <v>0</v>
      </c>
      <c r="H25" s="13">
        <v>4</v>
      </c>
      <c r="I25" s="31"/>
      <c r="J25" s="30"/>
      <c r="K25" s="30"/>
      <c r="L25" s="30"/>
      <c r="M25" s="4"/>
      <c r="N25" s="4"/>
      <c r="O25" s="18" t="str">
        <f t="shared" si="1"/>
        <v/>
      </c>
      <c r="P25" s="19" t="str">
        <f t="shared" si="2"/>
        <v/>
      </c>
    </row>
    <row r="26" spans="1:16" x14ac:dyDescent="0.25">
      <c r="A26" s="3" t="s">
        <v>266</v>
      </c>
      <c r="B26" s="3" t="s">
        <v>250</v>
      </c>
      <c r="C26" s="4"/>
      <c r="D26" s="4"/>
      <c r="E26" s="20">
        <f>F26/75</f>
        <v>1.6266666666666665E-2</v>
      </c>
      <c r="F26" s="4">
        <v>1.22</v>
      </c>
      <c r="G26" s="5">
        <f t="shared" si="0"/>
        <v>0</v>
      </c>
      <c r="H26" s="13">
        <v>4</v>
      </c>
      <c r="I26" s="6" t="str">
        <f>IF(C26=100,L26/4,IF(C26=150,J26/6,""))</f>
        <v/>
      </c>
      <c r="J26" s="7" t="str">
        <f>IF(C26=150,F26*H26-F26,"")</f>
        <v/>
      </c>
      <c r="K26" s="7" t="str">
        <f>IF(C26=70,F26*H26-F26,"")</f>
        <v/>
      </c>
      <c r="L26" s="7" t="str">
        <f>IF(C26=100,F26*H26-F26,"")</f>
        <v/>
      </c>
      <c r="M26" s="5">
        <f>G26*H26-G26</f>
        <v>0</v>
      </c>
      <c r="N26" s="5" t="str">
        <f>IF(C26=100,(L26+F26)/4,IF(C26=150,(J26+F26)/6,IF(C26=70,(K26+F26)/2.8,"")))</f>
        <v/>
      </c>
      <c r="O26" s="18" t="str">
        <f t="shared" si="1"/>
        <v/>
      </c>
      <c r="P26" s="20" t="str">
        <f t="shared" si="2"/>
        <v/>
      </c>
    </row>
    <row r="27" spans="1:16" x14ac:dyDescent="0.25">
      <c r="A27" s="12" t="s">
        <v>301</v>
      </c>
      <c r="B27" s="12" t="s">
        <v>250</v>
      </c>
      <c r="C27" s="4"/>
      <c r="D27" s="4"/>
      <c r="E27" s="20">
        <f>F27/10000</f>
        <v>2.085E-3</v>
      </c>
      <c r="F27" s="13">
        <v>20.85</v>
      </c>
      <c r="G27" s="14">
        <f t="shared" si="0"/>
        <v>0</v>
      </c>
      <c r="H27" s="13">
        <v>4</v>
      </c>
      <c r="I27" s="31"/>
      <c r="J27" s="30"/>
      <c r="K27" s="30"/>
      <c r="L27" s="30"/>
      <c r="M27" s="4"/>
      <c r="N27" s="4"/>
      <c r="O27" s="18" t="str">
        <f t="shared" si="1"/>
        <v/>
      </c>
      <c r="P27" s="19" t="str">
        <f t="shared" si="2"/>
        <v/>
      </c>
    </row>
    <row r="28" spans="1:16" x14ac:dyDescent="0.25">
      <c r="A28" s="12" t="s">
        <v>319</v>
      </c>
      <c r="B28" s="12" t="s">
        <v>250</v>
      </c>
      <c r="C28" s="4"/>
      <c r="D28" s="4"/>
      <c r="E28" s="20">
        <f>F28/5000</f>
        <v>4.9060000000000006E-3</v>
      </c>
      <c r="F28" s="13">
        <v>24.53</v>
      </c>
      <c r="G28" s="14">
        <f t="shared" si="0"/>
        <v>0</v>
      </c>
      <c r="H28" s="13">
        <v>4</v>
      </c>
      <c r="I28" s="31"/>
      <c r="J28" s="30"/>
      <c r="K28" s="30"/>
      <c r="L28" s="30"/>
      <c r="M28" s="4"/>
      <c r="N28" s="4"/>
      <c r="O28" s="18" t="str">
        <f t="shared" si="1"/>
        <v/>
      </c>
      <c r="P28" s="19" t="str">
        <f t="shared" si="2"/>
        <v/>
      </c>
    </row>
    <row r="29" spans="1:16" x14ac:dyDescent="0.25">
      <c r="A29" s="12" t="s">
        <v>318</v>
      </c>
      <c r="B29" s="12" t="s">
        <v>250</v>
      </c>
      <c r="C29" s="4"/>
      <c r="D29" s="4"/>
      <c r="E29" s="20">
        <f>F29/5000</f>
        <v>1.4859999999999999E-3</v>
      </c>
      <c r="F29" s="13">
        <v>7.43</v>
      </c>
      <c r="G29" s="14">
        <f t="shared" si="0"/>
        <v>0</v>
      </c>
      <c r="H29" s="13">
        <v>4</v>
      </c>
      <c r="I29" s="31"/>
      <c r="J29" s="30"/>
      <c r="K29" s="30"/>
      <c r="L29" s="30"/>
      <c r="M29" s="4"/>
      <c r="N29" s="4"/>
      <c r="O29" s="18" t="str">
        <f t="shared" si="1"/>
        <v/>
      </c>
      <c r="P29" s="19" t="str">
        <f t="shared" si="2"/>
        <v/>
      </c>
    </row>
    <row r="30" spans="1:16" x14ac:dyDescent="0.25">
      <c r="A30" s="3" t="s">
        <v>254</v>
      </c>
      <c r="B30" s="3" t="s">
        <v>250</v>
      </c>
      <c r="C30" s="4"/>
      <c r="D30" s="4"/>
      <c r="E30" s="20"/>
      <c r="F30" s="4">
        <v>0.95</v>
      </c>
      <c r="G30" s="5">
        <f t="shared" si="0"/>
        <v>0</v>
      </c>
      <c r="H30" s="13">
        <v>4</v>
      </c>
      <c r="I30" s="6" t="str">
        <f>IF(C30=100,L30/4,IF(C30=150,J30/6,""))</f>
        <v/>
      </c>
      <c r="J30" s="7" t="str">
        <f>IF(C30=150,F30*H30-F30,"")</f>
        <v/>
      </c>
      <c r="K30" s="7" t="str">
        <f>IF(C30=70,F30*H30-F30,"")</f>
        <v/>
      </c>
      <c r="L30" s="7" t="str">
        <f>IF(C30=100,F30*H30-F30,"")</f>
        <v/>
      </c>
      <c r="M30" s="5">
        <f>G30*H30-G30</f>
        <v>0</v>
      </c>
      <c r="N30" s="5" t="str">
        <f>IF(C30=100,(L30+F30)/4,IF(C30=150,(J30+F30)/6,IF(C30=70,(K30+F30)/2.8,"")))</f>
        <v/>
      </c>
      <c r="O30" s="18" t="str">
        <f t="shared" si="1"/>
        <v/>
      </c>
      <c r="P30" s="20" t="str">
        <f t="shared" si="2"/>
        <v/>
      </c>
    </row>
    <row r="31" spans="1:16" x14ac:dyDescent="0.25">
      <c r="A31" s="12" t="s">
        <v>356</v>
      </c>
      <c r="B31" s="12" t="s">
        <v>250</v>
      </c>
      <c r="C31" s="4"/>
      <c r="D31" s="4"/>
      <c r="E31" s="20">
        <f>F31/1000</f>
        <v>2.7400000000000002E-3</v>
      </c>
      <c r="F31" s="13">
        <v>2.74</v>
      </c>
      <c r="G31" s="14">
        <f t="shared" si="0"/>
        <v>0</v>
      </c>
      <c r="H31" s="13">
        <v>4</v>
      </c>
      <c r="I31" s="31"/>
      <c r="J31" s="30"/>
      <c r="K31" s="30"/>
      <c r="L31" s="30"/>
      <c r="M31" s="4"/>
      <c r="N31" s="4"/>
      <c r="O31" s="18" t="str">
        <f t="shared" si="1"/>
        <v/>
      </c>
      <c r="P31" s="19" t="str">
        <f t="shared" si="2"/>
        <v/>
      </c>
    </row>
    <row r="32" spans="1:16" x14ac:dyDescent="0.25">
      <c r="A32" s="12" t="s">
        <v>396</v>
      </c>
      <c r="B32" s="12" t="s">
        <v>250</v>
      </c>
      <c r="C32" s="13"/>
      <c r="D32" s="13"/>
      <c r="E32" s="19">
        <f>F32/1000</f>
        <v>2.8E-3</v>
      </c>
      <c r="F32" s="13">
        <v>2.8</v>
      </c>
      <c r="G32" s="14">
        <f t="shared" si="0"/>
        <v>0</v>
      </c>
      <c r="H32" s="13">
        <v>4</v>
      </c>
      <c r="I32" s="6" t="str">
        <f>IF(C32=100,L32/4,IF(C32=150,J32/6,""))</f>
        <v/>
      </c>
      <c r="J32" s="7" t="str">
        <f>IF(C32=150,F32*H32-F32,"")</f>
        <v/>
      </c>
      <c r="K32" s="7" t="str">
        <f>IF(C32=70,F32*H32-F32,"")</f>
        <v/>
      </c>
      <c r="L32" s="7" t="str">
        <f>IF(C32=100,F32*H32-F32,"")</f>
        <v/>
      </c>
      <c r="M32" s="14">
        <f>G32*H32-G32</f>
        <v>0</v>
      </c>
      <c r="N32" s="14" t="str">
        <f>IF(C32=100,(L32+F32)/4,IF(C32=150,(J32+F32)/6,IF(C32=70,(K32+F32)/2.8,"")))</f>
        <v/>
      </c>
      <c r="O32" s="19" t="str">
        <f t="shared" si="1"/>
        <v/>
      </c>
      <c r="P32" s="19" t="str">
        <f t="shared" si="2"/>
        <v/>
      </c>
    </row>
    <row r="33" spans="1:16" x14ac:dyDescent="0.25">
      <c r="A33" s="21" t="s">
        <v>24</v>
      </c>
      <c r="B33" s="21"/>
      <c r="C33" s="22"/>
      <c r="D33" s="22"/>
      <c r="E33" s="24"/>
      <c r="F33" s="22"/>
      <c r="G33" s="23">
        <f t="shared" si="0"/>
        <v>0</v>
      </c>
      <c r="H33" s="13">
        <v>4</v>
      </c>
      <c r="I33" s="6" t="str">
        <f>IF(C33=100,L33/4,IF(C33=150,J33/6,""))</f>
        <v/>
      </c>
      <c r="J33" s="7" t="str">
        <f>IF(C33=150,F33*H33-F33,"")</f>
        <v/>
      </c>
      <c r="K33" s="7" t="str">
        <f>IF(C33=70,F33*H33-F33,"")</f>
        <v/>
      </c>
      <c r="L33" s="7" t="str">
        <f>IF(C33=100,F33*H33-F33,"")</f>
        <v/>
      </c>
      <c r="M33" s="23">
        <f>G33*H33-G33</f>
        <v>0</v>
      </c>
      <c r="N33" s="23" t="str">
        <f>IF(C33=100,(L33+F33)/4,IF(C33=150,(J33+F33)/6,IF(C33=70,(K33+F33)/2.8,"")))</f>
        <v/>
      </c>
      <c r="O33" s="24" t="str">
        <f t="shared" si="1"/>
        <v/>
      </c>
      <c r="P33" s="24" t="str">
        <f t="shared" si="2"/>
        <v/>
      </c>
    </row>
    <row r="34" spans="1:16" x14ac:dyDescent="0.25">
      <c r="A34" s="12" t="s">
        <v>272</v>
      </c>
      <c r="B34" s="12" t="s">
        <v>250</v>
      </c>
      <c r="C34" s="13"/>
      <c r="D34" s="13"/>
      <c r="E34" s="19">
        <f>F34/95</f>
        <v>6.0105263157894738E-2</v>
      </c>
      <c r="F34" s="13">
        <v>5.71</v>
      </c>
      <c r="G34" s="14">
        <f t="shared" ref="G34:G62" si="4">D34*F34</f>
        <v>0</v>
      </c>
      <c r="H34" s="13">
        <v>4</v>
      </c>
      <c r="I34" s="6" t="str">
        <f>IF(C34=100,L34/4,IF(C34=150,J34/6,""))</f>
        <v/>
      </c>
      <c r="J34" s="7" t="str">
        <f>IF(C34=150,F34*H34-F34,"")</f>
        <v/>
      </c>
      <c r="K34" s="7" t="str">
        <f>IF(C34=70,F34*H34-F34,"")</f>
        <v/>
      </c>
      <c r="L34" s="7" t="str">
        <f>IF(C34=100,F34*H34-F34,"")</f>
        <v/>
      </c>
      <c r="M34" s="14">
        <f>G34*H34-G34</f>
        <v>0</v>
      </c>
      <c r="N34" s="14" t="str">
        <f>IF(C34=100,(L34+F34)/4,IF(C34=150,(J34+F34)/6,IF(C34=70,(K34+F34)/2.8,"")))</f>
        <v/>
      </c>
      <c r="O34" s="19" t="str">
        <f t="shared" ref="O34:O62" si="5">IF(C34=100,F34/4,IF(C34=150,F34/6,IF(C34=70,F34/2.8,"")))</f>
        <v/>
      </c>
      <c r="P34" s="19" t="str">
        <f t="shared" ref="P34:P62" si="6">IF(O34="","",O34/25)</f>
        <v/>
      </c>
    </row>
    <row r="35" spans="1:16" x14ac:dyDescent="0.25">
      <c r="A35" s="3" t="s">
        <v>271</v>
      </c>
      <c r="B35" s="3" t="s">
        <v>250</v>
      </c>
      <c r="C35" s="4"/>
      <c r="D35" s="4"/>
      <c r="E35" s="20">
        <f>F35/910</f>
        <v>4.32967032967033E-3</v>
      </c>
      <c r="F35" s="4">
        <v>3.94</v>
      </c>
      <c r="G35" s="5">
        <f t="shared" si="4"/>
        <v>0</v>
      </c>
      <c r="H35" s="13">
        <v>4</v>
      </c>
      <c r="I35" s="6" t="str">
        <f>IF(C35=100,L35/4,IF(C35=150,J35/6,""))</f>
        <v/>
      </c>
      <c r="J35" s="7" t="str">
        <f>IF(C35=150,F35*H35-F35,"")</f>
        <v/>
      </c>
      <c r="K35" s="7" t="str">
        <f>IF(C35=70,F35*H35-F35,"")</f>
        <v/>
      </c>
      <c r="L35" s="7" t="str">
        <f>IF(C35=100,F35*H35-F35,"")</f>
        <v/>
      </c>
      <c r="M35" s="5">
        <f>G35*H35-G35</f>
        <v>0</v>
      </c>
      <c r="N35" s="5" t="str">
        <f>IF(C35=100,(L35+F35)/4,IF(C35=150,(J35+F35)/6,IF(C35=70,(K35+F35)/2.8,"")))</f>
        <v/>
      </c>
      <c r="O35" s="18" t="str">
        <f t="shared" si="5"/>
        <v/>
      </c>
      <c r="P35" s="20" t="str">
        <f t="shared" si="6"/>
        <v/>
      </c>
    </row>
    <row r="36" spans="1:16" x14ac:dyDescent="0.25">
      <c r="A36" s="12" t="s">
        <v>363</v>
      </c>
      <c r="B36" s="12" t="s">
        <v>250</v>
      </c>
      <c r="C36" s="4"/>
      <c r="D36" s="4"/>
      <c r="E36" s="20"/>
      <c r="F36" s="13">
        <v>4.79</v>
      </c>
      <c r="G36" s="14">
        <f t="shared" si="4"/>
        <v>0</v>
      </c>
      <c r="H36" s="13">
        <v>4</v>
      </c>
      <c r="I36" s="31"/>
      <c r="J36" s="30"/>
      <c r="K36" s="30"/>
      <c r="L36" s="30"/>
      <c r="M36" s="4"/>
      <c r="N36" s="4"/>
      <c r="O36" s="18" t="str">
        <f t="shared" si="5"/>
        <v/>
      </c>
      <c r="P36" s="19" t="str">
        <f t="shared" si="6"/>
        <v/>
      </c>
    </row>
    <row r="37" spans="1:16" x14ac:dyDescent="0.25">
      <c r="A37" s="3" t="s">
        <v>80</v>
      </c>
      <c r="B37" s="3" t="s">
        <v>215</v>
      </c>
      <c r="C37" s="4"/>
      <c r="D37" s="4"/>
      <c r="E37" s="20">
        <f>F37/1000</f>
        <v>8.9899999999999997E-3</v>
      </c>
      <c r="F37" s="4">
        <v>8.99</v>
      </c>
      <c r="G37" s="5">
        <f t="shared" si="4"/>
        <v>0</v>
      </c>
      <c r="H37" s="13">
        <v>4</v>
      </c>
      <c r="I37" s="6" t="str">
        <f>IF(C37=100,L37/4,IF(C37=150,J37/6,""))</f>
        <v/>
      </c>
      <c r="J37" s="7" t="str">
        <f>IF(C37=150,F37*H37-F37,"")</f>
        <v/>
      </c>
      <c r="K37" s="7" t="str">
        <f>IF(C37=70,F37*H37-F37,"")</f>
        <v/>
      </c>
      <c r="L37" s="7" t="str">
        <f>IF(C37=100,F37*H37-F37,"")</f>
        <v/>
      </c>
      <c r="M37" s="5">
        <f>G37*H37-G37</f>
        <v>0</v>
      </c>
      <c r="N37" s="5" t="str">
        <f>IF(C37=100,(L37+F37)/4,IF(C37=150,(J37+F37)/6,IF(C37=70,(K37+F37)/2.8,"")))</f>
        <v/>
      </c>
      <c r="O37" s="18" t="str">
        <f t="shared" si="5"/>
        <v/>
      </c>
      <c r="P37" s="20" t="str">
        <f t="shared" si="6"/>
        <v/>
      </c>
    </row>
    <row r="38" spans="1:16" x14ac:dyDescent="0.25">
      <c r="A38" s="12" t="s">
        <v>408</v>
      </c>
      <c r="B38" s="12" t="s">
        <v>398</v>
      </c>
      <c r="C38" s="4"/>
      <c r="D38" s="4"/>
      <c r="E38" s="20">
        <f>F38/100</f>
        <v>2.8500000000000001E-2</v>
      </c>
      <c r="F38" s="13">
        <v>2.85</v>
      </c>
      <c r="G38" s="14">
        <f t="shared" si="4"/>
        <v>0</v>
      </c>
      <c r="H38" s="13">
        <v>4</v>
      </c>
      <c r="I38" s="31"/>
      <c r="J38" s="30"/>
      <c r="K38" s="30"/>
      <c r="L38" s="30"/>
      <c r="M38" s="4"/>
      <c r="N38" s="4"/>
      <c r="O38" s="18" t="str">
        <f t="shared" si="5"/>
        <v/>
      </c>
      <c r="P38" s="19" t="str">
        <f t="shared" si="6"/>
        <v/>
      </c>
    </row>
    <row r="39" spans="1:16" x14ac:dyDescent="0.25">
      <c r="A39" s="12" t="s">
        <v>406</v>
      </c>
      <c r="B39" s="12" t="s">
        <v>398</v>
      </c>
      <c r="C39" s="4"/>
      <c r="D39" s="4"/>
      <c r="E39" s="20"/>
      <c r="F39" s="13">
        <v>1.06</v>
      </c>
      <c r="G39" s="14">
        <f t="shared" si="4"/>
        <v>0</v>
      </c>
      <c r="H39" s="13">
        <v>4</v>
      </c>
      <c r="I39" s="31"/>
      <c r="J39" s="30"/>
      <c r="K39" s="30"/>
      <c r="L39" s="30"/>
      <c r="M39" s="4"/>
      <c r="N39" s="4"/>
      <c r="O39" s="18" t="str">
        <f t="shared" si="5"/>
        <v/>
      </c>
      <c r="P39" s="19" t="str">
        <f t="shared" si="6"/>
        <v/>
      </c>
    </row>
    <row r="40" spans="1:16" x14ac:dyDescent="0.25">
      <c r="A40" s="3" t="s">
        <v>239</v>
      </c>
      <c r="B40" s="3" t="s">
        <v>238</v>
      </c>
      <c r="C40" s="4"/>
      <c r="D40" s="4"/>
      <c r="E40" s="20">
        <f>F40/200</f>
        <v>0.06</v>
      </c>
      <c r="F40" s="4">
        <v>12</v>
      </c>
      <c r="G40" s="5">
        <f t="shared" si="4"/>
        <v>0</v>
      </c>
      <c r="H40" s="13">
        <v>4</v>
      </c>
      <c r="I40" s="6" t="str">
        <f>IF(C40=100,L40/4,IF(C40=150,J40/6,""))</f>
        <v/>
      </c>
      <c r="J40" s="7" t="str">
        <f>IF(C40=150,F40*H40-F40,"")</f>
        <v/>
      </c>
      <c r="K40" s="7" t="str">
        <f>IF(C40=70,F40*H40-F40,"")</f>
        <v/>
      </c>
      <c r="L40" s="7" t="str">
        <f>IF(C40=100,F40*H40-F40,"")</f>
        <v/>
      </c>
      <c r="M40" s="5">
        <f>G40*H40-G40</f>
        <v>0</v>
      </c>
      <c r="N40" s="5" t="str">
        <f>IF(C40=100,(L40+F40)/4,IF(C40=150,(J40+F40)/6,IF(C40=70,(K40+F40)/2.8,"")))</f>
        <v/>
      </c>
      <c r="O40" s="18" t="str">
        <f t="shared" si="5"/>
        <v/>
      </c>
      <c r="P40" s="20" t="str">
        <f t="shared" si="6"/>
        <v/>
      </c>
    </row>
    <row r="41" spans="1:16" x14ac:dyDescent="0.25">
      <c r="A41" s="3" t="s">
        <v>69</v>
      </c>
      <c r="B41" s="3" t="s">
        <v>209</v>
      </c>
      <c r="C41" s="4"/>
      <c r="D41" s="4"/>
      <c r="E41" s="20"/>
      <c r="F41" s="4">
        <v>2.15</v>
      </c>
      <c r="G41" s="5">
        <f t="shared" si="4"/>
        <v>0</v>
      </c>
      <c r="H41" s="13">
        <v>4</v>
      </c>
      <c r="I41" s="6" t="str">
        <f>IF(C41=100,L41/4,IF(C41=150,J41/6,""))</f>
        <v/>
      </c>
      <c r="J41" s="7" t="str">
        <f>IF(C41=150,F41*H41-F41,"")</f>
        <v/>
      </c>
      <c r="K41" s="7" t="str">
        <f>IF(C41=70,F41*H41-F41,"")</f>
        <v/>
      </c>
      <c r="L41" s="7" t="str">
        <f>IF(C41=100,F41*H41-F41,"")</f>
        <v/>
      </c>
      <c r="M41" s="5">
        <f>G41*H41-G41</f>
        <v>0</v>
      </c>
      <c r="N41" s="5" t="str">
        <f>IF(C41=100,(L41+F41)/4,IF(C41=150,(J41+F41)/6,IF(C41=70,(K41+F41)/2.8,"")))</f>
        <v/>
      </c>
      <c r="O41" s="18" t="str">
        <f t="shared" si="5"/>
        <v/>
      </c>
      <c r="P41" s="20" t="str">
        <f t="shared" si="6"/>
        <v/>
      </c>
    </row>
    <row r="42" spans="1:16" x14ac:dyDescent="0.25">
      <c r="A42" s="3" t="s">
        <v>67</v>
      </c>
      <c r="B42" s="3" t="s">
        <v>209</v>
      </c>
      <c r="C42" s="4"/>
      <c r="D42" s="4"/>
      <c r="E42" s="20"/>
      <c r="F42" s="4">
        <v>5.39</v>
      </c>
      <c r="G42" s="5">
        <f t="shared" si="4"/>
        <v>0</v>
      </c>
      <c r="H42" s="13">
        <v>4</v>
      </c>
      <c r="I42" s="6" t="str">
        <f>IF(C42=100,L42/4,IF(C42=150,J42/6,""))</f>
        <v/>
      </c>
      <c r="J42" s="7" t="str">
        <f>IF(C42=150,F42*H42-F42,"")</f>
        <v/>
      </c>
      <c r="K42" s="7" t="str">
        <f>IF(C42=70,F42*H42-F42,"")</f>
        <v/>
      </c>
      <c r="L42" s="7" t="str">
        <f>IF(C42=100,F42*H42-F42,"")</f>
        <v/>
      </c>
      <c r="M42" s="5">
        <f>G42*H42-G42</f>
        <v>0</v>
      </c>
      <c r="N42" s="5" t="str">
        <f>IF(C42=100,(L42+F42)/4,IF(C42=150,(J42+F42)/6,IF(C42=70,(K42+F42)/2.8,"")))</f>
        <v/>
      </c>
      <c r="O42" s="18" t="str">
        <f t="shared" si="5"/>
        <v/>
      </c>
      <c r="P42" s="20" t="str">
        <f t="shared" si="6"/>
        <v/>
      </c>
    </row>
    <row r="43" spans="1:16" x14ac:dyDescent="0.25">
      <c r="A43" s="3" t="s">
        <v>63</v>
      </c>
      <c r="B43" s="3" t="s">
        <v>209</v>
      </c>
      <c r="C43" s="4"/>
      <c r="D43" s="4"/>
      <c r="E43" s="20"/>
      <c r="F43" s="4">
        <v>1.69</v>
      </c>
      <c r="G43" s="5">
        <f t="shared" si="4"/>
        <v>0</v>
      </c>
      <c r="H43" s="13">
        <v>4</v>
      </c>
      <c r="I43" s="6" t="str">
        <f>IF(C43=100,L43/4,IF(C43=150,J43/6,""))</f>
        <v/>
      </c>
      <c r="J43" s="7" t="str">
        <f>IF(C43=150,F43*H43-F43,"")</f>
        <v/>
      </c>
      <c r="K43" s="7" t="str">
        <f>IF(C43=70,F43*H43-F43,"")</f>
        <v/>
      </c>
      <c r="L43" s="7" t="str">
        <f>IF(C43=100,F43*H43-F43,"")</f>
        <v/>
      </c>
      <c r="M43" s="5">
        <f>G43*H43-G43</f>
        <v>0</v>
      </c>
      <c r="N43" s="5" t="str">
        <f>IF(C43=100,(L43+F43)/4,IF(C43=150,(J43+F43)/6,IF(C43=70,(K43+F43)/2.8,"")))</f>
        <v/>
      </c>
      <c r="O43" s="18" t="str">
        <f t="shared" si="5"/>
        <v/>
      </c>
      <c r="P43" s="20" t="str">
        <f t="shared" si="6"/>
        <v/>
      </c>
    </row>
    <row r="44" spans="1:16" x14ac:dyDescent="0.25">
      <c r="A44" s="12" t="s">
        <v>287</v>
      </c>
      <c r="B44" s="12" t="s">
        <v>250</v>
      </c>
      <c r="C44" s="4"/>
      <c r="D44" s="4"/>
      <c r="E44" s="20"/>
      <c r="F44" s="13">
        <v>2.2799999999999998</v>
      </c>
      <c r="G44" s="14">
        <f t="shared" si="4"/>
        <v>0</v>
      </c>
      <c r="H44" s="13">
        <v>4</v>
      </c>
      <c r="I44" s="31"/>
      <c r="J44" s="30"/>
      <c r="K44" s="30"/>
      <c r="L44" s="30"/>
      <c r="M44" s="4"/>
      <c r="N44" s="4"/>
      <c r="O44" s="18" t="str">
        <f t="shared" si="5"/>
        <v/>
      </c>
      <c r="P44" s="19" t="str">
        <f t="shared" si="6"/>
        <v/>
      </c>
    </row>
    <row r="45" spans="1:16" x14ac:dyDescent="0.25">
      <c r="A45" s="12" t="s">
        <v>290</v>
      </c>
      <c r="B45" s="12" t="s">
        <v>250</v>
      </c>
      <c r="C45" s="4"/>
      <c r="D45" s="4"/>
      <c r="E45" s="20"/>
      <c r="F45" s="13">
        <v>6</v>
      </c>
      <c r="G45" s="14">
        <f t="shared" si="4"/>
        <v>0</v>
      </c>
      <c r="H45" s="13">
        <v>4</v>
      </c>
      <c r="I45" s="31"/>
      <c r="J45" s="30"/>
      <c r="K45" s="30"/>
      <c r="L45" s="30"/>
      <c r="M45" s="4"/>
      <c r="N45" s="4"/>
      <c r="O45" s="18" t="str">
        <f t="shared" si="5"/>
        <v/>
      </c>
      <c r="P45" s="19" t="str">
        <f t="shared" si="6"/>
        <v/>
      </c>
    </row>
    <row r="46" spans="1:16" x14ac:dyDescent="0.25">
      <c r="A46" s="3" t="s">
        <v>52</v>
      </c>
      <c r="B46" s="3" t="s">
        <v>209</v>
      </c>
      <c r="C46" s="4"/>
      <c r="D46" s="4"/>
      <c r="E46" s="20"/>
      <c r="F46" s="4">
        <v>5.98</v>
      </c>
      <c r="G46" s="5">
        <f t="shared" si="4"/>
        <v>0</v>
      </c>
      <c r="H46" s="13">
        <v>4</v>
      </c>
      <c r="I46" s="6" t="str">
        <f>IF(C46=100,L46/4,IF(C46=150,J46/6,""))</f>
        <v/>
      </c>
      <c r="J46" s="7" t="str">
        <f>IF(C46=150,F46*H46-F46,"")</f>
        <v/>
      </c>
      <c r="K46" s="7" t="str">
        <f>IF(C46=70,F46*H46-F46,"")</f>
        <v/>
      </c>
      <c r="L46" s="7" t="str">
        <f>IF(C46=100,F46*H46-F46,"")</f>
        <v/>
      </c>
      <c r="M46" s="5">
        <f>G46*H46-G46</f>
        <v>0</v>
      </c>
      <c r="N46" s="5" t="str">
        <f>IF(C46=100,(L46+F46)/4,IF(C46=150,(J46+F46)/6,IF(C46=70,(K46+F46)/2.8,"")))</f>
        <v/>
      </c>
      <c r="O46" s="18" t="str">
        <f t="shared" si="5"/>
        <v/>
      </c>
      <c r="P46" s="20" t="str">
        <f t="shared" si="6"/>
        <v/>
      </c>
    </row>
    <row r="47" spans="1:16" x14ac:dyDescent="0.25">
      <c r="A47" s="3" t="s">
        <v>251</v>
      </c>
      <c r="B47" s="3" t="s">
        <v>250</v>
      </c>
      <c r="C47" s="4"/>
      <c r="D47" s="4"/>
      <c r="E47" s="20"/>
      <c r="F47" s="4">
        <v>6.01</v>
      </c>
      <c r="G47" s="5">
        <f t="shared" si="4"/>
        <v>0</v>
      </c>
      <c r="H47" s="13">
        <v>4</v>
      </c>
      <c r="I47" s="6" t="str">
        <f>IF(C47=100,L47/4,IF(C47=150,J47/6,""))</f>
        <v/>
      </c>
      <c r="J47" s="7" t="str">
        <f>IF(C47=150,F47*H47-F47,"")</f>
        <v/>
      </c>
      <c r="K47" s="7" t="str">
        <f>IF(C47=70,F47*H47-F47,"")</f>
        <v/>
      </c>
      <c r="L47" s="7" t="str">
        <f>IF(C47=100,F47*H47-F47,"")</f>
        <v/>
      </c>
      <c r="M47" s="5">
        <f>G47*H47-G47</f>
        <v>0</v>
      </c>
      <c r="N47" s="5" t="str">
        <f>IF(C47=100,(L47+F47)/4,IF(C47=150,(J47+F47)/6,IF(C47=70,(K47+F47)/2.8,"")))</f>
        <v/>
      </c>
      <c r="O47" s="18" t="str">
        <f t="shared" si="5"/>
        <v/>
      </c>
      <c r="P47" s="20" t="str">
        <f t="shared" si="6"/>
        <v/>
      </c>
    </row>
    <row r="48" spans="1:16" x14ac:dyDescent="0.25">
      <c r="A48" s="21" t="s">
        <v>23</v>
      </c>
      <c r="B48" s="21"/>
      <c r="C48" s="22"/>
      <c r="D48" s="22"/>
      <c r="E48" s="24"/>
      <c r="F48" s="22"/>
      <c r="G48" s="23">
        <f t="shared" si="4"/>
        <v>0</v>
      </c>
      <c r="H48" s="13">
        <v>4</v>
      </c>
      <c r="I48" s="6" t="str">
        <f>IF(C48=100,L48/4,IF(C48=150,J48/6,""))</f>
        <v/>
      </c>
      <c r="J48" s="7" t="str">
        <f>IF(C48=150,F48*H48-F48,"")</f>
        <v/>
      </c>
      <c r="K48" s="7" t="str">
        <f>IF(C48=70,F48*H48-F48,"")</f>
        <v/>
      </c>
      <c r="L48" s="7" t="str">
        <f>IF(C48=100,F48*H48-F48,"")</f>
        <v/>
      </c>
      <c r="M48" s="23">
        <f>G48*H48-G48</f>
        <v>0</v>
      </c>
      <c r="N48" s="23" t="str">
        <f>IF(C48=100,(L48+F48)/4,IF(C48=150,(J48+F48)/6,IF(C48=70,(K48+F48)/2.8,"")))</f>
        <v/>
      </c>
      <c r="O48" s="24" t="str">
        <f t="shared" si="5"/>
        <v/>
      </c>
      <c r="P48" s="24" t="str">
        <f t="shared" si="6"/>
        <v/>
      </c>
    </row>
    <row r="49" spans="1:16" x14ac:dyDescent="0.25">
      <c r="A49" s="21" t="s">
        <v>20</v>
      </c>
      <c r="B49" s="21"/>
      <c r="C49" s="22"/>
      <c r="D49" s="22"/>
      <c r="E49" s="24"/>
      <c r="F49" s="22"/>
      <c r="G49" s="23">
        <f t="shared" si="4"/>
        <v>0</v>
      </c>
      <c r="H49" s="13">
        <v>4</v>
      </c>
      <c r="I49" s="6" t="str">
        <f>IF(C49=100,L49/4,IF(C49=150,J49/6,""))</f>
        <v/>
      </c>
      <c r="J49" s="7" t="str">
        <f>IF(C49=150,F49*H49-F49,"")</f>
        <v/>
      </c>
      <c r="K49" s="7" t="str">
        <f>IF(C49=70,F49*H49-F49,"")</f>
        <v/>
      </c>
      <c r="L49" s="7" t="str">
        <f>IF(C49=100,F49*H49-F49,"")</f>
        <v/>
      </c>
      <c r="M49" s="23">
        <f>G49*H49-G49</f>
        <v>0</v>
      </c>
      <c r="N49" s="23" t="str">
        <f>IF(C49=100,(L49+F49)/4,IF(C49=150,(J49+F49)/6,IF(C49=70,(K49+F49)/2.8,"")))</f>
        <v/>
      </c>
      <c r="O49" s="24" t="str">
        <f t="shared" si="5"/>
        <v/>
      </c>
      <c r="P49" s="24" t="str">
        <f t="shared" si="6"/>
        <v/>
      </c>
    </row>
    <row r="50" spans="1:16" x14ac:dyDescent="0.25">
      <c r="A50" s="12" t="s">
        <v>347</v>
      </c>
      <c r="B50" s="12" t="s">
        <v>250</v>
      </c>
      <c r="C50" s="4"/>
      <c r="D50" s="4"/>
      <c r="E50" s="20">
        <f>F50/300</f>
        <v>1.5066666666666666E-2</v>
      </c>
      <c r="F50" s="13">
        <v>4.5199999999999996</v>
      </c>
      <c r="G50" s="14">
        <f t="shared" si="4"/>
        <v>0</v>
      </c>
      <c r="H50" s="13">
        <v>4</v>
      </c>
      <c r="I50" s="31"/>
      <c r="J50" s="30"/>
      <c r="K50" s="30"/>
      <c r="L50" s="30"/>
      <c r="M50" s="4"/>
      <c r="N50" s="4"/>
      <c r="O50" s="18" t="str">
        <f t="shared" si="5"/>
        <v/>
      </c>
      <c r="P50" s="19" t="str">
        <f t="shared" si="6"/>
        <v/>
      </c>
    </row>
    <row r="51" spans="1:16" x14ac:dyDescent="0.25">
      <c r="A51" s="21" t="s">
        <v>22</v>
      </c>
      <c r="B51" s="21"/>
      <c r="C51" s="22"/>
      <c r="D51" s="22"/>
      <c r="E51" s="24"/>
      <c r="F51" s="22"/>
      <c r="G51" s="23">
        <f t="shared" si="4"/>
        <v>0</v>
      </c>
      <c r="H51" s="13">
        <v>4</v>
      </c>
      <c r="I51" s="6" t="str">
        <f>IF(C51=100,L51/4,IF(C51=150,J51/6,""))</f>
        <v/>
      </c>
      <c r="J51" s="7" t="str">
        <f>IF(C51=150,F51*H51-F51,"")</f>
        <v/>
      </c>
      <c r="K51" s="7" t="str">
        <f>IF(C51=70,F51*H51-F51,"")</f>
        <v/>
      </c>
      <c r="L51" s="7" t="str">
        <f>IF(C51=100,F51*H51-F51,"")</f>
        <v/>
      </c>
      <c r="M51" s="23">
        <f>G51*H51-G51</f>
        <v>0</v>
      </c>
      <c r="N51" s="23" t="str">
        <f>IF(C51=100,(L51+F51)/4,IF(C51=150,(J51+F51)/6,IF(C51=70,(K51+F51)/2.8,"")))</f>
        <v/>
      </c>
      <c r="O51" s="24" t="str">
        <f t="shared" si="5"/>
        <v/>
      </c>
      <c r="P51" s="24" t="str">
        <f t="shared" si="6"/>
        <v/>
      </c>
    </row>
    <row r="52" spans="1:16" x14ac:dyDescent="0.25">
      <c r="A52" s="12" t="s">
        <v>330</v>
      </c>
      <c r="B52" s="12" t="s">
        <v>250</v>
      </c>
      <c r="C52" s="4"/>
      <c r="D52" s="4"/>
      <c r="E52" s="20">
        <f>F52/100</f>
        <v>1.9699999999999999E-2</v>
      </c>
      <c r="F52" s="13">
        <v>1.97</v>
      </c>
      <c r="G52" s="14">
        <f t="shared" si="4"/>
        <v>0</v>
      </c>
      <c r="H52" s="13">
        <v>4</v>
      </c>
      <c r="I52" s="31"/>
      <c r="J52" s="30"/>
      <c r="K52" s="30"/>
      <c r="L52" s="30"/>
      <c r="M52" s="4"/>
      <c r="N52" s="4"/>
      <c r="O52" s="18" t="str">
        <f t="shared" si="5"/>
        <v/>
      </c>
      <c r="P52" s="19" t="str">
        <f t="shared" si="6"/>
        <v/>
      </c>
    </row>
    <row r="53" spans="1:16" x14ac:dyDescent="0.25">
      <c r="A53" s="3" t="s">
        <v>252</v>
      </c>
      <c r="B53" s="3" t="s">
        <v>250</v>
      </c>
      <c r="C53" s="4"/>
      <c r="D53" s="4"/>
      <c r="E53" s="20">
        <f>F53/100</f>
        <v>2.3799999999999998E-2</v>
      </c>
      <c r="F53" s="4">
        <v>2.38</v>
      </c>
      <c r="G53" s="5">
        <f t="shared" si="4"/>
        <v>0</v>
      </c>
      <c r="H53" s="13">
        <v>4</v>
      </c>
      <c r="I53" s="6" t="str">
        <f>IF(C53=100,L53/4,IF(C53=150,J53/6,""))</f>
        <v/>
      </c>
      <c r="J53" s="7" t="str">
        <f>IF(C53=150,F53*H53-F53,"")</f>
        <v/>
      </c>
      <c r="K53" s="7" t="str">
        <f>IF(C53=70,F53*H53-F53,"")</f>
        <v/>
      </c>
      <c r="L53" s="7" t="str">
        <f>IF(C53=100,F53*H53-F53,"")</f>
        <v/>
      </c>
      <c r="M53" s="5">
        <f>G53*H53-G53</f>
        <v>0</v>
      </c>
      <c r="N53" s="5" t="str">
        <f>IF(C53=100,(L53+F53)/4,IF(C53=150,(J53+F53)/6,IF(C53=70,(K53+F53)/2.8,"")))</f>
        <v/>
      </c>
      <c r="O53" s="18" t="str">
        <f t="shared" si="5"/>
        <v/>
      </c>
      <c r="P53" s="20" t="str">
        <f t="shared" si="6"/>
        <v/>
      </c>
    </row>
    <row r="54" spans="1:16" x14ac:dyDescent="0.25">
      <c r="A54" s="3" t="s">
        <v>275</v>
      </c>
      <c r="B54" s="3" t="s">
        <v>250</v>
      </c>
      <c r="C54" s="4"/>
      <c r="D54" s="4"/>
      <c r="E54" s="20">
        <f>F54/100</f>
        <v>2.0199999999999999E-2</v>
      </c>
      <c r="F54" s="4">
        <v>2.02</v>
      </c>
      <c r="G54" s="5">
        <f t="shared" si="4"/>
        <v>0</v>
      </c>
      <c r="H54" s="13">
        <v>4</v>
      </c>
      <c r="I54" s="6" t="str">
        <f>IF(C54=100,L54/4,IF(C54=150,J54/6,""))</f>
        <v/>
      </c>
      <c r="J54" s="7" t="str">
        <f>IF(C54=150,F54*H54-F54,"")</f>
        <v/>
      </c>
      <c r="K54" s="7" t="str">
        <f>IF(C54=70,F54*H54-F54,"")</f>
        <v/>
      </c>
      <c r="L54" s="7" t="str">
        <f>IF(C54=100,F54*H54-F54,"")</f>
        <v/>
      </c>
      <c r="M54" s="5">
        <f>G54*H54-G54</f>
        <v>0</v>
      </c>
      <c r="N54" s="5" t="str">
        <f>IF(C54=100,(L54+F54)/4,IF(C54=150,(J54+F54)/6,IF(C54=70,(K54+F54)/2.8,"")))</f>
        <v/>
      </c>
      <c r="O54" s="18" t="str">
        <f t="shared" si="5"/>
        <v/>
      </c>
      <c r="P54" s="20" t="str">
        <f t="shared" si="6"/>
        <v/>
      </c>
    </row>
    <row r="55" spans="1:16" x14ac:dyDescent="0.25">
      <c r="A55" s="12" t="s">
        <v>331</v>
      </c>
      <c r="B55" s="12" t="s">
        <v>250</v>
      </c>
      <c r="C55" s="4"/>
      <c r="D55" s="4"/>
      <c r="E55" s="20">
        <f>F55/100</f>
        <v>2.0499999999999997E-2</v>
      </c>
      <c r="F55" s="13">
        <v>2.0499999999999998</v>
      </c>
      <c r="G55" s="14">
        <f t="shared" si="4"/>
        <v>0</v>
      </c>
      <c r="H55" s="13">
        <v>4</v>
      </c>
      <c r="I55" s="31"/>
      <c r="J55" s="30"/>
      <c r="K55" s="30"/>
      <c r="L55" s="30"/>
      <c r="M55" s="4"/>
      <c r="N55" s="4"/>
      <c r="O55" s="18" t="str">
        <f t="shared" si="5"/>
        <v/>
      </c>
      <c r="P55" s="19" t="str">
        <f t="shared" si="6"/>
        <v/>
      </c>
    </row>
    <row r="56" spans="1:16" x14ac:dyDescent="0.25">
      <c r="A56" s="3" t="s">
        <v>276</v>
      </c>
      <c r="B56" s="3" t="s">
        <v>250</v>
      </c>
      <c r="C56" s="4"/>
      <c r="D56" s="4"/>
      <c r="E56" s="20">
        <f>F56/100</f>
        <v>0.02</v>
      </c>
      <c r="F56" s="4">
        <v>2</v>
      </c>
      <c r="G56" s="5">
        <f t="shared" si="4"/>
        <v>0</v>
      </c>
      <c r="H56" s="13">
        <v>4</v>
      </c>
      <c r="I56" s="6" t="str">
        <f>IF(C56=100,L56/4,IF(C56=150,J56/6,""))</f>
        <v/>
      </c>
      <c r="J56" s="7" t="str">
        <f>IF(C56=150,F56*H56-F56,"")</f>
        <v/>
      </c>
      <c r="K56" s="7" t="str">
        <f>IF(C56=70,F56*H56-F56,"")</f>
        <v/>
      </c>
      <c r="L56" s="7" t="str">
        <f>IF(C56=100,F56*H56-F56,"")</f>
        <v/>
      </c>
      <c r="M56" s="5">
        <f>G56*H56-G56</f>
        <v>0</v>
      </c>
      <c r="N56" s="5" t="str">
        <f>IF(C56=100,(L56+F56)/4,IF(C56=150,(J56+F56)/6,IF(C56=70,(K56+F56)/2.8,"")))</f>
        <v/>
      </c>
      <c r="O56" s="18" t="str">
        <f t="shared" si="5"/>
        <v/>
      </c>
      <c r="P56" s="20" t="str">
        <f t="shared" si="6"/>
        <v/>
      </c>
    </row>
    <row r="57" spans="1:16" x14ac:dyDescent="0.25">
      <c r="A57" s="12" t="s">
        <v>387</v>
      </c>
      <c r="B57" s="12" t="s">
        <v>250</v>
      </c>
      <c r="C57" s="4"/>
      <c r="D57" s="4"/>
      <c r="E57" s="20">
        <f>F57/5000</f>
        <v>1.2819999999999999E-3</v>
      </c>
      <c r="F57" s="13">
        <v>6.41</v>
      </c>
      <c r="G57" s="14">
        <f t="shared" si="4"/>
        <v>0</v>
      </c>
      <c r="H57" s="13">
        <v>4</v>
      </c>
      <c r="I57" s="31"/>
      <c r="J57" s="30"/>
      <c r="K57" s="30"/>
      <c r="L57" s="30"/>
      <c r="M57" s="4"/>
      <c r="N57" s="4"/>
      <c r="O57" s="18" t="str">
        <f t="shared" si="5"/>
        <v/>
      </c>
      <c r="P57" s="19" t="str">
        <f t="shared" si="6"/>
        <v/>
      </c>
    </row>
    <row r="58" spans="1:16" x14ac:dyDescent="0.25">
      <c r="A58" s="12" t="s">
        <v>364</v>
      </c>
      <c r="B58" s="12" t="s">
        <v>250</v>
      </c>
      <c r="C58" s="4"/>
      <c r="D58" s="4"/>
      <c r="E58" s="20"/>
      <c r="F58" s="13">
        <v>4.3499999999999996</v>
      </c>
      <c r="G58" s="14">
        <f t="shared" si="4"/>
        <v>0</v>
      </c>
      <c r="H58" s="13">
        <v>4</v>
      </c>
      <c r="I58" s="31"/>
      <c r="J58" s="30"/>
      <c r="K58" s="30"/>
      <c r="L58" s="30"/>
      <c r="M58" s="4"/>
      <c r="N58" s="4"/>
      <c r="O58" s="18" t="str">
        <f t="shared" si="5"/>
        <v/>
      </c>
      <c r="P58" s="19" t="str">
        <f t="shared" si="6"/>
        <v/>
      </c>
    </row>
    <row r="59" spans="1:16" x14ac:dyDescent="0.25">
      <c r="A59" s="12" t="s">
        <v>355</v>
      </c>
      <c r="B59" s="12" t="s">
        <v>250</v>
      </c>
      <c r="C59" s="4"/>
      <c r="D59" s="4"/>
      <c r="E59" s="20">
        <f>F59/500</f>
        <v>2.1319999999999999E-2</v>
      </c>
      <c r="F59" s="13">
        <v>10.66</v>
      </c>
      <c r="G59" s="14">
        <f t="shared" si="4"/>
        <v>0</v>
      </c>
      <c r="H59" s="13">
        <v>4</v>
      </c>
      <c r="I59" s="31"/>
      <c r="J59" s="30"/>
      <c r="K59" s="30"/>
      <c r="L59" s="30"/>
      <c r="M59" s="4"/>
      <c r="N59" s="4"/>
      <c r="O59" s="18" t="str">
        <f t="shared" si="5"/>
        <v/>
      </c>
      <c r="P59" s="19" t="str">
        <f t="shared" si="6"/>
        <v/>
      </c>
    </row>
    <row r="60" spans="1:16" x14ac:dyDescent="0.25">
      <c r="A60" s="3" t="s">
        <v>253</v>
      </c>
      <c r="B60" s="3" t="s">
        <v>250</v>
      </c>
      <c r="C60" s="4"/>
      <c r="D60" s="4"/>
      <c r="E60" s="20">
        <f>F60/100</f>
        <v>2.5099999999999997E-2</v>
      </c>
      <c r="F60" s="4">
        <v>2.5099999999999998</v>
      </c>
      <c r="G60" s="5">
        <f t="shared" si="4"/>
        <v>0</v>
      </c>
      <c r="H60" s="13">
        <v>4</v>
      </c>
      <c r="I60" s="6" t="str">
        <f>IF(C60=100,L60/4,IF(C60=150,J60/6,""))</f>
        <v/>
      </c>
      <c r="J60" s="7" t="str">
        <f>IF(C60=150,F60*H60-F60,"")</f>
        <v/>
      </c>
      <c r="K60" s="7" t="str">
        <f>IF(C60=70,F60*H60-F60,"")</f>
        <v/>
      </c>
      <c r="L60" s="7" t="str">
        <f>IF(C60=100,F60*H60-F60,"")</f>
        <v/>
      </c>
      <c r="M60" s="5">
        <f>G60*H60-G60</f>
        <v>0</v>
      </c>
      <c r="N60" s="5" t="str">
        <f>IF(C60=100,(L60+F60)/4,IF(C60=150,(J60+F60)/6,IF(C60=70,(K60+F60)/2.8,"")))</f>
        <v/>
      </c>
      <c r="O60" s="18" t="str">
        <f t="shared" si="5"/>
        <v/>
      </c>
      <c r="P60" s="20" t="str">
        <f t="shared" si="6"/>
        <v/>
      </c>
    </row>
    <row r="61" spans="1:16" x14ac:dyDescent="0.25">
      <c r="A61" s="12" t="s">
        <v>395</v>
      </c>
      <c r="B61" s="12" t="s">
        <v>250</v>
      </c>
      <c r="C61" s="4"/>
      <c r="D61" s="4"/>
      <c r="E61" s="20">
        <f>F61/1000</f>
        <v>3.5099999999999997E-3</v>
      </c>
      <c r="F61" s="13">
        <v>3.51</v>
      </c>
      <c r="G61" s="14">
        <f t="shared" si="4"/>
        <v>0</v>
      </c>
      <c r="H61" s="13">
        <v>4</v>
      </c>
      <c r="I61" s="31"/>
      <c r="J61" s="30"/>
      <c r="K61" s="30"/>
      <c r="L61" s="30"/>
      <c r="M61" s="4"/>
      <c r="N61" s="4"/>
      <c r="O61" s="18" t="str">
        <f t="shared" si="5"/>
        <v/>
      </c>
      <c r="P61" s="19" t="str">
        <f t="shared" si="6"/>
        <v/>
      </c>
    </row>
    <row r="62" spans="1:16" x14ac:dyDescent="0.25">
      <c r="A62" s="21" t="s">
        <v>21</v>
      </c>
      <c r="B62" s="21"/>
      <c r="C62" s="22"/>
      <c r="D62" s="22"/>
      <c r="E62" s="24"/>
      <c r="F62" s="22"/>
      <c r="G62" s="23">
        <f t="shared" si="4"/>
        <v>0</v>
      </c>
      <c r="H62" s="13">
        <v>4</v>
      </c>
      <c r="I62" s="6" t="str">
        <f>IF(C62=100,L62/4,IF(C62=150,J62/6,""))</f>
        <v/>
      </c>
      <c r="J62" s="7" t="str">
        <f>IF(C62=150,F62*H62-F62,"")</f>
        <v/>
      </c>
      <c r="K62" s="7" t="str">
        <f>IF(C62=70,F62*H62-F62,"")</f>
        <v/>
      </c>
      <c r="L62" s="7" t="str">
        <f>IF(C62=100,F62*H62-F62,"")</f>
        <v/>
      </c>
      <c r="M62" s="23">
        <f>G62*H62-G62</f>
        <v>0</v>
      </c>
      <c r="N62" s="23" t="str">
        <f>IF(C62=100,(L62+F62)/4,IF(C62=150,(J62+F62)/6,IF(C62=70,(K62+F62)/2.8,"")))</f>
        <v/>
      </c>
      <c r="O62" s="24" t="str">
        <f t="shared" si="5"/>
        <v/>
      </c>
      <c r="P62" s="24" t="str">
        <f t="shared" si="6"/>
        <v/>
      </c>
    </row>
    <row r="63" spans="1:16" x14ac:dyDescent="0.25">
      <c r="A63" s="11"/>
      <c r="B63" s="11"/>
      <c r="C63" s="4"/>
      <c r="D63" s="4"/>
      <c r="E63" s="20"/>
      <c r="F63" s="4"/>
      <c r="G63" s="4"/>
      <c r="H63" s="13">
        <v>4</v>
      </c>
      <c r="I63" s="31"/>
      <c r="J63" s="30"/>
      <c r="K63" s="30"/>
      <c r="L63" s="30"/>
      <c r="M63" s="4"/>
      <c r="N63" s="4"/>
      <c r="O63" s="4"/>
      <c r="P63" s="4"/>
    </row>
    <row r="64" spans="1:16" x14ac:dyDescent="0.25">
      <c r="A64" s="11"/>
      <c r="B64" s="11"/>
      <c r="C64" s="4"/>
      <c r="D64" s="4"/>
      <c r="E64" s="20"/>
      <c r="F64" s="4"/>
      <c r="G64" s="4"/>
      <c r="H64" s="13">
        <v>4</v>
      </c>
      <c r="I64" s="31"/>
      <c r="J64" s="30"/>
      <c r="K64" s="30"/>
      <c r="L64" s="30"/>
      <c r="M64" s="4"/>
      <c r="N64" s="4"/>
      <c r="O64" s="4"/>
      <c r="P64" s="4"/>
    </row>
    <row r="65" spans="1:16" x14ac:dyDescent="0.25">
      <c r="A65" s="11"/>
      <c r="B65" s="11"/>
      <c r="C65" s="4"/>
      <c r="D65" s="4"/>
      <c r="E65" s="20"/>
      <c r="F65" s="4"/>
      <c r="G65" s="4"/>
      <c r="H65" s="13">
        <v>4</v>
      </c>
      <c r="I65" s="31"/>
      <c r="J65" s="30"/>
      <c r="K65" s="30"/>
      <c r="L65" s="30"/>
      <c r="M65" s="4"/>
      <c r="N65" s="4"/>
      <c r="O65" s="4"/>
      <c r="P65" s="4"/>
    </row>
    <row r="66" spans="1:16" x14ac:dyDescent="0.25">
      <c r="A66" s="11"/>
      <c r="B66" s="11"/>
      <c r="C66" s="4"/>
      <c r="D66" s="4"/>
      <c r="E66" s="20"/>
      <c r="F66" s="4"/>
      <c r="G66" s="4"/>
      <c r="H66" s="13">
        <v>4</v>
      </c>
      <c r="I66" s="31"/>
      <c r="J66" s="30"/>
      <c r="K66" s="30"/>
      <c r="L66" s="30"/>
      <c r="M66" s="4"/>
      <c r="N66" s="4"/>
      <c r="O66" s="4"/>
      <c r="P66" s="4"/>
    </row>
    <row r="67" spans="1:16" x14ac:dyDescent="0.25">
      <c r="A67" s="11"/>
      <c r="B67" s="11"/>
      <c r="C67" s="4"/>
      <c r="D67" s="4"/>
      <c r="E67" s="20"/>
      <c r="F67" s="4"/>
      <c r="G67" s="4"/>
      <c r="H67" s="13">
        <v>4</v>
      </c>
      <c r="I67" s="31"/>
      <c r="J67" s="30"/>
      <c r="K67" s="30"/>
      <c r="L67" s="30"/>
      <c r="M67" s="4"/>
      <c r="N67" s="4"/>
      <c r="O67" s="4"/>
      <c r="P67" s="4"/>
    </row>
    <row r="68" spans="1:16" x14ac:dyDescent="0.25">
      <c r="A68" s="11"/>
      <c r="B68" s="11"/>
      <c r="C68" s="4"/>
      <c r="D68" s="4"/>
      <c r="E68" s="20"/>
      <c r="F68" s="4"/>
      <c r="G68" s="4"/>
      <c r="H68" s="13">
        <v>4</v>
      </c>
      <c r="I68" s="31"/>
      <c r="J68" s="30"/>
      <c r="K68" s="30"/>
      <c r="L68" s="30"/>
      <c r="M68" s="4"/>
      <c r="N68" s="4"/>
      <c r="O68" s="4"/>
      <c r="P68" s="4"/>
    </row>
    <row r="69" spans="1:16" x14ac:dyDescent="0.25">
      <c r="A69" s="11"/>
      <c r="B69" s="11"/>
      <c r="C69" s="4"/>
      <c r="D69" s="4"/>
      <c r="E69" s="20"/>
      <c r="F69" s="4"/>
      <c r="G69" s="4"/>
      <c r="H69" s="13">
        <v>4</v>
      </c>
      <c r="I69" s="31"/>
      <c r="J69" s="30"/>
      <c r="K69" s="30"/>
      <c r="L69" s="30"/>
      <c r="M69" s="4"/>
      <c r="N69" s="4"/>
      <c r="O69" s="4"/>
      <c r="P69" s="4"/>
    </row>
    <row r="70" spans="1:16" x14ac:dyDescent="0.25">
      <c r="A70" s="11"/>
      <c r="B70" s="11"/>
      <c r="C70" s="4"/>
      <c r="D70" s="4"/>
      <c r="E70" s="20"/>
      <c r="F70" s="4"/>
      <c r="G70" s="4"/>
      <c r="H70" s="13">
        <v>4</v>
      </c>
      <c r="I70" s="31"/>
      <c r="J70" s="30"/>
      <c r="K70" s="30"/>
      <c r="L70" s="30"/>
      <c r="M70" s="4"/>
      <c r="N70" s="4"/>
      <c r="O70" s="4"/>
      <c r="P70" s="4"/>
    </row>
    <row r="71" spans="1:16" x14ac:dyDescent="0.25">
      <c r="A71" s="11"/>
      <c r="B71" s="11"/>
      <c r="C71" s="4"/>
      <c r="D71" s="4"/>
      <c r="E71" s="20"/>
      <c r="F71" s="4"/>
      <c r="G71" s="4"/>
      <c r="H71" s="13">
        <v>4</v>
      </c>
      <c r="I71" s="31"/>
      <c r="J71" s="30"/>
      <c r="K71" s="30"/>
      <c r="L71" s="30"/>
      <c r="M71" s="4"/>
      <c r="N71" s="4"/>
      <c r="O71" s="4"/>
      <c r="P71" s="4"/>
    </row>
    <row r="72" spans="1:16" x14ac:dyDescent="0.25">
      <c r="A72" s="3" t="s">
        <v>312</v>
      </c>
      <c r="B72" s="3" t="s">
        <v>250</v>
      </c>
      <c r="C72" s="4"/>
      <c r="D72" s="4"/>
      <c r="E72" s="20">
        <f>F72/12500</f>
        <v>9.456E-4</v>
      </c>
      <c r="F72" s="4">
        <v>11.82</v>
      </c>
      <c r="G72" s="4"/>
      <c r="H72" s="13">
        <v>4</v>
      </c>
      <c r="I72" s="31"/>
      <c r="J72" s="30"/>
      <c r="K72" s="30"/>
      <c r="L72" s="30"/>
      <c r="M72" s="4"/>
      <c r="N72" s="4"/>
      <c r="O72" s="4"/>
      <c r="P72" s="4"/>
    </row>
    <row r="73" spans="1:16" x14ac:dyDescent="0.25">
      <c r="A73" s="3" t="s">
        <v>291</v>
      </c>
      <c r="B73" s="3" t="s">
        <v>250</v>
      </c>
      <c r="C73" s="4"/>
      <c r="D73" s="4"/>
      <c r="E73" s="20">
        <f>F73/2500</f>
        <v>4.4840000000000001E-3</v>
      </c>
      <c r="F73" s="4">
        <v>11.21</v>
      </c>
      <c r="G73" s="4"/>
      <c r="H73" s="13">
        <v>4</v>
      </c>
      <c r="I73" s="31"/>
      <c r="J73" s="30"/>
      <c r="K73" s="30"/>
      <c r="L73" s="30"/>
      <c r="M73" s="4"/>
      <c r="N73" s="4"/>
      <c r="O73" s="4"/>
      <c r="P73" s="4"/>
    </row>
    <row r="74" spans="1:16" x14ac:dyDescent="0.25">
      <c r="A74" s="3" t="s">
        <v>256</v>
      </c>
      <c r="B74" s="3" t="s">
        <v>250</v>
      </c>
      <c r="C74" s="11"/>
      <c r="D74" s="11"/>
      <c r="E74" s="20">
        <f>F74/2500</f>
        <v>3.8560000000000001E-3</v>
      </c>
      <c r="F74" s="4">
        <v>9.64</v>
      </c>
      <c r="G74" s="4"/>
      <c r="H74" s="13">
        <v>4</v>
      </c>
      <c r="I74" s="31"/>
      <c r="J74" s="30"/>
      <c r="K74" s="30"/>
      <c r="L74" s="30"/>
      <c r="M74" s="4"/>
      <c r="N74" s="4"/>
      <c r="O74" s="4"/>
      <c r="P74" s="4"/>
    </row>
    <row r="75" spans="1:16" x14ac:dyDescent="0.25">
      <c r="A75" s="3" t="s">
        <v>298</v>
      </c>
      <c r="B75" s="3" t="s">
        <v>250</v>
      </c>
      <c r="C75" s="4"/>
      <c r="D75" s="4"/>
      <c r="E75" s="20">
        <f>F75/2500</f>
        <v>4.6119999999999998E-3</v>
      </c>
      <c r="F75" s="4">
        <v>11.53</v>
      </c>
      <c r="G75" s="4"/>
      <c r="H75" s="13">
        <v>4</v>
      </c>
      <c r="I75" s="31"/>
      <c r="J75" s="30"/>
      <c r="K75" s="30"/>
      <c r="L75" s="30"/>
      <c r="M75" s="4"/>
      <c r="N75" s="4"/>
      <c r="O75" s="4"/>
      <c r="P75" s="4"/>
    </row>
    <row r="76" spans="1:16" x14ac:dyDescent="0.25">
      <c r="A76" s="3" t="s">
        <v>316</v>
      </c>
      <c r="B76" s="3" t="s">
        <v>250</v>
      </c>
      <c r="C76" s="4"/>
      <c r="D76" s="4"/>
      <c r="E76" s="20">
        <f>F76/500</f>
        <v>1.2999999999999999E-3</v>
      </c>
      <c r="F76" s="4">
        <v>0.65</v>
      </c>
      <c r="G76" s="4"/>
      <c r="H76" s="13">
        <v>4</v>
      </c>
      <c r="I76" s="31"/>
      <c r="J76" s="30"/>
      <c r="K76" s="30"/>
      <c r="L76" s="30"/>
      <c r="M76" s="4"/>
      <c r="N76" s="4"/>
      <c r="O76" s="4"/>
      <c r="P76" s="4"/>
    </row>
    <row r="77" spans="1:16" x14ac:dyDescent="0.25">
      <c r="A77" s="3" t="s">
        <v>326</v>
      </c>
      <c r="B77" s="3" t="s">
        <v>250</v>
      </c>
      <c r="C77" s="4"/>
      <c r="D77" s="4"/>
      <c r="E77" s="20">
        <f>F77/5000</f>
        <v>1.768E-3</v>
      </c>
      <c r="F77" s="4">
        <v>8.84</v>
      </c>
      <c r="G77" s="4"/>
      <c r="H77" s="13">
        <v>4</v>
      </c>
      <c r="I77" s="31"/>
      <c r="J77" s="30"/>
      <c r="K77" s="30"/>
      <c r="L77" s="30"/>
      <c r="M77" s="4"/>
      <c r="N77" s="4"/>
      <c r="O77" s="4"/>
      <c r="P77" s="4"/>
    </row>
    <row r="78" spans="1:16" x14ac:dyDescent="0.25">
      <c r="A78" s="3" t="s">
        <v>382</v>
      </c>
      <c r="B78" s="3" t="s">
        <v>250</v>
      </c>
      <c r="C78" s="4"/>
      <c r="D78" s="4"/>
      <c r="E78" s="20">
        <f>F78/5000</f>
        <v>2.4299999999999999E-3</v>
      </c>
      <c r="F78" s="4">
        <v>12.15</v>
      </c>
      <c r="G78" s="4"/>
      <c r="H78" s="13">
        <v>4</v>
      </c>
      <c r="I78" s="31"/>
      <c r="J78" s="30"/>
      <c r="K78" s="30"/>
      <c r="L78" s="30"/>
      <c r="M78" s="4"/>
      <c r="N78" s="4"/>
      <c r="O78" s="4"/>
      <c r="P78" s="4"/>
    </row>
    <row r="79" spans="1:16" x14ac:dyDescent="0.25">
      <c r="A79" s="3" t="s">
        <v>299</v>
      </c>
      <c r="B79" s="3" t="s">
        <v>250</v>
      </c>
      <c r="C79" s="4"/>
      <c r="D79" s="4"/>
      <c r="E79" s="20">
        <f>F79/5000</f>
        <v>2.1299999999999999E-3</v>
      </c>
      <c r="F79" s="4">
        <v>10.65</v>
      </c>
      <c r="G79" s="4"/>
      <c r="H79" s="13">
        <v>4</v>
      </c>
      <c r="I79" s="31"/>
      <c r="J79" s="30"/>
      <c r="K79" s="30"/>
      <c r="L79" s="30"/>
      <c r="M79" s="4"/>
      <c r="N79" s="4"/>
      <c r="O79" s="4"/>
      <c r="P79" s="4"/>
    </row>
    <row r="80" spans="1:16" x14ac:dyDescent="0.25">
      <c r="A80" s="3" t="s">
        <v>105</v>
      </c>
      <c r="B80" s="3" t="s">
        <v>215</v>
      </c>
      <c r="C80" s="4"/>
      <c r="D80" s="4"/>
      <c r="E80" s="37">
        <f>F80/3000</f>
        <v>1.9333333333333333E-3</v>
      </c>
      <c r="F80" s="4">
        <v>5.8</v>
      </c>
      <c r="G80" s="4"/>
      <c r="H80" s="13">
        <v>4</v>
      </c>
      <c r="I80" s="31"/>
      <c r="J80" s="30"/>
      <c r="K80" s="30"/>
      <c r="L80" s="30"/>
      <c r="M80" s="4"/>
      <c r="N80" s="4"/>
      <c r="O80" s="4"/>
      <c r="P80" s="4"/>
    </row>
    <row r="81" spans="1:16" x14ac:dyDescent="0.25">
      <c r="A81" s="12" t="s">
        <v>309</v>
      </c>
      <c r="B81" s="12" t="s">
        <v>250</v>
      </c>
      <c r="C81" s="13"/>
      <c r="D81" s="13"/>
      <c r="E81" s="19">
        <f>F81/1000</f>
        <v>3.0000000000000001E-3</v>
      </c>
      <c r="F81" s="13">
        <v>3</v>
      </c>
      <c r="G81" s="4"/>
      <c r="H81" s="13">
        <v>4</v>
      </c>
      <c r="I81" s="31"/>
      <c r="J81" s="30"/>
      <c r="K81" s="30"/>
      <c r="L81" s="30"/>
      <c r="M81" s="4"/>
      <c r="N81" s="4"/>
      <c r="O81" s="4"/>
      <c r="P81" s="4"/>
    </row>
    <row r="82" spans="1:16" x14ac:dyDescent="0.25">
      <c r="A82" s="21" t="s">
        <v>35</v>
      </c>
      <c r="B82" s="21"/>
      <c r="C82" s="22"/>
      <c r="D82" s="22"/>
      <c r="E82" s="24"/>
      <c r="F82" s="22"/>
      <c r="G82" s="4"/>
      <c r="H82" s="13">
        <v>4</v>
      </c>
      <c r="I82" s="31"/>
      <c r="J82" s="30"/>
      <c r="K82" s="30"/>
      <c r="L82" s="30"/>
      <c r="M82" s="4"/>
      <c r="N82" s="4"/>
      <c r="O82" s="4"/>
      <c r="P82" s="4"/>
    </row>
    <row r="83" spans="1:16" x14ac:dyDescent="0.25">
      <c r="A83" s="3" t="s">
        <v>97</v>
      </c>
      <c r="B83" s="3" t="s">
        <v>215</v>
      </c>
      <c r="C83" s="4"/>
      <c r="D83" s="4"/>
      <c r="E83" s="20"/>
      <c r="F83" s="4">
        <v>15</v>
      </c>
      <c r="G83" s="4"/>
      <c r="H83" s="13">
        <v>4</v>
      </c>
      <c r="I83" s="31"/>
      <c r="J83" s="30"/>
      <c r="K83" s="30"/>
      <c r="L83" s="30"/>
      <c r="M83" s="4"/>
      <c r="N83" s="4"/>
      <c r="O83" s="4"/>
      <c r="P83" s="4"/>
    </row>
    <row r="84" spans="1:16" x14ac:dyDescent="0.25">
      <c r="A84" s="21" t="s">
        <v>34</v>
      </c>
      <c r="B84" s="21"/>
      <c r="C84" s="22"/>
      <c r="D84" s="22"/>
      <c r="E84" s="24"/>
      <c r="F84" s="22"/>
      <c r="G84" s="4"/>
      <c r="H84" s="13">
        <v>4</v>
      </c>
      <c r="I84" s="31"/>
      <c r="J84" s="30"/>
      <c r="K84" s="30"/>
      <c r="L84" s="30"/>
      <c r="M84" s="4"/>
      <c r="N84" s="4"/>
      <c r="O84" s="4"/>
      <c r="P84" s="4"/>
    </row>
    <row r="85" spans="1:16" x14ac:dyDescent="0.25">
      <c r="A85" s="3" t="s">
        <v>155</v>
      </c>
      <c r="B85" s="3" t="s">
        <v>215</v>
      </c>
      <c r="C85" s="4"/>
      <c r="D85" s="4"/>
      <c r="E85" s="20">
        <f>F85/3000</f>
        <v>9.0000000000000008E-4</v>
      </c>
      <c r="F85" s="4">
        <v>2.7</v>
      </c>
      <c r="G85" s="4"/>
      <c r="H85" s="13">
        <v>4</v>
      </c>
      <c r="I85" s="31"/>
      <c r="J85" s="30"/>
      <c r="K85" s="30"/>
      <c r="L85" s="30"/>
      <c r="M85" s="4"/>
      <c r="N85" s="4"/>
      <c r="O85" s="4"/>
      <c r="P85" s="4"/>
    </row>
    <row r="86" spans="1:16" x14ac:dyDescent="0.25">
      <c r="A86" s="3" t="s">
        <v>88</v>
      </c>
      <c r="B86" s="3" t="s">
        <v>215</v>
      </c>
      <c r="C86" s="4"/>
      <c r="D86" s="4"/>
      <c r="E86" s="20"/>
      <c r="F86" s="4">
        <v>0.17</v>
      </c>
      <c r="G86" s="4"/>
      <c r="H86" s="13">
        <v>4</v>
      </c>
      <c r="I86" s="31"/>
      <c r="J86" s="30"/>
      <c r="K86" s="30"/>
      <c r="L86" s="30"/>
      <c r="M86" s="4"/>
      <c r="N86" s="4"/>
      <c r="O86" s="4"/>
      <c r="P86" s="4"/>
    </row>
    <row r="87" spans="1:16" x14ac:dyDescent="0.25">
      <c r="A87" s="3" t="s">
        <v>192</v>
      </c>
      <c r="B87" s="3" t="s">
        <v>190</v>
      </c>
      <c r="C87" s="4"/>
      <c r="D87" s="4"/>
      <c r="E87" s="20"/>
      <c r="F87" s="4">
        <v>53.5</v>
      </c>
      <c r="G87" s="4"/>
      <c r="H87" s="13">
        <v>4</v>
      </c>
      <c r="I87" s="31"/>
      <c r="J87" s="30"/>
      <c r="K87" s="30"/>
      <c r="L87" s="30"/>
      <c r="M87" s="4"/>
      <c r="N87" s="4"/>
      <c r="O87" s="4"/>
      <c r="P87" s="4"/>
    </row>
    <row r="88" spans="1:16" x14ac:dyDescent="0.25">
      <c r="A88" s="21" t="s">
        <v>33</v>
      </c>
      <c r="B88" s="21"/>
      <c r="C88" s="22"/>
      <c r="D88" s="22"/>
      <c r="E88" s="24"/>
      <c r="F88" s="22"/>
      <c r="G88" s="4"/>
      <c r="H88" s="13">
        <v>4</v>
      </c>
      <c r="I88" s="31"/>
      <c r="J88" s="30"/>
      <c r="K88" s="30"/>
      <c r="L88" s="30"/>
      <c r="M88" s="4"/>
      <c r="N88" s="4"/>
      <c r="O88" s="4"/>
      <c r="P88" s="4"/>
    </row>
    <row r="89" spans="1:16" x14ac:dyDescent="0.25">
      <c r="A89" s="3" t="s">
        <v>156</v>
      </c>
      <c r="B89" s="3" t="s">
        <v>215</v>
      </c>
      <c r="C89" s="4"/>
      <c r="D89" s="4"/>
      <c r="E89" s="20"/>
      <c r="F89" s="4">
        <v>6.75</v>
      </c>
      <c r="G89" s="4"/>
      <c r="H89" s="13">
        <v>4</v>
      </c>
      <c r="I89" s="31"/>
      <c r="J89" s="30"/>
      <c r="K89" s="30"/>
      <c r="L89" s="30"/>
      <c r="M89" s="4"/>
      <c r="N89" s="4"/>
      <c r="O89" s="4"/>
      <c r="P89" s="4"/>
    </row>
    <row r="90" spans="1:16" x14ac:dyDescent="0.25">
      <c r="A90" s="12" t="s">
        <v>259</v>
      </c>
      <c r="B90" s="12" t="s">
        <v>250</v>
      </c>
      <c r="C90" s="13"/>
      <c r="D90" s="13"/>
      <c r="E90" s="19">
        <f>F90/5000</f>
        <v>3.6679999999999998E-3</v>
      </c>
      <c r="F90" s="13">
        <v>18.34</v>
      </c>
      <c r="G90" s="4"/>
      <c r="H90" s="13">
        <v>4</v>
      </c>
      <c r="I90" s="31"/>
      <c r="J90" s="30"/>
      <c r="K90" s="30"/>
      <c r="L90" s="30"/>
      <c r="M90" s="4"/>
      <c r="N90" s="4"/>
      <c r="O90" s="4"/>
      <c r="P90" s="4"/>
    </row>
    <row r="91" spans="1:16" x14ac:dyDescent="0.25">
      <c r="A91" s="3" t="s">
        <v>139</v>
      </c>
      <c r="B91" s="3" t="s">
        <v>215</v>
      </c>
      <c r="C91" s="4"/>
      <c r="D91" s="4"/>
      <c r="E91" s="20">
        <f>F91/3000</f>
        <v>1.0200000000000001E-3</v>
      </c>
      <c r="F91" s="4">
        <v>3.06</v>
      </c>
      <c r="G91" s="4"/>
      <c r="H91" s="13">
        <v>4</v>
      </c>
      <c r="I91" s="31"/>
      <c r="J91" s="30"/>
      <c r="K91" s="30"/>
      <c r="L91" s="30"/>
      <c r="M91" s="4"/>
      <c r="N91" s="4"/>
      <c r="O91" s="4"/>
      <c r="P91" s="4"/>
    </row>
    <row r="92" spans="1:16" x14ac:dyDescent="0.25">
      <c r="A92" s="11"/>
      <c r="B92" s="11"/>
      <c r="C92" s="4"/>
      <c r="D92" s="4"/>
      <c r="E92" s="20"/>
      <c r="F92" s="4"/>
      <c r="G92" s="4"/>
      <c r="H92" s="13">
        <v>4</v>
      </c>
      <c r="I92" s="31"/>
      <c r="J92" s="30"/>
      <c r="K92" s="30"/>
      <c r="L92" s="30"/>
      <c r="M92" s="4"/>
      <c r="N92" s="4"/>
      <c r="O92" s="4"/>
      <c r="P92" s="4"/>
    </row>
    <row r="93" spans="1:16" x14ac:dyDescent="0.25">
      <c r="A93" s="11"/>
      <c r="B93" s="11"/>
      <c r="C93" s="4"/>
      <c r="D93" s="4"/>
      <c r="E93" s="20"/>
      <c r="F93" s="4"/>
      <c r="G93" s="4"/>
      <c r="H93" s="13">
        <v>4</v>
      </c>
      <c r="I93" s="31"/>
      <c r="J93" s="30"/>
      <c r="K93" s="30"/>
      <c r="L93" s="30"/>
      <c r="M93" s="4"/>
      <c r="N93" s="4"/>
      <c r="O93" s="4"/>
      <c r="P93" s="4"/>
    </row>
    <row r="94" spans="1:16" x14ac:dyDescent="0.25">
      <c r="A94" s="11"/>
      <c r="B94" s="11"/>
      <c r="C94" s="4"/>
      <c r="D94" s="4"/>
      <c r="E94" s="20"/>
      <c r="F94" s="4"/>
      <c r="G94" s="4"/>
      <c r="H94" s="13">
        <v>4</v>
      </c>
      <c r="I94" s="31"/>
      <c r="J94" s="30"/>
      <c r="K94" s="30"/>
      <c r="L94" s="30"/>
      <c r="M94" s="4"/>
      <c r="N94" s="4"/>
      <c r="O94" s="4"/>
      <c r="P94" s="4"/>
    </row>
    <row r="95" spans="1:16" x14ac:dyDescent="0.25">
      <c r="A95" s="11"/>
      <c r="B95" s="11"/>
      <c r="C95" s="4"/>
      <c r="D95" s="4"/>
      <c r="E95" s="20"/>
      <c r="F95" s="4"/>
      <c r="G95" s="4"/>
      <c r="H95" s="13">
        <v>4</v>
      </c>
      <c r="I95" s="31"/>
      <c r="J95" s="30"/>
      <c r="K95" s="30"/>
      <c r="L95" s="30"/>
      <c r="M95" s="4"/>
      <c r="N95" s="4"/>
      <c r="O95" s="4"/>
      <c r="P95" s="4"/>
    </row>
    <row r="96" spans="1:16" x14ac:dyDescent="0.25">
      <c r="A96" s="11"/>
      <c r="B96" s="11"/>
      <c r="C96" s="4"/>
      <c r="D96" s="4"/>
      <c r="E96" s="20"/>
      <c r="F96" s="4"/>
      <c r="G96" s="4"/>
      <c r="H96" s="13">
        <v>4</v>
      </c>
      <c r="I96" s="31"/>
      <c r="J96" s="30"/>
      <c r="K96" s="30"/>
      <c r="L96" s="30"/>
      <c r="M96" s="4"/>
      <c r="N96" s="4"/>
      <c r="O96" s="4"/>
      <c r="P96" s="4"/>
    </row>
    <row r="97" spans="1:16" x14ac:dyDescent="0.25">
      <c r="A97" s="11"/>
      <c r="B97" s="11"/>
      <c r="C97" s="4"/>
      <c r="D97" s="4"/>
      <c r="E97" s="20"/>
      <c r="F97" s="4"/>
      <c r="G97" s="4"/>
      <c r="H97" s="13">
        <v>4</v>
      </c>
      <c r="I97" s="31"/>
      <c r="J97" s="30"/>
      <c r="K97" s="30"/>
      <c r="L97" s="30"/>
      <c r="M97" s="4"/>
      <c r="N97" s="4"/>
      <c r="O97" s="4"/>
      <c r="P97" s="4"/>
    </row>
    <row r="98" spans="1:16" x14ac:dyDescent="0.25">
      <c r="A98" s="11"/>
      <c r="B98" s="11"/>
      <c r="C98" s="4"/>
      <c r="D98" s="4"/>
      <c r="E98" s="20"/>
      <c r="F98" s="4"/>
      <c r="G98" s="4"/>
      <c r="H98" s="13">
        <v>4</v>
      </c>
      <c r="I98" s="31"/>
      <c r="J98" s="30"/>
      <c r="K98" s="30"/>
      <c r="L98" s="30"/>
      <c r="M98" s="4"/>
      <c r="N98" s="4"/>
      <c r="O98" s="4"/>
      <c r="P98" s="4"/>
    </row>
    <row r="99" spans="1:16" x14ac:dyDescent="0.25">
      <c r="A99" s="11"/>
      <c r="B99" s="11"/>
      <c r="C99" s="4"/>
      <c r="D99" s="4"/>
      <c r="E99" s="20"/>
      <c r="F99" s="4"/>
      <c r="G99" s="4"/>
      <c r="H99" s="13">
        <v>4</v>
      </c>
      <c r="I99" s="31"/>
      <c r="J99" s="30"/>
      <c r="K99" s="30"/>
      <c r="L99" s="30"/>
      <c r="M99" s="4"/>
      <c r="N99" s="4"/>
      <c r="O99" s="4"/>
      <c r="P99" s="4"/>
    </row>
    <row r="100" spans="1:16" x14ac:dyDescent="0.25">
      <c r="A100" s="11"/>
      <c r="B100" s="11"/>
      <c r="C100" s="4"/>
      <c r="D100" s="4"/>
      <c r="E100" s="20"/>
      <c r="F100" s="4"/>
      <c r="G100" s="4"/>
      <c r="H100" s="13">
        <v>4</v>
      </c>
      <c r="I100" s="31"/>
      <c r="J100" s="30"/>
      <c r="K100" s="30"/>
      <c r="L100" s="30"/>
      <c r="M100" s="4"/>
      <c r="N100" s="4"/>
      <c r="O100" s="4"/>
      <c r="P100" s="4"/>
    </row>
    <row r="101" spans="1:16" x14ac:dyDescent="0.25">
      <c r="A101" s="11"/>
      <c r="B101" s="11"/>
      <c r="C101" s="4"/>
      <c r="D101" s="4"/>
      <c r="E101" s="20"/>
      <c r="F101" s="4"/>
      <c r="G101" s="4"/>
      <c r="H101" s="13">
        <v>4</v>
      </c>
      <c r="I101" s="31"/>
      <c r="J101" s="30"/>
      <c r="K101" s="30"/>
      <c r="L101" s="30"/>
      <c r="M101" s="4"/>
      <c r="N101" s="4"/>
      <c r="O101" s="4"/>
      <c r="P101" s="4"/>
    </row>
    <row r="102" spans="1:16" x14ac:dyDescent="0.25">
      <c r="A102" s="11"/>
      <c r="B102" s="11"/>
      <c r="C102" s="4"/>
      <c r="D102" s="4"/>
      <c r="E102" s="20"/>
      <c r="F102" s="4"/>
      <c r="G102" s="4"/>
      <c r="H102" s="13">
        <v>4</v>
      </c>
      <c r="I102" s="31"/>
      <c r="J102" s="30"/>
      <c r="K102" s="30"/>
      <c r="L102" s="30"/>
      <c r="M102" s="4"/>
      <c r="N102" s="4"/>
      <c r="O102" s="4"/>
      <c r="P102" s="4"/>
    </row>
    <row r="103" spans="1:16" x14ac:dyDescent="0.25">
      <c r="A103" s="11"/>
      <c r="B103" s="11"/>
      <c r="C103" s="4"/>
      <c r="D103" s="4"/>
      <c r="E103" s="20"/>
      <c r="F103" s="4"/>
      <c r="G103" s="4"/>
      <c r="H103" s="13">
        <v>4</v>
      </c>
      <c r="I103" s="31"/>
      <c r="J103" s="30"/>
      <c r="K103" s="30"/>
      <c r="L103" s="30"/>
      <c r="M103" s="4"/>
      <c r="N103" s="4"/>
      <c r="O103" s="4"/>
      <c r="P103" s="4"/>
    </row>
    <row r="104" spans="1:16" x14ac:dyDescent="0.25">
      <c r="A104" s="11"/>
      <c r="B104" s="11"/>
      <c r="C104" s="4"/>
      <c r="D104" s="4"/>
      <c r="E104" s="20"/>
      <c r="F104" s="4"/>
      <c r="G104" s="4"/>
      <c r="H104" s="13">
        <v>4</v>
      </c>
      <c r="I104" s="31"/>
      <c r="J104" s="30"/>
      <c r="K104" s="30"/>
      <c r="L104" s="30"/>
      <c r="M104" s="4"/>
      <c r="N104" s="4"/>
      <c r="O104" s="4"/>
      <c r="P104" s="4"/>
    </row>
    <row r="105" spans="1:16" x14ac:dyDescent="0.25">
      <c r="A105" s="11"/>
      <c r="B105" s="11"/>
      <c r="C105" s="4"/>
      <c r="D105" s="4"/>
      <c r="E105" s="20"/>
      <c r="F105" s="4"/>
      <c r="G105" s="4"/>
      <c r="H105" s="13">
        <v>4</v>
      </c>
      <c r="I105" s="31"/>
      <c r="J105" s="30"/>
      <c r="K105" s="30"/>
      <c r="L105" s="30"/>
      <c r="M105" s="4"/>
      <c r="N105" s="4"/>
      <c r="O105" s="4"/>
      <c r="P105" s="4"/>
    </row>
    <row r="106" spans="1:16" x14ac:dyDescent="0.25">
      <c r="A106" s="11"/>
      <c r="B106" s="11"/>
      <c r="C106" s="4"/>
      <c r="D106" s="4"/>
      <c r="E106" s="20"/>
      <c r="F106" s="4"/>
      <c r="G106" s="4"/>
      <c r="H106" s="13">
        <v>4</v>
      </c>
      <c r="I106" s="31"/>
      <c r="J106" s="30"/>
      <c r="K106" s="30"/>
      <c r="L106" s="30"/>
      <c r="M106" s="4"/>
      <c r="N106" s="4"/>
      <c r="O106" s="4"/>
      <c r="P106" s="4"/>
    </row>
    <row r="107" spans="1:16" x14ac:dyDescent="0.25">
      <c r="A107" s="11"/>
      <c r="B107" s="11"/>
      <c r="C107" s="4"/>
      <c r="D107" s="4"/>
      <c r="E107" s="20"/>
      <c r="F107" s="4"/>
      <c r="G107" s="4"/>
      <c r="H107" s="13">
        <v>4</v>
      </c>
      <c r="I107" s="31"/>
      <c r="J107" s="30"/>
      <c r="K107" s="30"/>
      <c r="L107" s="30"/>
      <c r="M107" s="4"/>
      <c r="N107" s="4"/>
      <c r="O107" s="4"/>
      <c r="P107" s="4"/>
    </row>
    <row r="108" spans="1:16" x14ac:dyDescent="0.25">
      <c r="A108" s="11"/>
      <c r="B108" s="11"/>
      <c r="C108" s="4"/>
      <c r="D108" s="4"/>
      <c r="E108" s="20"/>
      <c r="F108" s="4"/>
      <c r="G108" s="4"/>
      <c r="H108" s="13">
        <v>4</v>
      </c>
      <c r="I108" s="31"/>
      <c r="J108" s="30"/>
      <c r="K108" s="30"/>
      <c r="L108" s="30"/>
      <c r="M108" s="4"/>
      <c r="N108" s="4"/>
      <c r="O108" s="4"/>
      <c r="P108" s="4"/>
    </row>
    <row r="109" spans="1:16" x14ac:dyDescent="0.25">
      <c r="A109" s="11"/>
      <c r="B109" s="11"/>
      <c r="C109" s="4"/>
      <c r="D109" s="4"/>
      <c r="E109" s="20"/>
      <c r="F109" s="4"/>
      <c r="G109" s="4"/>
      <c r="H109" s="13">
        <v>4</v>
      </c>
      <c r="I109" s="31"/>
      <c r="J109" s="30"/>
      <c r="K109" s="30"/>
      <c r="L109" s="30"/>
      <c r="M109" s="4"/>
      <c r="N109" s="4"/>
      <c r="O109" s="4"/>
      <c r="P109" s="4"/>
    </row>
    <row r="110" spans="1:16" x14ac:dyDescent="0.25">
      <c r="A110" s="11"/>
      <c r="B110" s="11"/>
      <c r="C110" s="4"/>
      <c r="D110" s="4"/>
      <c r="E110" s="20"/>
      <c r="F110" s="4"/>
      <c r="G110" s="4"/>
      <c r="H110" s="13">
        <v>4</v>
      </c>
      <c r="I110" s="31"/>
      <c r="J110" s="30"/>
      <c r="K110" s="30"/>
      <c r="L110" s="30"/>
      <c r="M110" s="4"/>
      <c r="N110" s="4"/>
      <c r="O110" s="4"/>
      <c r="P110" s="4"/>
    </row>
    <row r="111" spans="1:16" x14ac:dyDescent="0.25">
      <c r="A111" s="11"/>
      <c r="B111" s="11"/>
      <c r="C111" s="4"/>
      <c r="D111" s="4"/>
      <c r="E111" s="20"/>
      <c r="F111" s="4"/>
      <c r="G111" s="4"/>
      <c r="H111" s="13">
        <v>4</v>
      </c>
      <c r="I111" s="31"/>
      <c r="J111" s="30"/>
      <c r="K111" s="30"/>
      <c r="L111" s="30"/>
      <c r="M111" s="4"/>
      <c r="N111" s="4"/>
      <c r="O111" s="4"/>
      <c r="P111" s="4"/>
    </row>
    <row r="112" spans="1:16" x14ac:dyDescent="0.25">
      <c r="A112" s="11"/>
      <c r="B112" s="11"/>
      <c r="C112" s="4"/>
      <c r="D112" s="4"/>
      <c r="E112" s="20"/>
      <c r="F112" s="4"/>
      <c r="G112" s="4"/>
      <c r="H112" s="13">
        <v>4</v>
      </c>
      <c r="I112" s="31"/>
      <c r="J112" s="30"/>
      <c r="K112" s="30"/>
      <c r="L112" s="30"/>
      <c r="M112" s="4"/>
      <c r="N112" s="4"/>
      <c r="O112" s="4"/>
      <c r="P112" s="4"/>
    </row>
    <row r="113" spans="1:16" x14ac:dyDescent="0.25">
      <c r="A113" s="11"/>
      <c r="B113" s="11"/>
      <c r="C113" s="4"/>
      <c r="D113" s="4"/>
      <c r="E113" s="20"/>
      <c r="F113" s="4"/>
      <c r="G113" s="4"/>
      <c r="H113" s="13">
        <v>4</v>
      </c>
      <c r="I113" s="31"/>
      <c r="J113" s="30"/>
      <c r="K113" s="30"/>
      <c r="L113" s="30"/>
      <c r="M113" s="4"/>
      <c r="N113" s="4"/>
      <c r="O113" s="4"/>
      <c r="P113" s="4"/>
    </row>
    <row r="114" spans="1:16" x14ac:dyDescent="0.25">
      <c r="A114" s="11"/>
      <c r="B114" s="11"/>
      <c r="C114" s="4"/>
      <c r="D114" s="4"/>
      <c r="E114" s="20"/>
      <c r="F114" s="4"/>
      <c r="G114" s="4"/>
      <c r="H114" s="13">
        <v>4</v>
      </c>
      <c r="I114" s="31"/>
      <c r="J114" s="30"/>
      <c r="K114" s="30"/>
      <c r="L114" s="30"/>
      <c r="M114" s="4"/>
      <c r="N114" s="4"/>
      <c r="O114" s="4"/>
      <c r="P114" s="4"/>
    </row>
    <row r="115" spans="1:16" x14ac:dyDescent="0.25">
      <c r="A115" s="11"/>
      <c r="B115" s="11"/>
      <c r="C115" s="4"/>
      <c r="D115" s="4"/>
      <c r="E115" s="20"/>
      <c r="F115" s="4"/>
      <c r="G115" s="4"/>
      <c r="H115" s="13">
        <v>4</v>
      </c>
      <c r="I115" s="31"/>
      <c r="J115" s="30"/>
      <c r="K115" s="30"/>
      <c r="L115" s="30"/>
      <c r="M115" s="4"/>
      <c r="N115" s="4"/>
      <c r="O115" s="4"/>
      <c r="P115" s="4"/>
    </row>
    <row r="116" spans="1:16" x14ac:dyDescent="0.25">
      <c r="A116" s="11"/>
      <c r="B116" s="11"/>
      <c r="C116" s="4"/>
      <c r="D116" s="4"/>
      <c r="E116" s="20"/>
      <c r="F116" s="4"/>
      <c r="G116" s="4"/>
      <c r="H116" s="13">
        <v>4</v>
      </c>
      <c r="I116" s="31"/>
      <c r="J116" s="30"/>
      <c r="K116" s="30"/>
      <c r="L116" s="30"/>
      <c r="M116" s="4"/>
      <c r="N116" s="4"/>
      <c r="O116" s="4"/>
      <c r="P116" s="4"/>
    </row>
    <row r="117" spans="1:16" x14ac:dyDescent="0.25">
      <c r="A117" s="11"/>
      <c r="B117" s="11"/>
      <c r="C117" s="4"/>
      <c r="D117" s="4"/>
      <c r="E117" s="20"/>
      <c r="F117" s="4"/>
      <c r="G117" s="4"/>
      <c r="H117" s="13">
        <v>4</v>
      </c>
      <c r="I117" s="31"/>
      <c r="J117" s="30"/>
      <c r="K117" s="30"/>
      <c r="L117" s="30"/>
      <c r="M117" s="4"/>
      <c r="N117" s="4"/>
      <c r="O117" s="4"/>
      <c r="P117" s="4"/>
    </row>
    <row r="118" spans="1:16" x14ac:dyDescent="0.25">
      <c r="A118" s="11"/>
      <c r="B118" s="11"/>
      <c r="C118" s="4"/>
      <c r="D118" s="4"/>
      <c r="E118" s="20"/>
      <c r="F118" s="4"/>
      <c r="G118" s="4"/>
      <c r="H118" s="13">
        <v>4</v>
      </c>
      <c r="I118" s="31"/>
      <c r="J118" s="30"/>
      <c r="K118" s="30"/>
      <c r="L118" s="30"/>
      <c r="M118" s="4"/>
      <c r="N118" s="4"/>
      <c r="O118" s="4"/>
      <c r="P118" s="4"/>
    </row>
    <row r="119" spans="1:16" x14ac:dyDescent="0.25">
      <c r="A119" s="11"/>
      <c r="B119" s="11"/>
      <c r="C119" s="4"/>
      <c r="D119" s="4"/>
      <c r="E119" s="20"/>
      <c r="F119" s="4"/>
      <c r="G119" s="4"/>
      <c r="H119" s="13">
        <v>4</v>
      </c>
      <c r="I119" s="31"/>
      <c r="J119" s="30"/>
      <c r="K119" s="30"/>
      <c r="L119" s="30"/>
      <c r="M119" s="4"/>
      <c r="N119" s="4"/>
      <c r="O119" s="4"/>
      <c r="P119" s="4"/>
    </row>
  </sheetData>
  <sortState ref="A2:O120">
    <sortCondition ref="A2"/>
  </sortState>
  <conditionalFormatting sqref="N3:N27">
    <cfRule type="cellIs" dxfId="6" priority="1" operator="greaterThan">
      <formula>"1.5"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0"/>
  <sheetViews>
    <sheetView workbookViewId="0">
      <selection activeCell="E8" sqref="E8"/>
    </sheetView>
  </sheetViews>
  <sheetFormatPr baseColWidth="10" defaultRowHeight="15" x14ac:dyDescent="0.25"/>
  <cols>
    <col min="1" max="1" width="45.140625" bestFit="1" customWidth="1"/>
    <col min="2" max="2" width="15.140625" bestFit="1" customWidth="1"/>
    <col min="6" max="6" width="15.7109375" bestFit="1" customWidth="1"/>
    <col min="15" max="15" width="23.85546875" bestFit="1" customWidth="1"/>
  </cols>
  <sheetData>
    <row r="1" spans="1:17" x14ac:dyDescent="0.25">
      <c r="A1" s="16" t="s">
        <v>4</v>
      </c>
      <c r="B1" s="16" t="s">
        <v>189</v>
      </c>
      <c r="C1" s="16" t="s">
        <v>5</v>
      </c>
      <c r="D1" s="16" t="s">
        <v>0</v>
      </c>
      <c r="E1" s="16" t="s">
        <v>415</v>
      </c>
      <c r="F1" s="16" t="s">
        <v>416</v>
      </c>
      <c r="G1" s="16" t="s">
        <v>40</v>
      </c>
      <c r="H1" s="16" t="s">
        <v>1</v>
      </c>
      <c r="I1" s="16" t="s">
        <v>2</v>
      </c>
      <c r="J1" s="16"/>
      <c r="K1" s="16"/>
      <c r="L1" s="16"/>
      <c r="M1" s="16"/>
      <c r="N1" s="16" t="s">
        <v>3</v>
      </c>
      <c r="O1" s="16" t="s">
        <v>7</v>
      </c>
      <c r="P1" s="16"/>
      <c r="Q1" s="2" t="s">
        <v>6</v>
      </c>
    </row>
    <row r="2" spans="1:17" x14ac:dyDescent="0.25">
      <c r="A2" s="12" t="s">
        <v>384</v>
      </c>
      <c r="B2" s="12" t="s">
        <v>250</v>
      </c>
      <c r="C2" s="11"/>
      <c r="D2" s="11"/>
      <c r="E2" s="11"/>
      <c r="F2" s="20">
        <f>G2/3000</f>
        <v>5.3466666666666662E-3</v>
      </c>
      <c r="G2" s="13">
        <v>16.04</v>
      </c>
      <c r="H2" s="14">
        <f>D2*G2</f>
        <v>0</v>
      </c>
      <c r="I2" s="4">
        <v>4</v>
      </c>
      <c r="J2" s="28"/>
      <c r="K2" s="29"/>
      <c r="L2" s="29"/>
      <c r="M2" s="29"/>
      <c r="N2" s="11"/>
      <c r="O2" s="11"/>
      <c r="P2" s="18" t="str">
        <f>IF(C2=100,G2/4,IF(C2=150,G2/6,IF(C2=70,G2/2.8,"")))</f>
        <v/>
      </c>
      <c r="Q2" s="19" t="str">
        <f>IF(P2="","",P2/25)</f>
        <v/>
      </c>
    </row>
    <row r="3" spans="1:17" x14ac:dyDescent="0.25">
      <c r="A3" s="12" t="s">
        <v>193</v>
      </c>
      <c r="B3" s="4" t="s">
        <v>190</v>
      </c>
      <c r="C3" s="4"/>
      <c r="D3" s="4"/>
      <c r="E3" s="4"/>
      <c r="F3" s="20">
        <f>G3/3000</f>
        <v>5.3333333333333332E-3</v>
      </c>
      <c r="G3" s="13">
        <v>16</v>
      </c>
      <c r="H3" s="14">
        <f>D3*G3</f>
        <v>0</v>
      </c>
      <c r="I3" s="4">
        <v>4</v>
      </c>
      <c r="J3" s="31"/>
      <c r="K3" s="30"/>
      <c r="L3" s="30"/>
      <c r="M3" s="30"/>
      <c r="N3" s="4"/>
      <c r="O3" s="4"/>
      <c r="P3" s="18" t="str">
        <f>IF(C3=100,G3/4,IF(C3=150,G3/6,IF(C3=70,G3/2.8,"")))</f>
        <v/>
      </c>
      <c r="Q3" s="19" t="str">
        <f>IF(P3="","",P3/25)</f>
        <v/>
      </c>
    </row>
    <row r="4" spans="1:17" x14ac:dyDescent="0.25">
      <c r="A4" s="12" t="s">
        <v>267</v>
      </c>
      <c r="B4" s="12" t="s">
        <v>250</v>
      </c>
      <c r="C4" s="11"/>
      <c r="D4" s="11"/>
      <c r="E4" s="11">
        <f>G4/12</f>
        <v>1.1950000000000001</v>
      </c>
      <c r="F4" s="20"/>
      <c r="G4" s="13">
        <v>14.34</v>
      </c>
      <c r="H4" s="14">
        <f>D4*G4</f>
        <v>0</v>
      </c>
      <c r="I4" s="4">
        <v>4</v>
      </c>
      <c r="J4" s="28"/>
      <c r="K4" s="29"/>
      <c r="L4" s="29"/>
      <c r="M4" s="29"/>
      <c r="N4" s="11"/>
      <c r="O4" s="11"/>
      <c r="P4" s="18" t="str">
        <f>IF(C4=100,G4/4,IF(C4=150,G4/6,IF(C4=70,G4/2.8,"")))</f>
        <v/>
      </c>
      <c r="Q4" s="19" t="str">
        <f>IF(P4="","",P4/25)</f>
        <v/>
      </c>
    </row>
    <row r="5" spans="1:17" x14ac:dyDescent="0.25">
      <c r="A5" s="12" t="s">
        <v>265</v>
      </c>
      <c r="B5" s="12" t="s">
        <v>250</v>
      </c>
      <c r="C5" s="11"/>
      <c r="D5" s="11"/>
      <c r="E5" s="11"/>
      <c r="F5" s="20">
        <f>G5/1000</f>
        <v>5.6799999999999993E-3</v>
      </c>
      <c r="G5" s="13">
        <v>5.68</v>
      </c>
      <c r="H5" s="14">
        <f>D5*G5</f>
        <v>0</v>
      </c>
      <c r="I5" s="4">
        <v>4</v>
      </c>
      <c r="J5" s="28"/>
      <c r="K5" s="29"/>
      <c r="L5" s="29"/>
      <c r="M5" s="29"/>
      <c r="N5" s="11"/>
      <c r="O5" s="11"/>
      <c r="P5" s="18" t="str">
        <f>IF(C5=100,G5/4,IF(C5=150,G5/6,IF(C5=70,G5/2.8,"")))</f>
        <v/>
      </c>
      <c r="Q5" s="19" t="str">
        <f>IF(P5="","",P5/25)</f>
        <v/>
      </c>
    </row>
    <row r="6" spans="1:17" x14ac:dyDescent="0.25">
      <c r="A6" s="12" t="s">
        <v>289</v>
      </c>
      <c r="B6" s="12" t="s">
        <v>250</v>
      </c>
      <c r="C6" s="11"/>
      <c r="D6" s="11"/>
      <c r="E6" s="11"/>
      <c r="F6" s="20">
        <f>G6/1000</f>
        <v>4.62E-3</v>
      </c>
      <c r="G6" s="13">
        <v>4.62</v>
      </c>
      <c r="H6" s="14">
        <f>D6*G6</f>
        <v>0</v>
      </c>
      <c r="I6" s="4">
        <v>4</v>
      </c>
      <c r="J6" s="28"/>
      <c r="K6" s="29"/>
      <c r="L6" s="29"/>
      <c r="M6" s="29"/>
      <c r="N6" s="11"/>
      <c r="O6" s="11"/>
      <c r="P6" s="18" t="str">
        <f>IF(C6=100,G6/4,IF(C6=150,G6/6,IF(C6=70,G6/2.8,"")))</f>
        <v/>
      </c>
      <c r="Q6" s="19" t="str">
        <f>IF(P6="","",P6/25)</f>
        <v/>
      </c>
    </row>
    <row r="7" spans="1:17" x14ac:dyDescent="0.25">
      <c r="A7" s="12" t="s">
        <v>305</v>
      </c>
      <c r="B7" s="12" t="s">
        <v>250</v>
      </c>
      <c r="C7" s="11"/>
      <c r="D7" s="11"/>
      <c r="E7" s="11"/>
      <c r="F7" s="20">
        <f>G7/500</f>
        <v>7.3600000000000002E-3</v>
      </c>
      <c r="G7" s="13">
        <v>3.68</v>
      </c>
      <c r="H7" s="14">
        <f>D7*G7</f>
        <v>0</v>
      </c>
      <c r="I7" s="4">
        <v>4</v>
      </c>
      <c r="J7" s="28"/>
      <c r="K7" s="29"/>
      <c r="L7" s="29"/>
      <c r="M7" s="29"/>
      <c r="N7" s="11"/>
      <c r="O7" s="11"/>
      <c r="P7" s="18" t="str">
        <f>IF(C7=100,G7/4,IF(C7=150,G7/6,IF(C7=70,G7/2.8,"")))</f>
        <v/>
      </c>
      <c r="Q7" s="19" t="str">
        <f>IF(P7="","",P7/25)</f>
        <v/>
      </c>
    </row>
    <row r="8" spans="1:17" x14ac:dyDescent="0.25">
      <c r="A8" s="12" t="s">
        <v>288</v>
      </c>
      <c r="B8" s="12" t="s">
        <v>250</v>
      </c>
      <c r="C8" s="11"/>
      <c r="D8" s="11"/>
      <c r="E8" s="11"/>
      <c r="F8" s="20">
        <f>G8/500</f>
        <v>7.5799999999999999E-3</v>
      </c>
      <c r="G8" s="13">
        <v>3.79</v>
      </c>
      <c r="H8" s="14">
        <f>D8*G8</f>
        <v>0</v>
      </c>
      <c r="I8" s="4">
        <v>4</v>
      </c>
      <c r="J8" s="28"/>
      <c r="K8" s="29"/>
      <c r="L8" s="29"/>
      <c r="M8" s="29"/>
      <c r="N8" s="11"/>
      <c r="O8" s="11"/>
      <c r="P8" s="18" t="str">
        <f>IF(C8=100,G8/4,IF(C8=150,G8/6,IF(C8=70,G8/2.8,"")))</f>
        <v/>
      </c>
      <c r="Q8" s="19" t="str">
        <f>IF(P8="","",P8/25)</f>
        <v/>
      </c>
    </row>
    <row r="9" spans="1:17" x14ac:dyDescent="0.25">
      <c r="A9" s="12" t="s">
        <v>264</v>
      </c>
      <c r="B9" s="12" t="s">
        <v>250</v>
      </c>
      <c r="C9" s="11"/>
      <c r="D9" s="11"/>
      <c r="E9" s="11"/>
      <c r="F9" s="20">
        <f>G9/500</f>
        <v>7.5599999999999999E-3</v>
      </c>
      <c r="G9" s="13">
        <v>3.78</v>
      </c>
      <c r="H9" s="14">
        <f>D9*G9</f>
        <v>0</v>
      </c>
      <c r="I9" s="4">
        <v>4</v>
      </c>
      <c r="J9" s="28"/>
      <c r="K9" s="29"/>
      <c r="L9" s="29"/>
      <c r="M9" s="29"/>
      <c r="N9" s="11"/>
      <c r="O9" s="11"/>
      <c r="P9" s="18" t="str">
        <f>IF(C9=100,G9/4,IF(C9=150,G9/6,IF(C9=70,G9/2.8,"")))</f>
        <v/>
      </c>
      <c r="Q9" s="19" t="str">
        <f>IF(P9="","",P9/25)</f>
        <v/>
      </c>
    </row>
    <row r="10" spans="1:17" x14ac:dyDescent="0.25">
      <c r="A10" s="12" t="s">
        <v>283</v>
      </c>
      <c r="B10" s="12" t="s">
        <v>250</v>
      </c>
      <c r="C10" s="11"/>
      <c r="D10" s="11"/>
      <c r="E10" s="11"/>
      <c r="F10" s="20">
        <f>G10/600</f>
        <v>3.3533333333333332E-2</v>
      </c>
      <c r="G10" s="13">
        <v>20.12</v>
      </c>
      <c r="H10" s="14">
        <f>D10*G10</f>
        <v>0</v>
      </c>
      <c r="I10" s="4">
        <v>4</v>
      </c>
      <c r="J10" s="28"/>
      <c r="K10" s="29"/>
      <c r="L10" s="29"/>
      <c r="M10" s="29"/>
      <c r="N10" s="11"/>
      <c r="O10" s="11"/>
      <c r="P10" s="18" t="str">
        <f>IF(C10=100,G10/4,IF(C10=150,G10/6,IF(C10=70,G10/2.8,"")))</f>
        <v/>
      </c>
      <c r="Q10" s="19" t="str">
        <f>IF(P10="","",P10/25)</f>
        <v/>
      </c>
    </row>
    <row r="11" spans="1:17" x14ac:dyDescent="0.25">
      <c r="A11" s="12" t="s">
        <v>284</v>
      </c>
      <c r="B11" s="12" t="s">
        <v>250</v>
      </c>
      <c r="C11" s="11"/>
      <c r="D11" s="11"/>
      <c r="E11" s="11"/>
      <c r="F11" s="20">
        <f>G11/640</f>
        <v>3.4171875000000004E-2</v>
      </c>
      <c r="G11" s="13">
        <v>21.87</v>
      </c>
      <c r="H11" s="14">
        <f>D11*G11</f>
        <v>0</v>
      </c>
      <c r="I11" s="4">
        <v>4</v>
      </c>
      <c r="J11" s="28"/>
      <c r="K11" s="29"/>
      <c r="L11" s="29"/>
      <c r="M11" s="29"/>
      <c r="N11" s="11"/>
      <c r="O11" s="11"/>
      <c r="P11" s="18" t="str">
        <f>IF(C11=100,G11/4,IF(C11=150,G11/6,IF(C11=70,G11/2.8,"")))</f>
        <v/>
      </c>
      <c r="Q11" s="19" t="str">
        <f>IF(P11="","",P11/25)</f>
        <v/>
      </c>
    </row>
    <row r="12" spans="1:17" x14ac:dyDescent="0.25">
      <c r="A12" s="3" t="s">
        <v>208</v>
      </c>
      <c r="B12" s="3" t="s">
        <v>209</v>
      </c>
      <c r="C12" s="4"/>
      <c r="D12" s="4"/>
      <c r="E12" s="4"/>
      <c r="F12" s="20">
        <f>G12/1000</f>
        <v>5.9500000000000004E-3</v>
      </c>
      <c r="G12" s="4">
        <v>5.95</v>
      </c>
      <c r="H12" s="5">
        <f>D12*G12</f>
        <v>0</v>
      </c>
      <c r="I12" s="4">
        <v>4</v>
      </c>
      <c r="J12" s="6" t="str">
        <f>IF(C12=100,M12/4,IF(C12=150,K12/6,""))</f>
        <v/>
      </c>
      <c r="K12" s="7" t="str">
        <f>IF(C12=150,G12*I12-G12,"")</f>
        <v/>
      </c>
      <c r="L12" s="7" t="str">
        <f>IF(C12=70,G12*I12-G12,"")</f>
        <v/>
      </c>
      <c r="M12" s="7" t="str">
        <f>IF(C12=100,G12*I12-G12,"")</f>
        <v/>
      </c>
      <c r="N12" s="5">
        <f>H12*I12-H12</f>
        <v>0</v>
      </c>
      <c r="O12" s="5" t="str">
        <f>IF(C12=100,(M12+G12)/4,IF(C12=150,(K12+G12)/6,IF(C12=70,(L12+G12)/2.8,"")))</f>
        <v/>
      </c>
      <c r="P12" s="18" t="str">
        <f>IF(C12=100,G12/4,IF(C12=150,G12/6,IF(C12=70,G12/2.8,"")))</f>
        <v/>
      </c>
      <c r="Q12" s="20" t="str">
        <f>IF(P12="","",P12/25)</f>
        <v/>
      </c>
    </row>
    <row r="13" spans="1:17" x14ac:dyDescent="0.25">
      <c r="A13" s="33" t="s">
        <v>18</v>
      </c>
      <c r="B13" s="33" t="s">
        <v>215</v>
      </c>
      <c r="C13" s="34"/>
      <c r="D13" s="34"/>
      <c r="E13" s="34"/>
      <c r="F13" s="36"/>
      <c r="G13" s="34"/>
      <c r="H13" s="35">
        <f>D13*G13</f>
        <v>0</v>
      </c>
      <c r="I13" s="34">
        <v>4</v>
      </c>
      <c r="J13" s="35" t="str">
        <f>IF(C13=100,M13/4,IF(C13=150,K13/6,""))</f>
        <v/>
      </c>
      <c r="K13" s="35" t="str">
        <f>IF(C13=150,G13*I13-G13,"")</f>
        <v/>
      </c>
      <c r="L13" s="35" t="str">
        <f>IF(C13=70,G13*I13-G13,"")</f>
        <v/>
      </c>
      <c r="M13" s="35" t="str">
        <f>IF(C13=100,G13*I13-G13,"")</f>
        <v/>
      </c>
      <c r="N13" s="35">
        <f>H13*I13-H13</f>
        <v>0</v>
      </c>
      <c r="O13" s="35" t="str">
        <f>IF(C13=100,(M13+G13)/4,IF(C13=150,(K13+G13)/6,IF(C13=70,(L13+G13)/2.8,"")))</f>
        <v/>
      </c>
      <c r="P13" s="36" t="str">
        <f>IF(C13=100,G13/4,IF(C13=150,G13/6,IF(C13=70,G13/2.8,"")))</f>
        <v/>
      </c>
      <c r="Q13" s="36" t="str">
        <f>IF(P13="","",P13/25)</f>
        <v/>
      </c>
    </row>
    <row r="14" spans="1:17" x14ac:dyDescent="0.25">
      <c r="A14" s="12" t="s">
        <v>145</v>
      </c>
      <c r="B14" s="12" t="s">
        <v>215</v>
      </c>
      <c r="C14" s="4"/>
      <c r="D14" s="4"/>
      <c r="E14" s="4"/>
      <c r="F14" s="37">
        <f>G14/100</f>
        <v>7.2800000000000004E-2</v>
      </c>
      <c r="G14" s="4">
        <v>7.28</v>
      </c>
      <c r="H14" s="5">
        <f>D14*G14</f>
        <v>0</v>
      </c>
      <c r="I14" s="4">
        <v>4</v>
      </c>
      <c r="J14" s="6" t="str">
        <f>IF(C14=100,M14/4,IF(C14=150,K14/6,""))</f>
        <v/>
      </c>
      <c r="K14" s="7" t="str">
        <f>IF(C14=150,G14*I14-G14,"")</f>
        <v/>
      </c>
      <c r="L14" s="7" t="str">
        <f>IF(C14=70,G14*I14-G14,"")</f>
        <v/>
      </c>
      <c r="M14" s="7" t="str">
        <f>IF(C14=100,G14*I14-G14,"")</f>
        <v/>
      </c>
      <c r="N14" s="5">
        <f>H14*I14-H14</f>
        <v>0</v>
      </c>
      <c r="O14" s="5" t="str">
        <f>IF(C14=100,(M14+G14)/4,IF(C14=150,(K14+G14)/6,IF(C14=70,(L14+G14)/2.8,"")))</f>
        <v/>
      </c>
      <c r="P14" s="18" t="str">
        <f>IF(C14=100,G14/4,IF(C14=150,G14/6,IF(C14=70,G14/2.8,"")))</f>
        <v/>
      </c>
      <c r="Q14" s="20" t="str">
        <f>IF(P14="","",P14/25)</f>
        <v/>
      </c>
    </row>
    <row r="15" spans="1:17" x14ac:dyDescent="0.25">
      <c r="A15" s="12" t="s">
        <v>170</v>
      </c>
      <c r="B15" s="12" t="s">
        <v>217</v>
      </c>
      <c r="C15" s="4"/>
      <c r="D15" s="4"/>
      <c r="E15" s="4"/>
      <c r="F15" s="20">
        <f>G15/1000</f>
        <v>1.255E-2</v>
      </c>
      <c r="G15" s="4">
        <v>12.55</v>
      </c>
      <c r="H15" s="5">
        <f>D15*G15</f>
        <v>0</v>
      </c>
      <c r="I15" s="4">
        <v>4</v>
      </c>
      <c r="J15" s="6" t="str">
        <f>IF(C15=100,M15/4,IF(C15=150,K15/6,""))</f>
        <v/>
      </c>
      <c r="K15" s="7" t="str">
        <f>IF(C15=150,G15*I15-G15,"")</f>
        <v/>
      </c>
      <c r="L15" s="7" t="str">
        <f>IF(C15=70,G15*I15-G15,"")</f>
        <v/>
      </c>
      <c r="M15" s="7" t="str">
        <f>IF(C15=100,G15*I15-G15,"")</f>
        <v/>
      </c>
      <c r="N15" s="5">
        <f>H15*I15-H15</f>
        <v>0</v>
      </c>
      <c r="O15" s="5" t="str">
        <f>IF(C15=100,(M15+G15)/4,IF(C15=150,(K15+G15)/6,IF(C15=70,(L15+G15)/2.8,"")))</f>
        <v/>
      </c>
      <c r="P15" s="18" t="str">
        <f>IF(C15=100,G15/4,IF(C15=150,G15/6,IF(C15=70,G15/2.8,"")))</f>
        <v/>
      </c>
      <c r="Q15" s="20" t="str">
        <f>IF(P15="","",P15/25)</f>
        <v/>
      </c>
    </row>
    <row r="16" spans="1:17" x14ac:dyDescent="0.25">
      <c r="A16" s="21" t="s">
        <v>17</v>
      </c>
      <c r="B16" s="21"/>
      <c r="C16" s="22"/>
      <c r="D16" s="22"/>
      <c r="E16" s="22"/>
      <c r="F16" s="24"/>
      <c r="G16" s="22"/>
      <c r="H16" s="23">
        <f>D16*G16</f>
        <v>0</v>
      </c>
      <c r="I16" s="34">
        <v>4</v>
      </c>
      <c r="J16" s="35" t="str">
        <f>IF(C16=100,M16/4,IF(C16=150,K16/6,""))</f>
        <v/>
      </c>
      <c r="K16" s="35" t="str">
        <f>IF(C16=150,G16*I16-G16,"")</f>
        <v/>
      </c>
      <c r="L16" s="35" t="str">
        <f>IF(C16=70,G16*I16-G16,"")</f>
        <v/>
      </c>
      <c r="M16" s="35" t="str">
        <f>IF(C16=100,G16*I16-G16,"")</f>
        <v/>
      </c>
      <c r="N16" s="23">
        <f>H16*I16-H16</f>
        <v>0</v>
      </c>
      <c r="O16" s="23" t="str">
        <f>IF(C16=100,(M16+G16)/4,IF(C16=150,(K16+G16)/6,IF(C16=70,(L16+G16)/2.8,"")))</f>
        <v/>
      </c>
      <c r="P16" s="24" t="str">
        <f>IF(C16=100,G16/4,IF(C16=150,G16/6,IF(C16=70,G16/2.8,"")))</f>
        <v/>
      </c>
      <c r="Q16" s="24" t="str">
        <f>IF(P16="","",P16/25)</f>
        <v/>
      </c>
    </row>
    <row r="17" spans="1:17" x14ac:dyDescent="0.25">
      <c r="A17" s="12" t="s">
        <v>168</v>
      </c>
      <c r="B17" s="12" t="s">
        <v>217</v>
      </c>
      <c r="C17" s="4"/>
      <c r="D17" s="4"/>
      <c r="E17" s="4"/>
      <c r="F17" s="20">
        <f>G17/1000</f>
        <v>7.0999999999999995E-3</v>
      </c>
      <c r="G17" s="4">
        <v>7.1</v>
      </c>
      <c r="H17" s="5">
        <f>D17*G17</f>
        <v>0</v>
      </c>
      <c r="I17" s="4">
        <v>4</v>
      </c>
      <c r="J17" s="6" t="str">
        <f>IF(C17=100,M17/4,IF(C17=150,K17/6,""))</f>
        <v/>
      </c>
      <c r="K17" s="7" t="str">
        <f>IF(C17=150,G17*I17-G17,"")</f>
        <v/>
      </c>
      <c r="L17" s="7" t="str">
        <f>IF(C17=70,G17*I17-G17,"")</f>
        <v/>
      </c>
      <c r="M17" s="7" t="str">
        <f>IF(C17=100,G17*I17-G17,"")</f>
        <v/>
      </c>
      <c r="N17" s="5">
        <f>H17*I17-H17</f>
        <v>0</v>
      </c>
      <c r="O17" s="5" t="str">
        <f>IF(C17=100,(M17+G17)/4,IF(C17=150,(K17+G17)/6,IF(C17=70,(L17+G17)/2.8,"")))</f>
        <v/>
      </c>
      <c r="P17" s="18" t="str">
        <f>IF(C17=100,G17/4,IF(C17=150,G17/6,IF(C17=70,G17/2.8,"")))</f>
        <v/>
      </c>
      <c r="Q17" s="20" t="str">
        <f>IF(P17="","",P17/25)</f>
        <v/>
      </c>
    </row>
    <row r="18" spans="1:17" x14ac:dyDescent="0.25">
      <c r="A18" s="12" t="s">
        <v>201</v>
      </c>
      <c r="B18" s="4" t="s">
        <v>190</v>
      </c>
      <c r="C18" s="4"/>
      <c r="D18" s="4"/>
      <c r="E18" s="4"/>
      <c r="F18" s="20">
        <f>G18/2000</f>
        <v>3.8E-3</v>
      </c>
      <c r="G18" s="13">
        <v>7.6</v>
      </c>
      <c r="H18" s="14">
        <f>D18*G18</f>
        <v>0</v>
      </c>
      <c r="I18" s="4">
        <v>4</v>
      </c>
      <c r="J18" s="31"/>
      <c r="K18" s="30"/>
      <c r="L18" s="30"/>
      <c r="M18" s="30"/>
      <c r="N18" s="4"/>
      <c r="O18" s="4"/>
      <c r="P18" s="18" t="str">
        <f>IF(C18=100,G18/4,IF(C18=150,G18/6,IF(C18=70,G18/2.8,"")))</f>
        <v/>
      </c>
      <c r="Q18" s="19" t="str">
        <f>IF(P18="","",P18/25)</f>
        <v/>
      </c>
    </row>
    <row r="19" spans="1:17" x14ac:dyDescent="0.25">
      <c r="A19" s="12" t="s">
        <v>194</v>
      </c>
      <c r="B19" s="4" t="s">
        <v>190</v>
      </c>
      <c r="C19" s="4"/>
      <c r="D19" s="4"/>
      <c r="E19" s="4"/>
      <c r="F19" s="20">
        <f>G19/500</f>
        <v>1.0659999999999999E-2</v>
      </c>
      <c r="G19" s="13">
        <v>5.33</v>
      </c>
      <c r="H19" s="14">
        <f>D19*G19</f>
        <v>0</v>
      </c>
      <c r="I19" s="4">
        <v>4</v>
      </c>
      <c r="J19" s="31"/>
      <c r="K19" s="30"/>
      <c r="L19" s="30"/>
      <c r="M19" s="30"/>
      <c r="N19" s="4"/>
      <c r="O19" s="4"/>
      <c r="P19" s="18" t="str">
        <f>IF(C19=100,G19/4,IF(C19=150,G19/6,IF(C19=70,G19/2.8,"")))</f>
        <v/>
      </c>
      <c r="Q19" s="19" t="str">
        <f>IF(P19="","",P19/25)</f>
        <v/>
      </c>
    </row>
    <row r="20" spans="1:17" x14ac:dyDescent="0.25">
      <c r="A20" s="3" t="s">
        <v>93</v>
      </c>
      <c r="B20" s="3" t="s">
        <v>215</v>
      </c>
      <c r="C20" s="4"/>
      <c r="D20" s="4"/>
      <c r="E20" s="4"/>
      <c r="F20" s="20">
        <f>G20/1800</f>
        <v>5.0000000000000001E-3</v>
      </c>
      <c r="G20" s="4">
        <v>9</v>
      </c>
      <c r="H20" s="5">
        <f>D20*G20</f>
        <v>0</v>
      </c>
      <c r="I20" s="4">
        <v>4</v>
      </c>
      <c r="J20" s="6" t="str">
        <f>IF(C20=100,M20/4,IF(C20=150,K20/6,""))</f>
        <v/>
      </c>
      <c r="K20" s="7" t="str">
        <f>IF(C20=150,G20*I20-G20,"")</f>
        <v/>
      </c>
      <c r="L20" s="7" t="str">
        <f>IF(C20=70,G20*I20-G20,"")</f>
        <v/>
      </c>
      <c r="M20" s="7" t="str">
        <f>IF(C20=100,G20*I20-G20,"")</f>
        <v/>
      </c>
      <c r="N20" s="5">
        <f>H20*I20-H20</f>
        <v>0</v>
      </c>
      <c r="O20" s="5" t="str">
        <f>IF(C20=100,(M20+G20)/4,IF(C20=150,(K20+G20)/6,IF(C20=70,(L20+G20)/2.8,"")))</f>
        <v/>
      </c>
      <c r="P20" s="18" t="str">
        <f>IF(C20=100,G20/4,IF(C20=150,G20/6,IF(C20=70,G20/2.8,"")))</f>
        <v/>
      </c>
      <c r="Q20" s="20" t="str">
        <f>IF(P20="","",P20/25)</f>
        <v/>
      </c>
    </row>
    <row r="21" spans="1:17" x14ac:dyDescent="0.25">
      <c r="A21" s="3" t="s">
        <v>57</v>
      </c>
      <c r="B21" s="3" t="s">
        <v>209</v>
      </c>
      <c r="C21" s="4"/>
      <c r="D21" s="4"/>
      <c r="E21" s="4"/>
      <c r="F21" s="20"/>
      <c r="G21" s="4">
        <v>7.85</v>
      </c>
      <c r="H21" s="5">
        <f>D21*G21</f>
        <v>0</v>
      </c>
      <c r="I21" s="4">
        <v>4</v>
      </c>
      <c r="J21" s="6" t="str">
        <f>IF(C21=100,M21/4,IF(C21=150,K21/6,""))</f>
        <v/>
      </c>
      <c r="K21" s="7" t="str">
        <f>IF(C21=150,G21*I21-G21,"")</f>
        <v/>
      </c>
      <c r="L21" s="7" t="str">
        <f>IF(C21=70,G21*I21-G21,"")</f>
        <v/>
      </c>
      <c r="M21" s="7" t="str">
        <f>IF(C21=100,G21*I21-G21,"")</f>
        <v/>
      </c>
      <c r="N21" s="5">
        <f>H21*I21-H21</f>
        <v>0</v>
      </c>
      <c r="O21" s="5" t="str">
        <f>IF(C21=100,(M21+G21)/4,IF(C21=150,(K21+G21)/6,IF(C21=70,(L21+G21)/2.8,"")))</f>
        <v/>
      </c>
      <c r="P21" s="18" t="str">
        <f>IF(C21=100,G21/4,IF(C21=150,G21/6,IF(C21=70,G21/2.8,"")))</f>
        <v/>
      </c>
      <c r="Q21" s="20" t="str">
        <f>IF(P21="","",P21/25)</f>
        <v/>
      </c>
    </row>
    <row r="22" spans="1:17" x14ac:dyDescent="0.25">
      <c r="A22" s="12" t="s">
        <v>137</v>
      </c>
      <c r="B22" s="12" t="s">
        <v>215</v>
      </c>
      <c r="C22" s="4"/>
      <c r="D22" s="4"/>
      <c r="E22" s="4"/>
      <c r="F22" s="20">
        <f>G22/500</f>
        <v>1.3980000000000001E-2</v>
      </c>
      <c r="G22" s="4">
        <v>6.99</v>
      </c>
      <c r="H22" s="5">
        <f>D22*G22</f>
        <v>0</v>
      </c>
      <c r="I22" s="4">
        <v>4</v>
      </c>
      <c r="J22" s="6" t="str">
        <f>IF(C22=100,M22/4,IF(C22=150,K22/6,""))</f>
        <v/>
      </c>
      <c r="K22" s="7" t="str">
        <f>IF(C22=150,G22*I22-G22,"")</f>
        <v/>
      </c>
      <c r="L22" s="7" t="str">
        <f>IF(C22=70,G22*I22-G22,"")</f>
        <v/>
      </c>
      <c r="M22" s="7" t="str">
        <f>IF(C22=100,G22*I22-G22,"")</f>
        <v/>
      </c>
      <c r="N22" s="5">
        <f>H22*I22-H22</f>
        <v>0</v>
      </c>
      <c r="O22" s="5" t="str">
        <f>IF(C22=100,(M22+G22)/4,IF(C22=150,(K22+G22)/6,IF(C22=70,(L22+G22)/2.8,"")))</f>
        <v/>
      </c>
      <c r="P22" s="18" t="str">
        <f>IF(C22=100,G22/4,IF(C22=150,G22/6,IF(C22=70,G22/2.8,"")))</f>
        <v/>
      </c>
      <c r="Q22" s="20" t="str">
        <f>IF(P22="","",P22/25)</f>
        <v/>
      </c>
    </row>
    <row r="23" spans="1:17" x14ac:dyDescent="0.25">
      <c r="A23" s="12" t="s">
        <v>206</v>
      </c>
      <c r="B23" s="4" t="s">
        <v>190</v>
      </c>
      <c r="C23" s="4"/>
      <c r="D23" s="4"/>
      <c r="E23" s="4"/>
      <c r="F23" s="20">
        <f>G23/7000</f>
        <v>1.1442857142857142E-3</v>
      </c>
      <c r="G23" s="13">
        <v>8.01</v>
      </c>
      <c r="H23" s="14">
        <f>D23*G23</f>
        <v>0</v>
      </c>
      <c r="I23" s="4">
        <v>4</v>
      </c>
      <c r="J23" s="31"/>
      <c r="K23" s="30"/>
      <c r="L23" s="30"/>
      <c r="M23" s="30"/>
      <c r="N23" s="4"/>
      <c r="O23" s="4"/>
      <c r="P23" s="18" t="str">
        <f>IF(C23=100,G23/4,IF(C23=150,G23/6,IF(C23=70,G23/2.8,"")))</f>
        <v/>
      </c>
      <c r="Q23" s="19" t="str">
        <f>IF(P23="","",P23/25)</f>
        <v/>
      </c>
    </row>
    <row r="24" spans="1:17" x14ac:dyDescent="0.25">
      <c r="A24" s="3" t="s">
        <v>133</v>
      </c>
      <c r="B24" s="3" t="s">
        <v>215</v>
      </c>
      <c r="C24" s="4"/>
      <c r="D24" s="4"/>
      <c r="E24" s="4"/>
      <c r="F24" s="20">
        <f>G24/2700</f>
        <v>3.4074074074074072E-3</v>
      </c>
      <c r="G24" s="4">
        <v>9.1999999999999993</v>
      </c>
      <c r="H24" s="5">
        <f>D24*G24</f>
        <v>0</v>
      </c>
      <c r="I24" s="4">
        <v>4</v>
      </c>
      <c r="J24" s="6" t="str">
        <f>IF(C24=100,M24/4,IF(C24=150,K24/6,""))</f>
        <v/>
      </c>
      <c r="K24" s="7" t="str">
        <f>IF(C24=150,G24*I24-G24,"")</f>
        <v/>
      </c>
      <c r="L24" s="7" t="str">
        <f>IF(C24=70,G24*I24-G24,"")</f>
        <v/>
      </c>
      <c r="M24" s="7" t="str">
        <f>IF(C24=100,G24*I24-G24,"")</f>
        <v/>
      </c>
      <c r="N24" s="5">
        <f>H24*I24-H24</f>
        <v>0</v>
      </c>
      <c r="O24" s="5" t="str">
        <f>IF(C24=100,(M24+G24)/4,IF(C24=150,(K24+G24)/6,IF(C24=70,(L24+G24)/2.8,"")))</f>
        <v/>
      </c>
      <c r="P24" s="18" t="str">
        <f>IF(C24=100,G24/4,IF(C24=150,G24/6,IF(C24=70,G24/2.8,"")))</f>
        <v/>
      </c>
      <c r="Q24" s="20" t="str">
        <f>IF(P24="","",P24/25)</f>
        <v/>
      </c>
    </row>
    <row r="25" spans="1:17" x14ac:dyDescent="0.25">
      <c r="A25" s="12" t="s">
        <v>200</v>
      </c>
      <c r="B25" s="4" t="s">
        <v>190</v>
      </c>
      <c r="C25" s="4"/>
      <c r="D25" s="4"/>
      <c r="E25" s="4"/>
      <c r="F25" s="20">
        <f>G25/320</f>
        <v>4.3437500000000004E-2</v>
      </c>
      <c r="G25" s="13">
        <v>13.9</v>
      </c>
      <c r="H25" s="14">
        <f>D25*G25</f>
        <v>0</v>
      </c>
      <c r="I25" s="4">
        <v>4</v>
      </c>
      <c r="J25" s="31"/>
      <c r="K25" s="30"/>
      <c r="L25" s="30"/>
      <c r="M25" s="30"/>
      <c r="N25" s="4"/>
      <c r="O25" s="4"/>
      <c r="P25" s="18" t="str">
        <f>IF(C25=100,G25/4,IF(C25=150,G25/6,IF(C25=70,G25/2.8,"")))</f>
        <v/>
      </c>
      <c r="Q25" s="19" t="str">
        <f>IF(P25="","",P25/25)</f>
        <v/>
      </c>
    </row>
    <row r="26" spans="1:17" x14ac:dyDescent="0.25">
      <c r="A26" s="12" t="s">
        <v>195</v>
      </c>
      <c r="B26" s="4" t="s">
        <v>190</v>
      </c>
      <c r="C26" s="4"/>
      <c r="D26" s="4"/>
      <c r="E26" s="4">
        <f>G26/2</f>
        <v>8.65</v>
      </c>
      <c r="F26" s="20"/>
      <c r="G26" s="13">
        <v>17.3</v>
      </c>
      <c r="H26" s="14">
        <f>D26*G26</f>
        <v>0</v>
      </c>
      <c r="I26" s="4">
        <v>4</v>
      </c>
      <c r="J26" s="31"/>
      <c r="K26" s="30"/>
      <c r="L26" s="30"/>
      <c r="M26" s="30"/>
      <c r="N26" s="4"/>
      <c r="O26" s="4"/>
      <c r="P26" s="18" t="str">
        <f>IF(C26=100,G26/4,IF(C26=150,G26/6,IF(C26=70,G26/2.8,"")))</f>
        <v/>
      </c>
      <c r="Q26" s="19" t="str">
        <f>IF(P26="","",P26/25)</f>
        <v/>
      </c>
    </row>
    <row r="27" spans="1:17" x14ac:dyDescent="0.25">
      <c r="A27" s="3" t="s">
        <v>121</v>
      </c>
      <c r="B27" s="3" t="s">
        <v>215</v>
      </c>
      <c r="C27" s="4"/>
      <c r="D27" s="4"/>
      <c r="E27" s="4">
        <f>G27/4</f>
        <v>1.3125</v>
      </c>
      <c r="F27" s="20"/>
      <c r="G27" s="4">
        <v>5.25</v>
      </c>
      <c r="H27" s="5">
        <f>D27*G27</f>
        <v>0</v>
      </c>
      <c r="I27" s="4">
        <v>4</v>
      </c>
      <c r="J27" s="6" t="str">
        <f>IF(C27=100,M27/4,IF(C27=150,K27/6,""))</f>
        <v/>
      </c>
      <c r="K27" s="7" t="str">
        <f>IF(C27=150,G27*I27-G27,"")</f>
        <v/>
      </c>
      <c r="L27" s="7" t="str">
        <f>IF(C27=70,G27*I27-G27,"")</f>
        <v/>
      </c>
      <c r="M27" s="7" t="str">
        <f>IF(C27=100,G27*I27-G27,"")</f>
        <v/>
      </c>
      <c r="N27" s="5">
        <f>H27*I27-H27</f>
        <v>0</v>
      </c>
      <c r="O27" s="5" t="str">
        <f>IF(C27=100,(M27+G27)/4,IF(C27=150,(K27+G27)/6,IF(C27=70,(L27+G27)/2.8,"")))</f>
        <v/>
      </c>
      <c r="P27" s="18" t="str">
        <f>IF(C27=100,G27/4,IF(C27=150,G27/6,IF(C27=70,G27/2.8,"")))</f>
        <v/>
      </c>
      <c r="Q27" s="20" t="str">
        <f>IF(P27="","",P27/25)</f>
        <v/>
      </c>
    </row>
    <row r="28" spans="1:17" x14ac:dyDescent="0.25">
      <c r="A28" s="3" t="s">
        <v>216</v>
      </c>
      <c r="B28" s="3" t="s">
        <v>215</v>
      </c>
      <c r="C28" s="4"/>
      <c r="D28" s="4"/>
      <c r="E28" s="4"/>
      <c r="F28" s="20">
        <f>G28/6000</f>
        <v>1.8316666666666668E-3</v>
      </c>
      <c r="G28" s="4">
        <v>10.99</v>
      </c>
      <c r="H28" s="5">
        <f>D28*G28</f>
        <v>0</v>
      </c>
      <c r="I28" s="4">
        <v>4</v>
      </c>
      <c r="J28" s="6" t="str">
        <f>IF(C28=100,M28/4,IF(C28=150,K28/6,""))</f>
        <v/>
      </c>
      <c r="K28" s="7" t="str">
        <f>IF(C28=150,G28*I28-G28,"")</f>
        <v/>
      </c>
      <c r="L28" s="7" t="str">
        <f>IF(C28=70,G28*I28-G28,"")</f>
        <v/>
      </c>
      <c r="M28" s="7" t="str">
        <f>IF(C28=100,G28*I28-G28,"")</f>
        <v/>
      </c>
      <c r="N28" s="5">
        <f>H28*I28-H28</f>
        <v>0</v>
      </c>
      <c r="O28" s="5" t="str">
        <f>IF(C28=100,(M28+G28)/4,IF(C28=150,(K28+G28)/6,IF(C28=70,(L28+G28)/2.8,"")))</f>
        <v/>
      </c>
      <c r="P28" s="18" t="str">
        <f>IF(C28=100,G28/4,IF(C28=150,G28/6,IF(C28=70,G28/2.8,"")))</f>
        <v/>
      </c>
      <c r="Q28" s="20" t="str">
        <f>IF(P28="","",P28/25)</f>
        <v/>
      </c>
    </row>
    <row r="29" spans="1:17" x14ac:dyDescent="0.25">
      <c r="A29" s="3" t="s">
        <v>106</v>
      </c>
      <c r="B29" s="3" t="s">
        <v>215</v>
      </c>
      <c r="C29" s="4"/>
      <c r="D29" s="4"/>
      <c r="E29" s="4"/>
      <c r="F29" s="20"/>
      <c r="G29" s="4">
        <v>37.94</v>
      </c>
      <c r="H29" s="5">
        <f>D29*G29</f>
        <v>0</v>
      </c>
      <c r="I29" s="4">
        <v>4</v>
      </c>
      <c r="J29" s="6" t="str">
        <f>IF(C29=100,M29/4,IF(C29=150,K29/6,""))</f>
        <v/>
      </c>
      <c r="K29" s="7" t="str">
        <f>IF(C29=150,G29*I29-G29,"")</f>
        <v/>
      </c>
      <c r="L29" s="7" t="str">
        <f>IF(C29=70,G29*I29-G29,"")</f>
        <v/>
      </c>
      <c r="M29" s="7" t="str">
        <f>IF(C29=100,G29*I29-G29,"")</f>
        <v/>
      </c>
      <c r="N29" s="5">
        <f>H29*I29-H29</f>
        <v>0</v>
      </c>
      <c r="O29" s="5" t="str">
        <f>IF(C29=100,(M29+G29)/4,IF(C29=150,(K29+G29)/6,IF(C29=70,(L29+G29)/2.8,"")))</f>
        <v/>
      </c>
      <c r="P29" s="18" t="str">
        <f>IF(C29=100,G29/4,IF(C29=150,G29/6,IF(C29=70,G29/2.8,"")))</f>
        <v/>
      </c>
      <c r="Q29" s="20" t="str">
        <f>IF(P29="","",P29/25)</f>
        <v/>
      </c>
    </row>
    <row r="30" spans="1:17" x14ac:dyDescent="0.25">
      <c r="A30" s="3" t="s">
        <v>173</v>
      </c>
      <c r="B30" s="4" t="s">
        <v>190</v>
      </c>
      <c r="C30" s="4"/>
      <c r="D30" s="4"/>
      <c r="E30" s="4"/>
      <c r="F30" s="20">
        <f>G30/500</f>
        <v>1.54E-2</v>
      </c>
      <c r="G30" s="4">
        <v>7.7</v>
      </c>
      <c r="H30" s="4">
        <f>D30*G30</f>
        <v>0</v>
      </c>
      <c r="I30" s="4">
        <v>4</v>
      </c>
      <c r="J30" s="31"/>
      <c r="K30" s="30"/>
      <c r="L30" s="30"/>
      <c r="M30" s="30"/>
      <c r="N30" s="4"/>
      <c r="O30" s="4"/>
      <c r="P30" s="4" t="str">
        <f>IF(C30=100,G30/4,IF(C30=150,G30/6,IF(C30=70,G30/2.8,"")))</f>
        <v/>
      </c>
      <c r="Q30" s="4" t="str">
        <f>IF(P30="","",P30/25)</f>
        <v/>
      </c>
    </row>
    <row r="31" spans="1:17" x14ac:dyDescent="0.25">
      <c r="A31" s="3" t="s">
        <v>19</v>
      </c>
      <c r="B31" s="3" t="s">
        <v>215</v>
      </c>
      <c r="C31" s="4"/>
      <c r="D31" s="4"/>
      <c r="E31" s="4"/>
      <c r="F31" s="20"/>
      <c r="G31" s="4">
        <v>9.0500000000000007</v>
      </c>
      <c r="H31" s="5">
        <f>D31*G31</f>
        <v>0</v>
      </c>
      <c r="I31" s="4">
        <v>4</v>
      </c>
      <c r="J31" s="6" t="str">
        <f>IF(C31=100,M31/4,IF(C31=150,K31/6,""))</f>
        <v/>
      </c>
      <c r="K31" s="7" t="str">
        <f>IF(C31=150,G31*I31-G31,"")</f>
        <v/>
      </c>
      <c r="L31" s="7" t="str">
        <f>IF(C31=70,G31*I31-G31,"")</f>
        <v/>
      </c>
      <c r="M31" s="7" t="str">
        <f>IF(C31=100,G31*I31-G31,"")</f>
        <v/>
      </c>
      <c r="N31" s="5">
        <f>H31*I31-H31</f>
        <v>0</v>
      </c>
      <c r="O31" s="5" t="str">
        <f>IF(C31=100,(M31+G31)/4,IF(C31=150,(K31+G31)/6,IF(C31=70,(L31+G31)/2.8,"")))</f>
        <v/>
      </c>
      <c r="P31" s="18" t="str">
        <f>IF(C31=100,G31/4,IF(C31=150,G31/6,IF(C31=70,G31/2.8,"")))</f>
        <v/>
      </c>
      <c r="Q31" s="20" t="str">
        <f>IF(P31="","",P31/25)</f>
        <v/>
      </c>
    </row>
    <row r="32" spans="1:17" x14ac:dyDescent="0.25">
      <c r="A32" s="12" t="s">
        <v>196</v>
      </c>
      <c r="B32" s="4" t="s">
        <v>190</v>
      </c>
      <c r="C32" s="4"/>
      <c r="D32" s="4"/>
      <c r="E32" s="4"/>
      <c r="F32" s="20">
        <f>G32/700</f>
        <v>1.1828571428571428E-2</v>
      </c>
      <c r="G32" s="13">
        <v>8.2799999999999994</v>
      </c>
      <c r="H32" s="14">
        <f>D32*G32</f>
        <v>0</v>
      </c>
      <c r="I32" s="4">
        <v>4</v>
      </c>
      <c r="J32" s="31"/>
      <c r="K32" s="30"/>
      <c r="L32" s="30"/>
      <c r="M32" s="30"/>
      <c r="N32" s="4"/>
      <c r="O32" s="4"/>
      <c r="P32" s="18" t="str">
        <f>IF(C32=100,G32/4,IF(C32=150,G32/6,IF(C32=70,G32/2.8,"")))</f>
        <v/>
      </c>
      <c r="Q32" s="19" t="str">
        <f>IF(P32="","",P32/25)</f>
        <v/>
      </c>
    </row>
    <row r="33" spans="1:17" x14ac:dyDescent="0.25">
      <c r="A33" s="12" t="s">
        <v>149</v>
      </c>
      <c r="B33" s="12" t="s">
        <v>215</v>
      </c>
      <c r="C33" s="4"/>
      <c r="D33" s="4"/>
      <c r="E33" s="4">
        <f>G33/4</f>
        <v>1.7475000000000001</v>
      </c>
      <c r="F33" s="20"/>
      <c r="G33" s="4">
        <v>6.99</v>
      </c>
      <c r="H33" s="5">
        <f>D33*G33</f>
        <v>0</v>
      </c>
      <c r="I33" s="4">
        <v>4</v>
      </c>
      <c r="J33" s="6" t="str">
        <f>IF(C33=100,M33/4,IF(C33=150,K33/6,""))</f>
        <v/>
      </c>
      <c r="K33" s="7" t="str">
        <f>IF(C33=150,G33*I33-G33,"")</f>
        <v/>
      </c>
      <c r="L33" s="7" t="str">
        <f>IF(C33=70,G33*I33-G33,"")</f>
        <v/>
      </c>
      <c r="M33" s="7" t="str">
        <f>IF(C33=100,G33*I33-G33,"")</f>
        <v/>
      </c>
      <c r="N33" s="5">
        <f>H33*I33-H33</f>
        <v>0</v>
      </c>
      <c r="O33" s="5" t="str">
        <f>IF(C33=100,(M33+G33)/4,IF(C33=150,(K33+G33)/6,IF(C33=70,(L33+G33)/2.8,"")))</f>
        <v/>
      </c>
      <c r="P33" s="18" t="str">
        <f>IF(C33=100,G33/4,IF(C33=150,G33/6,IF(C33=70,G33/2.8,"")))</f>
        <v/>
      </c>
      <c r="Q33" s="20" t="str">
        <f>IF(P33="","",P33/25)</f>
        <v/>
      </c>
    </row>
    <row r="34" spans="1:17" x14ac:dyDescent="0.25">
      <c r="A34" s="3" t="s">
        <v>135</v>
      </c>
      <c r="B34" s="3" t="s">
        <v>215</v>
      </c>
      <c r="C34" s="4"/>
      <c r="D34" s="4"/>
      <c r="E34" s="4"/>
      <c r="F34" s="20">
        <f>G34/500</f>
        <v>1.72E-2</v>
      </c>
      <c r="G34" s="4">
        <v>8.6</v>
      </c>
      <c r="H34" s="5">
        <f>D34*G34</f>
        <v>0</v>
      </c>
      <c r="I34" s="4">
        <v>4</v>
      </c>
      <c r="J34" s="6" t="str">
        <f>IF(C34=100,M34/4,IF(C34=150,K34/6,""))</f>
        <v/>
      </c>
      <c r="K34" s="7" t="str">
        <f>IF(C34=150,G34*I34-G34,"")</f>
        <v/>
      </c>
      <c r="L34" s="7" t="str">
        <f>IF(C34=70,G34*I34-G34,"")</f>
        <v/>
      </c>
      <c r="M34" s="7" t="str">
        <f>IF(C34=100,G34*I34-G34,"")</f>
        <v/>
      </c>
      <c r="N34" s="5">
        <f>H34*I34-H34</f>
        <v>0</v>
      </c>
      <c r="O34" s="5" t="str">
        <f>IF(C34=100,(M34+G34)/4,IF(C34=150,(K34+G34)/6,IF(C34=70,(L34+G34)/2.8,"")))</f>
        <v/>
      </c>
      <c r="P34" s="18" t="str">
        <f>IF(C34=100,G34/4,IF(C34=150,G34/6,IF(C34=70,G34/2.8,"")))</f>
        <v/>
      </c>
      <c r="Q34" s="20" t="str">
        <f>IF(P34="","",P34/25)</f>
        <v/>
      </c>
    </row>
    <row r="35" spans="1:17" x14ac:dyDescent="0.25">
      <c r="A35" s="3" t="s">
        <v>16</v>
      </c>
      <c r="B35" s="3" t="s">
        <v>209</v>
      </c>
      <c r="C35" s="4"/>
      <c r="D35" s="4"/>
      <c r="E35" s="4"/>
      <c r="F35" s="20"/>
      <c r="G35" s="4">
        <v>10</v>
      </c>
      <c r="H35" s="5">
        <f>D35*G35</f>
        <v>0</v>
      </c>
      <c r="I35" s="4">
        <v>4</v>
      </c>
      <c r="J35" s="6" t="str">
        <f>IF(C35=100,M35/4,IF(C35=150,K35/6,""))</f>
        <v/>
      </c>
      <c r="K35" s="7" t="str">
        <f>IF(C35=150,G35*I35-G35,"")</f>
        <v/>
      </c>
      <c r="L35" s="7" t="str">
        <f>IF(C35=70,G35*I35-G35,"")</f>
        <v/>
      </c>
      <c r="M35" s="7" t="str">
        <f>IF(C35=100,G35*I35-G35,"")</f>
        <v/>
      </c>
      <c r="N35" s="5">
        <f>H35*I35-H35</f>
        <v>0</v>
      </c>
      <c r="O35" s="5" t="str">
        <f>IF(C35=100,(M35+G35)/4,IF(C35=150,(K35+G35)/6,IF(C35=70,(L35+G35)/2.8,"")))</f>
        <v/>
      </c>
      <c r="P35" s="18" t="str">
        <f>IF(C35=100,G35/4,IF(C35=150,G35/6,IF(C35=70,G35/2.8,"")))</f>
        <v/>
      </c>
      <c r="Q35" s="20" t="str">
        <f>IF(P35="","",P35/25)</f>
        <v/>
      </c>
    </row>
    <row r="36" spans="1:17" x14ac:dyDescent="0.25">
      <c r="A36" s="12" t="s">
        <v>262</v>
      </c>
      <c r="B36" s="4" t="s">
        <v>250</v>
      </c>
      <c r="C36" s="4"/>
      <c r="D36" s="4"/>
      <c r="E36" s="4"/>
      <c r="F36" s="20">
        <f>G36/1000</f>
        <v>1.8700000000000001E-3</v>
      </c>
      <c r="G36" s="13">
        <v>1.87</v>
      </c>
      <c r="H36" s="14">
        <f>D36*G36</f>
        <v>0</v>
      </c>
      <c r="I36" s="4">
        <v>4</v>
      </c>
      <c r="J36" s="31"/>
      <c r="K36" s="30"/>
      <c r="L36" s="30"/>
      <c r="M36" s="30"/>
      <c r="N36" s="4"/>
      <c r="O36" s="4"/>
      <c r="P36" s="18" t="str">
        <f>IF(C36=100,G36/4,IF(C36=150,G36/6,IF(C36=70,G36/2.8,"")))</f>
        <v/>
      </c>
      <c r="Q36" s="19" t="str">
        <f>IF(P36="","",P36/25)</f>
        <v/>
      </c>
    </row>
    <row r="37" spans="1:17" x14ac:dyDescent="0.25">
      <c r="A37" s="12" t="s">
        <v>349</v>
      </c>
      <c r="B37" s="12" t="s">
        <v>250</v>
      </c>
      <c r="C37" s="11"/>
      <c r="D37" s="11"/>
      <c r="E37" s="11"/>
      <c r="F37" s="20">
        <f>G37/1000</f>
        <v>9.5199999999999989E-3</v>
      </c>
      <c r="G37" s="13">
        <v>9.52</v>
      </c>
      <c r="H37" s="14">
        <f>D37*G37</f>
        <v>0</v>
      </c>
      <c r="I37" s="4">
        <v>4</v>
      </c>
      <c r="J37" s="28"/>
      <c r="K37" s="29"/>
      <c r="L37" s="29"/>
      <c r="M37" s="29"/>
      <c r="N37" s="11"/>
      <c r="O37" s="11"/>
      <c r="P37" s="18" t="str">
        <f>IF(C37=100,G37/4,IF(C37=150,G37/6,IF(C37=70,G37/2.8,"")))</f>
        <v/>
      </c>
      <c r="Q37" s="19" t="str">
        <f>IF(P37="","",P37/25)</f>
        <v/>
      </c>
    </row>
    <row r="38" spans="1:17" x14ac:dyDescent="0.25">
      <c r="A38" s="12" t="s">
        <v>350</v>
      </c>
      <c r="B38" s="12" t="s">
        <v>250</v>
      </c>
      <c r="C38" s="11"/>
      <c r="D38" s="11"/>
      <c r="E38" s="11"/>
      <c r="F38" s="20">
        <f>G38/1000</f>
        <v>7.5199999999999998E-3</v>
      </c>
      <c r="G38" s="13">
        <v>7.52</v>
      </c>
      <c r="H38" s="14">
        <f>D38*G38</f>
        <v>0</v>
      </c>
      <c r="I38" s="4">
        <v>4</v>
      </c>
      <c r="J38" s="28"/>
      <c r="K38" s="29"/>
      <c r="L38" s="29"/>
      <c r="M38" s="29"/>
      <c r="N38" s="11"/>
      <c r="O38" s="11"/>
      <c r="P38" s="18" t="str">
        <f>IF(C38=100,G38/4,IF(C38=150,G38/6,IF(C38=70,G38/2.8,"")))</f>
        <v/>
      </c>
      <c r="Q38" s="19" t="str">
        <f>IF(P38="","",P38/25)</f>
        <v/>
      </c>
    </row>
    <row r="39" spans="1:17" x14ac:dyDescent="0.25">
      <c r="A39" s="12" t="s">
        <v>286</v>
      </c>
      <c r="B39" s="12" t="s">
        <v>250</v>
      </c>
      <c r="C39" s="11"/>
      <c r="D39" s="11"/>
      <c r="E39" s="11"/>
      <c r="F39" s="20">
        <f>G39/1000</f>
        <v>8.6599999999999993E-3</v>
      </c>
      <c r="G39" s="13">
        <v>8.66</v>
      </c>
      <c r="H39" s="14">
        <f>D39*G39</f>
        <v>0</v>
      </c>
      <c r="I39" s="4">
        <v>4</v>
      </c>
      <c r="J39" s="28"/>
      <c r="K39" s="29"/>
      <c r="L39" s="29"/>
      <c r="M39" s="29"/>
      <c r="N39" s="11"/>
      <c r="O39" s="11"/>
      <c r="P39" s="18" t="str">
        <f>IF(C39=100,G39/4,IF(C39=150,G39/6,IF(C39=70,G39/2.8,"")))</f>
        <v/>
      </c>
      <c r="Q39" s="19" t="str">
        <f>IF(P39="","",P39/25)</f>
        <v/>
      </c>
    </row>
    <row r="40" spans="1:17" x14ac:dyDescent="0.25">
      <c r="A40" s="3" t="s">
        <v>15</v>
      </c>
      <c r="B40" s="3" t="s">
        <v>215</v>
      </c>
      <c r="C40" s="4"/>
      <c r="D40" s="4"/>
      <c r="E40" s="4"/>
      <c r="F40" s="20"/>
      <c r="G40" s="4">
        <v>11.6</v>
      </c>
      <c r="H40" s="5">
        <f>D40*G40</f>
        <v>0</v>
      </c>
      <c r="I40" s="4">
        <v>4</v>
      </c>
      <c r="J40" s="6" t="str">
        <f>IF(C40=100,M40/4,IF(C40=150,K40/6,""))</f>
        <v/>
      </c>
      <c r="K40" s="7" t="str">
        <f>IF(C40=150,G40*I40-G40,"")</f>
        <v/>
      </c>
      <c r="L40" s="7" t="str">
        <f>IF(C40=70,G40*I40-G40,"")</f>
        <v/>
      </c>
      <c r="M40" s="7" t="str">
        <f>IF(C40=100,G40*I40-G40,"")</f>
        <v/>
      </c>
      <c r="N40" s="5">
        <f>H40*I40-H40</f>
        <v>0</v>
      </c>
      <c r="O40" s="5" t="str">
        <f>IF(C40=100,(M40+G40)/4,IF(C40=150,(K40+G40)/6,IF(C40=70,(L40+G40)/2.8,"")))</f>
        <v/>
      </c>
      <c r="P40" s="18" t="str">
        <f>IF(C40=100,G40/4,IF(C40=150,G40/6,IF(C40=70,G40/2.8,"")))</f>
        <v/>
      </c>
      <c r="Q40" s="20" t="str">
        <f>IF(P40="","",P40/25)</f>
        <v/>
      </c>
    </row>
    <row r="41" spans="1:17" x14ac:dyDescent="0.25">
      <c r="A41" s="12" t="s">
        <v>175</v>
      </c>
      <c r="B41" s="4" t="s">
        <v>190</v>
      </c>
      <c r="C41" s="4"/>
      <c r="D41" s="4"/>
      <c r="E41" s="4"/>
      <c r="F41" s="20">
        <f>G41/1000</f>
        <v>5.0000000000000001E-3</v>
      </c>
      <c r="G41" s="13">
        <v>5</v>
      </c>
      <c r="H41" s="14">
        <f>D41*G41</f>
        <v>0</v>
      </c>
      <c r="I41" s="4">
        <v>4</v>
      </c>
      <c r="J41" s="31"/>
      <c r="K41" s="30"/>
      <c r="L41" s="30"/>
      <c r="M41" s="30"/>
      <c r="N41" s="4"/>
      <c r="O41" s="4"/>
      <c r="P41" s="18" t="str">
        <f>IF(C41=100,G41/4,IF(C41=150,G41/6,IF(C41=70,G41/2.8,"")))</f>
        <v/>
      </c>
      <c r="Q41" s="19" t="str">
        <f>IF(P41="","",P41/25)</f>
        <v/>
      </c>
    </row>
    <row r="42" spans="1:17" x14ac:dyDescent="0.25">
      <c r="A42" s="12" t="s">
        <v>207</v>
      </c>
      <c r="B42" s="4" t="s">
        <v>190</v>
      </c>
      <c r="C42" s="4"/>
      <c r="D42" s="4"/>
      <c r="E42" s="4"/>
      <c r="F42" s="20">
        <f>G42/60</f>
        <v>0.19166666666666668</v>
      </c>
      <c r="G42" s="13">
        <v>11.5</v>
      </c>
      <c r="H42" s="14">
        <f>D42*G42</f>
        <v>0</v>
      </c>
      <c r="I42" s="4">
        <v>4</v>
      </c>
      <c r="J42" s="31"/>
      <c r="K42" s="30"/>
      <c r="L42" s="30"/>
      <c r="M42" s="30"/>
      <c r="N42" s="4"/>
      <c r="O42" s="4"/>
      <c r="P42" s="18" t="str">
        <f>IF(C42=100,G42/4,IF(C42=150,G42/6,IF(C42=70,G42/2.8,"")))</f>
        <v/>
      </c>
      <c r="Q42" s="19" t="str">
        <f>IF(P42="","",P42/25)</f>
        <v/>
      </c>
    </row>
    <row r="43" spans="1:17" x14ac:dyDescent="0.25">
      <c r="A43" s="12" t="s">
        <v>162</v>
      </c>
      <c r="B43" s="12" t="s">
        <v>215</v>
      </c>
      <c r="C43" s="4"/>
      <c r="D43" s="4"/>
      <c r="E43" s="4"/>
      <c r="F43" s="20">
        <f>G43/1500</f>
        <v>4.6333333333333331E-3</v>
      </c>
      <c r="G43" s="4">
        <v>6.95</v>
      </c>
      <c r="H43" s="5">
        <f>D43*G43</f>
        <v>0</v>
      </c>
      <c r="I43" s="4">
        <v>4</v>
      </c>
      <c r="J43" s="6" t="str">
        <f>IF(C43=100,M43/4,IF(C43=150,K43/6,""))</f>
        <v/>
      </c>
      <c r="K43" s="7" t="str">
        <f>IF(C43=150,G43*I43-G43,"")</f>
        <v/>
      </c>
      <c r="L43" s="7" t="str">
        <f>IF(C43=70,G43*I43-G43,"")</f>
        <v/>
      </c>
      <c r="M43" s="7" t="str">
        <f>IF(C43=100,G43*I43-G43,"")</f>
        <v/>
      </c>
      <c r="N43" s="5">
        <f>H43*I43-H43</f>
        <v>0</v>
      </c>
      <c r="O43" s="5" t="str">
        <f>IF(C43=100,(M43+G43)/4,IF(C43=150,(K43+G43)/6,IF(C43=70,(L43+G43)/2.8,"")))</f>
        <v/>
      </c>
      <c r="P43" s="18" t="str">
        <f>IF(C43=100,G43/4,IF(C43=150,G43/6,IF(C43=70,G43/2.8,"")))</f>
        <v/>
      </c>
      <c r="Q43" s="20" t="str">
        <f>IF(P43="","",P43/25)</f>
        <v/>
      </c>
    </row>
    <row r="44" spans="1:17" x14ac:dyDescent="0.25">
      <c r="A44" s="12" t="s">
        <v>153</v>
      </c>
      <c r="B44" s="12" t="s">
        <v>215</v>
      </c>
      <c r="C44" s="4"/>
      <c r="D44" s="4"/>
      <c r="E44" s="4"/>
      <c r="F44" s="20">
        <f>G44/700</f>
        <v>1.14E-2</v>
      </c>
      <c r="G44" s="4">
        <v>7.98</v>
      </c>
      <c r="H44" s="5">
        <f>D44*G44</f>
        <v>0</v>
      </c>
      <c r="I44" s="4">
        <v>4</v>
      </c>
      <c r="J44" s="6" t="str">
        <f>IF(C44=100,M44/4,IF(C44=150,K44/6,""))</f>
        <v/>
      </c>
      <c r="K44" s="7" t="str">
        <f>IF(C44=150,G44*I44-G44,"")</f>
        <v/>
      </c>
      <c r="L44" s="7" t="str">
        <f>IF(C44=70,G44*I44-G44,"")</f>
        <v/>
      </c>
      <c r="M44" s="7" t="str">
        <f>IF(C44=100,G44*I44-G44,"")</f>
        <v/>
      </c>
      <c r="N44" s="5">
        <f>H44*I44-H44</f>
        <v>0</v>
      </c>
      <c r="O44" s="5" t="str">
        <f>IF(C44=100,(M44+G44)/4,IF(C44=150,(K44+G44)/6,IF(C44=70,(L44+G44)/2.8,"")))</f>
        <v/>
      </c>
      <c r="P44" s="18" t="str">
        <f>IF(C44=100,G44/4,IF(C44=150,G44/6,IF(C44=70,G44/2.8,"")))</f>
        <v/>
      </c>
      <c r="Q44" s="20" t="str">
        <f>IF(P44="","",P44/25)</f>
        <v/>
      </c>
    </row>
    <row r="45" spans="1:17" x14ac:dyDescent="0.25">
      <c r="A45" s="3" t="s">
        <v>14</v>
      </c>
      <c r="B45" s="3" t="s">
        <v>215</v>
      </c>
      <c r="C45" s="4"/>
      <c r="D45" s="4"/>
      <c r="E45" s="4"/>
      <c r="F45" s="20"/>
      <c r="G45" s="4">
        <v>9.1999999999999993</v>
      </c>
      <c r="H45" s="5">
        <f>D45*G45</f>
        <v>0</v>
      </c>
      <c r="I45" s="4">
        <v>4</v>
      </c>
      <c r="J45" s="6" t="str">
        <f>IF(C45=100,M45/4,IF(C45=150,K45/6,""))</f>
        <v/>
      </c>
      <c r="K45" s="7" t="str">
        <f>IF(C45=150,G45*I45-G45,"")</f>
        <v/>
      </c>
      <c r="L45" s="7" t="str">
        <f>IF(C45=70,G45*I45-G45,"")</f>
        <v/>
      </c>
      <c r="M45" s="7" t="str">
        <f>IF(C45=100,G45*I45-G45,"")</f>
        <v/>
      </c>
      <c r="N45" s="5">
        <f>H45*I45-H45</f>
        <v>0</v>
      </c>
      <c r="O45" s="5" t="str">
        <f>IF(C45=100,(M45+G45)/4,IF(C45=150,(K45+G45)/6,IF(C45=70,(L45+G45)/2.8,"")))</f>
        <v/>
      </c>
      <c r="P45" s="18" t="str">
        <f>IF(C45=100,G45/4,IF(C45=150,G45/6,IF(C45=70,G45/2.8,"")))</f>
        <v/>
      </c>
      <c r="Q45" s="20" t="str">
        <f>IF(P45="","",P45/25)</f>
        <v/>
      </c>
    </row>
    <row r="46" spans="1:17" x14ac:dyDescent="0.25">
      <c r="A46" s="12" t="s">
        <v>211</v>
      </c>
      <c r="B46" s="4" t="s">
        <v>209</v>
      </c>
      <c r="C46" s="4"/>
      <c r="D46" s="4"/>
      <c r="E46" s="4">
        <f>G46/50</f>
        <v>9.6999999999999989E-2</v>
      </c>
      <c r="F46" s="20"/>
      <c r="G46" s="13">
        <v>4.8499999999999996</v>
      </c>
      <c r="H46" s="14">
        <f>D46*G46</f>
        <v>0</v>
      </c>
      <c r="I46" s="4">
        <v>4</v>
      </c>
      <c r="J46" s="31"/>
      <c r="K46" s="30"/>
      <c r="L46" s="30"/>
      <c r="M46" s="30"/>
      <c r="N46" s="4"/>
      <c r="O46" s="4"/>
      <c r="P46" s="18" t="str">
        <f>IF(C46=100,G46/4,IF(C46=150,G46/6,IF(C46=70,G46/2.8,"")))</f>
        <v/>
      </c>
      <c r="Q46" s="19" t="str">
        <f>IF(P46="","",P46/25)</f>
        <v/>
      </c>
    </row>
    <row r="47" spans="1:17" x14ac:dyDescent="0.25">
      <c r="A47" s="3" t="s">
        <v>94</v>
      </c>
      <c r="B47" s="3" t="s">
        <v>215</v>
      </c>
      <c r="C47" s="4"/>
      <c r="D47" s="4"/>
      <c r="E47" s="4"/>
      <c r="F47" s="20">
        <f>G47/500</f>
        <v>2.172E-2</v>
      </c>
      <c r="G47" s="4">
        <v>10.86</v>
      </c>
      <c r="H47" s="5">
        <f>D47*G47</f>
        <v>0</v>
      </c>
      <c r="I47" s="4">
        <v>4</v>
      </c>
      <c r="J47" s="6" t="str">
        <f>IF(C47=100,M47/4,IF(C47=150,K47/6,""))</f>
        <v/>
      </c>
      <c r="K47" s="7" t="str">
        <f>IF(C47=150,G47*I47-G47,"")</f>
        <v/>
      </c>
      <c r="L47" s="7" t="str">
        <f>IF(C47=70,G47*I47-G47,"")</f>
        <v/>
      </c>
      <c r="M47" s="7" t="str">
        <f>IF(C47=100,G47*I47-G47,"")</f>
        <v/>
      </c>
      <c r="N47" s="5">
        <f>H47*I47-H47</f>
        <v>0</v>
      </c>
      <c r="O47" s="5" t="str">
        <f>IF(C47=100,(M47+G47)/4,IF(C47=150,(K47+G47)/6,IF(C47=70,(L47+G47)/2.8,"")))</f>
        <v/>
      </c>
      <c r="P47" s="18" t="str">
        <f>IF(C47=100,G47/4,IF(C47=150,G47/6,IF(C47=70,G47/2.8,"")))</f>
        <v/>
      </c>
      <c r="Q47" s="20" t="str">
        <f>IF(P47="","",P47/25)</f>
        <v/>
      </c>
    </row>
    <row r="48" spans="1:17" x14ac:dyDescent="0.25">
      <c r="A48" s="12" t="s">
        <v>152</v>
      </c>
      <c r="B48" s="12" t="s">
        <v>215</v>
      </c>
      <c r="C48" s="4"/>
      <c r="D48" s="4"/>
      <c r="E48" s="4"/>
      <c r="F48" s="20">
        <f>G48/340</f>
        <v>3.2205882352941174E-2</v>
      </c>
      <c r="G48" s="4">
        <v>10.95</v>
      </c>
      <c r="H48" s="5">
        <f>D48*G48</f>
        <v>0</v>
      </c>
      <c r="I48" s="4">
        <v>4</v>
      </c>
      <c r="J48" s="6" t="str">
        <f>IF(C48=100,M48/4,IF(C48=150,K48/6,""))</f>
        <v/>
      </c>
      <c r="K48" s="7" t="str">
        <f>IF(C48=150,G48*I48-G48,"")</f>
        <v/>
      </c>
      <c r="L48" s="7" t="str">
        <f>IF(C48=70,G48*I48-G48,"")</f>
        <v/>
      </c>
      <c r="M48" s="7" t="str">
        <f>IF(C48=100,G48*I48-G48,"")</f>
        <v/>
      </c>
      <c r="N48" s="5">
        <f>H48*I48-H48</f>
        <v>0</v>
      </c>
      <c r="O48" s="5" t="str">
        <f>IF(C48=100,(M48+G48)/4,IF(C48=150,(K48+G48)/6,IF(C48=70,(L48+G48)/2.8,"")))</f>
        <v/>
      </c>
      <c r="P48" s="18" t="str">
        <f>IF(C48=100,G48/4,IF(C48=150,G48/6,IF(C48=70,G48/2.8,"")))</f>
        <v/>
      </c>
      <c r="Q48" s="20" t="str">
        <f>IF(P48="","",P48/25)</f>
        <v/>
      </c>
    </row>
    <row r="49" spans="1:17" x14ac:dyDescent="0.25">
      <c r="A49" s="12" t="s">
        <v>164</v>
      </c>
      <c r="B49" s="12" t="s">
        <v>215</v>
      </c>
      <c r="C49" s="4"/>
      <c r="D49" s="4"/>
      <c r="E49" s="4"/>
      <c r="F49" s="20"/>
      <c r="G49" s="4">
        <v>2.8</v>
      </c>
      <c r="H49" s="5">
        <f>D49*G49</f>
        <v>0</v>
      </c>
      <c r="I49" s="4">
        <v>4</v>
      </c>
      <c r="J49" s="6" t="str">
        <f>IF(C49=100,M49/4,IF(C49=150,K49/6,""))</f>
        <v/>
      </c>
      <c r="K49" s="7" t="str">
        <f>IF(C49=150,G49*I49-G49,"")</f>
        <v/>
      </c>
      <c r="L49" s="7" t="str">
        <f>IF(C49=70,G49*I49-G49,"")</f>
        <v/>
      </c>
      <c r="M49" s="7" t="str">
        <f>IF(C49=100,G49*I49-G49,"")</f>
        <v/>
      </c>
      <c r="N49" s="5">
        <f>H49*I49-H49</f>
        <v>0</v>
      </c>
      <c r="O49" s="5" t="str">
        <f>IF(C49=100,(M49+G49)/4,IF(C49=150,(K49+G49)/6,IF(C49=70,(L49+G49)/2.8,"")))</f>
        <v/>
      </c>
      <c r="P49" s="18" t="str">
        <f>IF(C49=100,G49/4,IF(C49=150,G49/6,IF(C49=70,G49/2.8,"")))</f>
        <v/>
      </c>
      <c r="Q49" s="20" t="str">
        <f>IF(P49="","",P49/25)</f>
        <v/>
      </c>
    </row>
    <row r="50" spans="1:17" x14ac:dyDescent="0.25">
      <c r="A50" s="3" t="s">
        <v>136</v>
      </c>
      <c r="B50" s="3" t="s">
        <v>215</v>
      </c>
      <c r="C50" s="4"/>
      <c r="D50" s="4"/>
      <c r="E50" s="4">
        <f>G50/50</f>
        <v>0.2006</v>
      </c>
      <c r="F50" s="20"/>
      <c r="G50" s="13">
        <v>10.029999999999999</v>
      </c>
      <c r="H50" s="14">
        <f>D50*G50</f>
        <v>0</v>
      </c>
      <c r="I50" s="4">
        <v>4</v>
      </c>
      <c r="J50" s="31"/>
      <c r="K50" s="30"/>
      <c r="L50" s="30"/>
      <c r="M50" s="30"/>
      <c r="N50" s="4"/>
      <c r="O50" s="4"/>
      <c r="P50" s="18" t="str">
        <f>IF(C50=100,G50/4,IF(C50=150,G50/6,IF(C50=70,G50/2.8,"")))</f>
        <v/>
      </c>
      <c r="Q50" s="19" t="str">
        <f>IF(P50="","",P50/25)</f>
        <v/>
      </c>
    </row>
    <row r="51" spans="1:17" x14ac:dyDescent="0.25">
      <c r="A51" s="3" t="s">
        <v>117</v>
      </c>
      <c r="B51" s="3" t="s">
        <v>215</v>
      </c>
      <c r="C51" s="4"/>
      <c r="D51" s="4"/>
      <c r="E51" s="4"/>
      <c r="F51" s="20">
        <f>G51/2250</f>
        <v>5.1555555555555556E-3</v>
      </c>
      <c r="G51" s="13">
        <v>11.6</v>
      </c>
      <c r="H51" s="14">
        <f>D51*G51</f>
        <v>0</v>
      </c>
      <c r="I51" s="4">
        <v>4</v>
      </c>
      <c r="J51" s="31"/>
      <c r="K51" s="30"/>
      <c r="L51" s="30"/>
      <c r="M51" s="30"/>
      <c r="N51" s="4"/>
      <c r="O51" s="4"/>
      <c r="P51" s="18" t="str">
        <f>IF(C51=100,G51/4,IF(C51=150,G51/6,IF(C51=70,G51/2.8,"")))</f>
        <v/>
      </c>
      <c r="Q51" s="19" t="str">
        <f>IF(P51="","",P51/25)</f>
        <v/>
      </c>
    </row>
    <row r="52" spans="1:17" x14ac:dyDescent="0.25">
      <c r="A52" s="3" t="s">
        <v>134</v>
      </c>
      <c r="B52" s="3" t="s">
        <v>215</v>
      </c>
      <c r="C52" s="4"/>
      <c r="D52" s="4"/>
      <c r="E52" s="4"/>
      <c r="F52" s="20">
        <f>G52/3900</f>
        <v>2.1794871794871794E-3</v>
      </c>
      <c r="G52" s="13">
        <v>8.5</v>
      </c>
      <c r="H52" s="14">
        <f>D52*G52</f>
        <v>0</v>
      </c>
      <c r="I52" s="4">
        <v>4</v>
      </c>
      <c r="J52" s="31"/>
      <c r="K52" s="30"/>
      <c r="L52" s="30"/>
      <c r="M52" s="30"/>
      <c r="N52" s="4"/>
      <c r="O52" s="4"/>
      <c r="P52" s="18" t="str">
        <f>IF(C52=100,G52/4,IF(C52=150,G52/6,IF(C52=70,G52/2.8,"")))</f>
        <v/>
      </c>
      <c r="Q52" s="19" t="str">
        <f>IF(P52="","",P52/25)</f>
        <v/>
      </c>
    </row>
    <row r="53" spans="1:17" x14ac:dyDescent="0.25">
      <c r="A53" s="3" t="s">
        <v>110</v>
      </c>
      <c r="B53" s="3" t="s">
        <v>215</v>
      </c>
      <c r="C53" s="4"/>
      <c r="D53" s="4"/>
      <c r="E53" s="4"/>
      <c r="F53" s="20">
        <f>G53/2500</f>
        <v>2.5999999999999999E-3</v>
      </c>
      <c r="G53" s="13">
        <v>6.5</v>
      </c>
      <c r="H53" s="14">
        <f>D53*G53</f>
        <v>0</v>
      </c>
      <c r="I53" s="4">
        <v>4</v>
      </c>
      <c r="J53" s="31"/>
      <c r="K53" s="30"/>
      <c r="L53" s="30"/>
      <c r="M53" s="30"/>
      <c r="N53" s="4"/>
      <c r="O53" s="4"/>
      <c r="P53" s="18" t="str">
        <f>IF(C53=100,G53/4,IF(C53=150,G53/6,IF(C53=70,G53/2.8,"")))</f>
        <v/>
      </c>
      <c r="Q53" s="19" t="str">
        <f>IF(P53="","",P53/25)</f>
        <v/>
      </c>
    </row>
    <row r="54" spans="1:17" x14ac:dyDescent="0.25">
      <c r="A54" s="12" t="s">
        <v>167</v>
      </c>
      <c r="B54" s="12" t="s">
        <v>217</v>
      </c>
      <c r="C54" s="4"/>
      <c r="D54" s="4"/>
      <c r="E54" s="4"/>
      <c r="F54" s="20">
        <f>G54/1000</f>
        <v>9.1999999999999998E-3</v>
      </c>
      <c r="G54" s="13">
        <v>9.1999999999999993</v>
      </c>
      <c r="H54" s="14">
        <f>D54*G54</f>
        <v>0</v>
      </c>
      <c r="I54" s="4">
        <v>4</v>
      </c>
      <c r="J54" s="31"/>
      <c r="K54" s="30"/>
      <c r="L54" s="30"/>
      <c r="M54" s="30"/>
      <c r="N54" s="4"/>
      <c r="O54" s="4"/>
      <c r="P54" s="18" t="str">
        <f>IF(C54=100,G54/4,IF(C54=150,G54/6,IF(C54=70,G54/2.8,"")))</f>
        <v/>
      </c>
      <c r="Q54" s="19" t="str">
        <f>IF(P54="","",P54/25)</f>
        <v/>
      </c>
    </row>
    <row r="55" spans="1:17" x14ac:dyDescent="0.25">
      <c r="A55" s="12" t="s">
        <v>172</v>
      </c>
      <c r="B55" s="12" t="s">
        <v>217</v>
      </c>
      <c r="C55" s="4"/>
      <c r="D55" s="4"/>
      <c r="E55" s="4"/>
      <c r="F55" s="20">
        <f>G55/1000</f>
        <v>8.8999999999999999E-3</v>
      </c>
      <c r="G55" s="13">
        <v>8.9</v>
      </c>
      <c r="H55" s="14">
        <f>D55*G55</f>
        <v>0</v>
      </c>
      <c r="I55" s="4">
        <v>4</v>
      </c>
      <c r="J55" s="31"/>
      <c r="K55" s="30"/>
      <c r="L55" s="30"/>
      <c r="M55" s="30"/>
      <c r="N55" s="4"/>
      <c r="O55" s="4"/>
      <c r="P55" s="18" t="str">
        <f>IF(C55=100,G55/4,IF(C55=150,G55/6,IF(C55=70,G55/2.8,"")))</f>
        <v/>
      </c>
      <c r="Q55" s="19" t="str">
        <f>IF(P55="","",P55/25)</f>
        <v/>
      </c>
    </row>
    <row r="56" spans="1:17" x14ac:dyDescent="0.25">
      <c r="A56" s="12" t="s">
        <v>198</v>
      </c>
      <c r="B56" s="4" t="s">
        <v>190</v>
      </c>
      <c r="C56" s="4"/>
      <c r="D56" s="4"/>
      <c r="E56" s="4">
        <f>G56/3</f>
        <v>2.6</v>
      </c>
      <c r="F56" s="20"/>
      <c r="G56" s="13">
        <v>7.8</v>
      </c>
      <c r="H56" s="14">
        <f>D56*G56</f>
        <v>0</v>
      </c>
      <c r="I56" s="4">
        <v>4</v>
      </c>
      <c r="J56" s="31"/>
      <c r="K56" s="30"/>
      <c r="L56" s="30"/>
      <c r="M56" s="30"/>
      <c r="N56" s="4"/>
      <c r="O56" s="4"/>
      <c r="P56" s="18" t="str">
        <f>IF(C56=100,G56/4,IF(C56=150,G56/6,IF(C56=70,G56/2.8,"")))</f>
        <v/>
      </c>
      <c r="Q56" s="19" t="str">
        <f>IF(P56="","",P56/25)</f>
        <v/>
      </c>
    </row>
    <row r="57" spans="1:17" x14ac:dyDescent="0.25">
      <c r="A57" s="12" t="s">
        <v>161</v>
      </c>
      <c r="B57" s="12" t="s">
        <v>215</v>
      </c>
      <c r="C57" s="4"/>
      <c r="D57" s="4"/>
      <c r="E57" s="4">
        <f>G57/10</f>
        <v>0.55000000000000004</v>
      </c>
      <c r="F57" s="20"/>
      <c r="G57" s="13">
        <v>5.5</v>
      </c>
      <c r="H57" s="14">
        <f>D57*G57</f>
        <v>0</v>
      </c>
      <c r="I57" s="4">
        <v>4</v>
      </c>
      <c r="J57" s="31"/>
      <c r="K57" s="30"/>
      <c r="L57" s="30"/>
      <c r="M57" s="30"/>
      <c r="N57" s="4"/>
      <c r="O57" s="4"/>
      <c r="P57" s="18" t="str">
        <f>IF(C57=100,G57/4,IF(C57=150,G57/6,IF(C57=70,G57/2.8,"")))</f>
        <v/>
      </c>
      <c r="Q57" s="19" t="str">
        <f>IF(P57="","",P57/25)</f>
        <v/>
      </c>
    </row>
    <row r="58" spans="1:17" x14ac:dyDescent="0.25">
      <c r="A58" s="12" t="s">
        <v>199</v>
      </c>
      <c r="B58" s="4" t="s">
        <v>190</v>
      </c>
      <c r="C58" s="4"/>
      <c r="D58" s="4"/>
      <c r="E58" s="4">
        <f>G58/12</f>
        <v>0.51250000000000007</v>
      </c>
      <c r="F58" s="20"/>
      <c r="G58" s="13">
        <v>6.15</v>
      </c>
      <c r="H58" s="14">
        <f>D58*G58</f>
        <v>0</v>
      </c>
      <c r="I58" s="4">
        <v>4</v>
      </c>
      <c r="J58" s="31"/>
      <c r="K58" s="30"/>
      <c r="L58" s="30"/>
      <c r="M58" s="30"/>
      <c r="N58" s="4"/>
      <c r="O58" s="4"/>
      <c r="P58" s="18" t="str">
        <f>IF(C58=100,G58/4,IF(C58=150,G58/6,IF(C58=70,G58/2.8,"")))</f>
        <v/>
      </c>
      <c r="Q58" s="19" t="str">
        <f>IF(P58="","",P58/25)</f>
        <v/>
      </c>
    </row>
    <row r="59" spans="1:17" x14ac:dyDescent="0.25">
      <c r="A59" s="3" t="s">
        <v>95</v>
      </c>
      <c r="B59" s="3" t="s">
        <v>215</v>
      </c>
      <c r="C59" s="4"/>
      <c r="D59" s="4"/>
      <c r="E59" s="4">
        <f>G59/20</f>
        <v>0.45250000000000001</v>
      </c>
      <c r="F59" s="20"/>
      <c r="G59" s="13">
        <v>9.0500000000000007</v>
      </c>
      <c r="H59" s="14">
        <f>D59*G59</f>
        <v>0</v>
      </c>
      <c r="I59" s="4">
        <v>4</v>
      </c>
      <c r="J59" s="31"/>
      <c r="K59" s="30"/>
      <c r="L59" s="30"/>
      <c r="M59" s="30"/>
      <c r="N59" s="4"/>
      <c r="O59" s="4"/>
      <c r="P59" s="18" t="str">
        <f>IF(C59=100,G59/4,IF(C59=150,G59/6,IF(C59=70,G59/2.8,"")))</f>
        <v/>
      </c>
      <c r="Q59" s="19" t="str">
        <f>IF(P59="","",P59/25)</f>
        <v/>
      </c>
    </row>
    <row r="60" spans="1:17" x14ac:dyDescent="0.25">
      <c r="A60" s="12" t="s">
        <v>169</v>
      </c>
      <c r="B60" s="12" t="s">
        <v>217</v>
      </c>
      <c r="C60" s="4"/>
      <c r="D60" s="4"/>
      <c r="E60" s="4"/>
      <c r="F60" s="20">
        <f>G60/1000</f>
        <v>9.6500000000000006E-3</v>
      </c>
      <c r="G60" s="13">
        <v>9.65</v>
      </c>
      <c r="H60" s="14">
        <f>D60*G60</f>
        <v>0</v>
      </c>
      <c r="I60" s="4">
        <v>4</v>
      </c>
      <c r="J60" s="31"/>
      <c r="K60" s="30"/>
      <c r="L60" s="30"/>
      <c r="M60" s="30"/>
      <c r="N60" s="4"/>
      <c r="O60" s="4"/>
      <c r="P60" s="18" t="str">
        <f>IF(C60=100,G60/4,IF(C60=150,G60/6,IF(C60=70,G60/2.8,"")))</f>
        <v/>
      </c>
      <c r="Q60" s="19" t="str">
        <f>IF(P60="","",P60/25)</f>
        <v/>
      </c>
    </row>
    <row r="61" spans="1:17" x14ac:dyDescent="0.25">
      <c r="A61" s="12" t="s">
        <v>138</v>
      </c>
      <c r="B61" s="12" t="s">
        <v>215</v>
      </c>
      <c r="C61" s="4"/>
      <c r="D61" s="4"/>
      <c r="E61" s="4">
        <f>G61/50</f>
        <v>0.18</v>
      </c>
      <c r="F61" s="20"/>
      <c r="G61" s="13">
        <v>9</v>
      </c>
      <c r="H61" s="14">
        <f>D61*G61</f>
        <v>0</v>
      </c>
      <c r="I61" s="4">
        <v>4</v>
      </c>
      <c r="J61" s="31"/>
      <c r="K61" s="30"/>
      <c r="L61" s="30"/>
      <c r="M61" s="30"/>
      <c r="N61" s="4"/>
      <c r="O61" s="4"/>
      <c r="P61" s="18" t="str">
        <f>IF(C61=100,G61/4,IF(C61=150,G61/6,IF(C61=70,G61/2.8,"")))</f>
        <v/>
      </c>
      <c r="Q61" s="19" t="str">
        <f>IF(P61="","",P61/25)</f>
        <v/>
      </c>
    </row>
    <row r="62" spans="1:17" x14ac:dyDescent="0.25">
      <c r="A62" s="3" t="s">
        <v>56</v>
      </c>
      <c r="B62" s="3" t="s">
        <v>215</v>
      </c>
      <c r="C62" s="4"/>
      <c r="D62" s="4"/>
      <c r="E62" s="4"/>
      <c r="F62" s="20"/>
      <c r="G62" s="13">
        <v>5.99</v>
      </c>
      <c r="H62" s="14">
        <f>D62*G62</f>
        <v>0</v>
      </c>
      <c r="I62" s="4">
        <v>4</v>
      </c>
      <c r="J62" s="31"/>
      <c r="K62" s="30"/>
      <c r="L62" s="30"/>
      <c r="M62" s="30"/>
      <c r="N62" s="4"/>
      <c r="O62" s="4"/>
      <c r="P62" s="18" t="str">
        <f>IF(C62=100,G62/4,IF(C62=150,G62/6,IF(C62=70,G62/2.8,"")))</f>
        <v/>
      </c>
      <c r="Q62" s="19" t="str">
        <f>IF(P62="","",P62/25)</f>
        <v/>
      </c>
    </row>
    <row r="63" spans="1:17" x14ac:dyDescent="0.25">
      <c r="A63" s="12" t="s">
        <v>213</v>
      </c>
      <c r="B63" s="4" t="s">
        <v>209</v>
      </c>
      <c r="C63" s="4"/>
      <c r="D63" s="4"/>
      <c r="E63" s="4"/>
      <c r="F63" s="20">
        <f>G63/1400</f>
        <v>5.3571428571428572E-3</v>
      </c>
      <c r="G63" s="13">
        <v>7.5</v>
      </c>
      <c r="H63" s="14">
        <f>D63*G63</f>
        <v>0</v>
      </c>
      <c r="I63" s="4">
        <v>4</v>
      </c>
      <c r="J63" s="31"/>
      <c r="K63" s="30"/>
      <c r="L63" s="30"/>
      <c r="M63" s="30"/>
      <c r="N63" s="4"/>
      <c r="O63" s="4"/>
      <c r="P63" s="18" t="str">
        <f>IF(C63=100,G63/4,IF(C63=150,G63/6,IF(C63=70,G63/2.8,"")))</f>
        <v/>
      </c>
      <c r="Q63" s="19" t="str">
        <f>IF(P63="","",P63/25)</f>
        <v/>
      </c>
    </row>
    <row r="64" spans="1:17" x14ac:dyDescent="0.25">
      <c r="A64" s="3" t="s">
        <v>111</v>
      </c>
      <c r="B64" s="3" t="s">
        <v>215</v>
      </c>
      <c r="C64" s="4"/>
      <c r="D64" s="4"/>
      <c r="E64" s="4"/>
      <c r="F64" s="20">
        <f>G64/2250</f>
        <v>5.7733333333333334E-3</v>
      </c>
      <c r="G64" s="13">
        <v>12.99</v>
      </c>
      <c r="H64" s="14">
        <f>D64*G64</f>
        <v>0</v>
      </c>
      <c r="I64" s="4">
        <v>4</v>
      </c>
      <c r="J64" s="31"/>
      <c r="K64" s="30"/>
      <c r="L64" s="30"/>
      <c r="M64" s="30"/>
      <c r="N64" s="4"/>
      <c r="O64" s="4"/>
      <c r="P64" s="18" t="str">
        <f>IF(C64=100,G64/4,IF(C64=150,G64/6,IF(C64=70,G64/2.8,"")))</f>
        <v/>
      </c>
      <c r="Q64" s="19" t="str">
        <f>IF(P64="","",P64/25)</f>
        <v/>
      </c>
    </row>
    <row r="65" spans="1:17" x14ac:dyDescent="0.25">
      <c r="A65" s="12" t="s">
        <v>166</v>
      </c>
      <c r="B65" s="12" t="s">
        <v>217</v>
      </c>
      <c r="C65" s="4"/>
      <c r="D65" s="4"/>
      <c r="E65" s="4"/>
      <c r="F65" s="20">
        <f>G65/1000</f>
        <v>6.9500000000000004E-3</v>
      </c>
      <c r="G65" s="13">
        <v>6.95</v>
      </c>
      <c r="H65" s="14">
        <f>D65*G65</f>
        <v>0</v>
      </c>
      <c r="I65" s="4">
        <v>4</v>
      </c>
      <c r="J65" s="31"/>
      <c r="K65" s="30"/>
      <c r="L65" s="30"/>
      <c r="M65" s="30"/>
      <c r="N65" s="4"/>
      <c r="O65" s="4"/>
      <c r="P65" s="18" t="str">
        <f>IF(C65=100,G65/4,IF(C65=150,G65/6,IF(C65=70,G65/2.8,"")))</f>
        <v/>
      </c>
      <c r="Q65" s="19" t="str">
        <f>IF(P65="","",P65/25)</f>
        <v/>
      </c>
    </row>
    <row r="66" spans="1:17" x14ac:dyDescent="0.25">
      <c r="A66" s="12" t="s">
        <v>203</v>
      </c>
      <c r="B66" s="4" t="s">
        <v>190</v>
      </c>
      <c r="C66" s="4"/>
      <c r="D66" s="4"/>
      <c r="E66" s="4"/>
      <c r="F66" s="20"/>
      <c r="G66" s="13">
        <v>8.4</v>
      </c>
      <c r="H66" s="14">
        <f>D66*G66</f>
        <v>0</v>
      </c>
      <c r="I66" s="4">
        <v>4</v>
      </c>
      <c r="J66" s="31"/>
      <c r="K66" s="30"/>
      <c r="L66" s="30"/>
      <c r="M66" s="30"/>
      <c r="N66" s="4"/>
      <c r="O66" s="4"/>
      <c r="P66" s="18" t="str">
        <f>IF(C66=100,G66/4,IF(C66=150,G66/6,IF(C66=70,G66/2.8,"")))</f>
        <v/>
      </c>
      <c r="Q66" s="19" t="str">
        <f>IF(P66="","",P66/25)</f>
        <v/>
      </c>
    </row>
    <row r="67" spans="1:17" x14ac:dyDescent="0.25">
      <c r="A67" s="12" t="s">
        <v>177</v>
      </c>
      <c r="B67" s="4" t="s">
        <v>190</v>
      </c>
      <c r="C67" s="4"/>
      <c r="D67" s="4"/>
      <c r="E67" s="4"/>
      <c r="F67" s="20"/>
      <c r="G67" s="13">
        <v>7.95</v>
      </c>
      <c r="H67" s="14">
        <f>D67*G67</f>
        <v>0</v>
      </c>
      <c r="I67" s="4">
        <v>4</v>
      </c>
      <c r="J67" s="31"/>
      <c r="K67" s="30"/>
      <c r="L67" s="30"/>
      <c r="M67" s="30"/>
      <c r="N67" s="4"/>
      <c r="O67" s="4"/>
      <c r="P67" s="18" t="str">
        <f>IF(C67=100,G67/4,IF(C67=150,G67/6,IF(C67=70,G67/2.8,"")))</f>
        <v/>
      </c>
      <c r="Q67" s="19" t="str">
        <f>IF(P67="","",P67/25)</f>
        <v/>
      </c>
    </row>
    <row r="68" spans="1:17" x14ac:dyDescent="0.25">
      <c r="A68" s="3" t="s">
        <v>61</v>
      </c>
      <c r="B68" s="3" t="s">
        <v>209</v>
      </c>
      <c r="C68" s="4"/>
      <c r="D68" s="4"/>
      <c r="E68" s="4"/>
      <c r="F68" s="20">
        <f>G68/150</f>
        <v>5.7566666666666662E-2</v>
      </c>
      <c r="G68" s="13">
        <v>8.6349999999999998</v>
      </c>
      <c r="H68" s="14">
        <f>D68*G68</f>
        <v>0</v>
      </c>
      <c r="I68" s="4">
        <v>4</v>
      </c>
      <c r="J68" s="31"/>
      <c r="K68" s="30"/>
      <c r="L68" s="30"/>
      <c r="M68" s="30"/>
      <c r="N68" s="4"/>
      <c r="O68" s="4"/>
      <c r="P68" s="18" t="str">
        <f>IF(C68=100,G68/4,IF(C68=150,G68/6,IF(C68=70,G68/2.8,"")))</f>
        <v/>
      </c>
      <c r="Q68" s="19" t="str">
        <f>IF(P68="","",P68/25)</f>
        <v/>
      </c>
    </row>
    <row r="69" spans="1:17" x14ac:dyDescent="0.25">
      <c r="A69" s="12" t="s">
        <v>214</v>
      </c>
      <c r="B69" s="4" t="s">
        <v>209</v>
      </c>
      <c r="C69" s="11"/>
      <c r="D69" s="11"/>
      <c r="E69" s="11">
        <f>G69/8</f>
        <v>1.01875</v>
      </c>
      <c r="F69" s="20"/>
      <c r="G69" s="13">
        <v>8.15</v>
      </c>
      <c r="H69" s="14">
        <f>D69*G69</f>
        <v>0</v>
      </c>
      <c r="I69" s="4">
        <v>4</v>
      </c>
      <c r="J69" s="28"/>
      <c r="K69" s="29"/>
      <c r="L69" s="29"/>
      <c r="M69" s="29"/>
      <c r="N69" s="11"/>
      <c r="O69" s="11"/>
      <c r="P69" s="18" t="str">
        <f>IF(C69=100,G69/4,IF(C69=150,G69/6,IF(C69=70,G69/2.8,"")))</f>
        <v/>
      </c>
      <c r="Q69" s="19" t="str">
        <f>IF(P69="","",P69/25)</f>
        <v/>
      </c>
    </row>
    <row r="70" spans="1:17" x14ac:dyDescent="0.25">
      <c r="A70" s="3" t="s">
        <v>132</v>
      </c>
      <c r="B70" s="3" t="s">
        <v>215</v>
      </c>
      <c r="C70" s="4"/>
      <c r="D70" s="4"/>
      <c r="E70" s="4"/>
      <c r="F70" s="20">
        <f>G70/3000</f>
        <v>1.9966666666666666E-3</v>
      </c>
      <c r="G70" s="13">
        <v>5.99</v>
      </c>
      <c r="H70" s="14">
        <f>D70*G70</f>
        <v>0</v>
      </c>
      <c r="I70" s="4">
        <v>4</v>
      </c>
      <c r="J70" s="31"/>
      <c r="K70" s="30"/>
      <c r="L70" s="30"/>
      <c r="M70" s="30"/>
      <c r="N70" s="4"/>
      <c r="O70" s="4"/>
      <c r="P70" s="18" t="str">
        <f>IF(C70=100,G70/4,IF(C70=150,G70/6,IF(C70=70,G70/2.8,"")))</f>
        <v/>
      </c>
      <c r="Q70" s="19" t="str">
        <f>IF(P70="","",P70/25)</f>
        <v/>
      </c>
    </row>
    <row r="71" spans="1:17" x14ac:dyDescent="0.25">
      <c r="A71" s="12" t="s">
        <v>174</v>
      </c>
      <c r="B71" s="4" t="s">
        <v>190</v>
      </c>
      <c r="C71" s="4"/>
      <c r="D71" s="4"/>
      <c r="E71" s="4"/>
      <c r="F71" s="20">
        <f>G71/500</f>
        <v>1.6E-2</v>
      </c>
      <c r="G71" s="13">
        <v>8</v>
      </c>
      <c r="H71" s="14">
        <f>D71*G71</f>
        <v>0</v>
      </c>
      <c r="I71" s="4">
        <v>4</v>
      </c>
      <c r="J71" s="31"/>
      <c r="K71" s="30"/>
      <c r="L71" s="30"/>
      <c r="M71" s="30"/>
      <c r="N71" s="4"/>
      <c r="O71" s="4"/>
      <c r="P71" s="18" t="str">
        <f>IF(C71=100,G71/4,IF(C71=150,G71/6,IF(C71=70,G71/2.8,"")))</f>
        <v/>
      </c>
      <c r="Q71" s="19" t="str">
        <f>IF(P71="","",P71/25)</f>
        <v/>
      </c>
    </row>
    <row r="72" spans="1:17" x14ac:dyDescent="0.25">
      <c r="A72" s="12" t="s">
        <v>165</v>
      </c>
      <c r="B72" s="12" t="s">
        <v>215</v>
      </c>
      <c r="C72" s="4"/>
      <c r="D72" s="4"/>
      <c r="E72" s="4"/>
      <c r="F72" s="20">
        <f>G72/1150</f>
        <v>5.2086956521739131E-3</v>
      </c>
      <c r="G72" s="13">
        <v>5.99</v>
      </c>
      <c r="H72" s="14">
        <f>D72*G72</f>
        <v>0</v>
      </c>
      <c r="I72" s="4">
        <v>4</v>
      </c>
      <c r="J72" s="31"/>
      <c r="K72" s="30"/>
      <c r="L72" s="30"/>
      <c r="M72" s="30"/>
      <c r="N72" s="4"/>
      <c r="O72" s="4"/>
      <c r="P72" s="18" t="str">
        <f>IF(C72=100,G72/4,IF(C72=150,G72/6,IF(C72=70,G72/2.8,"")))</f>
        <v/>
      </c>
      <c r="Q72" s="19" t="str">
        <f>IF(P72="","",P72/25)</f>
        <v/>
      </c>
    </row>
    <row r="73" spans="1:17" x14ac:dyDescent="0.25">
      <c r="A73" s="12" t="s">
        <v>185</v>
      </c>
      <c r="B73" s="4" t="s">
        <v>190</v>
      </c>
      <c r="C73" s="4"/>
      <c r="D73" s="4"/>
      <c r="E73" s="4"/>
      <c r="F73" s="20">
        <f>G73/1550</f>
        <v>3.8064516129032262E-3</v>
      </c>
      <c r="G73" s="13">
        <v>5.9</v>
      </c>
      <c r="H73" s="14">
        <f>D73*G73</f>
        <v>0</v>
      </c>
      <c r="I73" s="4">
        <v>4</v>
      </c>
      <c r="J73" s="31"/>
      <c r="K73" s="30"/>
      <c r="L73" s="30"/>
      <c r="M73" s="30"/>
      <c r="N73" s="4"/>
      <c r="O73" s="4"/>
      <c r="P73" s="18" t="str">
        <f>IF(C73=100,G73/4,IF(C73=150,G73/6,IF(C73=70,G73/2.8,"")))</f>
        <v/>
      </c>
      <c r="Q73" s="19" t="str">
        <f>IF(P73="","",P73/25)</f>
        <v/>
      </c>
    </row>
    <row r="74" spans="1:17" x14ac:dyDescent="0.25">
      <c r="A74" s="12" t="s">
        <v>171</v>
      </c>
      <c r="B74" s="12" t="s">
        <v>217</v>
      </c>
      <c r="C74" s="4"/>
      <c r="D74" s="4"/>
      <c r="E74" s="4"/>
      <c r="F74" s="20">
        <f>G74/1000</f>
        <v>5.7999999999999996E-3</v>
      </c>
      <c r="G74" s="13">
        <v>5.8</v>
      </c>
      <c r="H74" s="14">
        <f>D74*G74</f>
        <v>0</v>
      </c>
      <c r="I74" s="4">
        <v>4</v>
      </c>
      <c r="J74" s="31"/>
      <c r="K74" s="30"/>
      <c r="L74" s="30"/>
      <c r="M74" s="30"/>
      <c r="N74" s="4"/>
      <c r="O74" s="4"/>
      <c r="P74" s="18" t="str">
        <f>IF(C74=100,G74/4,IF(C74=150,G74/6,IF(C74=70,G74/2.8,"")))</f>
        <v/>
      </c>
      <c r="Q74" s="19" t="str">
        <f>IF(P74="","",P74/25)</f>
        <v/>
      </c>
    </row>
    <row r="75" spans="1:17" x14ac:dyDescent="0.25">
      <c r="A75" s="33" t="s">
        <v>12</v>
      </c>
      <c r="B75" s="33" t="s">
        <v>215</v>
      </c>
      <c r="C75" s="34"/>
      <c r="D75" s="34"/>
      <c r="E75" s="34"/>
      <c r="F75" s="36"/>
      <c r="G75" s="34"/>
      <c r="H75" s="35">
        <f>D75*G75</f>
        <v>0</v>
      </c>
      <c r="I75" s="34">
        <v>4</v>
      </c>
      <c r="J75" s="35" t="str">
        <f>IF(C75=100,M75/4,IF(C75=150,K75/6,""))</f>
        <v/>
      </c>
      <c r="K75" s="35" t="str">
        <f>IF(C75=150,G75*I75-G75,"")</f>
        <v/>
      </c>
      <c r="L75" s="35" t="str">
        <f>IF(C75=70,G75*I75-G75,"")</f>
        <v/>
      </c>
      <c r="M75" s="35" t="str">
        <f>IF(C75=100,G75*I75-G75,"")</f>
        <v/>
      </c>
      <c r="N75" s="35">
        <f>H75*I75-H75</f>
        <v>0</v>
      </c>
      <c r="O75" s="35" t="str">
        <f>IF(C75=100,(M75+G75)/4,IF(C75=150,(K75+G75)/6,IF(C75=70,(L75+G75)/2.8,"")))</f>
        <v/>
      </c>
      <c r="P75" s="36" t="str">
        <f>IF(C75=100,G75/4,IF(C75=150,G75/6,IF(C75=70,G75/2.8,"")))</f>
        <v/>
      </c>
      <c r="Q75" s="36" t="str">
        <f>IF(P75="","",P75/25)</f>
        <v/>
      </c>
    </row>
    <row r="76" spans="1:17" x14ac:dyDescent="0.25">
      <c r="A76" s="12" t="s">
        <v>163</v>
      </c>
      <c r="B76" s="12" t="s">
        <v>215</v>
      </c>
      <c r="C76" s="4"/>
      <c r="D76" s="4"/>
      <c r="E76" s="4"/>
      <c r="F76" s="20">
        <f>G76/2000</f>
        <v>5.4749999999999998E-3</v>
      </c>
      <c r="G76" s="13">
        <v>10.95</v>
      </c>
      <c r="H76" s="14">
        <f>D76*G76</f>
        <v>0</v>
      </c>
      <c r="I76" s="4">
        <v>4</v>
      </c>
      <c r="J76" s="31"/>
      <c r="K76" s="30"/>
      <c r="L76" s="30"/>
      <c r="M76" s="30"/>
      <c r="N76" s="4"/>
      <c r="O76" s="4"/>
      <c r="P76" s="18" t="str">
        <f>IF(C76=100,G76/4,IF(C76=150,G76/6,IF(C76=70,G76/2.8,"")))</f>
        <v/>
      </c>
      <c r="Q76" s="19" t="str">
        <f>IF(P76="","",P76/25)</f>
        <v/>
      </c>
    </row>
    <row r="77" spans="1:17" x14ac:dyDescent="0.25">
      <c r="A77" s="3" t="s">
        <v>377</v>
      </c>
      <c r="B77" s="3" t="s">
        <v>250</v>
      </c>
      <c r="C77" s="4"/>
      <c r="D77" s="4"/>
      <c r="E77" s="4"/>
      <c r="F77" s="20">
        <f>G77/1500</f>
        <v>1.3806666666666667E-2</v>
      </c>
      <c r="G77" s="4">
        <v>20.71</v>
      </c>
      <c r="H77" s="5">
        <f>D77*G77</f>
        <v>0</v>
      </c>
      <c r="I77" s="4">
        <v>4</v>
      </c>
      <c r="J77" s="6" t="str">
        <f>IF(C77=100,M77/4,IF(C77=150,K77/6,""))</f>
        <v/>
      </c>
      <c r="K77" s="7" t="str">
        <f>IF(C77=150,G77*I77-G77,"")</f>
        <v/>
      </c>
      <c r="L77" s="7" t="str">
        <f>IF(C77=70,G77*I77-G77,"")</f>
        <v/>
      </c>
      <c r="M77" s="7" t="str">
        <f>IF(C77=100,G77*I77-G77,"")</f>
        <v/>
      </c>
      <c r="N77" s="8">
        <f>H77*I77-H77</f>
        <v>0</v>
      </c>
      <c r="O77" s="8" t="str">
        <f>IF(C77=100,(M77+G77)/4,IF(C77=150,(K77+G77)/6,IF(C77=70,(L77+G77)/2.8,"")))</f>
        <v/>
      </c>
      <c r="P77" s="9" t="str">
        <f>IF(C77=100,G77/4,IF(C77=150,G77/6,IF(C77=70,G77/2.8,"")))</f>
        <v/>
      </c>
      <c r="Q77" s="10" t="str">
        <f>IF(P77="","",P77/25)</f>
        <v/>
      </c>
    </row>
    <row r="78" spans="1:17" x14ac:dyDescent="0.25">
      <c r="A78" s="3" t="s">
        <v>320</v>
      </c>
      <c r="B78" s="3" t="s">
        <v>250</v>
      </c>
      <c r="C78" s="4"/>
      <c r="D78" s="4"/>
      <c r="E78" s="4"/>
      <c r="F78" s="20">
        <f>G78/250</f>
        <v>2.664E-2</v>
      </c>
      <c r="G78" s="4">
        <v>6.66</v>
      </c>
      <c r="H78" s="5">
        <f>D78*G78</f>
        <v>0</v>
      </c>
      <c r="I78" s="4">
        <v>4</v>
      </c>
      <c r="J78" s="6" t="str">
        <f>IF(C78=100,M78/4,IF(C78=150,K78/6,""))</f>
        <v/>
      </c>
      <c r="K78" s="7" t="str">
        <f>IF(C78=150,G78*I78-G78,"")</f>
        <v/>
      </c>
      <c r="L78" s="7" t="str">
        <f>IF(C78=70,G78*I78-G78,"")</f>
        <v/>
      </c>
      <c r="M78" s="7" t="str">
        <f>IF(C78=100,G78*I78-G78,"")</f>
        <v/>
      </c>
      <c r="N78" s="8">
        <f>H78*I78-H78</f>
        <v>0</v>
      </c>
      <c r="O78" s="8" t="str">
        <f>IF(C78=100,(M78+G78)/4,IF(C78=150,(K78+G78)/6,IF(C78=70,(L78+G78)/2.8,"")))</f>
        <v/>
      </c>
      <c r="P78" s="9" t="str">
        <f>IF(C78=100,G78/4,IF(C78=150,G78/6,IF(C78=70,G78/2.8,"")))</f>
        <v/>
      </c>
      <c r="Q78" s="10" t="str">
        <f>IF(P78="","",P78/25)</f>
        <v/>
      </c>
    </row>
    <row r="79" spans="1:17" x14ac:dyDescent="0.25">
      <c r="A79" s="3" t="s">
        <v>292</v>
      </c>
      <c r="B79" s="3" t="s">
        <v>250</v>
      </c>
      <c r="C79" s="4"/>
      <c r="D79" s="4"/>
      <c r="E79" s="4"/>
      <c r="F79" s="20">
        <f>G79/2500</f>
        <v>7.0920000000000002E-3</v>
      </c>
      <c r="G79" s="4">
        <v>17.73</v>
      </c>
      <c r="H79" s="5">
        <f>D79*G79</f>
        <v>0</v>
      </c>
      <c r="I79" s="4">
        <v>4</v>
      </c>
      <c r="J79" s="6" t="str">
        <f>IF(C79=100,M79/4,IF(C79=150,K79/6,""))</f>
        <v/>
      </c>
      <c r="K79" s="7" t="str">
        <f>IF(C79=150,G79*I79-G79,"")</f>
        <v/>
      </c>
      <c r="L79" s="7" t="str">
        <f>IF(C79=70,G79*I79-G79,"")</f>
        <v/>
      </c>
      <c r="M79" s="7" t="str">
        <f>IF(C79=100,G79*I79-G79,"")</f>
        <v/>
      </c>
      <c r="N79" s="8">
        <f>H79*I79-H79</f>
        <v>0</v>
      </c>
      <c r="O79" s="8" t="str">
        <f>IF(C79=100,(M79+G79)/4,IF(C79=150,(K79+G79)/6,IF(C79=70,(L79+G79)/2.8,"")))</f>
        <v/>
      </c>
      <c r="P79" s="9" t="str">
        <f>IF(C79=100,G79/4,IF(C79=150,G79/6,IF(C79=70,G79/2.8,"")))</f>
        <v/>
      </c>
      <c r="Q79" s="10" t="str">
        <f>IF(P79="","",P79/25)</f>
        <v/>
      </c>
    </row>
    <row r="80" spans="1:17" x14ac:dyDescent="0.25">
      <c r="A80" s="33" t="s">
        <v>26</v>
      </c>
      <c r="B80" s="33" t="s">
        <v>215</v>
      </c>
      <c r="C80" s="34"/>
      <c r="D80" s="34"/>
      <c r="E80" s="34"/>
      <c r="F80" s="36"/>
      <c r="G80" s="34"/>
      <c r="H80" s="35">
        <f>D80*G80</f>
        <v>0</v>
      </c>
      <c r="I80" s="34">
        <v>4</v>
      </c>
      <c r="J80" s="35" t="str">
        <f>IF(C80=100,M80/4,IF(C80=150,K80/6,""))</f>
        <v/>
      </c>
      <c r="K80" s="35" t="str">
        <f>IF(C80=150,G80*I80-G80,"")</f>
        <v/>
      </c>
      <c r="L80" s="35" t="str">
        <f>IF(C80=70,G80*I80-G80,"")</f>
        <v/>
      </c>
      <c r="M80" s="35" t="str">
        <f>IF(C80=100,G80*I80-G80,"")</f>
        <v/>
      </c>
      <c r="N80" s="38">
        <f>H80*I80-H80</f>
        <v>0</v>
      </c>
      <c r="O80" s="38" t="str">
        <f>IF(C80=100,(M80+G80)/4,IF(C80=150,(K80+G80)/6,IF(C80=70,(L80+G80)/2.8,"")))</f>
        <v/>
      </c>
      <c r="P80" s="39" t="str">
        <f>IF(C80=100,G80/4,IF(C80=150,G80/6,IF(C80=70,G80/2.8,"")))</f>
        <v/>
      </c>
      <c r="Q80" s="39" t="str">
        <f>IF(P80="","",P80/25)</f>
        <v/>
      </c>
    </row>
    <row r="81" spans="1:17" x14ac:dyDescent="0.25">
      <c r="A81" s="3" t="s">
        <v>158</v>
      </c>
      <c r="B81" s="3" t="s">
        <v>215</v>
      </c>
      <c r="C81" s="4"/>
      <c r="D81" s="4"/>
      <c r="E81" s="4"/>
      <c r="F81" s="20">
        <f>G81/5000</f>
        <v>1.2999999999999999E-3</v>
      </c>
      <c r="G81" s="4">
        <v>6.5</v>
      </c>
      <c r="H81" s="5">
        <f>D81*G81</f>
        <v>0</v>
      </c>
      <c r="I81" s="4">
        <v>4</v>
      </c>
      <c r="J81" s="6" t="str">
        <f>IF(C81=100,M81/4,IF(C81=150,K81/6,""))</f>
        <v/>
      </c>
      <c r="K81" s="7" t="str">
        <f>IF(C81=150,G81*I81-G81,"")</f>
        <v/>
      </c>
      <c r="L81" s="7" t="str">
        <f>IF(C81=70,G81*I81-G81,"")</f>
        <v/>
      </c>
      <c r="M81" s="7" t="str">
        <f>IF(C81=100,G81*I81-G81,"")</f>
        <v/>
      </c>
      <c r="N81" s="8">
        <f>H81*I81-H81</f>
        <v>0</v>
      </c>
      <c r="O81" s="8" t="str">
        <f>IF(C81=100,(M81+G81)/4,IF(C81=150,(K81+G81)/6,IF(C81=70,(L81+G81)/2.8,"")))</f>
        <v/>
      </c>
      <c r="P81" s="9" t="str">
        <f>IF(C81=100,G81/4,IF(C81=150,G81/6,IF(C81=70,G81/2.8,"")))</f>
        <v/>
      </c>
      <c r="Q81" s="10" t="str">
        <f>IF(P81="","",P81/25)</f>
        <v/>
      </c>
    </row>
    <row r="82" spans="1:17" x14ac:dyDescent="0.25">
      <c r="A82" s="3" t="s">
        <v>123</v>
      </c>
      <c r="B82" s="3" t="s">
        <v>215</v>
      </c>
      <c r="C82" s="4"/>
      <c r="D82" s="4"/>
      <c r="E82" s="4"/>
      <c r="F82" s="20">
        <f>G82/5000</f>
        <v>7.9799999999999999E-4</v>
      </c>
      <c r="G82" s="4">
        <v>3.99</v>
      </c>
      <c r="H82" s="5">
        <f>D82*G82</f>
        <v>0</v>
      </c>
      <c r="I82" s="4">
        <v>4</v>
      </c>
      <c r="J82" s="6" t="str">
        <f>IF(C82=100,M82/4,IF(C82=150,K82/6,""))</f>
        <v/>
      </c>
      <c r="K82" s="7" t="str">
        <f>IF(C82=150,G82*I82-G82,"")</f>
        <v/>
      </c>
      <c r="L82" s="7" t="str">
        <f>IF(C82=70,G82*I82-G82,"")</f>
        <v/>
      </c>
      <c r="M82" s="7" t="str">
        <f>IF(C82=100,G82*I82-G82,"")</f>
        <v/>
      </c>
      <c r="N82" s="8">
        <f>H82*I82-H82</f>
        <v>0</v>
      </c>
      <c r="O82" s="8" t="str">
        <f>IF(C82=100,(M82+G82)/4,IF(C82=150,(K82+G82)/6,IF(C82=70,(L82+G82)/2.8,"")))</f>
        <v/>
      </c>
      <c r="P82" s="9" t="str">
        <f>IF(C82=100,G82/4,IF(C82=150,G82/6,IF(C82=70,G82/2.8,"")))</f>
        <v/>
      </c>
      <c r="Q82" s="10" t="str">
        <f>IF(P82="","",P82/25)</f>
        <v/>
      </c>
    </row>
    <row r="83" spans="1:17" x14ac:dyDescent="0.25">
      <c r="A83" s="3" t="s">
        <v>183</v>
      </c>
      <c r="B83" s="3" t="s">
        <v>190</v>
      </c>
      <c r="C83" s="4"/>
      <c r="D83" s="4"/>
      <c r="E83" s="4"/>
      <c r="F83" s="20"/>
      <c r="G83" s="4">
        <v>3.25</v>
      </c>
      <c r="H83" s="5">
        <f>D83*G83</f>
        <v>0</v>
      </c>
      <c r="I83" s="4">
        <v>4</v>
      </c>
      <c r="J83" s="6" t="str">
        <f>IF(C83=100,M83/4,IF(C83=150,K83/6,""))</f>
        <v/>
      </c>
      <c r="K83" s="7" t="str">
        <f>IF(C83=150,G83*I83-G83,"")</f>
        <v/>
      </c>
      <c r="L83" s="7" t="str">
        <f>IF(C83=70,G83*I83-G83,"")</f>
        <v/>
      </c>
      <c r="M83" s="7" t="str">
        <f>IF(C83=100,G83*I83-G83,"")</f>
        <v/>
      </c>
      <c r="N83" s="8">
        <f>H83*I83-H83</f>
        <v>0</v>
      </c>
      <c r="O83" s="8" t="str">
        <f>IF(C83=100,(M83+G83)/4,IF(C83=150,(K83+G83)/6,IF(C83=70,(L83+G83)/2.8,"")))</f>
        <v/>
      </c>
      <c r="P83" s="9" t="str">
        <f>IF(C83=100,G83/4,IF(C83=150,G83/6,IF(C83=70,G83/2.8,"")))</f>
        <v/>
      </c>
      <c r="Q83" s="10" t="str">
        <f>IF(P83="","",P83/25)</f>
        <v/>
      </c>
    </row>
    <row r="84" spans="1:17" x14ac:dyDescent="0.25">
      <c r="A84" s="3" t="s">
        <v>109</v>
      </c>
      <c r="B84" s="3" t="s">
        <v>215</v>
      </c>
      <c r="C84" s="4"/>
      <c r="D84" s="4"/>
      <c r="E84" s="4">
        <f>G84/10</f>
        <v>0.39900000000000002</v>
      </c>
      <c r="F84" s="20"/>
      <c r="G84" s="4">
        <v>3.99</v>
      </c>
      <c r="H84" s="5">
        <f>D84*G84</f>
        <v>0</v>
      </c>
      <c r="I84" s="4">
        <v>4</v>
      </c>
      <c r="J84" s="6" t="str">
        <f>IF(C84=100,M84/4,IF(C84=150,K84/6,""))</f>
        <v/>
      </c>
      <c r="K84" s="7" t="str">
        <f>IF(C84=150,G84*I84-G84,"")</f>
        <v/>
      </c>
      <c r="L84" s="7" t="str">
        <f>IF(C84=70,G84*I84-G84,"")</f>
        <v/>
      </c>
      <c r="M84" s="7" t="str">
        <f>IF(C84=100,G84*I84-G84,"")</f>
        <v/>
      </c>
      <c r="N84" s="8">
        <f>H84*I84-H84</f>
        <v>0</v>
      </c>
      <c r="O84" s="8" t="str">
        <f>IF(C84=100,(M84+G84)/4,IF(C84=150,(K84+G84)/6,IF(C84=70,(L84+G84)/2.8,"")))</f>
        <v/>
      </c>
      <c r="P84" s="9" t="str">
        <f>IF(C84=100,G84/4,IF(C84=150,G84/6,IF(C84=70,G84/2.8,"")))</f>
        <v/>
      </c>
      <c r="Q84" s="10" t="str">
        <f>IF(P84="","",P84/25)</f>
        <v/>
      </c>
    </row>
    <row r="85" spans="1:17" x14ac:dyDescent="0.25">
      <c r="A85" s="3" t="s">
        <v>197</v>
      </c>
      <c r="B85" s="3" t="s">
        <v>190</v>
      </c>
      <c r="C85" s="4"/>
      <c r="D85" s="4"/>
      <c r="E85" s="4"/>
      <c r="F85" s="20">
        <f>G85/2000</f>
        <v>5.0000000000000001E-3</v>
      </c>
      <c r="G85" s="4">
        <v>10</v>
      </c>
      <c r="H85" s="5">
        <f>D85*G85</f>
        <v>0</v>
      </c>
      <c r="I85" s="4">
        <v>4</v>
      </c>
      <c r="J85" s="6" t="str">
        <f>IF(C85=100,M85/4,IF(C85=150,K85/6,""))</f>
        <v/>
      </c>
      <c r="K85" s="7" t="str">
        <f>IF(C85=150,G85*I85-G85,"")</f>
        <v/>
      </c>
      <c r="L85" s="7" t="str">
        <f>IF(C85=70,G85*I85-G85,"")</f>
        <v/>
      </c>
      <c r="M85" s="7" t="str">
        <f>IF(C85=100,G85*I85-G85,"")</f>
        <v/>
      </c>
      <c r="N85" s="8">
        <f>H85*I85-H85</f>
        <v>0</v>
      </c>
      <c r="O85" s="8" t="str">
        <f>IF(C85=100,(M85+G85)/4,IF(C85=150,(K85+G85)/6,IF(C85=70,(L85+G85)/2.8,"")))</f>
        <v/>
      </c>
      <c r="P85" s="9" t="str">
        <f>IF(C85=100,G85/4,IF(C85=150,G85/6,IF(C85=70,G85/2.8,"")))</f>
        <v/>
      </c>
      <c r="Q85" s="10" t="str">
        <f>IF(P85="","",P85/25)</f>
        <v/>
      </c>
    </row>
    <row r="86" spans="1:17" x14ac:dyDescent="0.25">
      <c r="A86" s="3" t="s">
        <v>116</v>
      </c>
      <c r="B86" s="3" t="s">
        <v>215</v>
      </c>
      <c r="C86" s="4"/>
      <c r="D86" s="4"/>
      <c r="E86" s="4"/>
      <c r="F86" s="20">
        <f>G86/2500</f>
        <v>2.7000000000000001E-3</v>
      </c>
      <c r="G86" s="4">
        <v>6.75</v>
      </c>
      <c r="H86" s="5">
        <f>D86*G86</f>
        <v>0</v>
      </c>
      <c r="I86" s="4">
        <v>4</v>
      </c>
      <c r="J86" s="6" t="str">
        <f>IF(C86=100,M86/4,IF(C86=150,K86/6,""))</f>
        <v/>
      </c>
      <c r="K86" s="7" t="str">
        <f>IF(C86=150,G86*I86-G86,"")</f>
        <v/>
      </c>
      <c r="L86" s="7" t="str">
        <f>IF(C86=70,G86*I86-G86,"")</f>
        <v/>
      </c>
      <c r="M86" s="7" t="str">
        <f>IF(C86=100,G86*I86-G86,"")</f>
        <v/>
      </c>
      <c r="N86" s="8">
        <f>H86*I86-H86</f>
        <v>0</v>
      </c>
      <c r="O86" s="8" t="str">
        <f>IF(C86=100,(M86+G86)/4,IF(C86=150,(K86+G86)/6,IF(C86=70,(L86+G86)/2.8,"")))</f>
        <v/>
      </c>
      <c r="P86" s="9" t="str">
        <f>IF(C86=100,G86/4,IF(C86=150,G86/6,IF(C86=70,G86/2.8,"")))</f>
        <v/>
      </c>
      <c r="Q86" s="10" t="str">
        <f>IF(P86="","",P86/25)</f>
        <v/>
      </c>
    </row>
    <row r="87" spans="1:17" x14ac:dyDescent="0.25">
      <c r="A87" s="3" t="s">
        <v>74</v>
      </c>
      <c r="B87" s="3" t="s">
        <v>209</v>
      </c>
      <c r="C87" s="4"/>
      <c r="D87" s="4"/>
      <c r="E87" s="4"/>
      <c r="F87" s="20">
        <f>G87/2500</f>
        <v>2.0760000000000002E-3</v>
      </c>
      <c r="G87" s="4">
        <v>5.19</v>
      </c>
      <c r="H87" s="5">
        <f>D87*G87</f>
        <v>0</v>
      </c>
      <c r="I87" s="4">
        <v>4</v>
      </c>
      <c r="J87" s="6" t="str">
        <f>IF(C87=100,M87/4,IF(C87=150,K87/6,""))</f>
        <v/>
      </c>
      <c r="K87" s="7" t="str">
        <f>IF(C87=150,G87*I87-G87,"")</f>
        <v/>
      </c>
      <c r="L87" s="7" t="str">
        <f>IF(C87=70,G87*I87-G87,"")</f>
        <v/>
      </c>
      <c r="M87" s="7" t="str">
        <f>IF(C87=100,G87*I87-G87,"")</f>
        <v/>
      </c>
      <c r="N87" s="8">
        <f>H87*I87-H87</f>
        <v>0</v>
      </c>
      <c r="O87" s="8" t="str">
        <f>IF(C87=100,(M87+G87)/4,IF(C87=150,(K87+G87)/6,IF(C87=70,(L87+G87)/2.8,"")))</f>
        <v/>
      </c>
      <c r="P87" s="9" t="str">
        <f>IF(C87=100,G87/4,IF(C87=150,G87/6,IF(C87=70,G87/2.8,"")))</f>
        <v/>
      </c>
      <c r="Q87" s="10" t="str">
        <f>IF(P87="","",P87/25)</f>
        <v/>
      </c>
    </row>
    <row r="88" spans="1:17" x14ac:dyDescent="0.25">
      <c r="A88" s="3" t="s">
        <v>76</v>
      </c>
      <c r="B88" s="3" t="s">
        <v>215</v>
      </c>
      <c r="C88" s="4"/>
      <c r="D88" s="4"/>
      <c r="E88" s="4"/>
      <c r="F88" s="20"/>
      <c r="G88" s="4">
        <v>10.99</v>
      </c>
      <c r="H88" s="5">
        <f>D88*G88</f>
        <v>0</v>
      </c>
      <c r="I88" s="4">
        <v>4</v>
      </c>
      <c r="J88" s="6" t="str">
        <f>IF(C88=100,M88/4,IF(C88=150,K88/6,""))</f>
        <v/>
      </c>
      <c r="K88" s="7" t="str">
        <f>IF(C88=150,G88*I88-G88,"")</f>
        <v/>
      </c>
      <c r="L88" s="7" t="str">
        <f>IF(C88=70,G88*I88-G88,"")</f>
        <v/>
      </c>
      <c r="M88" s="7" t="str">
        <f>IF(C88=100,G88*I88-G88,"")</f>
        <v/>
      </c>
      <c r="N88" s="8">
        <f>H88*I88-H88</f>
        <v>0</v>
      </c>
      <c r="O88" s="8" t="str">
        <f>IF(C88=100,(M88+G88)/4,IF(C88=150,(K88+G88)/6,IF(C88=70,(L88+G88)/2.8,"")))</f>
        <v/>
      </c>
      <c r="P88" s="9" t="str">
        <f>IF(C88=100,G88/4,IF(C88=150,G88/6,IF(C88=70,G88/2.8,"")))</f>
        <v/>
      </c>
      <c r="Q88" s="10" t="str">
        <f>IF(P88="","",P88/25)</f>
        <v/>
      </c>
    </row>
    <row r="89" spans="1:17" x14ac:dyDescent="0.25">
      <c r="A89" s="3" t="s">
        <v>204</v>
      </c>
      <c r="B89" s="3" t="s">
        <v>190</v>
      </c>
      <c r="C89" s="4"/>
      <c r="D89" s="4"/>
      <c r="E89" s="4"/>
      <c r="F89" s="20">
        <f>G89/2500</f>
        <v>2.5999999999999999E-3</v>
      </c>
      <c r="G89" s="4">
        <v>6.5</v>
      </c>
      <c r="H89" s="5">
        <f>D89*G89</f>
        <v>0</v>
      </c>
      <c r="I89" s="4">
        <v>4</v>
      </c>
      <c r="J89" s="6" t="str">
        <f>IF(C89=100,M89/4,IF(C89=150,K89/6,""))</f>
        <v/>
      </c>
      <c r="K89" s="7" t="str">
        <f>IF(C89=150,G89*I89-G89,"")</f>
        <v/>
      </c>
      <c r="L89" s="7" t="str">
        <f>IF(C89=70,G89*I89-G89,"")</f>
        <v/>
      </c>
      <c r="M89" s="7" t="str">
        <f>IF(C89=100,G89*I89-G89,"")</f>
        <v/>
      </c>
      <c r="N89" s="8">
        <f>H89*I89-H89</f>
        <v>0</v>
      </c>
      <c r="O89" s="8" t="str">
        <f>IF(C89=100,(M89+G89)/4,IF(C89=150,(K89+G89)/6,IF(C89=70,(L89+G89)/2.8,"")))</f>
        <v/>
      </c>
      <c r="P89" s="9" t="str">
        <f>IF(C89=100,G89/4,IF(C89=150,G89/6,IF(C89=70,G89/2.8,"")))</f>
        <v/>
      </c>
      <c r="Q89" s="10" t="str">
        <f>IF(P89="","",P89/25)</f>
        <v/>
      </c>
    </row>
    <row r="90" spans="1:17" x14ac:dyDescent="0.25">
      <c r="A90" s="3" t="s">
        <v>64</v>
      </c>
      <c r="B90" s="3" t="s">
        <v>209</v>
      </c>
      <c r="C90" s="4"/>
      <c r="D90" s="4"/>
      <c r="E90" s="4"/>
      <c r="F90" s="20"/>
      <c r="G90" s="4">
        <v>5.5</v>
      </c>
      <c r="H90" s="5">
        <f>D90*G90</f>
        <v>0</v>
      </c>
      <c r="I90" s="4">
        <v>4</v>
      </c>
      <c r="J90" s="6" t="str">
        <f>IF(C90=100,M90/4,IF(C90=150,K90/6,""))</f>
        <v/>
      </c>
      <c r="K90" s="7" t="str">
        <f>IF(C90=150,G90*I90-G90,"")</f>
        <v/>
      </c>
      <c r="L90" s="7" t="str">
        <f>IF(C90=70,G90*I90-G90,"")</f>
        <v/>
      </c>
      <c r="M90" s="7" t="str">
        <f>IF(C90=100,G90*I90-G90,"")</f>
        <v/>
      </c>
      <c r="N90" s="8">
        <f>H90*I90-H90</f>
        <v>0</v>
      </c>
      <c r="O90" s="8" t="str">
        <f>IF(C90=100,(M90+G90)/4,IF(C90=150,(K90+G90)/6,IF(C90=70,(L90+G90)/2.8,"")))</f>
        <v/>
      </c>
      <c r="P90" s="9" t="str">
        <f>IF(C90=100,G90/4,IF(C90=150,G90/6,IF(C90=70,G90/2.8,"")))</f>
        <v/>
      </c>
      <c r="Q90" s="10" t="str">
        <f>IF(P90="","",P90/25)</f>
        <v/>
      </c>
    </row>
    <row r="91" spans="1:17" x14ac:dyDescent="0.25">
      <c r="A91" s="3" t="s">
        <v>187</v>
      </c>
      <c r="B91" s="3" t="s">
        <v>190</v>
      </c>
      <c r="C91" s="4"/>
      <c r="D91" s="4"/>
      <c r="E91" s="4"/>
      <c r="F91" s="20">
        <f>G91/1000</f>
        <v>2.3999999999999998E-3</v>
      </c>
      <c r="G91" s="4">
        <v>2.4</v>
      </c>
      <c r="H91" s="5">
        <f>D91*G91</f>
        <v>0</v>
      </c>
      <c r="I91" s="4">
        <v>4</v>
      </c>
      <c r="J91" s="6" t="str">
        <f>IF(C91=100,M91/4,IF(C91=150,K91/6,""))</f>
        <v/>
      </c>
      <c r="K91" s="7" t="str">
        <f>IF(C91=150,G91*I91-G91,"")</f>
        <v/>
      </c>
      <c r="L91" s="7" t="str">
        <f>IF(C91=70,G91*I91-G91,"")</f>
        <v/>
      </c>
      <c r="M91" s="7" t="str">
        <f>IF(C91=100,G91*I91-G91,"")</f>
        <v/>
      </c>
      <c r="N91" s="8">
        <f>H91*I91-H91</f>
        <v>0</v>
      </c>
      <c r="O91" s="8" t="str">
        <f>IF(C91=100,(M91+G91)/4,IF(C91=150,(K91+G91)/6,IF(C91=70,(L91+G91)/2.8,"")))</f>
        <v/>
      </c>
      <c r="P91" s="9" t="str">
        <f>IF(C91=100,G91/4,IF(C91=150,G91/6,IF(C91=70,G91/2.8,"")))</f>
        <v/>
      </c>
      <c r="Q91" s="10" t="str">
        <f>IF(P91="","",P91/25)</f>
        <v/>
      </c>
    </row>
    <row r="92" spans="1:17" x14ac:dyDescent="0.25">
      <c r="A92" s="21" t="s">
        <v>27</v>
      </c>
      <c r="B92" s="21"/>
      <c r="C92" s="22"/>
      <c r="D92" s="22"/>
      <c r="E92" s="22"/>
      <c r="F92" s="24"/>
      <c r="G92" s="22"/>
      <c r="H92" s="23">
        <f>D92*G92</f>
        <v>0</v>
      </c>
      <c r="I92" s="22">
        <v>4</v>
      </c>
      <c r="J92" s="6" t="str">
        <f>IF(C92=100,M92/4,IF(C92=150,K92/6,""))</f>
        <v/>
      </c>
      <c r="K92" s="7" t="str">
        <f>IF(C92=150,G92*I92-G92,"")</f>
        <v/>
      </c>
      <c r="L92" s="7" t="str">
        <f>IF(C92=70,G92*I92-G92,"")</f>
        <v/>
      </c>
      <c r="M92" s="7" t="str">
        <f>IF(C92=100,G92*I92-G92,"")</f>
        <v/>
      </c>
      <c r="N92" s="25">
        <f>H92*I92-H92</f>
        <v>0</v>
      </c>
      <c r="O92" s="25" t="str">
        <f>IF(C92=100,(M92+G92)/4,IF(C92=150,(K92+G92)/6,IF(C92=70,(L92+G92)/2.8,"")))</f>
        <v/>
      </c>
      <c r="P92" s="26" t="str">
        <f>IF(C92=100,G92/4,IF(C92=150,G92/6,IF(C92=70,G92/2.8,"")))</f>
        <v/>
      </c>
      <c r="Q92" s="26" t="str">
        <f>IF(P92="","",P92/25)</f>
        <v/>
      </c>
    </row>
    <row r="93" spans="1:17" x14ac:dyDescent="0.25">
      <c r="A93" s="3" t="s">
        <v>62</v>
      </c>
      <c r="B93" s="3" t="s">
        <v>209</v>
      </c>
      <c r="C93" s="4"/>
      <c r="D93" s="4"/>
      <c r="E93" s="4"/>
      <c r="F93" s="20">
        <f>G93/1000</f>
        <v>2.49E-3</v>
      </c>
      <c r="G93" s="4">
        <v>2.4900000000000002</v>
      </c>
      <c r="H93" s="5">
        <f>D93*G93</f>
        <v>0</v>
      </c>
      <c r="I93" s="4">
        <v>4</v>
      </c>
      <c r="J93" s="6" t="str">
        <f>IF(C93=100,M93/4,IF(C93=150,K93/6,""))</f>
        <v/>
      </c>
      <c r="K93" s="7" t="str">
        <f>IF(C93=150,G93*I93-G93,"")</f>
        <v/>
      </c>
      <c r="L93" s="7" t="str">
        <f>IF(C93=70,G93*I93-G93,"")</f>
        <v/>
      </c>
      <c r="M93" s="7" t="str">
        <f>IF(C93=100,G93*I93-G93,"")</f>
        <v/>
      </c>
      <c r="N93" s="8">
        <f>H93*I93-H93</f>
        <v>0</v>
      </c>
      <c r="O93" s="8" t="str">
        <f>IF(C93=100,(M93+G93)/4,IF(C93=150,(K93+G93)/6,IF(C93=70,(L93+G93)/2.8,"")))</f>
        <v/>
      </c>
      <c r="P93" s="9" t="str">
        <f>IF(C93=100,G93/4,IF(C93=150,G93/6,IF(C93=70,G93/2.8,"")))</f>
        <v/>
      </c>
      <c r="Q93" s="10" t="str">
        <f>IF(P93="","",P93/25)</f>
        <v/>
      </c>
    </row>
    <row r="94" spans="1:17" x14ac:dyDescent="0.25">
      <c r="A94" s="3" t="s">
        <v>75</v>
      </c>
      <c r="B94" s="3" t="s">
        <v>209</v>
      </c>
      <c r="C94" s="4"/>
      <c r="D94" s="4"/>
      <c r="E94" s="4"/>
      <c r="F94" s="20">
        <f>G94/100</f>
        <v>5.4000000000000006E-2</v>
      </c>
      <c r="G94" s="4">
        <v>5.4</v>
      </c>
      <c r="H94" s="5">
        <f>D94*G94</f>
        <v>0</v>
      </c>
      <c r="I94" s="4">
        <v>4</v>
      </c>
      <c r="J94" s="6" t="str">
        <f>IF(C94=100,M94/4,IF(C94=150,K94/6,""))</f>
        <v/>
      </c>
      <c r="K94" s="7" t="str">
        <f>IF(C94=150,G94*I94-G94,"")</f>
        <v/>
      </c>
      <c r="L94" s="7" t="str">
        <f>IF(C94=70,G94*I94-G94,"")</f>
        <v/>
      </c>
      <c r="M94" s="7" t="str">
        <f>IF(C94=100,G94*I94-G94,"")</f>
        <v/>
      </c>
      <c r="N94" s="8">
        <f>H94*I94-H94</f>
        <v>0</v>
      </c>
      <c r="O94" s="8" t="str">
        <f>IF(C94=100,(M94+G94)/4,IF(C94=150,(K94+G94)/6,IF(C94=70,(L94+G94)/2.8,"")))</f>
        <v/>
      </c>
      <c r="P94" s="9" t="str">
        <f>IF(C94=100,G94/4,IF(C94=150,G94/6,IF(C94=70,G94/2.8,"")))</f>
        <v/>
      </c>
      <c r="Q94" s="10" t="str">
        <f>IF(P94="","",P94/25)</f>
        <v/>
      </c>
    </row>
    <row r="95" spans="1:17" x14ac:dyDescent="0.25">
      <c r="A95" s="3" t="s">
        <v>336</v>
      </c>
      <c r="B95" s="3" t="s">
        <v>250</v>
      </c>
      <c r="C95" s="4"/>
      <c r="D95" s="4"/>
      <c r="E95" s="4"/>
      <c r="F95" s="20">
        <f>G95/1000</f>
        <v>3.85E-2</v>
      </c>
      <c r="G95" s="4">
        <v>38.5</v>
      </c>
      <c r="H95" s="5">
        <f>D95*G95</f>
        <v>0</v>
      </c>
      <c r="I95" s="4">
        <v>4</v>
      </c>
      <c r="J95" s="6" t="str">
        <f>IF(C95=100,M95/4,IF(C95=150,K95/6,""))</f>
        <v/>
      </c>
      <c r="K95" s="7" t="str">
        <f>IF(C95=150,G95*I95-G95,"")</f>
        <v/>
      </c>
      <c r="L95" s="7" t="str">
        <f>IF(C95=70,G95*I95-G95,"")</f>
        <v/>
      </c>
      <c r="M95" s="7" t="str">
        <f>IF(C95=100,G95*I95-G95,"")</f>
        <v/>
      </c>
      <c r="N95" s="8">
        <f>H95*I95-H95</f>
        <v>0</v>
      </c>
      <c r="O95" s="8" t="str">
        <f>IF(C95=100,(M95+G95)/4,IF(C95=150,(K95+G95)/6,IF(C95=70,(L95+G95)/2.8,"")))</f>
        <v/>
      </c>
      <c r="P95" s="9" t="str">
        <f>IF(C95=100,G95/4,IF(C95=150,G95/6,IF(C95=70,G95/2.8,"")))</f>
        <v/>
      </c>
      <c r="Q95" s="10" t="str">
        <f>IF(P95="","",P95/25)</f>
        <v/>
      </c>
    </row>
    <row r="96" spans="1:17" x14ac:dyDescent="0.25">
      <c r="A96" s="3" t="s">
        <v>300</v>
      </c>
      <c r="B96" s="3" t="s">
        <v>250</v>
      </c>
      <c r="C96" s="4"/>
      <c r="D96" s="4"/>
      <c r="E96" s="4"/>
      <c r="F96" s="20">
        <f>G96/1000</f>
        <v>2.0600000000000002E-3</v>
      </c>
      <c r="G96" s="4">
        <v>2.06</v>
      </c>
      <c r="H96" s="5">
        <f>D96*G96</f>
        <v>0</v>
      </c>
      <c r="I96" s="4">
        <v>4</v>
      </c>
      <c r="J96" s="6" t="str">
        <f>IF(C96=100,M96/4,IF(C96=150,K96/6,""))</f>
        <v/>
      </c>
      <c r="K96" s="7" t="str">
        <f>IF(C96=150,G96*I96-G96,"")</f>
        <v/>
      </c>
      <c r="L96" s="7" t="str">
        <f>IF(C96=70,G96*I96-G96,"")</f>
        <v/>
      </c>
      <c r="M96" s="7" t="str">
        <f>IF(C96=100,G96*I96-G96,"")</f>
        <v/>
      </c>
      <c r="N96" s="8">
        <f>H96*I96-H96</f>
        <v>0</v>
      </c>
      <c r="O96" s="8" t="str">
        <f>IF(C96=100,(M96+G96)/4,IF(C96=150,(K96+G96)/6,IF(C96=70,(L96+G96)/2.8,"")))</f>
        <v/>
      </c>
      <c r="P96" s="9" t="str">
        <f>IF(C96=100,G96/4,IF(C96=150,G96/6,IF(C96=70,G96/2.8,"")))</f>
        <v/>
      </c>
      <c r="Q96" s="10" t="str">
        <f>IF(P96="","",P96/25)</f>
        <v/>
      </c>
    </row>
    <row r="97" spans="1:17" x14ac:dyDescent="0.25">
      <c r="A97" s="3" t="s">
        <v>337</v>
      </c>
      <c r="B97" s="3" t="s">
        <v>250</v>
      </c>
      <c r="C97" s="4"/>
      <c r="D97" s="4"/>
      <c r="E97" s="4"/>
      <c r="F97" s="20">
        <f>G97/1000</f>
        <v>1.0999999999999999E-2</v>
      </c>
      <c r="G97" s="4">
        <v>11</v>
      </c>
      <c r="H97" s="5">
        <f>D97*G97</f>
        <v>0</v>
      </c>
      <c r="I97" s="4">
        <v>4</v>
      </c>
      <c r="J97" s="6" t="str">
        <f>IF(C97=100,M97/4,IF(C97=150,K97/6,""))</f>
        <v/>
      </c>
      <c r="K97" s="7" t="str">
        <f>IF(C97=150,G97*I97-G97,"")</f>
        <v/>
      </c>
      <c r="L97" s="7" t="str">
        <f>IF(C97=70,G97*I97-G97,"")</f>
        <v/>
      </c>
      <c r="M97" s="7" t="str">
        <f>IF(C97=100,G97*I97-G97,"")</f>
        <v/>
      </c>
      <c r="N97" s="8">
        <f>H97*I97-H97</f>
        <v>0</v>
      </c>
      <c r="O97" s="8" t="str">
        <f>IF(C97=100,(M97+G97)/4,IF(C97=150,(K97+G97)/6,IF(C97=70,(L97+G97)/2.8,"")))</f>
        <v/>
      </c>
      <c r="P97" s="9" t="str">
        <f>IF(C97=100,G97/4,IF(C97=150,G97/6,IF(C97=70,G97/2.8,"")))</f>
        <v/>
      </c>
      <c r="Q97" s="10" t="str">
        <f>IF(P97="","",P97/25)</f>
        <v/>
      </c>
    </row>
    <row r="98" spans="1:17" x14ac:dyDescent="0.25">
      <c r="A98" s="3" t="s">
        <v>302</v>
      </c>
      <c r="B98" s="3" t="s">
        <v>250</v>
      </c>
      <c r="C98" s="4"/>
      <c r="D98" s="4"/>
      <c r="E98" s="4"/>
      <c r="F98" s="20">
        <f>G98/1000</f>
        <v>2.3480000000000001E-2</v>
      </c>
      <c r="G98" s="4">
        <v>23.48</v>
      </c>
      <c r="H98" s="5">
        <f>D98*G98</f>
        <v>0</v>
      </c>
      <c r="I98" s="4">
        <v>4</v>
      </c>
      <c r="J98" s="6" t="str">
        <f>IF(C98=100,M98/4,IF(C98=150,K98/6,""))</f>
        <v/>
      </c>
      <c r="K98" s="7" t="str">
        <f>IF(C98=150,G98*I98-G98,"")</f>
        <v/>
      </c>
      <c r="L98" s="7" t="str">
        <f>IF(C98=70,G98*I98-G98,"")</f>
        <v/>
      </c>
      <c r="M98" s="7" t="str">
        <f>IF(C98=100,G98*I98-G98,"")</f>
        <v/>
      </c>
      <c r="N98" s="8">
        <f>H98*I98-H98</f>
        <v>0</v>
      </c>
      <c r="O98" s="8" t="str">
        <f>IF(C98=100,(M98+G98)/4,IF(C98=150,(K98+G98)/6,IF(C98=70,(L98+G98)/2.8,"")))</f>
        <v/>
      </c>
      <c r="P98" s="9" t="str">
        <f>IF(C98=100,G98/4,IF(C98=150,G98/6,IF(C98=70,G98/2.8,"")))</f>
        <v/>
      </c>
      <c r="Q98" s="10" t="str">
        <f>IF(P98="","",P98/25)</f>
        <v/>
      </c>
    </row>
    <row r="99" spans="1:17" x14ac:dyDescent="0.25">
      <c r="A99" s="21" t="s">
        <v>13</v>
      </c>
      <c r="B99" s="21"/>
      <c r="C99" s="22"/>
      <c r="D99" s="22"/>
      <c r="E99" s="22"/>
      <c r="F99" s="22"/>
      <c r="G99" s="22"/>
      <c r="H99" s="23">
        <f>D99*G99</f>
        <v>0</v>
      </c>
      <c r="I99" s="22">
        <v>4</v>
      </c>
      <c r="J99" s="6" t="str">
        <f>IF(C99=100,M99/4,IF(C99=150,K99/6,""))</f>
        <v/>
      </c>
      <c r="K99" s="7" t="str">
        <f>IF(C99=150,G99*I99-G99,"")</f>
        <v/>
      </c>
      <c r="L99" s="7" t="str">
        <f>IF(C99=70,G99*I99-G99,"")</f>
        <v/>
      </c>
      <c r="M99" s="7" t="str">
        <f>IF(C99=100,G99*I99-G99,"")</f>
        <v/>
      </c>
      <c r="N99" s="25">
        <f>H99*I99-H99</f>
        <v>0</v>
      </c>
      <c r="O99" s="25" t="str">
        <f>IF(C99=100,(M99+G99)/4,IF(C99=150,(K99+G99)/6,IF(C99=70,(L99+G99)/2.8,"")))</f>
        <v/>
      </c>
      <c r="P99" s="26" t="str">
        <f>IF(C99=100,G99/4,IF(C99=150,G99/6,IF(C99=70,G99/2.8,"")))</f>
        <v/>
      </c>
      <c r="Q99" s="26" t="str">
        <f>IF(P99="","",P99/25)</f>
        <v/>
      </c>
    </row>
    <row r="100" spans="1:17" x14ac:dyDescent="0.25">
      <c r="A100" s="21" t="s">
        <v>25</v>
      </c>
      <c r="B100" s="21"/>
      <c r="C100" s="22"/>
      <c r="D100" s="22"/>
      <c r="E100" s="22"/>
      <c r="F100" s="22"/>
      <c r="G100" s="22"/>
      <c r="H100" s="23">
        <f>D100*G100</f>
        <v>0</v>
      </c>
      <c r="I100" s="22">
        <v>4</v>
      </c>
      <c r="J100" s="6" t="str">
        <f>IF(C100=100,M100/4,IF(C100=150,K100/6,""))</f>
        <v/>
      </c>
      <c r="K100" s="7" t="str">
        <f>IF(C100=150,G100*I100-G100,"")</f>
        <v/>
      </c>
      <c r="L100" s="7" t="str">
        <f>IF(C100=70,G100*I100-G100,"")</f>
        <v/>
      </c>
      <c r="M100" s="7" t="str">
        <f>IF(C100=100,G100*I100-G100,"")</f>
        <v/>
      </c>
      <c r="N100" s="25">
        <f>H100*I100-H100</f>
        <v>0</v>
      </c>
      <c r="O100" s="25" t="str">
        <f>IF(C100=100,(M100+G100)/4,IF(C100=150,(K100+G100)/6,IF(C100=70,(L100+G100)/2.8,"")))</f>
        <v/>
      </c>
      <c r="P100" s="26" t="str">
        <f>IF(C100=100,G100/4,IF(C100=150,G100/6,IF(C100=70,G100/2.8,"")))</f>
        <v/>
      </c>
      <c r="Q100" s="26" t="str">
        <f>IF(P100="","",P100/25)</f>
        <v/>
      </c>
    </row>
    <row r="101" spans="1:17" x14ac:dyDescent="0.25">
      <c r="A101" s="3"/>
      <c r="B101" s="3"/>
      <c r="C101" s="4"/>
      <c r="D101" s="4"/>
      <c r="E101" s="4"/>
      <c r="F101" s="4"/>
      <c r="G101" s="4"/>
      <c r="H101" s="5">
        <f>D101*G101</f>
        <v>0</v>
      </c>
      <c r="I101" s="4">
        <v>4</v>
      </c>
      <c r="J101" s="6" t="str">
        <f>IF(C101=100,M101/4,IF(C101=150,K101/6,""))</f>
        <v/>
      </c>
      <c r="K101" s="7" t="str">
        <f>IF(C101=150,G101*I101-G101,"")</f>
        <v/>
      </c>
      <c r="L101" s="7" t="str">
        <f>IF(C101=70,G101*I101-G101,"")</f>
        <v/>
      </c>
      <c r="M101" s="7" t="str">
        <f>IF(C101=100,G101*I101-G101,"")</f>
        <v/>
      </c>
      <c r="N101" s="8">
        <f>H101*I101-H101</f>
        <v>0</v>
      </c>
      <c r="O101" s="8" t="str">
        <f>IF(C101=100,(M101+G101)/4,IF(C101=150,(K101+G101)/6,IF(C101=70,(L101+G101)/2.8,"")))</f>
        <v/>
      </c>
      <c r="P101" s="9" t="str">
        <f>IF(C101=100,G101/4,IF(C101=150,G101/6,IF(C101=70,G101/2.8,"")))</f>
        <v/>
      </c>
      <c r="Q101" s="10" t="str">
        <f>IF(P101="","",P101/25)</f>
        <v/>
      </c>
    </row>
    <row r="102" spans="1:17" x14ac:dyDescent="0.25">
      <c r="A102" s="12" t="s">
        <v>268</v>
      </c>
      <c r="B102" s="3" t="s">
        <v>250</v>
      </c>
      <c r="C102" s="4"/>
      <c r="D102" s="4"/>
      <c r="E102" s="4"/>
      <c r="F102" s="20">
        <f>G102/1000</f>
        <v>6.5599999999999999E-3</v>
      </c>
      <c r="G102" s="13">
        <v>6.56</v>
      </c>
      <c r="H102" s="11"/>
      <c r="I102" s="4">
        <v>4</v>
      </c>
      <c r="J102" s="28"/>
      <c r="K102" s="29"/>
      <c r="L102" s="29"/>
      <c r="M102" s="29"/>
      <c r="N102" s="11"/>
      <c r="O102" s="11"/>
      <c r="P102" s="11"/>
      <c r="Q102" s="11"/>
    </row>
    <row r="103" spans="1:17" x14ac:dyDescent="0.25">
      <c r="A103" s="11"/>
      <c r="B103" s="11"/>
      <c r="C103" s="11"/>
      <c r="D103" s="11"/>
      <c r="E103" s="11"/>
      <c r="F103" s="20"/>
      <c r="G103" s="11"/>
      <c r="H103" s="11"/>
      <c r="I103" s="4">
        <v>4</v>
      </c>
      <c r="J103" s="28"/>
      <c r="K103" s="29"/>
      <c r="L103" s="29"/>
      <c r="M103" s="29"/>
      <c r="N103" s="11"/>
      <c r="O103" s="11"/>
      <c r="P103" s="11"/>
      <c r="Q103" s="11"/>
    </row>
    <row r="104" spans="1:17" x14ac:dyDescent="0.25">
      <c r="A104" s="11"/>
      <c r="B104" s="11"/>
      <c r="C104" s="11"/>
      <c r="D104" s="11"/>
      <c r="E104" s="11"/>
      <c r="F104" s="20"/>
      <c r="G104" s="11"/>
      <c r="H104" s="11"/>
      <c r="I104" s="4">
        <v>4</v>
      </c>
      <c r="J104" s="28"/>
      <c r="K104" s="29"/>
      <c r="L104" s="29"/>
      <c r="M104" s="29"/>
      <c r="N104" s="11"/>
      <c r="O104" s="11"/>
      <c r="P104" s="11"/>
      <c r="Q104" s="11"/>
    </row>
    <row r="105" spans="1:17" x14ac:dyDescent="0.25">
      <c r="A105" s="11"/>
      <c r="B105" s="11"/>
      <c r="C105" s="11"/>
      <c r="D105" s="11"/>
      <c r="E105" s="11"/>
      <c r="F105" s="20"/>
      <c r="G105" s="11"/>
      <c r="H105" s="11"/>
      <c r="I105" s="4">
        <v>4</v>
      </c>
      <c r="J105" s="28"/>
      <c r="K105" s="29"/>
      <c r="L105" s="29"/>
      <c r="M105" s="29"/>
      <c r="N105" s="11"/>
      <c r="O105" s="11"/>
      <c r="P105" s="11"/>
      <c r="Q105" s="11"/>
    </row>
    <row r="106" spans="1:17" x14ac:dyDescent="0.25">
      <c r="A106" s="11"/>
      <c r="B106" s="11"/>
      <c r="C106" s="11"/>
      <c r="D106" s="11"/>
      <c r="E106" s="11"/>
      <c r="F106" s="20"/>
      <c r="G106" s="11"/>
      <c r="H106" s="11"/>
      <c r="I106" s="4">
        <v>4</v>
      </c>
      <c r="J106" s="28"/>
      <c r="K106" s="29"/>
      <c r="L106" s="29"/>
      <c r="M106" s="29"/>
      <c r="N106" s="11"/>
      <c r="O106" s="11"/>
      <c r="P106" s="11"/>
      <c r="Q106" s="11"/>
    </row>
    <row r="107" spans="1:17" x14ac:dyDescent="0.25">
      <c r="A107" s="11"/>
      <c r="B107" s="11"/>
      <c r="C107" s="11"/>
      <c r="D107" s="11"/>
      <c r="E107" s="11"/>
      <c r="F107" s="20"/>
      <c r="G107" s="11"/>
      <c r="H107" s="11"/>
      <c r="I107" s="4">
        <v>4</v>
      </c>
      <c r="J107" s="28"/>
      <c r="K107" s="29"/>
      <c r="L107" s="29"/>
      <c r="M107" s="29"/>
      <c r="N107" s="11"/>
      <c r="O107" s="11"/>
      <c r="P107" s="11"/>
      <c r="Q107" s="11"/>
    </row>
    <row r="108" spans="1:17" x14ac:dyDescent="0.25">
      <c r="A108" s="11"/>
      <c r="B108" s="11"/>
      <c r="C108" s="11"/>
      <c r="D108" s="11"/>
      <c r="E108" s="11"/>
      <c r="F108" s="20"/>
      <c r="G108" s="11"/>
      <c r="H108" s="11"/>
      <c r="I108" s="4">
        <v>4</v>
      </c>
      <c r="J108" s="28"/>
      <c r="K108" s="29"/>
      <c r="L108" s="29"/>
      <c r="M108" s="29"/>
      <c r="N108" s="11"/>
      <c r="O108" s="11"/>
      <c r="P108" s="11"/>
      <c r="Q108" s="11"/>
    </row>
    <row r="109" spans="1:17" x14ac:dyDescent="0.25">
      <c r="A109" s="11"/>
      <c r="B109" s="11"/>
      <c r="C109" s="11"/>
      <c r="D109" s="11"/>
      <c r="E109" s="11"/>
      <c r="F109" s="20"/>
      <c r="G109" s="11"/>
      <c r="H109" s="11"/>
      <c r="I109" s="4">
        <v>4</v>
      </c>
      <c r="J109" s="28"/>
      <c r="K109" s="29"/>
      <c r="L109" s="29"/>
      <c r="M109" s="29"/>
      <c r="N109" s="11"/>
      <c r="O109" s="11"/>
      <c r="P109" s="11"/>
      <c r="Q109" s="11"/>
    </row>
    <row r="110" spans="1:17" x14ac:dyDescent="0.25">
      <c r="A110" s="11"/>
      <c r="B110" s="11"/>
      <c r="C110" s="11"/>
      <c r="D110" s="11"/>
      <c r="E110" s="11"/>
      <c r="F110" s="20"/>
      <c r="G110" s="11"/>
      <c r="H110" s="11"/>
      <c r="I110" s="4">
        <v>4</v>
      </c>
      <c r="J110" s="28"/>
      <c r="K110" s="29"/>
      <c r="L110" s="29"/>
      <c r="M110" s="29"/>
      <c r="N110" s="11"/>
      <c r="O110" s="11"/>
      <c r="P110" s="11"/>
      <c r="Q110" s="11"/>
    </row>
    <row r="111" spans="1:17" x14ac:dyDescent="0.25">
      <c r="A111" s="11"/>
      <c r="B111" s="11"/>
      <c r="C111" s="11"/>
      <c r="D111" s="11"/>
      <c r="E111" s="11"/>
      <c r="F111" s="20"/>
      <c r="G111" s="11"/>
      <c r="H111" s="11"/>
      <c r="I111" s="4">
        <v>4</v>
      </c>
      <c r="J111" s="28"/>
      <c r="K111" s="29"/>
      <c r="L111" s="29"/>
      <c r="M111" s="29"/>
      <c r="N111" s="11"/>
      <c r="O111" s="11"/>
      <c r="P111" s="11"/>
      <c r="Q111" s="11"/>
    </row>
    <row r="112" spans="1:17" x14ac:dyDescent="0.25">
      <c r="A112" s="11"/>
      <c r="B112" s="11"/>
      <c r="C112" s="11"/>
      <c r="D112" s="11"/>
      <c r="E112" s="11"/>
      <c r="F112" s="20"/>
      <c r="G112" s="11"/>
      <c r="H112" s="11"/>
      <c r="I112" s="4">
        <v>4</v>
      </c>
      <c r="J112" s="28"/>
      <c r="K112" s="29"/>
      <c r="L112" s="29"/>
      <c r="M112" s="29"/>
      <c r="N112" s="11"/>
      <c r="O112" s="11"/>
      <c r="P112" s="11"/>
      <c r="Q112" s="11"/>
    </row>
    <row r="113" spans="1:17" x14ac:dyDescent="0.25">
      <c r="A113" s="11"/>
      <c r="B113" s="11"/>
      <c r="C113" s="11"/>
      <c r="D113" s="11"/>
      <c r="E113" s="11"/>
      <c r="F113" s="20"/>
      <c r="G113" s="11"/>
      <c r="H113" s="11"/>
      <c r="I113" s="4">
        <v>4</v>
      </c>
      <c r="J113" s="28"/>
      <c r="K113" s="29"/>
      <c r="L113" s="29"/>
      <c r="M113" s="29"/>
      <c r="N113" s="11"/>
      <c r="O113" s="11"/>
      <c r="P113" s="11"/>
      <c r="Q113" s="11"/>
    </row>
    <row r="114" spans="1:17" x14ac:dyDescent="0.25">
      <c r="A114" s="11"/>
      <c r="B114" s="11"/>
      <c r="C114" s="11"/>
      <c r="D114" s="11"/>
      <c r="E114" s="11"/>
      <c r="F114" s="20"/>
      <c r="G114" s="11"/>
      <c r="H114" s="11"/>
      <c r="I114" s="4">
        <v>4</v>
      </c>
      <c r="J114" s="28"/>
      <c r="K114" s="29"/>
      <c r="L114" s="29"/>
      <c r="M114" s="29"/>
      <c r="N114" s="11"/>
      <c r="O114" s="11"/>
      <c r="P114" s="11"/>
      <c r="Q114" s="11"/>
    </row>
    <row r="115" spans="1:17" x14ac:dyDescent="0.25">
      <c r="A115" s="11"/>
      <c r="B115" s="11"/>
      <c r="C115" s="11"/>
      <c r="D115" s="11"/>
      <c r="E115" s="11"/>
      <c r="F115" s="20"/>
      <c r="G115" s="11"/>
      <c r="H115" s="11"/>
      <c r="I115" s="4">
        <v>4</v>
      </c>
      <c r="J115" s="28"/>
      <c r="K115" s="29"/>
      <c r="L115" s="29"/>
      <c r="M115" s="29"/>
      <c r="N115" s="11"/>
      <c r="O115" s="11"/>
      <c r="P115" s="11"/>
      <c r="Q115" s="11"/>
    </row>
    <row r="116" spans="1:17" x14ac:dyDescent="0.25">
      <c r="A116" s="11"/>
      <c r="B116" s="11"/>
      <c r="C116" s="11"/>
      <c r="D116" s="11"/>
      <c r="E116" s="11"/>
      <c r="F116" s="20"/>
      <c r="G116" s="11"/>
      <c r="H116" s="11"/>
      <c r="I116" s="4">
        <v>4</v>
      </c>
      <c r="J116" s="28"/>
      <c r="K116" s="29"/>
      <c r="L116" s="29"/>
      <c r="M116" s="29"/>
      <c r="N116" s="11"/>
      <c r="O116" s="11"/>
      <c r="P116" s="11"/>
      <c r="Q116" s="11"/>
    </row>
    <row r="117" spans="1:17" x14ac:dyDescent="0.25">
      <c r="A117" s="11"/>
      <c r="B117" s="11"/>
      <c r="C117" s="11"/>
      <c r="D117" s="11"/>
      <c r="E117" s="11"/>
      <c r="F117" s="20"/>
      <c r="G117" s="11"/>
      <c r="H117" s="11"/>
      <c r="I117" s="4">
        <v>4</v>
      </c>
      <c r="J117" s="28"/>
      <c r="K117" s="29"/>
      <c r="L117" s="29"/>
      <c r="M117" s="29"/>
      <c r="N117" s="11"/>
      <c r="O117" s="11"/>
      <c r="P117" s="11"/>
      <c r="Q117" s="11"/>
    </row>
    <row r="118" spans="1:17" x14ac:dyDescent="0.25">
      <c r="A118" s="11"/>
      <c r="B118" s="11"/>
      <c r="C118" s="11"/>
      <c r="D118" s="11"/>
      <c r="E118" s="11"/>
      <c r="F118" s="20"/>
      <c r="G118" s="11"/>
      <c r="H118" s="11"/>
      <c r="I118" s="4">
        <v>4</v>
      </c>
      <c r="J118" s="28"/>
      <c r="K118" s="29"/>
      <c r="L118" s="29"/>
      <c r="M118" s="29"/>
      <c r="N118" s="11"/>
      <c r="O118" s="11"/>
      <c r="P118" s="11"/>
      <c r="Q118" s="11"/>
    </row>
    <row r="119" spans="1:17" x14ac:dyDescent="0.25">
      <c r="A119" s="11"/>
      <c r="B119" s="11"/>
      <c r="C119" s="11"/>
      <c r="D119" s="11"/>
      <c r="E119" s="11"/>
      <c r="F119" s="20"/>
      <c r="G119" s="11"/>
      <c r="H119" s="11"/>
      <c r="I119" s="4">
        <v>4</v>
      </c>
      <c r="J119" s="28"/>
      <c r="K119" s="29"/>
      <c r="L119" s="29"/>
      <c r="M119" s="29"/>
      <c r="N119" s="11"/>
      <c r="O119" s="11"/>
      <c r="P119" s="11"/>
      <c r="Q119" s="11"/>
    </row>
    <row r="120" spans="1:17" x14ac:dyDescent="0.25">
      <c r="A120" s="11"/>
      <c r="B120" s="11"/>
      <c r="C120" s="11"/>
      <c r="D120" s="11"/>
      <c r="E120" s="11"/>
      <c r="F120" s="20"/>
      <c r="G120" s="11"/>
      <c r="H120" s="11"/>
      <c r="I120" s="4">
        <v>4</v>
      </c>
      <c r="J120" s="28"/>
      <c r="K120" s="29"/>
      <c r="L120" s="29"/>
      <c r="M120" s="29"/>
      <c r="N120" s="11"/>
      <c r="O120" s="11"/>
      <c r="P120" s="11"/>
      <c r="Q120" s="11"/>
    </row>
    <row r="121" spans="1:17" x14ac:dyDescent="0.25">
      <c r="A121" s="11"/>
      <c r="B121" s="11"/>
      <c r="C121" s="11"/>
      <c r="D121" s="11"/>
      <c r="E121" s="11"/>
      <c r="F121" s="20"/>
      <c r="G121" s="11"/>
      <c r="H121" s="11"/>
      <c r="I121" s="4">
        <v>4</v>
      </c>
      <c r="J121" s="28"/>
      <c r="K121" s="29"/>
      <c r="L121" s="29"/>
      <c r="M121" s="29"/>
      <c r="N121" s="11"/>
      <c r="O121" s="11"/>
      <c r="P121" s="11"/>
      <c r="Q121" s="11"/>
    </row>
    <row r="122" spans="1:17" x14ac:dyDescent="0.25">
      <c r="A122" s="11"/>
      <c r="B122" s="11"/>
      <c r="C122" s="11"/>
      <c r="D122" s="11"/>
      <c r="E122" s="11"/>
      <c r="F122" s="20"/>
      <c r="G122" s="11"/>
      <c r="H122" s="11"/>
      <c r="I122" s="4">
        <v>4</v>
      </c>
      <c r="J122" s="28"/>
      <c r="K122" s="29"/>
      <c r="L122" s="29"/>
      <c r="M122" s="29"/>
      <c r="N122" s="11"/>
      <c r="O122" s="11"/>
      <c r="P122" s="11"/>
      <c r="Q122" s="11"/>
    </row>
    <row r="123" spans="1:17" x14ac:dyDescent="0.25">
      <c r="A123" s="11"/>
      <c r="B123" s="11"/>
      <c r="C123" s="11"/>
      <c r="D123" s="11"/>
      <c r="E123" s="11"/>
      <c r="F123" s="20"/>
      <c r="G123" s="11"/>
      <c r="H123" s="11"/>
      <c r="I123" s="4">
        <v>4</v>
      </c>
      <c r="J123" s="28"/>
      <c r="K123" s="29"/>
      <c r="L123" s="29"/>
      <c r="M123" s="29"/>
      <c r="N123" s="11"/>
      <c r="O123" s="11"/>
      <c r="P123" s="11"/>
      <c r="Q123" s="11"/>
    </row>
    <row r="124" spans="1:17" x14ac:dyDescent="0.25">
      <c r="A124" s="11"/>
      <c r="B124" s="11"/>
      <c r="C124" s="11"/>
      <c r="D124" s="11"/>
      <c r="E124" s="11"/>
      <c r="F124" s="20"/>
      <c r="G124" s="11"/>
      <c r="H124" s="11"/>
      <c r="I124" s="4">
        <v>4</v>
      </c>
      <c r="J124" s="28"/>
      <c r="K124" s="29"/>
      <c r="L124" s="29"/>
      <c r="M124" s="29"/>
      <c r="N124" s="11"/>
      <c r="O124" s="11"/>
      <c r="P124" s="11"/>
      <c r="Q124" s="11"/>
    </row>
    <row r="125" spans="1:17" x14ac:dyDescent="0.25">
      <c r="A125" s="11"/>
      <c r="B125" s="11"/>
      <c r="C125" s="11"/>
      <c r="D125" s="11"/>
      <c r="E125" s="11"/>
      <c r="F125" s="20"/>
      <c r="G125" s="11"/>
      <c r="H125" s="11"/>
      <c r="I125" s="4">
        <v>4</v>
      </c>
      <c r="J125" s="28"/>
      <c r="K125" s="29"/>
      <c r="L125" s="29"/>
      <c r="M125" s="29"/>
      <c r="N125" s="11"/>
      <c r="O125" s="11"/>
      <c r="P125" s="11"/>
      <c r="Q125" s="11"/>
    </row>
    <row r="126" spans="1:17" x14ac:dyDescent="0.25">
      <c r="A126" s="11"/>
      <c r="B126" s="11"/>
      <c r="C126" s="11"/>
      <c r="D126" s="11"/>
      <c r="E126" s="11"/>
      <c r="F126" s="20"/>
      <c r="G126" s="11"/>
      <c r="H126" s="11"/>
      <c r="I126" s="4">
        <v>4</v>
      </c>
      <c r="J126" s="28"/>
      <c r="K126" s="29"/>
      <c r="L126" s="29"/>
      <c r="M126" s="29"/>
      <c r="N126" s="11"/>
      <c r="O126" s="11"/>
      <c r="P126" s="11"/>
      <c r="Q126" s="11"/>
    </row>
    <row r="127" spans="1:17" x14ac:dyDescent="0.25">
      <c r="A127" s="11"/>
      <c r="B127" s="11"/>
      <c r="C127" s="11"/>
      <c r="D127" s="11"/>
      <c r="E127" s="11"/>
      <c r="F127" s="20"/>
      <c r="G127" s="11"/>
      <c r="H127" s="11"/>
      <c r="I127" s="4">
        <v>4</v>
      </c>
      <c r="J127" s="28"/>
      <c r="K127" s="29"/>
      <c r="L127" s="29"/>
      <c r="M127" s="29"/>
      <c r="N127" s="11"/>
      <c r="O127" s="11"/>
      <c r="P127" s="11"/>
      <c r="Q127" s="11"/>
    </row>
    <row r="128" spans="1:17" x14ac:dyDescent="0.25">
      <c r="A128" s="11"/>
      <c r="B128" s="11"/>
      <c r="C128" s="11"/>
      <c r="D128" s="11"/>
      <c r="E128" s="11"/>
      <c r="F128" s="20"/>
      <c r="G128" s="11"/>
      <c r="H128" s="11"/>
      <c r="I128" s="4">
        <v>4</v>
      </c>
      <c r="J128" s="28"/>
      <c r="K128" s="29"/>
      <c r="L128" s="29"/>
      <c r="M128" s="29"/>
      <c r="N128" s="11"/>
      <c r="O128" s="11"/>
      <c r="P128" s="11"/>
      <c r="Q128" s="11"/>
    </row>
    <row r="129" spans="1:17" x14ac:dyDescent="0.25">
      <c r="A129" s="11"/>
      <c r="B129" s="11"/>
      <c r="C129" s="11"/>
      <c r="D129" s="11"/>
      <c r="E129" s="11"/>
      <c r="F129" s="20"/>
      <c r="G129" s="11"/>
      <c r="H129" s="11"/>
      <c r="I129" s="4">
        <v>4</v>
      </c>
      <c r="J129" s="28"/>
      <c r="K129" s="29"/>
      <c r="L129" s="29"/>
      <c r="M129" s="29"/>
      <c r="N129" s="11"/>
      <c r="O129" s="11"/>
      <c r="P129" s="11"/>
      <c r="Q129" s="11"/>
    </row>
    <row r="130" spans="1:17" x14ac:dyDescent="0.25">
      <c r="A130" s="11"/>
      <c r="B130" s="11"/>
      <c r="C130" s="11"/>
      <c r="D130" s="11"/>
      <c r="E130" s="11"/>
      <c r="F130" s="20"/>
      <c r="G130" s="11"/>
      <c r="H130" s="11"/>
      <c r="I130" s="4">
        <v>4</v>
      </c>
      <c r="J130" s="28"/>
      <c r="K130" s="29"/>
      <c r="L130" s="29"/>
      <c r="M130" s="29"/>
      <c r="N130" s="11"/>
      <c r="O130" s="11"/>
      <c r="P130" s="11"/>
      <c r="Q130" s="11"/>
    </row>
  </sheetData>
  <sortState ref="A2:Q102">
    <sortCondition ref="Q102"/>
  </sortState>
  <conditionalFormatting sqref="O3:O27">
    <cfRule type="cellIs" dxfId="5" priority="2" operator="greaterThan">
      <formula>"1.5"</formula>
    </cfRule>
  </conditionalFormatting>
  <conditionalFormatting sqref="O78:O102">
    <cfRule type="cellIs" dxfId="4" priority="1" operator="greaterThan">
      <formula>"1.5"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0"/>
  <sheetViews>
    <sheetView workbookViewId="0">
      <selection activeCell="C14" sqref="C14"/>
    </sheetView>
  </sheetViews>
  <sheetFormatPr baseColWidth="10" defaultRowHeight="15" x14ac:dyDescent="0.25"/>
  <cols>
    <col min="1" max="1" width="45.28515625" bestFit="1" customWidth="1"/>
    <col min="2" max="2" width="45.28515625" customWidth="1"/>
    <col min="3" max="3" width="14" bestFit="1" customWidth="1"/>
    <col min="5" max="5" width="12.5703125" bestFit="1" customWidth="1"/>
    <col min="14" max="14" width="23.85546875" bestFit="1" customWidth="1"/>
  </cols>
  <sheetData>
    <row r="1" spans="1:16" x14ac:dyDescent="0.25">
      <c r="A1" s="16" t="s">
        <v>83</v>
      </c>
      <c r="B1" s="16" t="s">
        <v>188</v>
      </c>
      <c r="C1" s="16" t="s">
        <v>5</v>
      </c>
      <c r="D1" s="16" t="s">
        <v>0</v>
      </c>
      <c r="E1" s="16" t="s">
        <v>419</v>
      </c>
      <c r="F1" s="16" t="s">
        <v>40</v>
      </c>
      <c r="G1" s="16" t="s">
        <v>1</v>
      </c>
      <c r="H1" s="16" t="s">
        <v>2</v>
      </c>
      <c r="I1" s="16"/>
      <c r="J1" s="16"/>
      <c r="K1" s="16"/>
      <c r="L1" s="16"/>
      <c r="M1" s="16" t="s">
        <v>3</v>
      </c>
      <c r="N1" s="16" t="s">
        <v>7</v>
      </c>
      <c r="O1" s="16"/>
      <c r="P1" s="2" t="s">
        <v>6</v>
      </c>
    </row>
    <row r="2" spans="1:16" x14ac:dyDescent="0.25">
      <c r="A2" s="12" t="s">
        <v>304</v>
      </c>
      <c r="B2" s="12" t="s">
        <v>250</v>
      </c>
      <c r="C2" s="11"/>
      <c r="D2" s="11"/>
      <c r="E2" s="20">
        <f>F2/1000</f>
        <v>1.5619999999999998E-2</v>
      </c>
      <c r="F2" s="13">
        <v>15.62</v>
      </c>
      <c r="G2" s="14">
        <f t="shared" ref="G2:G39" si="0">D2*F2</f>
        <v>0</v>
      </c>
      <c r="H2" s="4">
        <v>4</v>
      </c>
      <c r="I2" s="28"/>
      <c r="J2" s="29"/>
      <c r="K2" s="29"/>
      <c r="L2" s="29"/>
      <c r="M2" s="11"/>
      <c r="N2" s="11"/>
      <c r="O2" s="9" t="str">
        <f t="shared" ref="O2:O39" si="1">IF(C2=100,F2/4,IF(C2=150,F2/6,IF(C2=70,F2/2.8,"")))</f>
        <v/>
      </c>
      <c r="P2" s="15" t="str">
        <f t="shared" ref="P2:P39" si="2">IF(O2="","",O2/25)</f>
        <v/>
      </c>
    </row>
    <row r="3" spans="1:16" x14ac:dyDescent="0.25">
      <c r="A3" s="12" t="s">
        <v>372</v>
      </c>
      <c r="B3" s="12" t="s">
        <v>250</v>
      </c>
      <c r="C3" s="11"/>
      <c r="D3" s="11"/>
      <c r="E3" s="20">
        <f t="shared" ref="E3:E5" si="3">F3/1000</f>
        <v>8.8800000000000007E-3</v>
      </c>
      <c r="F3" s="13">
        <v>8.8800000000000008</v>
      </c>
      <c r="G3" s="14">
        <f t="shared" si="0"/>
        <v>0</v>
      </c>
      <c r="H3" s="4">
        <v>4</v>
      </c>
      <c r="I3" s="28"/>
      <c r="J3" s="29"/>
      <c r="K3" s="29"/>
      <c r="L3" s="29"/>
      <c r="M3" s="11"/>
      <c r="N3" s="11"/>
      <c r="O3" s="9" t="str">
        <f t="shared" si="1"/>
        <v/>
      </c>
      <c r="P3" s="15" t="str">
        <f t="shared" si="2"/>
        <v/>
      </c>
    </row>
    <row r="4" spans="1:16" x14ac:dyDescent="0.25">
      <c r="A4" s="12" t="s">
        <v>393</v>
      </c>
      <c r="B4" s="12" t="s">
        <v>250</v>
      </c>
      <c r="C4" s="11"/>
      <c r="D4" s="11"/>
      <c r="E4" s="20">
        <f t="shared" si="3"/>
        <v>7.4000000000000003E-3</v>
      </c>
      <c r="F4" s="13">
        <v>7.4</v>
      </c>
      <c r="G4" s="14">
        <f t="shared" si="0"/>
        <v>0</v>
      </c>
      <c r="H4" s="4">
        <v>4</v>
      </c>
      <c r="I4" s="28"/>
      <c r="J4" s="29"/>
      <c r="K4" s="29"/>
      <c r="L4" s="29"/>
      <c r="M4" s="11"/>
      <c r="N4" s="11"/>
      <c r="O4" s="9" t="str">
        <f t="shared" si="1"/>
        <v/>
      </c>
      <c r="P4" s="15" t="str">
        <f t="shared" si="2"/>
        <v/>
      </c>
    </row>
    <row r="5" spans="1:16" x14ac:dyDescent="0.25">
      <c r="A5" s="12" t="s">
        <v>303</v>
      </c>
      <c r="B5" s="12" t="s">
        <v>250</v>
      </c>
      <c r="C5" s="11"/>
      <c r="D5" s="11"/>
      <c r="E5" s="20">
        <f t="shared" si="3"/>
        <v>2.8120000000000003E-2</v>
      </c>
      <c r="F5" s="13">
        <v>28.12</v>
      </c>
      <c r="G5" s="14">
        <f t="shared" si="0"/>
        <v>0</v>
      </c>
      <c r="H5" s="4">
        <v>4</v>
      </c>
      <c r="I5" s="28"/>
      <c r="J5" s="29"/>
      <c r="K5" s="29"/>
      <c r="L5" s="29"/>
      <c r="M5" s="11"/>
      <c r="N5" s="11"/>
      <c r="O5" s="9" t="str">
        <f t="shared" si="1"/>
        <v/>
      </c>
      <c r="P5" s="15" t="str">
        <f t="shared" si="2"/>
        <v/>
      </c>
    </row>
    <row r="6" spans="1:16" x14ac:dyDescent="0.25">
      <c r="A6" s="12" t="s">
        <v>374</v>
      </c>
      <c r="B6" s="12" t="s">
        <v>250</v>
      </c>
      <c r="C6" s="11"/>
      <c r="D6" s="11"/>
      <c r="E6" s="20">
        <f>F6/800</f>
        <v>1.3325E-2</v>
      </c>
      <c r="F6" s="13">
        <v>10.66</v>
      </c>
      <c r="G6" s="14">
        <f t="shared" si="0"/>
        <v>0</v>
      </c>
      <c r="H6" s="4">
        <v>4</v>
      </c>
      <c r="I6" s="28"/>
      <c r="J6" s="29"/>
      <c r="K6" s="29"/>
      <c r="L6" s="29"/>
      <c r="M6" s="11"/>
      <c r="N6" s="11"/>
      <c r="O6" s="9" t="str">
        <f t="shared" si="1"/>
        <v/>
      </c>
      <c r="P6" s="15" t="str">
        <f t="shared" si="2"/>
        <v/>
      </c>
    </row>
    <row r="7" spans="1:16" x14ac:dyDescent="0.25">
      <c r="A7" s="12" t="s">
        <v>329</v>
      </c>
      <c r="B7" s="12" t="s">
        <v>250</v>
      </c>
      <c r="C7" s="11"/>
      <c r="D7" s="11"/>
      <c r="E7" s="20">
        <f>F7/500</f>
        <v>1.4240000000000001E-2</v>
      </c>
      <c r="F7" s="13">
        <v>7.12</v>
      </c>
      <c r="G7" s="14">
        <f t="shared" si="0"/>
        <v>0</v>
      </c>
      <c r="H7" s="4">
        <v>4</v>
      </c>
      <c r="I7" s="28"/>
      <c r="J7" s="29"/>
      <c r="K7" s="29"/>
      <c r="L7" s="29"/>
      <c r="M7" s="11"/>
      <c r="N7" s="11"/>
      <c r="O7" s="9" t="str">
        <f t="shared" si="1"/>
        <v/>
      </c>
      <c r="P7" s="15" t="str">
        <f t="shared" si="2"/>
        <v/>
      </c>
    </row>
    <row r="8" spans="1:16" x14ac:dyDescent="0.25">
      <c r="A8" s="12" t="s">
        <v>285</v>
      </c>
      <c r="B8" s="12" t="s">
        <v>250</v>
      </c>
      <c r="C8" s="11"/>
      <c r="D8" s="11"/>
      <c r="E8" s="20">
        <f>F8/630</f>
        <v>2.8999999999999998E-2</v>
      </c>
      <c r="F8" s="13">
        <v>18.27</v>
      </c>
      <c r="G8" s="14">
        <f t="shared" si="0"/>
        <v>0</v>
      </c>
      <c r="H8" s="4">
        <v>4</v>
      </c>
      <c r="I8" s="28"/>
      <c r="J8" s="29"/>
      <c r="K8" s="29"/>
      <c r="L8" s="29"/>
      <c r="M8" s="11"/>
      <c r="N8" s="11"/>
      <c r="O8" s="9" t="str">
        <f t="shared" si="1"/>
        <v/>
      </c>
      <c r="P8" s="15" t="str">
        <f t="shared" si="2"/>
        <v/>
      </c>
    </row>
    <row r="9" spans="1:16" x14ac:dyDescent="0.25">
      <c r="A9" s="12" t="s">
        <v>308</v>
      </c>
      <c r="B9" s="12" t="s">
        <v>250</v>
      </c>
      <c r="C9" s="11"/>
      <c r="D9" s="11"/>
      <c r="E9" s="20">
        <f>F9/800</f>
        <v>1.4999999999999999E-2</v>
      </c>
      <c r="F9" s="13">
        <v>12</v>
      </c>
      <c r="G9" s="14">
        <f t="shared" si="0"/>
        <v>0</v>
      </c>
      <c r="H9" s="4">
        <v>4</v>
      </c>
      <c r="I9" s="28"/>
      <c r="J9" s="29"/>
      <c r="K9" s="29"/>
      <c r="L9" s="29"/>
      <c r="M9" s="11"/>
      <c r="N9" s="11"/>
      <c r="O9" s="9" t="str">
        <f t="shared" si="1"/>
        <v/>
      </c>
      <c r="P9" s="15" t="str">
        <f t="shared" si="2"/>
        <v/>
      </c>
    </row>
    <row r="10" spans="1:16" x14ac:dyDescent="0.25">
      <c r="A10" s="3" t="s">
        <v>118</v>
      </c>
      <c r="B10" s="3" t="s">
        <v>215</v>
      </c>
      <c r="C10" s="4"/>
      <c r="D10" s="4"/>
      <c r="E10" s="20">
        <f>F10/2000</f>
        <v>2.8999999999999998E-3</v>
      </c>
      <c r="F10" s="4">
        <v>5.8</v>
      </c>
      <c r="G10" s="5">
        <f t="shared" si="0"/>
        <v>0</v>
      </c>
      <c r="H10" s="4">
        <v>4</v>
      </c>
      <c r="I10" s="6" t="str">
        <f>IF(C10=100,L10/4,IF(C10=150,J10/6,""))</f>
        <v/>
      </c>
      <c r="J10" s="7" t="str">
        <f>IF(C10=150,F10*H10-F10,"")</f>
        <v/>
      </c>
      <c r="K10" s="7" t="str">
        <f>IF(C10=70,F10*H10-F10,"")</f>
        <v/>
      </c>
      <c r="L10" s="7" t="str">
        <f>IF(C10=100,F10*H10-F10,"")</f>
        <v/>
      </c>
      <c r="M10" s="8">
        <f>G10*H10-G10</f>
        <v>0</v>
      </c>
      <c r="N10" s="8" t="str">
        <f>IF(C10=100,(L10+F10)/4,IF(C10=150,(J10+F10)/6,IF(C10=70,(K10+F10)/2.8,"")))</f>
        <v/>
      </c>
      <c r="O10" s="9" t="str">
        <f t="shared" si="1"/>
        <v/>
      </c>
      <c r="P10" s="10" t="str">
        <f t="shared" si="2"/>
        <v/>
      </c>
    </row>
    <row r="11" spans="1:16" x14ac:dyDescent="0.25">
      <c r="A11" s="3" t="s">
        <v>148</v>
      </c>
      <c r="B11" s="3" t="s">
        <v>215</v>
      </c>
      <c r="C11" s="4"/>
      <c r="D11" s="4"/>
      <c r="E11" s="20">
        <f>F11/3300</f>
        <v>3.6363636363636361E-4</v>
      </c>
      <c r="F11" s="4">
        <v>1.2</v>
      </c>
      <c r="G11" s="5">
        <f t="shared" si="0"/>
        <v>0</v>
      </c>
      <c r="H11" s="4">
        <v>4</v>
      </c>
      <c r="I11" s="6" t="str">
        <f>IF(C11=100,L11/4,IF(C11=150,J11/6,""))</f>
        <v/>
      </c>
      <c r="J11" s="7" t="str">
        <f>IF(C11=150,F11*H11-F11,"")</f>
        <v/>
      </c>
      <c r="K11" s="7" t="str">
        <f>IF(C11=70,F11*H11-F11,"")</f>
        <v/>
      </c>
      <c r="L11" s="7" t="str">
        <f>IF(C11=100,F11*H11-F11,"")</f>
        <v/>
      </c>
      <c r="M11" s="8">
        <f>G11*H11-G11</f>
        <v>0</v>
      </c>
      <c r="N11" s="8" t="str">
        <f>IF(C11=100,(L11+F11)/4,IF(C11=150,(J11+F11)/6,IF(C11=70,(K11+F11)/2.8,"")))</f>
        <v/>
      </c>
      <c r="O11" s="9" t="str">
        <f t="shared" si="1"/>
        <v/>
      </c>
      <c r="P11" s="10" t="str">
        <f t="shared" si="2"/>
        <v/>
      </c>
    </row>
    <row r="12" spans="1:16" x14ac:dyDescent="0.25">
      <c r="A12" s="3" t="s">
        <v>87</v>
      </c>
      <c r="B12" s="3" t="s">
        <v>215</v>
      </c>
      <c r="C12" s="4"/>
      <c r="D12" s="4"/>
      <c r="E12" s="20">
        <f>F12/800</f>
        <v>1.7312499999999998E-2</v>
      </c>
      <c r="F12" s="4">
        <v>13.85</v>
      </c>
      <c r="G12" s="5">
        <f t="shared" si="0"/>
        <v>0</v>
      </c>
      <c r="H12" s="4">
        <v>4</v>
      </c>
      <c r="I12" s="6" t="str">
        <f>IF(C12=100,L12/4,IF(C12=150,J12/6,""))</f>
        <v/>
      </c>
      <c r="J12" s="7" t="str">
        <f>IF(C12=150,F12*H12-F12,"")</f>
        <v/>
      </c>
      <c r="K12" s="7" t="str">
        <f>IF(C12=70,F12*H12-F12,"")</f>
        <v/>
      </c>
      <c r="L12" s="7" t="str">
        <f>IF(C12=100,F12*H12-F12,"")</f>
        <v/>
      </c>
      <c r="M12" s="8">
        <f>G12*H12-G12</f>
        <v>0</v>
      </c>
      <c r="N12" s="8" t="str">
        <f>IF(C12=100,(L12+F12)/4,IF(C12=150,(J12+F12)/6,IF(C12=70,(K12+F12)/2.8,"")))</f>
        <v/>
      </c>
      <c r="O12" s="9" t="str">
        <f t="shared" si="1"/>
        <v/>
      </c>
      <c r="P12" s="10" t="str">
        <f t="shared" si="2"/>
        <v/>
      </c>
    </row>
    <row r="13" spans="1:16" x14ac:dyDescent="0.25">
      <c r="A13" s="3" t="s">
        <v>240</v>
      </c>
      <c r="B13" s="3" t="s">
        <v>241</v>
      </c>
      <c r="C13" s="11"/>
      <c r="D13" s="11"/>
      <c r="E13" s="20"/>
      <c r="F13" s="4">
        <v>13.2</v>
      </c>
      <c r="G13" s="5">
        <f t="shared" si="0"/>
        <v>0</v>
      </c>
      <c r="H13" s="4">
        <v>4</v>
      </c>
      <c r="I13" s="28"/>
      <c r="J13" s="29"/>
      <c r="K13" s="29"/>
      <c r="L13" s="29"/>
      <c r="M13" s="11"/>
      <c r="N13" s="11"/>
      <c r="O13" s="11" t="str">
        <f t="shared" si="1"/>
        <v/>
      </c>
      <c r="P13" s="11" t="str">
        <f t="shared" si="2"/>
        <v/>
      </c>
    </row>
    <row r="14" spans="1:16" x14ac:dyDescent="0.25">
      <c r="A14" s="3" t="s">
        <v>245</v>
      </c>
      <c r="B14" s="3" t="s">
        <v>241</v>
      </c>
      <c r="C14" s="4"/>
      <c r="D14" s="4"/>
      <c r="E14" s="20"/>
      <c r="F14" s="4">
        <v>8.5</v>
      </c>
      <c r="G14" s="5">
        <f t="shared" si="0"/>
        <v>0</v>
      </c>
      <c r="H14" s="4">
        <v>4</v>
      </c>
      <c r="I14" s="6" t="str">
        <f t="shared" ref="I14:I21" si="4">IF(C14=100,L14/4,IF(C14=150,J14/6,""))</f>
        <v/>
      </c>
      <c r="J14" s="7" t="str">
        <f t="shared" ref="J14:J21" si="5">IF(C14=150,F14*H14-F14,"")</f>
        <v/>
      </c>
      <c r="K14" s="7" t="str">
        <f t="shared" ref="K14:K21" si="6">IF(C14=70,F14*H14-F14,"")</f>
        <v/>
      </c>
      <c r="L14" s="7" t="str">
        <f t="shared" ref="L14:L21" si="7">IF(C14=100,F14*H14-F14,"")</f>
        <v/>
      </c>
      <c r="M14" s="8">
        <f t="shared" ref="M14:M21" si="8">G14*H14-G14</f>
        <v>0</v>
      </c>
      <c r="N14" s="8" t="str">
        <f t="shared" ref="N14:N21" si="9">IF(C14=100,(L14+F14)/4,IF(C14=150,(J14+F14)/6,IF(C14=70,(K14+F14)/2.8,"")))</f>
        <v/>
      </c>
      <c r="O14" s="9" t="str">
        <f t="shared" si="1"/>
        <v/>
      </c>
      <c r="P14" s="10" t="str">
        <f t="shared" si="2"/>
        <v/>
      </c>
    </row>
    <row r="15" spans="1:16" x14ac:dyDescent="0.25">
      <c r="A15" s="3" t="s">
        <v>248</v>
      </c>
      <c r="B15" s="3" t="s">
        <v>241</v>
      </c>
      <c r="C15" s="4"/>
      <c r="D15" s="4"/>
      <c r="E15" s="20"/>
      <c r="F15" s="4">
        <v>6.29</v>
      </c>
      <c r="G15" s="5">
        <f t="shared" si="0"/>
        <v>0</v>
      </c>
      <c r="H15" s="4">
        <v>4</v>
      </c>
      <c r="I15" s="6" t="str">
        <f t="shared" si="4"/>
        <v/>
      </c>
      <c r="J15" s="7" t="str">
        <f t="shared" si="5"/>
        <v/>
      </c>
      <c r="K15" s="7" t="str">
        <f t="shared" si="6"/>
        <v/>
      </c>
      <c r="L15" s="7" t="str">
        <f t="shared" si="7"/>
        <v/>
      </c>
      <c r="M15" s="8">
        <f t="shared" si="8"/>
        <v>0</v>
      </c>
      <c r="N15" s="8" t="str">
        <f t="shared" si="9"/>
        <v/>
      </c>
      <c r="O15" s="9" t="str">
        <f t="shared" si="1"/>
        <v/>
      </c>
      <c r="P15" s="10" t="str">
        <f t="shared" si="2"/>
        <v/>
      </c>
    </row>
    <row r="16" spans="1:16" x14ac:dyDescent="0.25">
      <c r="A16" s="3" t="s">
        <v>186</v>
      </c>
      <c r="B16" s="3" t="s">
        <v>190</v>
      </c>
      <c r="C16" s="4"/>
      <c r="D16" s="4"/>
      <c r="E16" s="20"/>
      <c r="F16" s="4">
        <v>9.9</v>
      </c>
      <c r="G16" s="5">
        <f t="shared" si="0"/>
        <v>0</v>
      </c>
      <c r="H16" s="4">
        <v>4</v>
      </c>
      <c r="I16" s="6" t="str">
        <f t="shared" si="4"/>
        <v/>
      </c>
      <c r="J16" s="7" t="str">
        <f t="shared" si="5"/>
        <v/>
      </c>
      <c r="K16" s="7" t="str">
        <f t="shared" si="6"/>
        <v/>
      </c>
      <c r="L16" s="7" t="str">
        <f t="shared" si="7"/>
        <v/>
      </c>
      <c r="M16" s="8">
        <f t="shared" si="8"/>
        <v>0</v>
      </c>
      <c r="N16" s="8" t="str">
        <f t="shared" si="9"/>
        <v/>
      </c>
      <c r="O16" s="9" t="str">
        <f t="shared" si="1"/>
        <v/>
      </c>
      <c r="P16" s="10" t="str">
        <f t="shared" si="2"/>
        <v/>
      </c>
    </row>
    <row r="17" spans="1:16" x14ac:dyDescent="0.25">
      <c r="A17" s="3" t="s">
        <v>246</v>
      </c>
      <c r="B17" s="3" t="s">
        <v>241</v>
      </c>
      <c r="C17" s="4"/>
      <c r="D17" s="4"/>
      <c r="E17" s="20"/>
      <c r="F17" s="4">
        <v>14.29</v>
      </c>
      <c r="G17" s="5">
        <f t="shared" si="0"/>
        <v>0</v>
      </c>
      <c r="H17" s="4">
        <v>4</v>
      </c>
      <c r="I17" s="6" t="str">
        <f t="shared" si="4"/>
        <v/>
      </c>
      <c r="J17" s="7" t="str">
        <f t="shared" si="5"/>
        <v/>
      </c>
      <c r="K17" s="7" t="str">
        <f t="shared" si="6"/>
        <v/>
      </c>
      <c r="L17" s="7" t="str">
        <f t="shared" si="7"/>
        <v/>
      </c>
      <c r="M17" s="8">
        <f t="shared" si="8"/>
        <v>0</v>
      </c>
      <c r="N17" s="8" t="str">
        <f t="shared" si="9"/>
        <v/>
      </c>
      <c r="O17" s="9" t="str">
        <f t="shared" si="1"/>
        <v/>
      </c>
      <c r="P17" s="10" t="str">
        <f t="shared" si="2"/>
        <v/>
      </c>
    </row>
    <row r="18" spans="1:16" x14ac:dyDescent="0.25">
      <c r="A18" s="3" t="s">
        <v>84</v>
      </c>
      <c r="B18" s="3" t="s">
        <v>215</v>
      </c>
      <c r="C18" s="4"/>
      <c r="D18" s="4"/>
      <c r="E18" s="20">
        <f>F18/5000</f>
        <v>4.0119999999999999E-3</v>
      </c>
      <c r="F18" s="4">
        <v>20.059999999999999</v>
      </c>
      <c r="G18" s="5">
        <f t="shared" si="0"/>
        <v>0</v>
      </c>
      <c r="H18" s="4">
        <v>4</v>
      </c>
      <c r="I18" s="6" t="str">
        <f t="shared" si="4"/>
        <v/>
      </c>
      <c r="J18" s="7" t="str">
        <f t="shared" si="5"/>
        <v/>
      </c>
      <c r="K18" s="7" t="str">
        <f t="shared" si="6"/>
        <v/>
      </c>
      <c r="L18" s="7" t="str">
        <f t="shared" si="7"/>
        <v/>
      </c>
      <c r="M18" s="8">
        <f t="shared" si="8"/>
        <v>0</v>
      </c>
      <c r="N18" s="8" t="str">
        <f t="shared" si="9"/>
        <v/>
      </c>
      <c r="O18" s="9" t="str">
        <f t="shared" si="1"/>
        <v/>
      </c>
      <c r="P18" s="10" t="str">
        <f t="shared" si="2"/>
        <v/>
      </c>
    </row>
    <row r="19" spans="1:16" x14ac:dyDescent="0.25">
      <c r="A19" s="3" t="s">
        <v>108</v>
      </c>
      <c r="B19" s="3" t="s">
        <v>215</v>
      </c>
      <c r="C19" s="4"/>
      <c r="D19" s="4"/>
      <c r="E19" s="20">
        <f>F19/1800</f>
        <v>4.9722222222222216E-3</v>
      </c>
      <c r="F19" s="4">
        <v>8.9499999999999993</v>
      </c>
      <c r="G19" s="5">
        <f t="shared" si="0"/>
        <v>0</v>
      </c>
      <c r="H19" s="4">
        <v>4</v>
      </c>
      <c r="I19" s="6" t="str">
        <f t="shared" si="4"/>
        <v/>
      </c>
      <c r="J19" s="7" t="str">
        <f t="shared" si="5"/>
        <v/>
      </c>
      <c r="K19" s="7" t="str">
        <f t="shared" si="6"/>
        <v/>
      </c>
      <c r="L19" s="7" t="str">
        <f t="shared" si="7"/>
        <v/>
      </c>
      <c r="M19" s="8">
        <f t="shared" si="8"/>
        <v>0</v>
      </c>
      <c r="N19" s="8" t="str">
        <f t="shared" si="9"/>
        <v/>
      </c>
      <c r="O19" s="9" t="str">
        <f t="shared" si="1"/>
        <v/>
      </c>
      <c r="P19" s="10" t="str">
        <f t="shared" si="2"/>
        <v/>
      </c>
    </row>
    <row r="20" spans="1:16" x14ac:dyDescent="0.25">
      <c r="A20" s="3" t="s">
        <v>184</v>
      </c>
      <c r="B20" s="3" t="s">
        <v>190</v>
      </c>
      <c r="C20" s="4"/>
      <c r="D20" s="4"/>
      <c r="E20" s="20">
        <f>F20/1550</f>
        <v>8.3225806451612903E-3</v>
      </c>
      <c r="F20" s="4">
        <v>12.9</v>
      </c>
      <c r="G20" s="5">
        <f t="shared" si="0"/>
        <v>0</v>
      </c>
      <c r="H20" s="4">
        <v>4</v>
      </c>
      <c r="I20" s="6" t="str">
        <f t="shared" si="4"/>
        <v/>
      </c>
      <c r="J20" s="7" t="str">
        <f t="shared" si="5"/>
        <v/>
      </c>
      <c r="K20" s="7" t="str">
        <f t="shared" si="6"/>
        <v/>
      </c>
      <c r="L20" s="7" t="str">
        <f t="shared" si="7"/>
        <v/>
      </c>
      <c r="M20" s="8">
        <f t="shared" si="8"/>
        <v>0</v>
      </c>
      <c r="N20" s="8" t="str">
        <f t="shared" si="9"/>
        <v/>
      </c>
      <c r="O20" s="9" t="str">
        <f t="shared" si="1"/>
        <v/>
      </c>
      <c r="P20" s="10" t="str">
        <f t="shared" si="2"/>
        <v/>
      </c>
    </row>
    <row r="21" spans="1:16" x14ac:dyDescent="0.25">
      <c r="A21" s="3" t="s">
        <v>247</v>
      </c>
      <c r="B21" s="3" t="s">
        <v>241</v>
      </c>
      <c r="C21" s="4"/>
      <c r="D21" s="4"/>
      <c r="E21" s="20">
        <f>F21/2000</f>
        <v>5.2950000000000002E-3</v>
      </c>
      <c r="F21" s="4">
        <v>10.59</v>
      </c>
      <c r="G21" s="5">
        <f t="shared" si="0"/>
        <v>0</v>
      </c>
      <c r="H21" s="4">
        <v>4</v>
      </c>
      <c r="I21" s="6" t="str">
        <f t="shared" si="4"/>
        <v/>
      </c>
      <c r="J21" s="7" t="str">
        <f t="shared" si="5"/>
        <v/>
      </c>
      <c r="K21" s="7" t="str">
        <f t="shared" si="6"/>
        <v/>
      </c>
      <c r="L21" s="7" t="str">
        <f t="shared" si="7"/>
        <v/>
      </c>
      <c r="M21" s="8">
        <f t="shared" si="8"/>
        <v>0</v>
      </c>
      <c r="N21" s="8" t="str">
        <f t="shared" si="9"/>
        <v/>
      </c>
      <c r="O21" s="9" t="str">
        <f t="shared" si="1"/>
        <v/>
      </c>
      <c r="P21" s="10" t="str">
        <f t="shared" si="2"/>
        <v/>
      </c>
    </row>
    <row r="22" spans="1:16" x14ac:dyDescent="0.25">
      <c r="A22" s="12" t="s">
        <v>405</v>
      </c>
      <c r="B22" s="12" t="s">
        <v>398</v>
      </c>
      <c r="C22" s="11"/>
      <c r="D22" s="11"/>
      <c r="E22" s="20">
        <f>F22/12000</f>
        <v>9.124999999999999E-4</v>
      </c>
      <c r="F22" s="13">
        <v>10.95</v>
      </c>
      <c r="G22" s="14">
        <f t="shared" si="0"/>
        <v>0</v>
      </c>
      <c r="H22" s="4">
        <v>4</v>
      </c>
      <c r="I22" s="28"/>
      <c r="J22" s="29"/>
      <c r="K22" s="29"/>
      <c r="L22" s="29"/>
      <c r="M22" s="11"/>
      <c r="N22" s="11"/>
      <c r="O22" s="9" t="str">
        <f t="shared" si="1"/>
        <v/>
      </c>
      <c r="P22" s="15" t="str">
        <f t="shared" si="2"/>
        <v/>
      </c>
    </row>
    <row r="23" spans="1:16" x14ac:dyDescent="0.25">
      <c r="A23" s="12" t="s">
        <v>410</v>
      </c>
      <c r="B23" s="12" t="s">
        <v>398</v>
      </c>
      <c r="C23" s="11"/>
      <c r="D23" s="11"/>
      <c r="E23" s="20">
        <f>F23/12000</f>
        <v>9.124999999999999E-4</v>
      </c>
      <c r="F23" s="13">
        <v>10.95</v>
      </c>
      <c r="G23" s="14">
        <f t="shared" si="0"/>
        <v>0</v>
      </c>
      <c r="H23" s="4">
        <v>4</v>
      </c>
      <c r="I23" s="28"/>
      <c r="J23" s="29"/>
      <c r="K23" s="29"/>
      <c r="L23" s="29"/>
      <c r="M23" s="11"/>
      <c r="N23" s="11"/>
      <c r="O23" s="9" t="str">
        <f t="shared" si="1"/>
        <v/>
      </c>
      <c r="P23" s="15" t="str">
        <f t="shared" si="2"/>
        <v/>
      </c>
    </row>
    <row r="24" spans="1:16" x14ac:dyDescent="0.25">
      <c r="A24" s="3" t="s">
        <v>86</v>
      </c>
      <c r="B24" s="3" t="s">
        <v>215</v>
      </c>
      <c r="C24" s="4"/>
      <c r="D24" s="4"/>
      <c r="E24" s="20">
        <f>F24/2000</f>
        <v>4.3999999999999997E-2</v>
      </c>
      <c r="F24" s="4">
        <v>88</v>
      </c>
      <c r="G24" s="5">
        <f t="shared" si="0"/>
        <v>0</v>
      </c>
      <c r="H24" s="4">
        <v>4</v>
      </c>
      <c r="I24" s="6" t="str">
        <f>IF(C24=100,L24/4,IF(C24=150,J24/6,""))</f>
        <v/>
      </c>
      <c r="J24" s="7" t="str">
        <f>IF(C24=150,F24*H24-F24,"")</f>
        <v/>
      </c>
      <c r="K24" s="7" t="str">
        <f>IF(C24=70,F24*H24-F24,"")</f>
        <v/>
      </c>
      <c r="L24" s="7" t="str">
        <f>IF(C24=100,F24*H24-F24,"")</f>
        <v/>
      </c>
      <c r="M24" s="8">
        <f>G24*H24-G24</f>
        <v>0</v>
      </c>
      <c r="N24" s="8" t="str">
        <f>IF(C24=100,(L24+F24)/4,IF(C24=150,(J24+F24)/6,IF(C24=70,(K24+F24)/2.8,"")))</f>
        <v/>
      </c>
      <c r="O24" s="9" t="str">
        <f t="shared" si="1"/>
        <v/>
      </c>
      <c r="P24" s="10" t="str">
        <f t="shared" si="2"/>
        <v/>
      </c>
    </row>
    <row r="25" spans="1:16" x14ac:dyDescent="0.25">
      <c r="A25" s="12" t="s">
        <v>358</v>
      </c>
      <c r="B25" s="12" t="s">
        <v>250</v>
      </c>
      <c r="C25" s="11"/>
      <c r="D25" s="11"/>
      <c r="E25" s="20">
        <f>F25/1200</f>
        <v>1.0475E-2</v>
      </c>
      <c r="F25" s="13">
        <v>12.57</v>
      </c>
      <c r="G25" s="14">
        <f t="shared" si="0"/>
        <v>0</v>
      </c>
      <c r="H25" s="4">
        <v>4</v>
      </c>
      <c r="I25" s="28"/>
      <c r="J25" s="29"/>
      <c r="K25" s="29"/>
      <c r="L25" s="29"/>
      <c r="M25" s="11"/>
      <c r="N25" s="11"/>
      <c r="O25" s="9" t="str">
        <f t="shared" si="1"/>
        <v/>
      </c>
      <c r="P25" s="15" t="str">
        <f t="shared" si="2"/>
        <v/>
      </c>
    </row>
    <row r="26" spans="1:16" x14ac:dyDescent="0.25">
      <c r="A26" s="12" t="s">
        <v>409</v>
      </c>
      <c r="B26" s="12" t="s">
        <v>398</v>
      </c>
      <c r="C26" s="11"/>
      <c r="D26" s="11"/>
      <c r="E26" s="20">
        <f>F26/3000</f>
        <v>3.3166666666666665E-3</v>
      </c>
      <c r="F26" s="13">
        <v>9.9499999999999993</v>
      </c>
      <c r="G26" s="14">
        <f t="shared" si="0"/>
        <v>0</v>
      </c>
      <c r="H26" s="4">
        <v>4</v>
      </c>
      <c r="I26" s="28"/>
      <c r="J26" s="29"/>
      <c r="K26" s="29"/>
      <c r="L26" s="29"/>
      <c r="M26" s="11"/>
      <c r="N26" s="11"/>
      <c r="O26" s="9" t="str">
        <f t="shared" si="1"/>
        <v/>
      </c>
      <c r="P26" s="15" t="str">
        <f t="shared" si="2"/>
        <v/>
      </c>
    </row>
    <row r="27" spans="1:16" x14ac:dyDescent="0.25">
      <c r="A27" s="3" t="s">
        <v>147</v>
      </c>
      <c r="B27" s="3" t="s">
        <v>215</v>
      </c>
      <c r="C27" s="4"/>
      <c r="D27" s="4"/>
      <c r="E27" s="20">
        <f>F27/1000</f>
        <v>1.2E-2</v>
      </c>
      <c r="F27" s="4">
        <v>12</v>
      </c>
      <c r="G27" s="5">
        <f t="shared" si="0"/>
        <v>0</v>
      </c>
      <c r="H27" s="4">
        <v>4</v>
      </c>
      <c r="I27" s="6" t="str">
        <f t="shared" ref="I27:I39" si="10">IF(C27=100,L27/4,IF(C27=150,J27/6,""))</f>
        <v/>
      </c>
      <c r="J27" s="7" t="str">
        <f t="shared" ref="J27:J39" si="11">IF(C27=150,F27*H27-F27,"")</f>
        <v/>
      </c>
      <c r="K27" s="7" t="str">
        <f t="shared" ref="K27:K39" si="12">IF(C27=70,F27*H27-F27,"")</f>
        <v/>
      </c>
      <c r="L27" s="7" t="str">
        <f t="shared" ref="L27:L39" si="13">IF(C27=100,F27*H27-F27,"")</f>
        <v/>
      </c>
      <c r="M27" s="8">
        <f t="shared" ref="M27:M39" si="14">G27*H27-G27</f>
        <v>0</v>
      </c>
      <c r="N27" s="8" t="str">
        <f t="shared" ref="N27:N39" si="15">IF(C27=100,(L27+F27)/4,IF(C27=150,(J27+F27)/6,IF(C27=70,(K27+F27)/2.8,"")))</f>
        <v/>
      </c>
      <c r="O27" s="9" t="str">
        <f t="shared" si="1"/>
        <v/>
      </c>
      <c r="P27" s="10" t="str">
        <f t="shared" si="2"/>
        <v/>
      </c>
    </row>
    <row r="28" spans="1:16" x14ac:dyDescent="0.25">
      <c r="A28" s="33" t="s">
        <v>191</v>
      </c>
      <c r="B28" s="33" t="s">
        <v>190</v>
      </c>
      <c r="C28" s="34"/>
      <c r="D28" s="34"/>
      <c r="E28" s="36"/>
      <c r="F28" s="34"/>
      <c r="G28" s="35">
        <f t="shared" si="0"/>
        <v>0</v>
      </c>
      <c r="H28" s="34">
        <v>4</v>
      </c>
      <c r="I28" s="35" t="str">
        <f t="shared" si="10"/>
        <v/>
      </c>
      <c r="J28" s="35" t="str">
        <f t="shared" si="11"/>
        <v/>
      </c>
      <c r="K28" s="35" t="str">
        <f t="shared" si="12"/>
        <v/>
      </c>
      <c r="L28" s="35" t="str">
        <f t="shared" si="13"/>
        <v/>
      </c>
      <c r="M28" s="38">
        <f t="shared" si="14"/>
        <v>0</v>
      </c>
      <c r="N28" s="38" t="str">
        <f t="shared" si="15"/>
        <v/>
      </c>
      <c r="O28" s="39" t="str">
        <f t="shared" si="1"/>
        <v/>
      </c>
      <c r="P28" s="39" t="str">
        <f t="shared" si="2"/>
        <v/>
      </c>
    </row>
    <row r="29" spans="1:16" x14ac:dyDescent="0.25">
      <c r="A29" s="3" t="s">
        <v>154</v>
      </c>
      <c r="B29" s="3" t="s">
        <v>215</v>
      </c>
      <c r="C29" s="4"/>
      <c r="D29" s="4"/>
      <c r="E29" s="20">
        <f>F29/4000</f>
        <v>4.9749999999999994E-3</v>
      </c>
      <c r="F29" s="4">
        <v>19.899999999999999</v>
      </c>
      <c r="G29" s="5">
        <f t="shared" si="0"/>
        <v>0</v>
      </c>
      <c r="H29" s="4">
        <v>4</v>
      </c>
      <c r="I29" s="6" t="str">
        <f t="shared" si="10"/>
        <v/>
      </c>
      <c r="J29" s="7" t="str">
        <f t="shared" si="11"/>
        <v/>
      </c>
      <c r="K29" s="7" t="str">
        <f t="shared" si="12"/>
        <v/>
      </c>
      <c r="L29" s="7" t="str">
        <f t="shared" si="13"/>
        <v/>
      </c>
      <c r="M29" s="8">
        <f t="shared" si="14"/>
        <v>0</v>
      </c>
      <c r="N29" s="8" t="str">
        <f t="shared" si="15"/>
        <v/>
      </c>
      <c r="O29" s="9" t="str">
        <f t="shared" si="1"/>
        <v/>
      </c>
      <c r="P29" s="10" t="str">
        <f t="shared" si="2"/>
        <v/>
      </c>
    </row>
    <row r="30" spans="1:16" x14ac:dyDescent="0.25">
      <c r="A30" s="3" t="s">
        <v>85</v>
      </c>
      <c r="B30" s="3" t="s">
        <v>215</v>
      </c>
      <c r="C30" s="4"/>
      <c r="D30" s="4"/>
      <c r="E30" s="20">
        <f>F30/2250</f>
        <v>4.9066666666666659E-3</v>
      </c>
      <c r="F30" s="4">
        <v>11.04</v>
      </c>
      <c r="G30" s="5">
        <f t="shared" si="0"/>
        <v>0</v>
      </c>
      <c r="H30" s="4">
        <v>4</v>
      </c>
      <c r="I30" s="6" t="str">
        <f t="shared" si="10"/>
        <v/>
      </c>
      <c r="J30" s="7" t="str">
        <f t="shared" si="11"/>
        <v/>
      </c>
      <c r="K30" s="7" t="str">
        <f t="shared" si="12"/>
        <v/>
      </c>
      <c r="L30" s="7" t="str">
        <f t="shared" si="13"/>
        <v/>
      </c>
      <c r="M30" s="8">
        <f t="shared" si="14"/>
        <v>0</v>
      </c>
      <c r="N30" s="8" t="str">
        <f t="shared" si="15"/>
        <v/>
      </c>
      <c r="O30" s="9" t="str">
        <f t="shared" si="1"/>
        <v/>
      </c>
      <c r="P30" s="10" t="str">
        <f t="shared" si="2"/>
        <v/>
      </c>
    </row>
    <row r="31" spans="1:16" x14ac:dyDescent="0.25">
      <c r="A31" s="3" t="s">
        <v>242</v>
      </c>
      <c r="B31" s="3" t="s">
        <v>241</v>
      </c>
      <c r="C31" s="4"/>
      <c r="D31" s="4"/>
      <c r="E31" s="20"/>
      <c r="F31" s="4">
        <v>14</v>
      </c>
      <c r="G31" s="5">
        <f t="shared" si="0"/>
        <v>0</v>
      </c>
      <c r="H31" s="4">
        <v>4</v>
      </c>
      <c r="I31" s="6" t="str">
        <f t="shared" si="10"/>
        <v/>
      </c>
      <c r="J31" s="7" t="str">
        <f t="shared" si="11"/>
        <v/>
      </c>
      <c r="K31" s="7" t="str">
        <f t="shared" si="12"/>
        <v/>
      </c>
      <c r="L31" s="7" t="str">
        <f t="shared" si="13"/>
        <v/>
      </c>
      <c r="M31" s="8">
        <f t="shared" si="14"/>
        <v>0</v>
      </c>
      <c r="N31" s="8" t="str">
        <f t="shared" si="15"/>
        <v/>
      </c>
      <c r="O31" s="9" t="str">
        <f t="shared" si="1"/>
        <v/>
      </c>
      <c r="P31" s="10" t="str">
        <f t="shared" si="2"/>
        <v/>
      </c>
    </row>
    <row r="32" spans="1:16" x14ac:dyDescent="0.25">
      <c r="A32" s="3" t="s">
        <v>244</v>
      </c>
      <c r="B32" s="3" t="s">
        <v>241</v>
      </c>
      <c r="C32" s="4"/>
      <c r="D32" s="4"/>
      <c r="E32" s="20"/>
      <c r="F32" s="4">
        <v>6.9</v>
      </c>
      <c r="G32" s="5">
        <f t="shared" si="0"/>
        <v>0</v>
      </c>
      <c r="H32" s="4">
        <v>4</v>
      </c>
      <c r="I32" s="6" t="str">
        <f t="shared" si="10"/>
        <v/>
      </c>
      <c r="J32" s="7" t="str">
        <f t="shared" si="11"/>
        <v/>
      </c>
      <c r="K32" s="7" t="str">
        <f t="shared" si="12"/>
        <v/>
      </c>
      <c r="L32" s="7" t="str">
        <f t="shared" si="13"/>
        <v/>
      </c>
      <c r="M32" s="8">
        <f t="shared" si="14"/>
        <v>0</v>
      </c>
      <c r="N32" s="8" t="str">
        <f t="shared" si="15"/>
        <v/>
      </c>
      <c r="O32" s="9" t="str">
        <f t="shared" si="1"/>
        <v/>
      </c>
      <c r="P32" s="10" t="str">
        <f t="shared" si="2"/>
        <v/>
      </c>
    </row>
    <row r="33" spans="1:16" x14ac:dyDescent="0.25">
      <c r="A33" s="3" t="s">
        <v>157</v>
      </c>
      <c r="B33" s="3" t="s">
        <v>215</v>
      </c>
      <c r="C33" s="4"/>
      <c r="D33" s="4"/>
      <c r="E33" s="20">
        <f>F33/1000</f>
        <v>3.5999999999999997E-2</v>
      </c>
      <c r="F33" s="4">
        <v>36</v>
      </c>
      <c r="G33" s="5">
        <f t="shared" si="0"/>
        <v>0</v>
      </c>
      <c r="H33" s="4">
        <v>4</v>
      </c>
      <c r="I33" s="6" t="str">
        <f t="shared" si="10"/>
        <v/>
      </c>
      <c r="J33" s="7" t="str">
        <f t="shared" si="11"/>
        <v/>
      </c>
      <c r="K33" s="7" t="str">
        <f t="shared" si="12"/>
        <v/>
      </c>
      <c r="L33" s="7" t="str">
        <f t="shared" si="13"/>
        <v/>
      </c>
      <c r="M33" s="8">
        <f t="shared" si="14"/>
        <v>0</v>
      </c>
      <c r="N33" s="8" t="str">
        <f t="shared" si="15"/>
        <v/>
      </c>
      <c r="O33" s="9" t="str">
        <f t="shared" si="1"/>
        <v/>
      </c>
      <c r="P33" s="10" t="str">
        <f t="shared" si="2"/>
        <v/>
      </c>
    </row>
    <row r="34" spans="1:16" x14ac:dyDescent="0.25">
      <c r="A34" s="3" t="s">
        <v>176</v>
      </c>
      <c r="B34" s="3" t="s">
        <v>190</v>
      </c>
      <c r="C34" s="4"/>
      <c r="D34" s="4"/>
      <c r="E34" s="20"/>
      <c r="F34" s="4">
        <v>30</v>
      </c>
      <c r="G34" s="5">
        <f t="shared" si="0"/>
        <v>0</v>
      </c>
      <c r="H34" s="4">
        <v>4</v>
      </c>
      <c r="I34" s="6" t="str">
        <f t="shared" si="10"/>
        <v/>
      </c>
      <c r="J34" s="7" t="str">
        <f t="shared" si="11"/>
        <v/>
      </c>
      <c r="K34" s="7" t="str">
        <f t="shared" si="12"/>
        <v/>
      </c>
      <c r="L34" s="7" t="str">
        <f t="shared" si="13"/>
        <v/>
      </c>
      <c r="M34" s="8">
        <f t="shared" si="14"/>
        <v>0</v>
      </c>
      <c r="N34" s="8" t="str">
        <f t="shared" si="15"/>
        <v/>
      </c>
      <c r="O34" s="9" t="str">
        <f t="shared" si="1"/>
        <v/>
      </c>
      <c r="P34" s="10" t="str">
        <f t="shared" si="2"/>
        <v/>
      </c>
    </row>
    <row r="35" spans="1:16" x14ac:dyDescent="0.25">
      <c r="A35" s="3" t="s">
        <v>119</v>
      </c>
      <c r="B35" s="3" t="s">
        <v>215</v>
      </c>
      <c r="C35" s="4"/>
      <c r="D35" s="4"/>
      <c r="E35" s="20">
        <f>F35/3600</f>
        <v>2.7750000000000001E-3</v>
      </c>
      <c r="F35" s="4">
        <v>9.99</v>
      </c>
      <c r="G35" s="5">
        <f t="shared" si="0"/>
        <v>0</v>
      </c>
      <c r="H35" s="4">
        <v>4</v>
      </c>
      <c r="I35" s="6" t="str">
        <f t="shared" si="10"/>
        <v/>
      </c>
      <c r="J35" s="7" t="str">
        <f t="shared" si="11"/>
        <v/>
      </c>
      <c r="K35" s="7" t="str">
        <f t="shared" si="12"/>
        <v/>
      </c>
      <c r="L35" s="7" t="str">
        <f t="shared" si="13"/>
        <v/>
      </c>
      <c r="M35" s="8">
        <f t="shared" si="14"/>
        <v>0</v>
      </c>
      <c r="N35" s="8" t="str">
        <f t="shared" si="15"/>
        <v/>
      </c>
      <c r="O35" s="9" t="str">
        <f t="shared" si="1"/>
        <v/>
      </c>
      <c r="P35" s="10" t="str">
        <f t="shared" si="2"/>
        <v/>
      </c>
    </row>
    <row r="36" spans="1:16" x14ac:dyDescent="0.25">
      <c r="A36" s="3" t="s">
        <v>115</v>
      </c>
      <c r="B36" s="3" t="s">
        <v>215</v>
      </c>
      <c r="C36" s="4"/>
      <c r="D36" s="4"/>
      <c r="E36" s="20">
        <f>F36/800</f>
        <v>4.3737500000000006E-2</v>
      </c>
      <c r="F36" s="4">
        <v>34.99</v>
      </c>
      <c r="G36" s="5">
        <f t="shared" si="0"/>
        <v>0</v>
      </c>
      <c r="H36" s="4">
        <v>4</v>
      </c>
      <c r="I36" s="6" t="str">
        <f t="shared" si="10"/>
        <v/>
      </c>
      <c r="J36" s="7" t="str">
        <f t="shared" si="11"/>
        <v/>
      </c>
      <c r="K36" s="7" t="str">
        <f t="shared" si="12"/>
        <v/>
      </c>
      <c r="L36" s="7" t="str">
        <f t="shared" si="13"/>
        <v/>
      </c>
      <c r="M36" s="8">
        <f t="shared" si="14"/>
        <v>0</v>
      </c>
      <c r="N36" s="8" t="str">
        <f t="shared" si="15"/>
        <v/>
      </c>
      <c r="O36" s="9" t="str">
        <f t="shared" si="1"/>
        <v/>
      </c>
      <c r="P36" s="10" t="str">
        <f t="shared" si="2"/>
        <v/>
      </c>
    </row>
    <row r="37" spans="1:16" x14ac:dyDescent="0.25">
      <c r="A37" s="3" t="s">
        <v>120</v>
      </c>
      <c r="B37" s="3" t="s">
        <v>215</v>
      </c>
      <c r="C37" s="4"/>
      <c r="D37" s="4"/>
      <c r="E37" s="20">
        <f>F37/3000</f>
        <v>3.9966666666666666E-3</v>
      </c>
      <c r="F37" s="4">
        <v>11.99</v>
      </c>
      <c r="G37" s="5">
        <f t="shared" si="0"/>
        <v>0</v>
      </c>
      <c r="H37" s="4">
        <v>4</v>
      </c>
      <c r="I37" s="6" t="str">
        <f t="shared" si="10"/>
        <v/>
      </c>
      <c r="J37" s="7" t="str">
        <f t="shared" si="11"/>
        <v/>
      </c>
      <c r="K37" s="7" t="str">
        <f t="shared" si="12"/>
        <v/>
      </c>
      <c r="L37" s="7" t="str">
        <f t="shared" si="13"/>
        <v/>
      </c>
      <c r="M37" s="8">
        <f t="shared" si="14"/>
        <v>0</v>
      </c>
      <c r="N37" s="8" t="str">
        <f t="shared" si="15"/>
        <v/>
      </c>
      <c r="O37" s="9" t="str">
        <f t="shared" si="1"/>
        <v/>
      </c>
      <c r="P37" s="10" t="str">
        <f t="shared" si="2"/>
        <v/>
      </c>
    </row>
    <row r="38" spans="1:16" x14ac:dyDescent="0.25">
      <c r="A38" s="3" t="s">
        <v>243</v>
      </c>
      <c r="B38" s="3" t="s">
        <v>241</v>
      </c>
      <c r="C38" s="4"/>
      <c r="D38" s="4"/>
      <c r="E38" s="20"/>
      <c r="F38" s="4">
        <v>5.29</v>
      </c>
      <c r="G38" s="5">
        <f t="shared" si="0"/>
        <v>0</v>
      </c>
      <c r="H38" s="4">
        <v>4</v>
      </c>
      <c r="I38" s="6" t="str">
        <f t="shared" si="10"/>
        <v/>
      </c>
      <c r="J38" s="7" t="str">
        <f t="shared" si="11"/>
        <v/>
      </c>
      <c r="K38" s="7" t="str">
        <f t="shared" si="12"/>
        <v/>
      </c>
      <c r="L38" s="7" t="str">
        <f t="shared" si="13"/>
        <v/>
      </c>
      <c r="M38" s="8">
        <f t="shared" si="14"/>
        <v>0</v>
      </c>
      <c r="N38" s="8" t="str">
        <f t="shared" si="15"/>
        <v/>
      </c>
      <c r="O38" s="9" t="str">
        <f t="shared" si="1"/>
        <v/>
      </c>
      <c r="P38" s="10" t="str">
        <f t="shared" si="2"/>
        <v/>
      </c>
    </row>
    <row r="39" spans="1:16" x14ac:dyDescent="0.25">
      <c r="A39" s="3" t="s">
        <v>92</v>
      </c>
      <c r="B39" s="3" t="s">
        <v>215</v>
      </c>
      <c r="C39" s="4"/>
      <c r="D39" s="4"/>
      <c r="E39" s="20"/>
      <c r="F39" s="4">
        <v>14.5</v>
      </c>
      <c r="G39" s="5">
        <f t="shared" si="0"/>
        <v>0</v>
      </c>
      <c r="H39" s="4">
        <v>4</v>
      </c>
      <c r="I39" s="6" t="str">
        <f t="shared" si="10"/>
        <v/>
      </c>
      <c r="J39" s="7" t="str">
        <f t="shared" si="11"/>
        <v/>
      </c>
      <c r="K39" s="7" t="str">
        <f t="shared" si="12"/>
        <v/>
      </c>
      <c r="L39" s="7" t="str">
        <f t="shared" si="13"/>
        <v/>
      </c>
      <c r="M39" s="8">
        <f t="shared" si="14"/>
        <v>0</v>
      </c>
      <c r="N39" s="8" t="str">
        <f t="shared" si="15"/>
        <v/>
      </c>
      <c r="O39" s="9" t="str">
        <f t="shared" si="1"/>
        <v/>
      </c>
      <c r="P39" s="10" t="str">
        <f t="shared" si="2"/>
        <v/>
      </c>
    </row>
    <row r="40" spans="1:16" x14ac:dyDescent="0.25">
      <c r="A40" s="11"/>
      <c r="B40" s="11"/>
      <c r="C40" s="11"/>
      <c r="D40" s="11"/>
      <c r="E40" s="20"/>
      <c r="F40" s="11"/>
      <c r="G40" s="11"/>
      <c r="H40" s="4">
        <v>4</v>
      </c>
      <c r="I40" s="28"/>
      <c r="J40" s="29"/>
      <c r="K40" s="29"/>
      <c r="L40" s="29"/>
      <c r="M40" s="11"/>
      <c r="N40" s="11"/>
      <c r="O40" s="11"/>
      <c r="P40" s="11"/>
    </row>
    <row r="41" spans="1:16" x14ac:dyDescent="0.25">
      <c r="A41" s="11"/>
      <c r="B41" s="11"/>
      <c r="C41" s="11"/>
      <c r="D41" s="11"/>
      <c r="E41" s="20"/>
      <c r="F41" s="11"/>
      <c r="G41" s="11"/>
      <c r="H41" s="4">
        <v>4</v>
      </c>
      <c r="I41" s="28"/>
      <c r="J41" s="29"/>
      <c r="K41" s="29"/>
      <c r="L41" s="29"/>
      <c r="M41" s="11"/>
      <c r="N41" s="11"/>
      <c r="O41" s="11"/>
      <c r="P41" s="11"/>
    </row>
    <row r="42" spans="1:16" x14ac:dyDescent="0.25">
      <c r="A42" s="11"/>
      <c r="B42" s="11"/>
      <c r="C42" s="11"/>
      <c r="D42" s="11"/>
      <c r="E42" s="20"/>
      <c r="F42" s="11"/>
      <c r="G42" s="11"/>
      <c r="H42" s="4">
        <v>4</v>
      </c>
      <c r="I42" s="28"/>
      <c r="J42" s="29"/>
      <c r="K42" s="29"/>
      <c r="L42" s="29"/>
      <c r="M42" s="11"/>
      <c r="N42" s="11"/>
      <c r="O42" s="11"/>
      <c r="P42" s="11"/>
    </row>
    <row r="43" spans="1:16" x14ac:dyDescent="0.25">
      <c r="A43" s="11"/>
      <c r="B43" s="11"/>
      <c r="C43" s="11"/>
      <c r="D43" s="11"/>
      <c r="E43" s="20"/>
      <c r="F43" s="11"/>
      <c r="G43" s="11"/>
      <c r="H43" s="4">
        <v>4</v>
      </c>
      <c r="I43" s="28"/>
      <c r="J43" s="29"/>
      <c r="K43" s="29"/>
      <c r="L43" s="29"/>
      <c r="M43" s="11"/>
      <c r="N43" s="11"/>
      <c r="O43" s="11"/>
      <c r="P43" s="11"/>
    </row>
    <row r="44" spans="1:16" x14ac:dyDescent="0.25">
      <c r="A44" s="11"/>
      <c r="B44" s="11"/>
      <c r="C44" s="11"/>
      <c r="D44" s="11"/>
      <c r="E44" s="20"/>
      <c r="F44" s="11"/>
      <c r="G44" s="11"/>
      <c r="H44" s="4">
        <v>4</v>
      </c>
      <c r="I44" s="28"/>
      <c r="J44" s="29"/>
      <c r="K44" s="29"/>
      <c r="L44" s="29"/>
      <c r="M44" s="11"/>
      <c r="N44" s="11"/>
      <c r="O44" s="11"/>
      <c r="P44" s="11"/>
    </row>
    <row r="45" spans="1:16" x14ac:dyDescent="0.25">
      <c r="A45" s="11"/>
      <c r="B45" s="11"/>
      <c r="C45" s="11"/>
      <c r="D45" s="11"/>
      <c r="E45" s="20"/>
      <c r="F45" s="11"/>
      <c r="G45" s="11"/>
      <c r="H45" s="4">
        <v>4</v>
      </c>
      <c r="I45" s="28"/>
      <c r="J45" s="29"/>
      <c r="K45" s="29"/>
      <c r="L45" s="29"/>
      <c r="M45" s="11"/>
      <c r="N45" s="11"/>
      <c r="O45" s="11"/>
      <c r="P45" s="11"/>
    </row>
    <row r="46" spans="1:16" x14ac:dyDescent="0.25">
      <c r="A46" s="11"/>
      <c r="B46" s="11"/>
      <c r="C46" s="11"/>
      <c r="D46" s="11"/>
      <c r="E46" s="20"/>
      <c r="F46" s="11"/>
      <c r="G46" s="11"/>
      <c r="H46" s="4">
        <v>4</v>
      </c>
      <c r="I46" s="28"/>
      <c r="J46" s="29"/>
      <c r="K46" s="29"/>
      <c r="L46" s="29"/>
      <c r="M46" s="11"/>
      <c r="N46" s="11"/>
      <c r="O46" s="11"/>
      <c r="P46" s="11"/>
    </row>
    <row r="47" spans="1:16" x14ac:dyDescent="0.25">
      <c r="A47" s="11"/>
      <c r="B47" s="11"/>
      <c r="C47" s="11"/>
      <c r="D47" s="11"/>
      <c r="E47" s="20"/>
      <c r="F47" s="11"/>
      <c r="G47" s="11"/>
      <c r="H47" s="4">
        <v>4</v>
      </c>
      <c r="I47" s="28"/>
      <c r="J47" s="29"/>
      <c r="K47" s="29"/>
      <c r="L47" s="29"/>
      <c r="M47" s="11"/>
      <c r="N47" s="11"/>
      <c r="O47" s="11"/>
      <c r="P47" s="11"/>
    </row>
    <row r="48" spans="1:16" x14ac:dyDescent="0.25">
      <c r="A48" s="11"/>
      <c r="B48" s="11"/>
      <c r="C48" s="11"/>
      <c r="D48" s="11"/>
      <c r="E48" s="20"/>
      <c r="F48" s="11"/>
      <c r="G48" s="11"/>
      <c r="H48" s="4">
        <v>4</v>
      </c>
      <c r="I48" s="28"/>
      <c r="J48" s="29"/>
      <c r="K48" s="29"/>
      <c r="L48" s="29"/>
      <c r="M48" s="11"/>
      <c r="N48" s="11"/>
      <c r="O48" s="11"/>
      <c r="P48" s="11"/>
    </row>
    <row r="49" spans="1:16" x14ac:dyDescent="0.25">
      <c r="A49" s="11"/>
      <c r="B49" s="11"/>
      <c r="C49" s="11"/>
      <c r="D49" s="11"/>
      <c r="E49" s="20"/>
      <c r="F49" s="11"/>
      <c r="G49" s="11"/>
      <c r="H49" s="4">
        <v>4</v>
      </c>
      <c r="I49" s="28"/>
      <c r="J49" s="29"/>
      <c r="K49" s="29"/>
      <c r="L49" s="29"/>
      <c r="M49" s="11"/>
      <c r="N49" s="11"/>
      <c r="O49" s="11"/>
      <c r="P49" s="11"/>
    </row>
    <row r="50" spans="1:16" x14ac:dyDescent="0.25">
      <c r="A50" s="11"/>
      <c r="B50" s="11"/>
      <c r="C50" s="11"/>
      <c r="D50" s="11"/>
      <c r="E50" s="20"/>
      <c r="F50" s="11"/>
      <c r="G50" s="11"/>
      <c r="H50" s="4">
        <v>4</v>
      </c>
      <c r="I50" s="28"/>
      <c r="J50" s="29"/>
      <c r="K50" s="29"/>
      <c r="L50" s="29"/>
      <c r="M50" s="11"/>
      <c r="N50" s="11"/>
      <c r="O50" s="11"/>
      <c r="P50" s="11"/>
    </row>
    <row r="51" spans="1:16" x14ac:dyDescent="0.25">
      <c r="A51" s="11"/>
      <c r="B51" s="11"/>
      <c r="C51" s="11"/>
      <c r="D51" s="11"/>
      <c r="E51" s="20"/>
      <c r="F51" s="11"/>
      <c r="G51" s="11"/>
      <c r="H51" s="4">
        <v>4</v>
      </c>
      <c r="I51" s="28"/>
      <c r="J51" s="29"/>
      <c r="K51" s="29"/>
      <c r="L51" s="29"/>
      <c r="M51" s="11"/>
      <c r="N51" s="11"/>
      <c r="O51" s="11"/>
      <c r="P51" s="11"/>
    </row>
    <row r="52" spans="1:16" x14ac:dyDescent="0.25">
      <c r="A52" s="11"/>
      <c r="B52" s="11"/>
      <c r="C52" s="11"/>
      <c r="D52" s="11"/>
      <c r="E52" s="20"/>
      <c r="F52" s="11"/>
      <c r="G52" s="11"/>
      <c r="H52" s="4">
        <v>4</v>
      </c>
      <c r="I52" s="28"/>
      <c r="J52" s="29"/>
      <c r="K52" s="29"/>
      <c r="L52" s="29"/>
      <c r="M52" s="11"/>
      <c r="N52" s="11"/>
      <c r="O52" s="11"/>
      <c r="P52" s="11"/>
    </row>
    <row r="53" spans="1:16" x14ac:dyDescent="0.25">
      <c r="A53" s="11"/>
      <c r="B53" s="11"/>
      <c r="C53" s="11"/>
      <c r="D53" s="11"/>
      <c r="E53" s="20"/>
      <c r="F53" s="11"/>
      <c r="G53" s="11"/>
      <c r="H53" s="4">
        <v>4</v>
      </c>
      <c r="I53" s="28"/>
      <c r="J53" s="29"/>
      <c r="K53" s="29"/>
      <c r="L53" s="29"/>
      <c r="M53" s="11"/>
      <c r="N53" s="11"/>
      <c r="O53" s="11"/>
      <c r="P53" s="11"/>
    </row>
    <row r="54" spans="1:16" x14ac:dyDescent="0.25">
      <c r="A54" s="11"/>
      <c r="B54" s="11"/>
      <c r="C54" s="11"/>
      <c r="D54" s="11"/>
      <c r="E54" s="20"/>
      <c r="F54" s="11"/>
      <c r="G54" s="11"/>
      <c r="H54" s="4">
        <v>4</v>
      </c>
      <c r="I54" s="28"/>
      <c r="J54" s="29"/>
      <c r="K54" s="29"/>
      <c r="L54" s="29"/>
      <c r="M54" s="11"/>
      <c r="N54" s="11"/>
      <c r="O54" s="11"/>
      <c r="P54" s="11"/>
    </row>
    <row r="55" spans="1:16" x14ac:dyDescent="0.25">
      <c r="A55" s="11"/>
      <c r="B55" s="11"/>
      <c r="C55" s="11"/>
      <c r="D55" s="11"/>
      <c r="E55" s="20"/>
      <c r="F55" s="11"/>
      <c r="G55" s="11"/>
      <c r="H55" s="4">
        <v>4</v>
      </c>
      <c r="I55" s="28"/>
      <c r="J55" s="29"/>
      <c r="K55" s="29"/>
      <c r="L55" s="29"/>
      <c r="M55" s="11"/>
      <c r="N55" s="11"/>
      <c r="O55" s="11"/>
      <c r="P55" s="11"/>
    </row>
    <row r="56" spans="1:16" x14ac:dyDescent="0.25">
      <c r="A56" s="11"/>
      <c r="B56" s="11"/>
      <c r="C56" s="11"/>
      <c r="D56" s="11"/>
      <c r="E56" s="20"/>
      <c r="F56" s="11"/>
      <c r="G56" s="11"/>
      <c r="H56" s="4">
        <v>4</v>
      </c>
      <c r="I56" s="28"/>
      <c r="J56" s="29"/>
      <c r="K56" s="29"/>
      <c r="L56" s="29"/>
      <c r="M56" s="11"/>
      <c r="N56" s="11"/>
      <c r="O56" s="11"/>
      <c r="P56" s="11"/>
    </row>
    <row r="57" spans="1:16" x14ac:dyDescent="0.25">
      <c r="A57" s="11"/>
      <c r="B57" s="11"/>
      <c r="C57" s="11"/>
      <c r="D57" s="11"/>
      <c r="E57" s="20"/>
      <c r="F57" s="11"/>
      <c r="G57" s="11"/>
      <c r="H57" s="4">
        <v>4</v>
      </c>
      <c r="I57" s="28"/>
      <c r="J57" s="29"/>
      <c r="K57" s="29"/>
      <c r="L57" s="29"/>
      <c r="M57" s="11"/>
      <c r="N57" s="11"/>
      <c r="O57" s="11"/>
      <c r="P57" s="11"/>
    </row>
    <row r="58" spans="1:16" x14ac:dyDescent="0.25">
      <c r="A58" s="11"/>
      <c r="B58" s="11"/>
      <c r="C58" s="11"/>
      <c r="D58" s="11"/>
      <c r="E58" s="20"/>
      <c r="F58" s="11"/>
      <c r="G58" s="11"/>
      <c r="H58" s="4">
        <v>4</v>
      </c>
      <c r="I58" s="28"/>
      <c r="J58" s="29"/>
      <c r="K58" s="29"/>
      <c r="L58" s="29"/>
      <c r="M58" s="11"/>
      <c r="N58" s="11"/>
      <c r="O58" s="11"/>
      <c r="P58" s="11"/>
    </row>
    <row r="59" spans="1:16" x14ac:dyDescent="0.25">
      <c r="A59" s="11"/>
      <c r="B59" s="11"/>
      <c r="C59" s="11"/>
      <c r="D59" s="11"/>
      <c r="E59" s="20"/>
      <c r="F59" s="11"/>
      <c r="G59" s="11"/>
      <c r="H59" s="4">
        <v>4</v>
      </c>
      <c r="I59" s="28"/>
      <c r="J59" s="29"/>
      <c r="K59" s="29"/>
      <c r="L59" s="29"/>
      <c r="M59" s="11"/>
      <c r="N59" s="11"/>
      <c r="O59" s="11"/>
      <c r="P59" s="11"/>
    </row>
    <row r="60" spans="1:16" x14ac:dyDescent="0.25">
      <c r="A60" s="11"/>
      <c r="B60" s="11"/>
      <c r="C60" s="11"/>
      <c r="D60" s="11"/>
      <c r="E60" s="20"/>
      <c r="F60" s="11"/>
      <c r="G60" s="11"/>
      <c r="H60" s="4">
        <v>4</v>
      </c>
      <c r="I60" s="28"/>
      <c r="J60" s="29"/>
      <c r="K60" s="29"/>
      <c r="L60" s="29"/>
      <c r="M60" s="11"/>
      <c r="N60" s="11"/>
      <c r="O60" s="11"/>
      <c r="P60" s="11"/>
    </row>
    <row r="61" spans="1:16" x14ac:dyDescent="0.25">
      <c r="A61" s="11"/>
      <c r="B61" s="11"/>
      <c r="C61" s="11"/>
      <c r="D61" s="11"/>
      <c r="E61" s="20"/>
      <c r="F61" s="11"/>
      <c r="G61" s="11"/>
      <c r="H61" s="4">
        <v>4</v>
      </c>
      <c r="I61" s="28"/>
      <c r="J61" s="29"/>
      <c r="K61" s="29"/>
      <c r="L61" s="29"/>
      <c r="M61" s="11"/>
      <c r="N61" s="11"/>
      <c r="O61" s="11"/>
      <c r="P61" s="11"/>
    </row>
    <row r="62" spans="1:16" x14ac:dyDescent="0.25">
      <c r="A62" s="11"/>
      <c r="B62" s="11"/>
      <c r="C62" s="11"/>
      <c r="D62" s="11"/>
      <c r="E62" s="20"/>
      <c r="F62" s="11"/>
      <c r="G62" s="11"/>
      <c r="H62" s="4">
        <v>4</v>
      </c>
      <c r="I62" s="28"/>
      <c r="J62" s="29"/>
      <c r="K62" s="29"/>
      <c r="L62" s="29"/>
      <c r="M62" s="11"/>
      <c r="N62" s="11"/>
      <c r="O62" s="11"/>
      <c r="P62" s="11"/>
    </row>
    <row r="63" spans="1:16" x14ac:dyDescent="0.25">
      <c r="A63" s="11"/>
      <c r="B63" s="11"/>
      <c r="C63" s="11"/>
      <c r="D63" s="11"/>
      <c r="E63" s="20"/>
      <c r="F63" s="11"/>
      <c r="G63" s="11"/>
      <c r="H63" s="4">
        <v>4</v>
      </c>
      <c r="I63" s="28"/>
      <c r="J63" s="29"/>
      <c r="K63" s="29"/>
      <c r="L63" s="29"/>
      <c r="M63" s="11"/>
      <c r="N63" s="11"/>
      <c r="O63" s="11"/>
      <c r="P63" s="11"/>
    </row>
    <row r="64" spans="1:16" x14ac:dyDescent="0.25">
      <c r="A64" s="11"/>
      <c r="B64" s="11"/>
      <c r="C64" s="11"/>
      <c r="D64" s="11"/>
      <c r="E64" s="20"/>
      <c r="F64" s="11"/>
      <c r="G64" s="11"/>
      <c r="H64" s="4">
        <v>4</v>
      </c>
      <c r="I64" s="28"/>
      <c r="J64" s="29"/>
      <c r="K64" s="29"/>
      <c r="L64" s="29"/>
      <c r="M64" s="11"/>
      <c r="N64" s="11"/>
      <c r="O64" s="11"/>
      <c r="P64" s="11"/>
    </row>
    <row r="65" spans="1:16" x14ac:dyDescent="0.25">
      <c r="A65" s="11"/>
      <c r="B65" s="11"/>
      <c r="C65" s="11"/>
      <c r="D65" s="11"/>
      <c r="E65" s="20"/>
      <c r="F65" s="11"/>
      <c r="G65" s="11"/>
      <c r="H65" s="4">
        <v>4</v>
      </c>
      <c r="I65" s="28"/>
      <c r="J65" s="29"/>
      <c r="K65" s="29"/>
      <c r="L65" s="29"/>
      <c r="M65" s="11"/>
      <c r="N65" s="11"/>
      <c r="O65" s="11"/>
      <c r="P65" s="11"/>
    </row>
    <row r="66" spans="1:16" x14ac:dyDescent="0.25">
      <c r="A66" s="11"/>
      <c r="B66" s="11"/>
      <c r="C66" s="11"/>
      <c r="D66" s="11"/>
      <c r="E66" s="20"/>
      <c r="F66" s="11"/>
      <c r="G66" s="11"/>
      <c r="H66" s="4">
        <v>4</v>
      </c>
      <c r="I66" s="28"/>
      <c r="J66" s="29"/>
      <c r="K66" s="29"/>
      <c r="L66" s="29"/>
      <c r="M66" s="11"/>
      <c r="N66" s="11"/>
      <c r="O66" s="11"/>
      <c r="P66" s="11"/>
    </row>
    <row r="67" spans="1:16" x14ac:dyDescent="0.25">
      <c r="A67" s="11"/>
      <c r="B67" s="11"/>
      <c r="C67" s="11"/>
      <c r="D67" s="11"/>
      <c r="E67" s="20"/>
      <c r="F67" s="11"/>
      <c r="G67" s="11"/>
      <c r="H67" s="4">
        <v>4</v>
      </c>
      <c r="I67" s="28"/>
      <c r="J67" s="29"/>
      <c r="K67" s="29"/>
      <c r="L67" s="29"/>
      <c r="M67" s="11"/>
      <c r="N67" s="11"/>
      <c r="O67" s="11"/>
      <c r="P67" s="11"/>
    </row>
    <row r="68" spans="1:16" x14ac:dyDescent="0.25">
      <c r="A68" s="11"/>
      <c r="B68" s="11"/>
      <c r="C68" s="11"/>
      <c r="D68" s="11"/>
      <c r="E68" s="20"/>
      <c r="F68" s="11"/>
      <c r="G68" s="11"/>
      <c r="H68" s="4">
        <v>4</v>
      </c>
      <c r="I68" s="28"/>
      <c r="J68" s="29"/>
      <c r="K68" s="29"/>
      <c r="L68" s="29"/>
      <c r="M68" s="11"/>
      <c r="N68" s="11"/>
      <c r="O68" s="11"/>
      <c r="P68" s="11"/>
    </row>
    <row r="69" spans="1:16" x14ac:dyDescent="0.25">
      <c r="A69" s="11"/>
      <c r="B69" s="11"/>
      <c r="C69" s="11"/>
      <c r="D69" s="11"/>
      <c r="E69" s="20"/>
      <c r="F69" s="11"/>
      <c r="G69" s="11"/>
      <c r="H69" s="4">
        <v>4</v>
      </c>
      <c r="I69" s="28"/>
      <c r="J69" s="29"/>
      <c r="K69" s="29"/>
      <c r="L69" s="29"/>
      <c r="M69" s="11"/>
      <c r="N69" s="11"/>
      <c r="O69" s="11"/>
      <c r="P69" s="11"/>
    </row>
    <row r="70" spans="1:16" x14ac:dyDescent="0.25">
      <c r="A70" s="11"/>
      <c r="B70" s="11"/>
      <c r="C70" s="11"/>
      <c r="D70" s="11"/>
      <c r="E70" s="20"/>
      <c r="F70" s="11"/>
      <c r="G70" s="11"/>
      <c r="H70" s="4">
        <v>4</v>
      </c>
      <c r="I70" s="28"/>
      <c r="J70" s="29"/>
      <c r="K70" s="29"/>
      <c r="L70" s="29"/>
      <c r="M70" s="11"/>
      <c r="N70" s="11"/>
      <c r="O70" s="11"/>
      <c r="P70" s="11"/>
    </row>
    <row r="71" spans="1:16" x14ac:dyDescent="0.25">
      <c r="A71" s="11"/>
      <c r="B71" s="11"/>
      <c r="C71" s="11"/>
      <c r="D71" s="11"/>
      <c r="E71" s="20"/>
      <c r="F71" s="11"/>
      <c r="G71" s="11"/>
      <c r="H71" s="4">
        <v>4</v>
      </c>
      <c r="I71" s="28"/>
      <c r="J71" s="29"/>
      <c r="K71" s="29"/>
      <c r="L71" s="29"/>
      <c r="M71" s="11"/>
      <c r="N71" s="11"/>
      <c r="O71" s="11"/>
      <c r="P71" s="11"/>
    </row>
    <row r="72" spans="1:16" x14ac:dyDescent="0.25">
      <c r="A72" s="11"/>
      <c r="B72" s="11"/>
      <c r="C72" s="11"/>
      <c r="D72" s="11"/>
      <c r="E72" s="20"/>
      <c r="F72" s="11"/>
      <c r="G72" s="11"/>
      <c r="H72" s="4">
        <v>4</v>
      </c>
      <c r="I72" s="28"/>
      <c r="J72" s="29"/>
      <c r="K72" s="29"/>
      <c r="L72" s="29"/>
      <c r="M72" s="11"/>
      <c r="N72" s="11"/>
      <c r="O72" s="11"/>
      <c r="P72" s="11"/>
    </row>
    <row r="73" spans="1:16" x14ac:dyDescent="0.25">
      <c r="A73" s="11"/>
      <c r="B73" s="11"/>
      <c r="C73" s="11"/>
      <c r="D73" s="11"/>
      <c r="E73" s="20"/>
      <c r="F73" s="11"/>
      <c r="G73" s="11"/>
      <c r="H73" s="4">
        <v>4</v>
      </c>
      <c r="I73" s="28"/>
      <c r="J73" s="29"/>
      <c r="K73" s="29"/>
      <c r="L73" s="29"/>
      <c r="M73" s="11"/>
      <c r="N73" s="11"/>
      <c r="O73" s="11"/>
      <c r="P73" s="11"/>
    </row>
    <row r="74" spans="1:16" x14ac:dyDescent="0.25">
      <c r="A74" s="11"/>
      <c r="B74" s="11"/>
      <c r="C74" s="11"/>
      <c r="D74" s="11"/>
      <c r="E74" s="20"/>
      <c r="F74" s="11"/>
      <c r="G74" s="11"/>
      <c r="H74" s="4">
        <v>4</v>
      </c>
      <c r="I74" s="28"/>
      <c r="J74" s="29"/>
      <c r="K74" s="29"/>
      <c r="L74" s="29"/>
      <c r="M74" s="11"/>
      <c r="N74" s="11"/>
      <c r="O74" s="11"/>
      <c r="P74" s="11"/>
    </row>
    <row r="75" spans="1:16" x14ac:dyDescent="0.25">
      <c r="A75" s="11"/>
      <c r="B75" s="11"/>
      <c r="C75" s="11"/>
      <c r="D75" s="11"/>
      <c r="E75" s="20"/>
      <c r="F75" s="11"/>
      <c r="G75" s="11"/>
      <c r="H75" s="4">
        <v>4</v>
      </c>
      <c r="I75" s="28"/>
      <c r="J75" s="29"/>
      <c r="K75" s="29"/>
      <c r="L75" s="29"/>
      <c r="M75" s="11"/>
      <c r="N75" s="11"/>
      <c r="O75" s="11"/>
      <c r="P75" s="11"/>
    </row>
    <row r="76" spans="1:16" x14ac:dyDescent="0.25">
      <c r="A76" s="11"/>
      <c r="B76" s="11"/>
      <c r="C76" s="11"/>
      <c r="D76" s="11"/>
      <c r="E76" s="20"/>
      <c r="F76" s="11"/>
      <c r="G76" s="11"/>
      <c r="H76" s="4">
        <v>4</v>
      </c>
      <c r="I76" s="28"/>
      <c r="J76" s="29"/>
      <c r="K76" s="29"/>
      <c r="L76" s="29"/>
      <c r="M76" s="11"/>
      <c r="N76" s="11"/>
      <c r="O76" s="11"/>
      <c r="P76" s="11"/>
    </row>
    <row r="77" spans="1:16" x14ac:dyDescent="0.25">
      <c r="A77" s="11"/>
      <c r="B77" s="11"/>
      <c r="C77" s="11"/>
      <c r="D77" s="11"/>
      <c r="E77" s="20"/>
      <c r="F77" s="11"/>
      <c r="G77" s="11"/>
      <c r="H77" s="4">
        <v>4</v>
      </c>
      <c r="I77" s="28"/>
      <c r="J77" s="29"/>
      <c r="K77" s="29"/>
      <c r="L77" s="29"/>
      <c r="M77" s="11"/>
      <c r="N77" s="11"/>
      <c r="O77" s="11"/>
      <c r="P77" s="11"/>
    </row>
    <row r="78" spans="1:16" x14ac:dyDescent="0.25">
      <c r="A78" s="11"/>
      <c r="B78" s="11"/>
      <c r="C78" s="11"/>
      <c r="D78" s="11"/>
      <c r="E78" s="20"/>
      <c r="F78" s="11"/>
      <c r="G78" s="11"/>
      <c r="H78" s="4">
        <v>4</v>
      </c>
      <c r="I78" s="28"/>
      <c r="J78" s="29"/>
      <c r="K78" s="29"/>
      <c r="L78" s="29"/>
      <c r="M78" s="11"/>
      <c r="N78" s="11"/>
      <c r="O78" s="11"/>
      <c r="P78" s="11"/>
    </row>
    <row r="79" spans="1:16" x14ac:dyDescent="0.25">
      <c r="A79" s="11"/>
      <c r="B79" s="11"/>
      <c r="C79" s="11"/>
      <c r="D79" s="11"/>
      <c r="E79" s="20"/>
      <c r="F79" s="11"/>
      <c r="G79" s="11"/>
      <c r="H79" s="4">
        <v>4</v>
      </c>
      <c r="I79" s="28"/>
      <c r="J79" s="29"/>
      <c r="K79" s="29"/>
      <c r="L79" s="29"/>
      <c r="M79" s="11"/>
      <c r="N79" s="11"/>
      <c r="O79" s="11"/>
      <c r="P79" s="11"/>
    </row>
    <row r="80" spans="1:16" x14ac:dyDescent="0.25">
      <c r="A80" s="11"/>
      <c r="B80" s="11"/>
      <c r="C80" s="11"/>
      <c r="D80" s="11"/>
      <c r="E80" s="20"/>
      <c r="F80" s="11"/>
      <c r="G80" s="11"/>
      <c r="H80" s="4">
        <v>4</v>
      </c>
      <c r="I80" s="28"/>
      <c r="J80" s="29"/>
      <c r="K80" s="29"/>
      <c r="L80" s="29"/>
      <c r="M80" s="11"/>
      <c r="N80" s="11"/>
      <c r="O80" s="11"/>
      <c r="P80" s="11"/>
    </row>
    <row r="81" spans="1:16" x14ac:dyDescent="0.25">
      <c r="A81" s="11"/>
      <c r="B81" s="11"/>
      <c r="C81" s="11"/>
      <c r="D81" s="11"/>
      <c r="E81" s="20"/>
      <c r="F81" s="11"/>
      <c r="G81" s="11"/>
      <c r="H81" s="4">
        <v>4</v>
      </c>
      <c r="I81" s="28"/>
      <c r="J81" s="29"/>
      <c r="K81" s="29"/>
      <c r="L81" s="29"/>
      <c r="M81" s="11"/>
      <c r="N81" s="11"/>
      <c r="O81" s="11"/>
      <c r="P81" s="11"/>
    </row>
    <row r="82" spans="1:16" x14ac:dyDescent="0.25">
      <c r="A82" s="11"/>
      <c r="B82" s="11"/>
      <c r="C82" s="11"/>
      <c r="D82" s="11"/>
      <c r="E82" s="20"/>
      <c r="F82" s="11"/>
      <c r="G82" s="11"/>
      <c r="H82" s="4">
        <v>4</v>
      </c>
      <c r="I82" s="28"/>
      <c r="J82" s="29"/>
      <c r="K82" s="29"/>
      <c r="L82" s="29"/>
      <c r="M82" s="11"/>
      <c r="N82" s="11"/>
      <c r="O82" s="11"/>
      <c r="P82" s="11"/>
    </row>
    <row r="83" spans="1:16" x14ac:dyDescent="0.25">
      <c r="A83" s="11"/>
      <c r="B83" s="11"/>
      <c r="C83" s="11"/>
      <c r="D83" s="11"/>
      <c r="E83" s="20"/>
      <c r="F83" s="11"/>
      <c r="G83" s="11"/>
      <c r="H83" s="4">
        <v>4</v>
      </c>
      <c r="I83" s="28"/>
      <c r="J83" s="29"/>
      <c r="K83" s="29"/>
      <c r="L83" s="29"/>
      <c r="M83" s="11"/>
      <c r="N83" s="11"/>
      <c r="O83" s="11"/>
      <c r="P83" s="11"/>
    </row>
    <row r="84" spans="1:16" x14ac:dyDescent="0.25">
      <c r="A84" s="11"/>
      <c r="B84" s="11"/>
      <c r="C84" s="11"/>
      <c r="D84" s="11"/>
      <c r="E84" s="20"/>
      <c r="F84" s="11"/>
      <c r="G84" s="11"/>
      <c r="H84" s="4">
        <v>4</v>
      </c>
      <c r="I84" s="28"/>
      <c r="J84" s="29"/>
      <c r="K84" s="29"/>
      <c r="L84" s="29"/>
      <c r="M84" s="11"/>
      <c r="N84" s="11"/>
      <c r="O84" s="11"/>
      <c r="P84" s="11"/>
    </row>
    <row r="85" spans="1:16" x14ac:dyDescent="0.25">
      <c r="A85" s="11"/>
      <c r="B85" s="11"/>
      <c r="C85" s="11"/>
      <c r="D85" s="11"/>
      <c r="E85" s="20"/>
      <c r="F85" s="11"/>
      <c r="G85" s="11"/>
      <c r="H85" s="4">
        <v>4</v>
      </c>
      <c r="I85" s="28"/>
      <c r="J85" s="29"/>
      <c r="K85" s="29"/>
      <c r="L85" s="29"/>
      <c r="M85" s="11"/>
      <c r="N85" s="11"/>
      <c r="O85" s="11"/>
      <c r="P85" s="11"/>
    </row>
    <row r="86" spans="1:16" x14ac:dyDescent="0.25">
      <c r="A86" s="11"/>
      <c r="B86" s="11"/>
      <c r="C86" s="11"/>
      <c r="D86" s="11"/>
      <c r="E86" s="20"/>
      <c r="F86" s="11"/>
      <c r="G86" s="11"/>
      <c r="H86" s="4">
        <v>4</v>
      </c>
      <c r="I86" s="28"/>
      <c r="J86" s="29"/>
      <c r="K86" s="29"/>
      <c r="L86" s="29"/>
      <c r="M86" s="11"/>
      <c r="N86" s="11"/>
      <c r="O86" s="11"/>
      <c r="P86" s="11"/>
    </row>
    <row r="87" spans="1:16" x14ac:dyDescent="0.25">
      <c r="A87" s="11"/>
      <c r="B87" s="11"/>
      <c r="C87" s="11"/>
      <c r="D87" s="11"/>
      <c r="E87" s="20"/>
      <c r="F87" s="11"/>
      <c r="G87" s="11"/>
      <c r="H87" s="4">
        <v>4</v>
      </c>
      <c r="I87" s="28"/>
      <c r="J87" s="29"/>
      <c r="K87" s="29"/>
      <c r="L87" s="29"/>
      <c r="M87" s="11"/>
      <c r="N87" s="11"/>
      <c r="O87" s="11"/>
      <c r="P87" s="11"/>
    </row>
    <row r="88" spans="1:16" x14ac:dyDescent="0.25">
      <c r="A88" s="11"/>
      <c r="B88" s="11"/>
      <c r="C88" s="11"/>
      <c r="D88" s="11"/>
      <c r="E88" s="20"/>
      <c r="F88" s="11"/>
      <c r="G88" s="11"/>
      <c r="H88" s="4">
        <v>4</v>
      </c>
      <c r="I88" s="28"/>
      <c r="J88" s="29"/>
      <c r="K88" s="29"/>
      <c r="L88" s="29"/>
      <c r="M88" s="11"/>
      <c r="N88" s="11"/>
      <c r="O88" s="11"/>
      <c r="P88" s="11"/>
    </row>
    <row r="89" spans="1:16" x14ac:dyDescent="0.25">
      <c r="A89" s="11"/>
      <c r="B89" s="11"/>
      <c r="C89" s="11"/>
      <c r="D89" s="11"/>
      <c r="E89" s="20"/>
      <c r="F89" s="11"/>
      <c r="G89" s="11"/>
      <c r="H89" s="4">
        <v>4</v>
      </c>
      <c r="I89" s="28"/>
      <c r="J89" s="29"/>
      <c r="K89" s="29"/>
      <c r="L89" s="29"/>
      <c r="M89" s="11"/>
      <c r="N89" s="11"/>
      <c r="O89" s="11"/>
      <c r="P89" s="11"/>
    </row>
    <row r="90" spans="1:16" x14ac:dyDescent="0.25">
      <c r="A90" s="11"/>
      <c r="B90" s="11"/>
      <c r="C90" s="11"/>
      <c r="D90" s="11"/>
      <c r="E90" s="20"/>
      <c r="F90" s="11"/>
      <c r="G90" s="11"/>
      <c r="H90" s="4">
        <v>4</v>
      </c>
      <c r="I90" s="28"/>
      <c r="J90" s="29"/>
      <c r="K90" s="29"/>
      <c r="L90" s="29"/>
      <c r="M90" s="11"/>
      <c r="N90" s="11"/>
      <c r="O90" s="11"/>
      <c r="P90" s="11"/>
    </row>
  </sheetData>
  <sortState ref="A2:O39">
    <sortCondition ref="A2"/>
  </sortState>
  <conditionalFormatting sqref="N3:N27">
    <cfRule type="cellIs" dxfId="3" priority="1" operator="greaterThan">
      <formula>"1.5"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workbookViewId="0">
      <selection activeCell="E18" sqref="E18"/>
    </sheetView>
  </sheetViews>
  <sheetFormatPr baseColWidth="10" defaultRowHeight="15" x14ac:dyDescent="0.25"/>
  <cols>
    <col min="1" max="1" width="40.85546875" bestFit="1" customWidth="1"/>
    <col min="2" max="2" width="40.85546875" customWidth="1"/>
    <col min="3" max="3" width="14" bestFit="1" customWidth="1"/>
    <col min="6" max="6" width="15.7109375" bestFit="1" customWidth="1"/>
    <col min="15" max="15" width="23.85546875" bestFit="1" customWidth="1"/>
  </cols>
  <sheetData>
    <row r="1" spans="1:17" x14ac:dyDescent="0.25">
      <c r="A1" s="1" t="s">
        <v>10</v>
      </c>
      <c r="B1" s="1" t="s">
        <v>188</v>
      </c>
      <c r="C1" s="1" t="s">
        <v>5</v>
      </c>
      <c r="D1" s="1" t="s">
        <v>0</v>
      </c>
      <c r="E1" s="1" t="s">
        <v>421</v>
      </c>
      <c r="F1" s="1" t="s">
        <v>422</v>
      </c>
      <c r="G1" s="1" t="s">
        <v>40</v>
      </c>
      <c r="H1" s="1" t="s">
        <v>1</v>
      </c>
      <c r="I1" s="1" t="s">
        <v>2</v>
      </c>
      <c r="J1" s="1"/>
      <c r="K1" s="1"/>
      <c r="L1" s="1"/>
      <c r="M1" s="1"/>
      <c r="N1" s="1" t="s">
        <v>3</v>
      </c>
      <c r="O1" s="1" t="s">
        <v>7</v>
      </c>
      <c r="P1" s="1"/>
      <c r="Q1" s="1" t="s">
        <v>6</v>
      </c>
    </row>
    <row r="2" spans="1:17" x14ac:dyDescent="0.25">
      <c r="A2" s="12" t="s">
        <v>338</v>
      </c>
      <c r="B2" s="12" t="s">
        <v>250</v>
      </c>
      <c r="C2" s="11"/>
      <c r="D2" s="11"/>
      <c r="E2" s="11"/>
      <c r="F2" s="20">
        <f>G2/1082</f>
        <v>7.1626617375231049E-3</v>
      </c>
      <c r="G2" s="13">
        <v>7.75</v>
      </c>
      <c r="H2" s="11"/>
      <c r="I2" s="4">
        <v>4</v>
      </c>
      <c r="J2" s="28"/>
      <c r="K2" s="29"/>
      <c r="L2" s="29"/>
      <c r="M2" s="29"/>
      <c r="N2" s="11"/>
      <c r="O2" s="11"/>
      <c r="P2" s="11"/>
      <c r="Q2" s="11"/>
    </row>
    <row r="3" spans="1:17" x14ac:dyDescent="0.25">
      <c r="A3" s="12" t="s">
        <v>293</v>
      </c>
      <c r="B3" s="12" t="s">
        <v>250</v>
      </c>
      <c r="C3" s="11"/>
      <c r="D3" s="11"/>
      <c r="E3" s="11"/>
      <c r="F3" s="20">
        <f>G3/1000</f>
        <v>2.6099999999999999E-3</v>
      </c>
      <c r="G3" s="13">
        <v>2.61</v>
      </c>
      <c r="H3" s="11"/>
      <c r="I3" s="4">
        <v>4</v>
      </c>
      <c r="J3" s="28"/>
      <c r="K3" s="29"/>
      <c r="L3" s="29"/>
      <c r="M3" s="29"/>
      <c r="N3" s="11"/>
      <c r="O3" s="11"/>
      <c r="P3" s="11"/>
      <c r="Q3" s="11"/>
    </row>
    <row r="4" spans="1:17" x14ac:dyDescent="0.25">
      <c r="A4" s="12" t="s">
        <v>386</v>
      </c>
      <c r="B4" s="12" t="s">
        <v>250</v>
      </c>
      <c r="C4" s="11"/>
      <c r="D4" s="11"/>
      <c r="E4" s="11"/>
      <c r="F4" s="20">
        <f>G4/1000</f>
        <v>5.8499999999999993E-3</v>
      </c>
      <c r="G4" s="13">
        <v>5.85</v>
      </c>
      <c r="H4" s="11"/>
      <c r="I4" s="4">
        <v>4</v>
      </c>
      <c r="J4" s="28"/>
      <c r="K4" s="29"/>
      <c r="L4" s="29"/>
      <c r="M4" s="29"/>
      <c r="N4" s="11"/>
      <c r="O4" s="11"/>
      <c r="P4" s="11"/>
      <c r="Q4" s="11"/>
    </row>
    <row r="5" spans="1:17" x14ac:dyDescent="0.25">
      <c r="A5" s="12" t="s">
        <v>294</v>
      </c>
      <c r="B5" s="12" t="s">
        <v>250</v>
      </c>
      <c r="C5" s="11"/>
      <c r="D5" s="11"/>
      <c r="E5" s="11"/>
      <c r="F5" s="20">
        <f>G5/240</f>
        <v>1.7500000000000002E-2</v>
      </c>
      <c r="G5" s="13">
        <v>4.2</v>
      </c>
      <c r="H5" s="11"/>
      <c r="I5" s="4">
        <v>4</v>
      </c>
      <c r="J5" s="28"/>
      <c r="K5" s="29"/>
      <c r="L5" s="29"/>
      <c r="M5" s="29"/>
      <c r="N5" s="11"/>
      <c r="O5" s="11"/>
      <c r="P5" s="11"/>
      <c r="Q5" s="11"/>
    </row>
    <row r="6" spans="1:17" x14ac:dyDescent="0.25">
      <c r="A6" s="12" t="s">
        <v>378</v>
      </c>
      <c r="B6" s="12" t="s">
        <v>250</v>
      </c>
      <c r="C6" s="11"/>
      <c r="D6" s="11"/>
      <c r="E6" s="11"/>
      <c r="F6" s="20">
        <f>G6/250</f>
        <v>1.6559999999999998E-2</v>
      </c>
      <c r="G6" s="13">
        <v>4.1399999999999997</v>
      </c>
      <c r="H6" s="11"/>
      <c r="I6" s="4">
        <v>4</v>
      </c>
      <c r="J6" s="28"/>
      <c r="K6" s="29"/>
      <c r="L6" s="29"/>
      <c r="M6" s="29"/>
      <c r="N6" s="11"/>
      <c r="O6" s="11"/>
      <c r="P6" s="11"/>
      <c r="Q6" s="11"/>
    </row>
    <row r="7" spans="1:17" x14ac:dyDescent="0.25">
      <c r="A7" s="12" t="s">
        <v>380</v>
      </c>
      <c r="B7" s="12" t="s">
        <v>250</v>
      </c>
      <c r="C7" s="11"/>
      <c r="D7" s="11"/>
      <c r="E7" s="20">
        <f>G7/30</f>
        <v>0.12533333333333332</v>
      </c>
      <c r="F7" s="20"/>
      <c r="G7" s="13">
        <v>3.76</v>
      </c>
      <c r="H7" s="11"/>
      <c r="I7" s="4">
        <v>4</v>
      </c>
      <c r="J7" s="28"/>
      <c r="K7" s="29"/>
      <c r="L7" s="29"/>
      <c r="M7" s="29"/>
      <c r="N7" s="11"/>
      <c r="O7" s="11"/>
      <c r="P7" s="11"/>
      <c r="Q7" s="11"/>
    </row>
    <row r="8" spans="1:17" x14ac:dyDescent="0.25">
      <c r="A8" s="12" t="s">
        <v>367</v>
      </c>
      <c r="B8" s="12" t="s">
        <v>250</v>
      </c>
      <c r="C8" s="11"/>
      <c r="D8" s="11"/>
      <c r="E8" s="11"/>
      <c r="F8" s="20">
        <f>G8/450</f>
        <v>1.1088888888888889E-2</v>
      </c>
      <c r="G8" s="13">
        <v>4.99</v>
      </c>
      <c r="H8" s="11"/>
      <c r="I8" s="4">
        <v>4</v>
      </c>
      <c r="J8" s="28"/>
      <c r="K8" s="29"/>
      <c r="L8" s="29"/>
      <c r="M8" s="29"/>
      <c r="N8" s="11"/>
      <c r="O8" s="11"/>
      <c r="P8" s="11"/>
      <c r="Q8" s="11"/>
    </row>
    <row r="9" spans="1:17" x14ac:dyDescent="0.25">
      <c r="A9" s="12" t="s">
        <v>335</v>
      </c>
      <c r="B9" s="12" t="s">
        <v>250</v>
      </c>
      <c r="C9" s="11"/>
      <c r="D9" s="11"/>
      <c r="E9" s="11"/>
      <c r="F9" s="20">
        <f>G9/500</f>
        <v>4.2399999999999998E-3</v>
      </c>
      <c r="G9" s="13">
        <v>2.12</v>
      </c>
      <c r="H9" s="11"/>
      <c r="I9" s="4">
        <v>4</v>
      </c>
      <c r="J9" s="28"/>
      <c r="K9" s="29"/>
      <c r="L9" s="29"/>
      <c r="M9" s="29"/>
      <c r="N9" s="11"/>
      <c r="O9" s="11"/>
      <c r="P9" s="11"/>
      <c r="Q9" s="11"/>
    </row>
    <row r="10" spans="1:17" x14ac:dyDescent="0.25">
      <c r="A10" s="12" t="s">
        <v>388</v>
      </c>
      <c r="B10" s="12" t="s">
        <v>250</v>
      </c>
      <c r="C10" s="11"/>
      <c r="D10" s="11"/>
      <c r="E10" s="11"/>
      <c r="F10" s="20">
        <f t="shared" ref="F10:F12" si="0">G10/500</f>
        <v>9.2599999999999991E-3</v>
      </c>
      <c r="G10" s="13">
        <v>4.63</v>
      </c>
      <c r="H10" s="11"/>
      <c r="I10" s="4">
        <v>4</v>
      </c>
      <c r="J10" s="28"/>
      <c r="K10" s="29"/>
      <c r="L10" s="29"/>
      <c r="M10" s="29"/>
      <c r="N10" s="11"/>
      <c r="O10" s="11"/>
      <c r="P10" s="11"/>
      <c r="Q10" s="11"/>
    </row>
    <row r="11" spans="1:17" x14ac:dyDescent="0.25">
      <c r="A11" s="12" t="s">
        <v>273</v>
      </c>
      <c r="B11" s="12" t="s">
        <v>250</v>
      </c>
      <c r="C11" s="11"/>
      <c r="D11" s="11"/>
      <c r="E11" s="11"/>
      <c r="F11" s="20">
        <f t="shared" si="0"/>
        <v>7.62E-3</v>
      </c>
      <c r="G11" s="13">
        <v>3.81</v>
      </c>
      <c r="H11" s="11"/>
      <c r="I11" s="4">
        <v>4</v>
      </c>
      <c r="J11" s="28"/>
      <c r="K11" s="29"/>
      <c r="L11" s="29"/>
      <c r="M11" s="29"/>
      <c r="N11" s="11"/>
      <c r="O11" s="11"/>
      <c r="P11" s="11"/>
      <c r="Q11" s="11"/>
    </row>
    <row r="12" spans="1:17" x14ac:dyDescent="0.25">
      <c r="A12" s="12" t="s">
        <v>274</v>
      </c>
      <c r="B12" s="12" t="s">
        <v>250</v>
      </c>
      <c r="C12" s="11"/>
      <c r="D12" s="11"/>
      <c r="E12" s="11"/>
      <c r="F12" s="20">
        <f t="shared" si="0"/>
        <v>2.3719999999999998E-2</v>
      </c>
      <c r="G12" s="13">
        <v>11.86</v>
      </c>
      <c r="H12" s="11"/>
      <c r="I12" s="4">
        <v>4</v>
      </c>
      <c r="J12" s="28"/>
      <c r="K12" s="29"/>
      <c r="L12" s="29"/>
      <c r="M12" s="29"/>
      <c r="N12" s="11"/>
      <c r="O12" s="11"/>
      <c r="P12" s="11"/>
      <c r="Q12" s="11"/>
    </row>
    <row r="13" spans="1:17" x14ac:dyDescent="0.25">
      <c r="A13" s="12" t="s">
        <v>366</v>
      </c>
      <c r="B13" s="12" t="s">
        <v>250</v>
      </c>
      <c r="C13" s="11"/>
      <c r="D13" s="11"/>
      <c r="E13" s="11"/>
      <c r="F13" s="20">
        <f>G13/(6*280)</f>
        <v>2.0107142857142858E-2</v>
      </c>
      <c r="G13" s="13">
        <v>33.78</v>
      </c>
      <c r="H13" s="11"/>
      <c r="I13" s="4">
        <v>4</v>
      </c>
      <c r="J13" s="28"/>
      <c r="K13" s="29"/>
      <c r="L13" s="29"/>
      <c r="M13" s="29"/>
      <c r="N13" s="11"/>
      <c r="O13" s="11"/>
      <c r="P13" s="11"/>
      <c r="Q13" s="11"/>
    </row>
    <row r="14" spans="1:17" x14ac:dyDescent="0.25">
      <c r="A14" s="12" t="s">
        <v>249</v>
      </c>
      <c r="B14" s="12" t="s">
        <v>250</v>
      </c>
      <c r="C14" s="11"/>
      <c r="D14" s="11"/>
      <c r="E14" s="20">
        <f>G14/60</f>
        <v>0.1295</v>
      </c>
      <c r="F14" s="20"/>
      <c r="G14" s="13">
        <v>7.77</v>
      </c>
      <c r="H14" s="11"/>
      <c r="I14" s="4">
        <v>4</v>
      </c>
      <c r="J14" s="28"/>
      <c r="K14" s="29"/>
      <c r="L14" s="29"/>
      <c r="M14" s="29"/>
      <c r="N14" s="11"/>
      <c r="O14" s="11"/>
      <c r="P14" s="11"/>
      <c r="Q14" s="11"/>
    </row>
    <row r="15" spans="1:17" x14ac:dyDescent="0.25">
      <c r="A15" s="3" t="s">
        <v>45</v>
      </c>
      <c r="B15" s="3" t="s">
        <v>209</v>
      </c>
      <c r="C15" s="4"/>
      <c r="D15" s="4"/>
      <c r="E15" s="4"/>
      <c r="F15" s="20"/>
      <c r="G15" s="4">
        <v>4.99</v>
      </c>
      <c r="H15" s="5">
        <f>D15*G15</f>
        <v>0</v>
      </c>
      <c r="I15" s="4">
        <v>4</v>
      </c>
      <c r="J15" s="6" t="str">
        <f>IF(C15=100,M15/4,IF(C15=150,K15/6,""))</f>
        <v/>
      </c>
      <c r="K15" s="7" t="str">
        <f>IF(C15=150,G15*I15-G15,"")</f>
        <v/>
      </c>
      <c r="L15" s="7" t="str">
        <f>IF(C15=70,G15*I15-G15,"")</f>
        <v/>
      </c>
      <c r="M15" s="7" t="str">
        <f>IF(C15=100,G15*I15-G15,"")</f>
        <v/>
      </c>
      <c r="N15" s="8">
        <f>H15*I15-H15</f>
        <v>0</v>
      </c>
      <c r="O15" s="8" t="str">
        <f>IF(C15=100,(M15+G15)/4,IF(C15=150,(K15+G15)/6,IF(C15=70,(L15+G15)/2.8,"")))</f>
        <v/>
      </c>
      <c r="P15" s="9" t="str">
        <f>IF(C15=100,G15/4,IF(C15=150,G15/6,IF(C15=70,G15/2.8,"")))</f>
        <v/>
      </c>
      <c r="Q15" s="10" t="str">
        <f>IF(P15="","",P15/25)</f>
        <v/>
      </c>
    </row>
    <row r="16" spans="1:17" x14ac:dyDescent="0.25">
      <c r="A16" s="3" t="s">
        <v>44</v>
      </c>
      <c r="B16" s="3" t="s">
        <v>209</v>
      </c>
      <c r="C16" s="4"/>
      <c r="D16" s="4"/>
      <c r="E16" s="4"/>
      <c r="F16" s="20"/>
      <c r="G16" s="4">
        <v>4.99</v>
      </c>
      <c r="H16" s="5">
        <f>D16*G16</f>
        <v>0</v>
      </c>
      <c r="I16" s="4">
        <v>4</v>
      </c>
      <c r="J16" s="6" t="str">
        <f>IF(C16=100,M16/4,IF(C16=150,K16/6,""))</f>
        <v/>
      </c>
      <c r="K16" s="7" t="str">
        <f>IF(C16=150,G16*I16-G16,"")</f>
        <v/>
      </c>
      <c r="L16" s="7" t="str">
        <f>IF(C16=70,G16*I16-G16,"")</f>
        <v/>
      </c>
      <c r="M16" s="7" t="str">
        <f>IF(C16=100,G16*I16-G16,"")</f>
        <v/>
      </c>
      <c r="N16" s="8">
        <f>H16*I16-H16</f>
        <v>0</v>
      </c>
      <c r="O16" s="8" t="str">
        <f>IF(C16=100,(M16+G16)/4,IF(C16=150,(K16+G16)/6,IF(C16=70,(L16+G16)/2.8,"")))</f>
        <v/>
      </c>
      <c r="P16" s="9" t="str">
        <f>IF(C16=100,G16/4,IF(C16=150,G16/6,IF(C16=70,G16/2.8,"")))</f>
        <v/>
      </c>
      <c r="Q16" s="10" t="str">
        <f>IF(P16="","",P16/25)</f>
        <v/>
      </c>
    </row>
    <row r="17" spans="1:17" x14ac:dyDescent="0.25">
      <c r="A17" s="3" t="s">
        <v>58</v>
      </c>
      <c r="B17" s="3" t="s">
        <v>209</v>
      </c>
      <c r="C17" s="4"/>
      <c r="D17" s="4"/>
      <c r="E17" s="4"/>
      <c r="F17" s="20"/>
      <c r="G17" s="4">
        <v>5.92</v>
      </c>
      <c r="H17" s="5">
        <f>D17*G17</f>
        <v>0</v>
      </c>
      <c r="I17" s="4">
        <v>4</v>
      </c>
      <c r="J17" s="6" t="str">
        <f>IF(C17=100,M17/4,IF(C17=150,K17/6,""))</f>
        <v/>
      </c>
      <c r="K17" s="7" t="str">
        <f>IF(C17=150,G17*I17-G17,"")</f>
        <v/>
      </c>
      <c r="L17" s="7" t="str">
        <f>IF(C17=70,G17*I17-G17,"")</f>
        <v/>
      </c>
      <c r="M17" s="7" t="str">
        <f>IF(C17=100,G17*I17-G17,"")</f>
        <v/>
      </c>
      <c r="N17" s="8">
        <f>H17*I17-H17</f>
        <v>0</v>
      </c>
      <c r="O17" s="8" t="str">
        <f>IF(C17=100,(M17+G17)/4,IF(C17=150,(K17+G17)/6,IF(C17=70,(L17+G17)/2.8,"")))</f>
        <v/>
      </c>
      <c r="P17" s="9" t="str">
        <f>IF(C17=100,G17/4,IF(C17=150,G17/6,IF(C17=70,G17/2.8,"")))</f>
        <v/>
      </c>
      <c r="Q17" s="10" t="str">
        <f>IF(P17="","",P17/25)</f>
        <v/>
      </c>
    </row>
    <row r="18" spans="1:17" x14ac:dyDescent="0.25">
      <c r="A18" s="3" t="s">
        <v>55</v>
      </c>
      <c r="B18" s="3" t="s">
        <v>209</v>
      </c>
      <c r="C18" s="4"/>
      <c r="D18" s="4"/>
      <c r="E18" s="4"/>
      <c r="F18" s="20">
        <f>G18/1000</f>
        <v>3.29E-3</v>
      </c>
      <c r="G18" s="4">
        <v>3.29</v>
      </c>
      <c r="H18" s="5">
        <f>D18*G18</f>
        <v>0</v>
      </c>
      <c r="I18" s="4">
        <v>4</v>
      </c>
      <c r="J18" s="6" t="str">
        <f>IF(C18=100,M18/4,IF(C18=150,K18/6,""))</f>
        <v/>
      </c>
      <c r="K18" s="7" t="str">
        <f>IF(C18=150,G18*I18-G18,"")</f>
        <v/>
      </c>
      <c r="L18" s="7" t="str">
        <f>IF(C18=70,G18*I18-G18,"")</f>
        <v/>
      </c>
      <c r="M18" s="7" t="str">
        <f>IF(C18=100,G18*I18-G18,"")</f>
        <v/>
      </c>
      <c r="N18" s="8">
        <f>H18*I18-H18</f>
        <v>0</v>
      </c>
      <c r="O18" s="8" t="str">
        <f>IF(C18=100,(M18+G18)/4,IF(C18=150,(K18+G18)/6,IF(C18=70,(L18+G18)/2.8,"")))</f>
        <v/>
      </c>
      <c r="P18" s="9" t="str">
        <f>IF(C18=100,G18/4,IF(C18=150,G18/6,IF(C18=70,G18/2.8,"")))</f>
        <v/>
      </c>
      <c r="Q18" s="10" t="str">
        <f>IF(P18="","",P18/25)</f>
        <v/>
      </c>
    </row>
    <row r="19" spans="1:17" x14ac:dyDescent="0.25">
      <c r="A19" s="12" t="s">
        <v>113</v>
      </c>
      <c r="B19" s="12" t="s">
        <v>215</v>
      </c>
      <c r="C19" s="11"/>
      <c r="D19" s="11"/>
      <c r="E19" s="11"/>
      <c r="F19" s="20">
        <f>G19/1000</f>
        <v>1.0500000000000001E-2</v>
      </c>
      <c r="G19" s="13">
        <v>10.5</v>
      </c>
      <c r="H19" s="11"/>
      <c r="I19" s="4">
        <v>4</v>
      </c>
      <c r="J19" s="28"/>
      <c r="K19" s="29"/>
      <c r="L19" s="29"/>
      <c r="M19" s="29"/>
      <c r="N19" s="11"/>
      <c r="O19" s="11"/>
      <c r="P19" s="11"/>
      <c r="Q19" s="11"/>
    </row>
    <row r="20" spans="1:17" x14ac:dyDescent="0.25">
      <c r="A20" s="12" t="s">
        <v>333</v>
      </c>
      <c r="B20" s="12" t="s">
        <v>250</v>
      </c>
      <c r="C20" s="11"/>
      <c r="D20" s="11"/>
      <c r="E20" s="11"/>
      <c r="F20" s="20">
        <f>G20/100</f>
        <v>2.1899999999999999E-2</v>
      </c>
      <c r="G20" s="13">
        <v>2.19</v>
      </c>
      <c r="H20" s="11"/>
      <c r="I20" s="4">
        <v>4</v>
      </c>
      <c r="J20" s="28"/>
      <c r="K20" s="29"/>
      <c r="L20" s="29"/>
      <c r="M20" s="29"/>
      <c r="N20" s="11"/>
      <c r="O20" s="11"/>
      <c r="P20" s="11"/>
      <c r="Q20" s="11"/>
    </row>
    <row r="21" spans="1:17" x14ac:dyDescent="0.25">
      <c r="A21" s="3" t="s">
        <v>99</v>
      </c>
      <c r="B21" s="3" t="s">
        <v>215</v>
      </c>
      <c r="C21" s="4"/>
      <c r="D21" s="4"/>
      <c r="E21" s="4"/>
      <c r="F21" s="20"/>
      <c r="G21" s="4">
        <v>13</v>
      </c>
      <c r="H21" s="5">
        <f t="shared" ref="H21:H26" si="1">D21*G21</f>
        <v>0</v>
      </c>
      <c r="I21" s="4">
        <v>4</v>
      </c>
      <c r="J21" s="6" t="str">
        <f t="shared" ref="J21:J26" si="2">IF(C21=100,M21/4,IF(C21=150,K21/6,""))</f>
        <v/>
      </c>
      <c r="K21" s="7" t="str">
        <f t="shared" ref="K21:K26" si="3">IF(C21=150,G21*I21-G21,"")</f>
        <v/>
      </c>
      <c r="L21" s="7" t="str">
        <f t="shared" ref="L21:L26" si="4">IF(C21=70,G21*I21-G21,"")</f>
        <v/>
      </c>
      <c r="M21" s="7" t="str">
        <f t="shared" ref="M21:M26" si="5">IF(C21=100,G21*I21-G21,"")</f>
        <v/>
      </c>
      <c r="N21" s="8">
        <f t="shared" ref="N21:N26" si="6">H21*I21-H21</f>
        <v>0</v>
      </c>
      <c r="O21" s="8" t="str">
        <f t="shared" ref="O21:O26" si="7">IF(C21=100,(M21+G21)/4,IF(C21=150,(K21+G21)/6,IF(C21=70,(L21+G21)/2.8,"")))</f>
        <v/>
      </c>
      <c r="P21" s="9" t="str">
        <f t="shared" ref="P21:P26" si="8">IF(C21=100,G21/4,IF(C21=150,G21/6,IF(C21=70,G21/2.8,"")))</f>
        <v/>
      </c>
      <c r="Q21" s="10" t="str">
        <f t="shared" ref="Q21:Q26" si="9">IF(P21="","",P21/25)</f>
        <v/>
      </c>
    </row>
    <row r="22" spans="1:17" x14ac:dyDescent="0.25">
      <c r="A22" s="3" t="s">
        <v>51</v>
      </c>
      <c r="B22" s="3" t="s">
        <v>209</v>
      </c>
      <c r="C22" s="4"/>
      <c r="D22" s="4"/>
      <c r="E22" s="4"/>
      <c r="F22" s="20"/>
      <c r="G22" s="4">
        <v>9.59</v>
      </c>
      <c r="H22" s="5">
        <f t="shared" si="1"/>
        <v>0</v>
      </c>
      <c r="I22" s="4">
        <v>4</v>
      </c>
      <c r="J22" s="6" t="str">
        <f t="shared" si="2"/>
        <v/>
      </c>
      <c r="K22" s="7" t="str">
        <f t="shared" si="3"/>
        <v/>
      </c>
      <c r="L22" s="7" t="str">
        <f t="shared" si="4"/>
        <v/>
      </c>
      <c r="M22" s="7" t="str">
        <f t="shared" si="5"/>
        <v/>
      </c>
      <c r="N22" s="8">
        <f t="shared" si="6"/>
        <v>0</v>
      </c>
      <c r="O22" s="8" t="str">
        <f t="shared" si="7"/>
        <v/>
      </c>
      <c r="P22" s="9" t="str">
        <f t="shared" si="8"/>
        <v/>
      </c>
      <c r="Q22" s="10" t="str">
        <f t="shared" si="9"/>
        <v/>
      </c>
    </row>
    <row r="23" spans="1:17" x14ac:dyDescent="0.25">
      <c r="A23" s="3" t="s">
        <v>60</v>
      </c>
      <c r="B23" s="3" t="s">
        <v>209</v>
      </c>
      <c r="C23" s="4"/>
      <c r="D23" s="4"/>
      <c r="E23" s="4"/>
      <c r="F23" s="20">
        <f>G23/280</f>
        <v>1.3928571428571429E-2</v>
      </c>
      <c r="G23" s="4">
        <v>3.9</v>
      </c>
      <c r="H23" s="5">
        <f t="shared" si="1"/>
        <v>0</v>
      </c>
      <c r="I23" s="4">
        <v>4</v>
      </c>
      <c r="J23" s="6" t="str">
        <f t="shared" si="2"/>
        <v/>
      </c>
      <c r="K23" s="7" t="str">
        <f t="shared" si="3"/>
        <v/>
      </c>
      <c r="L23" s="7" t="str">
        <f t="shared" si="4"/>
        <v/>
      </c>
      <c r="M23" s="7" t="str">
        <f t="shared" si="5"/>
        <v/>
      </c>
      <c r="N23" s="8">
        <f t="shared" si="6"/>
        <v>0</v>
      </c>
      <c r="O23" s="8" t="str">
        <f t="shared" si="7"/>
        <v/>
      </c>
      <c r="P23" s="9" t="str">
        <f t="shared" si="8"/>
        <v/>
      </c>
      <c r="Q23" s="10" t="str">
        <f t="shared" si="9"/>
        <v/>
      </c>
    </row>
    <row r="24" spans="1:17" x14ac:dyDescent="0.25">
      <c r="A24" s="33" t="s">
        <v>59</v>
      </c>
      <c r="B24" s="33" t="s">
        <v>209</v>
      </c>
      <c r="C24" s="34"/>
      <c r="D24" s="34"/>
      <c r="E24" s="34"/>
      <c r="F24" s="36">
        <f>G24/280</f>
        <v>0</v>
      </c>
      <c r="G24" s="34"/>
      <c r="H24" s="35">
        <f t="shared" si="1"/>
        <v>0</v>
      </c>
      <c r="I24" s="34">
        <v>4</v>
      </c>
      <c r="J24" s="35" t="str">
        <f t="shared" si="2"/>
        <v/>
      </c>
      <c r="K24" s="35" t="str">
        <f t="shared" si="3"/>
        <v/>
      </c>
      <c r="L24" s="35" t="str">
        <f t="shared" si="4"/>
        <v/>
      </c>
      <c r="M24" s="35" t="str">
        <f t="shared" si="5"/>
        <v/>
      </c>
      <c r="N24" s="38">
        <f t="shared" si="6"/>
        <v>0</v>
      </c>
      <c r="O24" s="38" t="str">
        <f t="shared" si="7"/>
        <v/>
      </c>
      <c r="P24" s="39" t="str">
        <f t="shared" si="8"/>
        <v/>
      </c>
      <c r="Q24" s="39" t="str">
        <f t="shared" si="9"/>
        <v/>
      </c>
    </row>
    <row r="25" spans="1:17" x14ac:dyDescent="0.25">
      <c r="A25" s="3" t="s">
        <v>66</v>
      </c>
      <c r="B25" s="3" t="s">
        <v>209</v>
      </c>
      <c r="C25" s="4"/>
      <c r="D25" s="4"/>
      <c r="E25" s="4"/>
      <c r="F25" s="20">
        <f>G25/480</f>
        <v>1.3541666666666667E-2</v>
      </c>
      <c r="G25" s="4">
        <v>6.5</v>
      </c>
      <c r="H25" s="5">
        <f t="shared" si="1"/>
        <v>0</v>
      </c>
      <c r="I25" s="4">
        <v>4</v>
      </c>
      <c r="J25" s="6" t="str">
        <f t="shared" si="2"/>
        <v/>
      </c>
      <c r="K25" s="7" t="str">
        <f t="shared" si="3"/>
        <v/>
      </c>
      <c r="L25" s="7" t="str">
        <f t="shared" si="4"/>
        <v/>
      </c>
      <c r="M25" s="7" t="str">
        <f t="shared" si="5"/>
        <v/>
      </c>
      <c r="N25" s="8">
        <f t="shared" si="6"/>
        <v>0</v>
      </c>
      <c r="O25" s="8" t="str">
        <f t="shared" si="7"/>
        <v/>
      </c>
      <c r="P25" s="9" t="str">
        <f t="shared" si="8"/>
        <v/>
      </c>
      <c r="Q25" s="10" t="str">
        <f t="shared" si="9"/>
        <v/>
      </c>
    </row>
    <row r="26" spans="1:17" x14ac:dyDescent="0.25">
      <c r="A26" s="3" t="s">
        <v>98</v>
      </c>
      <c r="B26" s="3" t="s">
        <v>215</v>
      </c>
      <c r="C26" s="4"/>
      <c r="D26" s="4"/>
      <c r="E26" s="4"/>
      <c r="F26" s="20">
        <f>G26/2500</f>
        <v>6.7999999999999996E-3</v>
      </c>
      <c r="G26" s="4">
        <v>17</v>
      </c>
      <c r="H26" s="5">
        <f t="shared" si="1"/>
        <v>0</v>
      </c>
      <c r="I26" s="4">
        <v>4</v>
      </c>
      <c r="J26" s="6" t="str">
        <f t="shared" si="2"/>
        <v/>
      </c>
      <c r="K26" s="7" t="str">
        <f t="shared" si="3"/>
        <v/>
      </c>
      <c r="L26" s="7" t="str">
        <f t="shared" si="4"/>
        <v/>
      </c>
      <c r="M26" s="7" t="str">
        <f t="shared" si="5"/>
        <v/>
      </c>
      <c r="N26" s="8">
        <f t="shared" si="6"/>
        <v>0</v>
      </c>
      <c r="O26" s="8" t="str">
        <f t="shared" si="7"/>
        <v/>
      </c>
      <c r="P26" s="9" t="str">
        <f t="shared" si="8"/>
        <v/>
      </c>
      <c r="Q26" s="10" t="str">
        <f t="shared" si="9"/>
        <v/>
      </c>
    </row>
    <row r="27" spans="1:17" x14ac:dyDescent="0.25">
      <c r="A27" s="17" t="s">
        <v>210</v>
      </c>
      <c r="B27" s="3" t="s">
        <v>209</v>
      </c>
      <c r="C27" s="11"/>
      <c r="D27" s="11"/>
      <c r="E27" s="11"/>
      <c r="F27" s="20">
        <f>G27/2500</f>
        <v>4.9960000000000004E-3</v>
      </c>
      <c r="G27" s="11">
        <v>12.49</v>
      </c>
      <c r="H27" s="11"/>
      <c r="I27" s="4">
        <v>4</v>
      </c>
      <c r="J27" s="28"/>
      <c r="K27" s="29"/>
      <c r="L27" s="29"/>
      <c r="M27" s="29"/>
      <c r="N27" s="11"/>
      <c r="O27" s="11"/>
      <c r="P27" s="11"/>
      <c r="Q27" s="11"/>
    </row>
    <row r="28" spans="1:17" x14ac:dyDescent="0.25">
      <c r="A28" s="3" t="s">
        <v>70</v>
      </c>
      <c r="B28" s="3" t="s">
        <v>215</v>
      </c>
      <c r="C28" s="4"/>
      <c r="D28" s="4"/>
      <c r="E28" s="4"/>
      <c r="F28" s="20">
        <f>G28/1000</f>
        <v>8.9499999999999996E-3</v>
      </c>
      <c r="G28" s="4">
        <v>8.9499999999999993</v>
      </c>
      <c r="H28" s="5">
        <f>D28*G28</f>
        <v>0</v>
      </c>
      <c r="I28" s="4">
        <v>4</v>
      </c>
      <c r="J28" s="6" t="str">
        <f>IF(C28=100,M28/4,IF(C28=150,K28/6,""))</f>
        <v/>
      </c>
      <c r="K28" s="7" t="str">
        <f>IF(C28=150,G28*I28-G28,"")</f>
        <v/>
      </c>
      <c r="L28" s="7" t="str">
        <f>IF(C28=70,G28*I28-G28,"")</f>
        <v/>
      </c>
      <c r="M28" s="7" t="str">
        <f>IF(C28=100,G28*I28-G28,"")</f>
        <v/>
      </c>
      <c r="N28" s="8">
        <f>H28*I28-H28</f>
        <v>0</v>
      </c>
      <c r="O28" s="8" t="str">
        <f>IF(C28=100,(M28+G28)/4,IF(C28=150,(K28+G28)/6,IF(C28=70,(L28+G28)/2.8,"")))</f>
        <v/>
      </c>
      <c r="P28" s="9" t="str">
        <f>IF(C28=100,G28/4,IF(C28=150,G28/6,IF(C28=70,G28/2.8,"")))</f>
        <v/>
      </c>
      <c r="Q28" s="10" t="str">
        <f>IF(P28="","",P28/25)</f>
        <v/>
      </c>
    </row>
    <row r="29" spans="1:17" x14ac:dyDescent="0.25">
      <c r="A29" s="12" t="s">
        <v>212</v>
      </c>
      <c r="B29" s="3" t="s">
        <v>209</v>
      </c>
      <c r="C29" s="11"/>
      <c r="D29" s="11"/>
      <c r="E29" s="11"/>
      <c r="F29" s="20">
        <f>G29/500</f>
        <v>6.7800000000000004E-3</v>
      </c>
      <c r="G29" s="13">
        <v>3.39</v>
      </c>
      <c r="H29" s="11"/>
      <c r="I29" s="4">
        <v>4</v>
      </c>
      <c r="J29" s="28"/>
      <c r="K29" s="29"/>
      <c r="L29" s="29"/>
      <c r="M29" s="29"/>
      <c r="N29" s="11"/>
      <c r="O29" s="11"/>
      <c r="P29" s="11"/>
      <c r="Q29" s="11"/>
    </row>
    <row r="30" spans="1:17" x14ac:dyDescent="0.25">
      <c r="A30" s="3" t="s">
        <v>46</v>
      </c>
      <c r="B30" s="3" t="s">
        <v>209</v>
      </c>
      <c r="C30" s="4"/>
      <c r="D30" s="4"/>
      <c r="E30" s="4"/>
      <c r="F30" s="20"/>
      <c r="G30" s="4">
        <v>2.95</v>
      </c>
      <c r="H30" s="5">
        <f>D30*G30</f>
        <v>0</v>
      </c>
      <c r="I30" s="4">
        <v>4</v>
      </c>
      <c r="J30" s="6" t="str">
        <f>IF(C30=100,M30/4,IF(C30=150,K30/6,""))</f>
        <v/>
      </c>
      <c r="K30" s="7" t="str">
        <f>IF(C30=150,G30*I30-G30,"")</f>
        <v/>
      </c>
      <c r="L30" s="7" t="str">
        <f>IF(C30=70,G30*I30-G30,"")</f>
        <v/>
      </c>
      <c r="M30" s="7" t="str">
        <f>IF(C30=100,G30*I30-G30,"")</f>
        <v/>
      </c>
      <c r="N30" s="8">
        <f>H30*I30-H30</f>
        <v>0</v>
      </c>
      <c r="O30" s="8" t="str">
        <f>IF(C30=100,(M30+G30)/4,IF(C30=150,(K30+G30)/6,IF(C30=70,(L30+G30)/2.8,"")))</f>
        <v/>
      </c>
      <c r="P30" s="9" t="str">
        <f>IF(C30=100,G30/4,IF(C30=150,G30/6,IF(C30=70,G30/2.8,"")))</f>
        <v/>
      </c>
      <c r="Q30" s="10" t="str">
        <f>IF(P30="","",P30/25)</f>
        <v/>
      </c>
    </row>
    <row r="31" spans="1:17" x14ac:dyDescent="0.25">
      <c r="A31" s="3" t="s">
        <v>50</v>
      </c>
      <c r="B31" s="3" t="s">
        <v>209</v>
      </c>
      <c r="C31" s="4"/>
      <c r="D31" s="4"/>
      <c r="E31" s="4"/>
      <c r="F31" s="20"/>
      <c r="G31" s="4">
        <v>5.89</v>
      </c>
      <c r="H31" s="5">
        <f>D31*G31</f>
        <v>0</v>
      </c>
      <c r="I31" s="4">
        <v>4</v>
      </c>
      <c r="J31" s="6" t="str">
        <f>IF(C31=100,M31/4,IF(C31=150,K31/6,""))</f>
        <v/>
      </c>
      <c r="K31" s="7" t="str">
        <f>IF(C31=150,G31*I31-G31,"")</f>
        <v/>
      </c>
      <c r="L31" s="7" t="str">
        <f>IF(C31=70,G31*I31-G31,"")</f>
        <v/>
      </c>
      <c r="M31" s="7" t="str">
        <f>IF(C31=100,G31*I31-G31,"")</f>
        <v/>
      </c>
      <c r="N31" s="8">
        <f>H31*I31-H31</f>
        <v>0</v>
      </c>
      <c r="O31" s="8" t="str">
        <f>IF(C31=100,(M31+G31)/4,IF(C31=150,(K31+G31)/6,IF(C31=70,(L31+G31)/2.8,"")))</f>
        <v/>
      </c>
      <c r="P31" s="9" t="str">
        <f>IF(C31=100,G31/4,IF(C31=150,G31/6,IF(C31=70,G31/2.8,"")))</f>
        <v/>
      </c>
      <c r="Q31" s="10" t="str">
        <f>IF(P31="","",P31/25)</f>
        <v/>
      </c>
    </row>
    <row r="32" spans="1:17" x14ac:dyDescent="0.25">
      <c r="A32" s="3" t="s">
        <v>100</v>
      </c>
      <c r="B32" s="3" t="s">
        <v>215</v>
      </c>
      <c r="C32" s="4"/>
      <c r="D32" s="4"/>
      <c r="E32" s="4"/>
      <c r="F32" s="20"/>
      <c r="G32" s="4">
        <v>9.6</v>
      </c>
      <c r="H32" s="5">
        <f>D32*G32</f>
        <v>0</v>
      </c>
      <c r="I32" s="4">
        <v>4</v>
      </c>
      <c r="J32" s="6" t="str">
        <f>IF(C32=100,M32/4,IF(C32=150,K32/6,""))</f>
        <v/>
      </c>
      <c r="K32" s="7" t="str">
        <f>IF(C32=150,G32*I32-G32,"")</f>
        <v/>
      </c>
      <c r="L32" s="7" t="str">
        <f>IF(C32=70,G32*I32-G32,"")</f>
        <v/>
      </c>
      <c r="M32" s="7" t="str">
        <f>IF(C32=100,G32*I32-G32,"")</f>
        <v/>
      </c>
      <c r="N32" s="8">
        <f>H32*I32-H32</f>
        <v>0</v>
      </c>
      <c r="O32" s="8" t="str">
        <f>IF(C32=100,(M32+G32)/4,IF(C32=150,(K32+G32)/6,IF(C32=70,(L32+G32)/2.8,"")))</f>
        <v/>
      </c>
      <c r="P32" s="9" t="str">
        <f>IF(C32=100,G32/4,IF(C32=150,G32/6,IF(C32=70,G32/2.8,"")))</f>
        <v/>
      </c>
      <c r="Q32" s="10" t="str">
        <f>IF(P32="","",P32/25)</f>
        <v/>
      </c>
    </row>
    <row r="33" spans="1:17" x14ac:dyDescent="0.25">
      <c r="A33" s="12" t="s">
        <v>141</v>
      </c>
      <c r="B33" s="12" t="s">
        <v>215</v>
      </c>
      <c r="C33" s="11"/>
      <c r="D33" s="11"/>
      <c r="E33" s="11"/>
      <c r="F33" s="20"/>
      <c r="G33" s="13">
        <v>2</v>
      </c>
      <c r="H33" s="11"/>
      <c r="I33" s="4">
        <v>4</v>
      </c>
      <c r="J33" s="28"/>
      <c r="K33" s="29"/>
      <c r="L33" s="29"/>
      <c r="M33" s="29"/>
      <c r="N33" s="11"/>
      <c r="O33" s="11"/>
      <c r="P33" s="11"/>
      <c r="Q33" s="11"/>
    </row>
    <row r="34" spans="1:17" x14ac:dyDescent="0.25">
      <c r="A34" s="3" t="s">
        <v>43</v>
      </c>
      <c r="B34" s="3" t="s">
        <v>209</v>
      </c>
      <c r="C34" s="4"/>
      <c r="D34" s="4"/>
      <c r="E34" s="4"/>
      <c r="F34" s="20"/>
      <c r="G34" s="4">
        <v>2.69</v>
      </c>
      <c r="H34" s="5">
        <f>D34*G34</f>
        <v>0</v>
      </c>
      <c r="I34" s="4">
        <v>4</v>
      </c>
      <c r="J34" s="6" t="str">
        <f>IF(C34=100,M34/4,IF(C34=150,K34/6,""))</f>
        <v/>
      </c>
      <c r="K34" s="7" t="str">
        <f>IF(C34=150,G34*I34-G34,"")</f>
        <v/>
      </c>
      <c r="L34" s="7" t="str">
        <f>IF(C34=70,G34*I34-G34,"")</f>
        <v/>
      </c>
      <c r="M34" s="7" t="str">
        <f>IF(C34=100,G34*I34-G34,"")</f>
        <v/>
      </c>
      <c r="N34" s="8">
        <f>H34*I34-H34</f>
        <v>0</v>
      </c>
      <c r="O34" s="8" t="str">
        <f>IF(C34=100,(M34+G34)/4,IF(C34=150,(K34+G34)/6,IF(C34=70,(L34+G34)/2.8,"")))</f>
        <v/>
      </c>
      <c r="P34" s="9" t="str">
        <f>IF(C34=100,G34/4,IF(C34=150,G34/6,IF(C34=70,G34/2.8,"")))</f>
        <v/>
      </c>
      <c r="Q34" s="10" t="str">
        <f>IF(P34="","",P34/25)</f>
        <v/>
      </c>
    </row>
    <row r="35" spans="1:17" x14ac:dyDescent="0.25">
      <c r="A35" s="12" t="s">
        <v>101</v>
      </c>
      <c r="B35" s="12" t="s">
        <v>215</v>
      </c>
      <c r="C35" s="11"/>
      <c r="D35" s="11"/>
      <c r="E35" s="11"/>
      <c r="F35" s="20"/>
      <c r="G35" s="13">
        <v>19.5</v>
      </c>
      <c r="H35" s="11"/>
      <c r="I35" s="4">
        <v>4</v>
      </c>
      <c r="J35" s="28"/>
      <c r="K35" s="29"/>
      <c r="L35" s="29"/>
      <c r="M35" s="29"/>
      <c r="N35" s="11"/>
      <c r="O35" s="11"/>
      <c r="P35" s="11"/>
      <c r="Q35" s="11"/>
    </row>
    <row r="36" spans="1:17" x14ac:dyDescent="0.25">
      <c r="A36" s="3" t="s">
        <v>54</v>
      </c>
      <c r="B36" s="3" t="s">
        <v>209</v>
      </c>
      <c r="C36" s="4"/>
      <c r="D36" s="4"/>
      <c r="E36" s="4"/>
      <c r="F36" s="20">
        <f>G36/1000</f>
        <v>5.9900000000000005E-3</v>
      </c>
      <c r="G36" s="4">
        <v>5.99</v>
      </c>
      <c r="H36" s="5">
        <f>D36*G36</f>
        <v>0</v>
      </c>
      <c r="I36" s="4">
        <v>4</v>
      </c>
      <c r="J36" s="6" t="str">
        <f>IF(C36=100,M36/4,IF(C36=150,K36/6,""))</f>
        <v/>
      </c>
      <c r="K36" s="7" t="str">
        <f>IF(C36=150,G36*I36-G36,"")</f>
        <v/>
      </c>
      <c r="L36" s="7" t="str">
        <f>IF(C36=70,G36*I36-G36,"")</f>
        <v/>
      </c>
      <c r="M36" s="7" t="str">
        <f>IF(C36=100,G36*I36-G36,"")</f>
        <v/>
      </c>
      <c r="N36" s="8">
        <f>H36*I36-H36</f>
        <v>0</v>
      </c>
      <c r="O36" s="8" t="str">
        <f>IF(C36=100,(M36+G36)/4,IF(C36=150,(K36+G36)/6,IF(C36=70,(L36+G36)/2.8,"")))</f>
        <v/>
      </c>
      <c r="P36" s="9" t="str">
        <f>IF(C36=100,G36/4,IF(C36=150,G36/6,IF(C36=70,G36/2.8,"")))</f>
        <v/>
      </c>
      <c r="Q36" s="10" t="str">
        <f>IF(P36="","",P36/25)</f>
        <v/>
      </c>
    </row>
    <row r="37" spans="1:17" x14ac:dyDescent="0.25">
      <c r="A37" s="12" t="s">
        <v>269</v>
      </c>
      <c r="B37" s="12" t="s">
        <v>250</v>
      </c>
      <c r="C37" s="11"/>
      <c r="D37" s="11"/>
      <c r="E37" s="11"/>
      <c r="F37" s="20">
        <f>G37/1000</f>
        <v>1.1710000000000002E-2</v>
      </c>
      <c r="G37" s="13">
        <v>11.71</v>
      </c>
      <c r="H37" s="11"/>
      <c r="I37" s="4">
        <v>4</v>
      </c>
      <c r="J37" s="28"/>
      <c r="K37" s="29"/>
      <c r="L37" s="29"/>
      <c r="M37" s="29"/>
      <c r="N37" s="11"/>
      <c r="O37" s="11"/>
      <c r="P37" s="11"/>
      <c r="Q37" s="11"/>
    </row>
    <row r="38" spans="1:17" x14ac:dyDescent="0.25">
      <c r="A38" s="12" t="s">
        <v>144</v>
      </c>
      <c r="B38" s="12" t="s">
        <v>215</v>
      </c>
      <c r="C38" s="11"/>
      <c r="D38" s="11"/>
      <c r="E38" s="11"/>
      <c r="F38" s="20">
        <f>G38/400</f>
        <v>4.5000000000000005E-3</v>
      </c>
      <c r="G38" s="13">
        <v>1.8</v>
      </c>
      <c r="H38" s="11"/>
      <c r="I38" s="4">
        <v>4</v>
      </c>
      <c r="J38" s="28"/>
      <c r="K38" s="29"/>
      <c r="L38" s="29"/>
      <c r="M38" s="29"/>
      <c r="N38" s="11"/>
      <c r="O38" s="11"/>
      <c r="P38" s="11"/>
      <c r="Q38" s="11"/>
    </row>
    <row r="39" spans="1:17" x14ac:dyDescent="0.25">
      <c r="A39" s="3" t="s">
        <v>53</v>
      </c>
      <c r="B39" s="3" t="s">
        <v>209</v>
      </c>
      <c r="C39" s="4"/>
      <c r="D39" s="4"/>
      <c r="E39" s="4"/>
      <c r="F39" s="20">
        <f>G39/100</f>
        <v>6.7000000000000002E-3</v>
      </c>
      <c r="G39" s="4">
        <v>0.67</v>
      </c>
      <c r="H39" s="5">
        <f>D39*G39</f>
        <v>0</v>
      </c>
      <c r="I39" s="4">
        <v>4</v>
      </c>
      <c r="J39" s="6" t="str">
        <f>IF(C39=100,M39/4,IF(C39=150,K39/6,""))</f>
        <v/>
      </c>
      <c r="K39" s="7" t="str">
        <f>IF(C39=150,G39*I39-G39,"")</f>
        <v/>
      </c>
      <c r="L39" s="7" t="str">
        <f>IF(C39=70,G39*I39-G39,"")</f>
        <v/>
      </c>
      <c r="M39" s="7" t="str">
        <f>IF(C39=100,G39*I39-G39,"")</f>
        <v/>
      </c>
      <c r="N39" s="8">
        <f>H39*I39-H39</f>
        <v>0</v>
      </c>
      <c r="O39" s="8" t="str">
        <f>IF(C39=100,(M39+G39)/4,IF(C39=150,(K39+G39)/6,IF(C39=70,(L39+G39)/2.8,"")))</f>
        <v/>
      </c>
      <c r="P39" s="9" t="str">
        <f>IF(C39=100,G39/4,IF(C39=150,G39/6,IF(C39=70,G39/2.8,"")))</f>
        <v/>
      </c>
      <c r="Q39" s="10" t="str">
        <f>IF(P39="","",P39/25)</f>
        <v/>
      </c>
    </row>
    <row r="40" spans="1:17" x14ac:dyDescent="0.25">
      <c r="A40" s="3" t="s">
        <v>72</v>
      </c>
      <c r="B40" s="3" t="s">
        <v>209</v>
      </c>
      <c r="C40" s="4"/>
      <c r="D40" s="4"/>
      <c r="E40" s="4"/>
      <c r="F40" s="20">
        <f>G40/1000</f>
        <v>8.6499999999999997E-3</v>
      </c>
      <c r="G40" s="4">
        <v>8.65</v>
      </c>
      <c r="H40" s="5">
        <f>D40*G40</f>
        <v>0</v>
      </c>
      <c r="I40" s="4">
        <v>4</v>
      </c>
      <c r="J40" s="6" t="str">
        <f>IF(C40=100,M40/4,IF(C40=150,K40/6,""))</f>
        <v/>
      </c>
      <c r="K40" s="7" t="str">
        <f>IF(C40=150,G40*I40-G40,"")</f>
        <v/>
      </c>
      <c r="L40" s="7" t="str">
        <f>IF(C40=70,G40*I40-G40,"")</f>
        <v/>
      </c>
      <c r="M40" s="7" t="str">
        <f>IF(C40=100,G40*I40-G40,"")</f>
        <v/>
      </c>
      <c r="N40" s="8">
        <f>H40*I40-H40</f>
        <v>0</v>
      </c>
      <c r="O40" s="8" t="str">
        <f>IF(C40=100,(M40+G40)/4,IF(C40=150,(K40+G40)/6,IF(C40=70,(L40+G40)/2.8,"")))</f>
        <v/>
      </c>
      <c r="P40" s="9" t="str">
        <f>IF(C40=100,G40/4,IF(C40=150,G40/6,IF(C40=70,G40/2.8,"")))</f>
        <v/>
      </c>
      <c r="Q40" s="10" t="str">
        <f>IF(P40="","",P40/25)</f>
        <v/>
      </c>
    </row>
    <row r="41" spans="1:17" x14ac:dyDescent="0.25">
      <c r="A41" s="3" t="s">
        <v>49</v>
      </c>
      <c r="B41" s="3" t="s">
        <v>209</v>
      </c>
      <c r="C41" s="4"/>
      <c r="D41" s="4"/>
      <c r="E41" s="4"/>
      <c r="F41" s="20">
        <f>G41/125</f>
        <v>1.4880000000000001E-2</v>
      </c>
      <c r="G41" s="4">
        <v>1.86</v>
      </c>
      <c r="H41" s="5">
        <f>D41*G41</f>
        <v>0</v>
      </c>
      <c r="I41" s="4">
        <v>4</v>
      </c>
      <c r="J41" s="6" t="str">
        <f>IF(C41=100,M41/4,IF(C41=150,K41/6,""))</f>
        <v/>
      </c>
      <c r="K41" s="7" t="str">
        <f>IF(C41=150,G41*I41-G41,"")</f>
        <v/>
      </c>
      <c r="L41" s="7" t="str">
        <f>IF(C41=70,G41*I41-G41,"")</f>
        <v/>
      </c>
      <c r="M41" s="7" t="str">
        <f>IF(C41=100,G41*I41-G41,"")</f>
        <v/>
      </c>
      <c r="N41" s="8">
        <f>H41*I41-H41</f>
        <v>0</v>
      </c>
      <c r="O41" s="8" t="str">
        <f>IF(C41=100,(M41+G41)/4,IF(C41=150,(K41+G41)/6,IF(C41=70,(L41+G41)/2.8,"")))</f>
        <v/>
      </c>
      <c r="P41" s="9" t="str">
        <f>IF(C41=100,G41/4,IF(C41=150,G41/6,IF(C41=70,G41/2.8,"")))</f>
        <v/>
      </c>
      <c r="Q41" s="10" t="str">
        <f>IF(P41="","",P41/25)</f>
        <v/>
      </c>
    </row>
    <row r="42" spans="1:17" x14ac:dyDescent="0.25">
      <c r="A42" s="3" t="s">
        <v>79</v>
      </c>
      <c r="B42" s="3" t="s">
        <v>215</v>
      </c>
      <c r="C42" s="4"/>
      <c r="D42" s="4"/>
      <c r="E42" s="4"/>
      <c r="F42" s="20">
        <f>G42/125</f>
        <v>3.9359999999999999E-2</v>
      </c>
      <c r="G42" s="4">
        <v>4.92</v>
      </c>
      <c r="H42" s="5">
        <f>D42*G42</f>
        <v>0</v>
      </c>
      <c r="I42" s="4">
        <v>4</v>
      </c>
      <c r="J42" s="6" t="str">
        <f>IF(C42=100,M42/4,IF(C42=150,K42/6,""))</f>
        <v/>
      </c>
      <c r="K42" s="7" t="str">
        <f>IF(C42=150,G42*I42-G42,"")</f>
        <v/>
      </c>
      <c r="L42" s="7" t="str">
        <f>IF(C42=70,G42*I42-G42,"")</f>
        <v/>
      </c>
      <c r="M42" s="7" t="str">
        <f>IF(C42=100,G42*I42-G42,"")</f>
        <v/>
      </c>
      <c r="N42" s="8">
        <f>H42*I42-H42</f>
        <v>0</v>
      </c>
      <c r="O42" s="8" t="str">
        <f>IF(C42=100,(M42+G42)/4,IF(C42=150,(K42+G42)/6,IF(C42=70,(L42+G42)/2.8,"")))</f>
        <v/>
      </c>
      <c r="P42" s="9" t="str">
        <f>IF(C42=100,G42/4,IF(C42=150,G42/6,IF(C42=70,G42/2.8,"")))</f>
        <v/>
      </c>
      <c r="Q42" s="10" t="str">
        <f>IF(P42="","",P42/25)</f>
        <v/>
      </c>
    </row>
    <row r="43" spans="1:17" x14ac:dyDescent="0.25">
      <c r="A43" s="12" t="s">
        <v>112</v>
      </c>
      <c r="B43" s="12" t="s">
        <v>215</v>
      </c>
      <c r="C43" s="11"/>
      <c r="D43" s="11"/>
      <c r="E43" s="11"/>
      <c r="F43" s="20">
        <f>G43/1000</f>
        <v>1.0999999999999999E-2</v>
      </c>
      <c r="G43" s="13">
        <v>11</v>
      </c>
      <c r="H43" s="11"/>
      <c r="I43" s="4">
        <v>4</v>
      </c>
      <c r="J43" s="28"/>
      <c r="K43" s="29"/>
      <c r="L43" s="29"/>
      <c r="M43" s="29"/>
      <c r="N43" s="11"/>
      <c r="O43" s="11"/>
      <c r="P43" s="11"/>
      <c r="Q43" s="11"/>
    </row>
    <row r="44" spans="1:17" x14ac:dyDescent="0.25">
      <c r="A44" s="3" t="s">
        <v>68</v>
      </c>
      <c r="B44" s="3" t="s">
        <v>209</v>
      </c>
      <c r="C44" s="4"/>
      <c r="D44" s="4"/>
      <c r="E44" s="4"/>
      <c r="F44" s="20"/>
      <c r="G44" s="4">
        <v>0.20699999999999999</v>
      </c>
      <c r="H44" s="5">
        <f>D44*G44</f>
        <v>0</v>
      </c>
      <c r="I44" s="4">
        <v>4</v>
      </c>
      <c r="J44" s="6" t="str">
        <f>IF(C44=100,M44/4,IF(C44=150,K44/6,""))</f>
        <v/>
      </c>
      <c r="K44" s="7" t="str">
        <f>IF(C44=150,G44*I44-G44,"")</f>
        <v/>
      </c>
      <c r="L44" s="7" t="str">
        <f>IF(C44=70,G44*I44-G44,"")</f>
        <v/>
      </c>
      <c r="M44" s="7" t="str">
        <f>IF(C44=100,G44*I44-G44,"")</f>
        <v/>
      </c>
      <c r="N44" s="8">
        <f>H44*I44-H44</f>
        <v>0</v>
      </c>
      <c r="O44" s="8" t="str">
        <f>IF(C44=100,(M44+G44)/4,IF(C44=150,(K44+G44)/6,IF(C44=70,(L44+G44)/2.8,"")))</f>
        <v/>
      </c>
      <c r="P44" s="9" t="str">
        <f>IF(C44=100,G44/4,IF(C44=150,G44/6,IF(C44=70,G44/2.8,"")))</f>
        <v/>
      </c>
      <c r="Q44" s="10" t="str">
        <f>IF(P44="","",P44/25)</f>
        <v/>
      </c>
    </row>
    <row r="45" spans="1:17" x14ac:dyDescent="0.25">
      <c r="A45" s="3" t="s">
        <v>47</v>
      </c>
      <c r="B45" s="3" t="s">
        <v>209</v>
      </c>
      <c r="C45" s="4"/>
      <c r="D45" s="4"/>
      <c r="E45" s="4"/>
      <c r="F45" s="20"/>
      <c r="G45" s="4">
        <v>0.109</v>
      </c>
      <c r="H45" s="5">
        <f>D45*G45</f>
        <v>0</v>
      </c>
      <c r="I45" s="4">
        <v>4</v>
      </c>
      <c r="J45" s="6" t="str">
        <f>IF(C45=100,M45/4,IF(C45=150,K45/6,""))</f>
        <v/>
      </c>
      <c r="K45" s="7" t="str">
        <f>IF(C45=150,G45*I45-G45,"")</f>
        <v/>
      </c>
      <c r="L45" s="7" t="str">
        <f>IF(C45=70,G45*I45-G45,"")</f>
        <v/>
      </c>
      <c r="M45" s="7" t="str">
        <f>IF(C45=100,G45*I45-G45,"")</f>
        <v/>
      </c>
      <c r="N45" s="8">
        <f>H45*I45-H45</f>
        <v>0</v>
      </c>
      <c r="O45" s="8" t="str">
        <f>IF(C45=100,(M45+G45)/4,IF(C45=150,(K45+G45)/6,IF(C45=70,(L45+G45)/2.8,"")))</f>
        <v/>
      </c>
      <c r="P45" s="9" t="str">
        <f>IF(C45=100,G45/4,IF(C45=150,G45/6,IF(C45=70,G45/2.8,"")))</f>
        <v/>
      </c>
      <c r="Q45" s="10" t="str">
        <f>IF(P45="","",P45/25)</f>
        <v/>
      </c>
    </row>
    <row r="46" spans="1:17" x14ac:dyDescent="0.25">
      <c r="A46" s="3" t="s">
        <v>48</v>
      </c>
      <c r="B46" s="3" t="s">
        <v>209</v>
      </c>
      <c r="C46" s="4"/>
      <c r="D46" s="4"/>
      <c r="E46" s="4"/>
      <c r="F46" s="20">
        <f>G46/500</f>
        <v>1.7899999999999999E-2</v>
      </c>
      <c r="G46" s="4">
        <v>8.9499999999999993</v>
      </c>
      <c r="H46" s="5">
        <f>D46*G46</f>
        <v>0</v>
      </c>
      <c r="I46" s="4">
        <v>4</v>
      </c>
      <c r="J46" s="6" t="str">
        <f>IF(C46=100,M46/4,IF(C46=150,K46/6,""))</f>
        <v/>
      </c>
      <c r="K46" s="7" t="str">
        <f>IF(C46=150,G46*I46-G46,"")</f>
        <v/>
      </c>
      <c r="L46" s="7" t="str">
        <f>IF(C46=70,G46*I46-G46,"")</f>
        <v/>
      </c>
      <c r="M46" s="7" t="str">
        <f>IF(C46=100,G46*I46-G46,"")</f>
        <v/>
      </c>
      <c r="N46" s="8">
        <f>H46*I46-H46</f>
        <v>0</v>
      </c>
      <c r="O46" s="8" t="str">
        <f>IF(C46=100,(M46+G46)/4,IF(C46=150,(K46+G46)/6,IF(C46=70,(L46+G46)/2.8,"")))</f>
        <v/>
      </c>
      <c r="P46" s="9" t="str">
        <f>IF(C46=100,G46/4,IF(C46=150,G46/6,IF(C46=70,G46/2.8,"")))</f>
        <v/>
      </c>
      <c r="Q46" s="10" t="str">
        <f>IF(P46="","",P46/25)</f>
        <v/>
      </c>
    </row>
    <row r="47" spans="1:17" x14ac:dyDescent="0.25">
      <c r="A47" s="3" t="s">
        <v>71</v>
      </c>
      <c r="B47" s="3" t="s">
        <v>209</v>
      </c>
      <c r="C47" s="4"/>
      <c r="D47" s="4"/>
      <c r="E47" s="4"/>
      <c r="F47" s="20">
        <f>G47/450</f>
        <v>1.8888888888888889E-2</v>
      </c>
      <c r="G47" s="4">
        <v>8.5</v>
      </c>
      <c r="H47" s="5">
        <f>D47*G47</f>
        <v>0</v>
      </c>
      <c r="I47" s="4">
        <v>4</v>
      </c>
      <c r="J47" s="6" t="str">
        <f>IF(C47=100,M47/4,IF(C47=150,K47/6,""))</f>
        <v/>
      </c>
      <c r="K47" s="7" t="str">
        <f>IF(C47=150,G47*I47-G47,"")</f>
        <v/>
      </c>
      <c r="L47" s="7" t="str">
        <f>IF(C47=70,G47*I47-G47,"")</f>
        <v/>
      </c>
      <c r="M47" s="7" t="str">
        <f>IF(C47=100,G47*I47-G47,"")</f>
        <v/>
      </c>
      <c r="N47" s="8">
        <f>H47*I47-H47</f>
        <v>0</v>
      </c>
      <c r="O47" s="8" t="str">
        <f>IF(C47=100,(M47+G47)/4,IF(C47=150,(K47+G47)/6,IF(C47=70,(L47+G47)/2.8,"")))</f>
        <v/>
      </c>
      <c r="P47" s="9" t="str">
        <f>IF(C47=100,G47/4,IF(C47=150,G47/6,IF(C47=70,G47/2.8,"")))</f>
        <v/>
      </c>
      <c r="Q47" s="10" t="str">
        <f>IF(P47="","",P47/25)</f>
        <v/>
      </c>
    </row>
    <row r="48" spans="1:17" x14ac:dyDescent="0.25">
      <c r="A48" s="12" t="s">
        <v>102</v>
      </c>
      <c r="B48" s="12" t="s">
        <v>215</v>
      </c>
      <c r="C48" s="11"/>
      <c r="D48" s="11"/>
      <c r="E48" s="11"/>
      <c r="F48" s="20">
        <f>G48/250</f>
        <v>1.9600000000000003E-2</v>
      </c>
      <c r="G48" s="13">
        <v>4.9000000000000004</v>
      </c>
      <c r="H48" s="11"/>
      <c r="I48" s="4">
        <v>4</v>
      </c>
      <c r="J48" s="28"/>
      <c r="K48" s="29"/>
      <c r="L48" s="29"/>
      <c r="M48" s="29"/>
      <c r="N48" s="11"/>
      <c r="O48" s="11"/>
      <c r="P48" s="11"/>
      <c r="Q48" s="11"/>
    </row>
    <row r="49" spans="1:17" x14ac:dyDescent="0.25">
      <c r="A49" s="12" t="s">
        <v>107</v>
      </c>
      <c r="B49" s="12" t="s">
        <v>215</v>
      </c>
      <c r="C49" s="11"/>
      <c r="D49" s="11"/>
      <c r="E49" s="11"/>
      <c r="F49" s="20">
        <f>G49/360</f>
        <v>3.8055555555555551E-2</v>
      </c>
      <c r="G49" s="13">
        <v>13.7</v>
      </c>
      <c r="H49" s="11"/>
      <c r="I49" s="4">
        <v>4</v>
      </c>
      <c r="J49" s="28"/>
      <c r="K49" s="29"/>
      <c r="L49" s="29"/>
      <c r="M49" s="29"/>
      <c r="N49" s="11"/>
      <c r="O49" s="11"/>
      <c r="P49" s="11"/>
      <c r="Q49" s="11"/>
    </row>
    <row r="50" spans="1:17" x14ac:dyDescent="0.25">
      <c r="A50" s="3" t="s">
        <v>73</v>
      </c>
      <c r="B50" s="3" t="s">
        <v>215</v>
      </c>
      <c r="C50" s="4"/>
      <c r="D50" s="4"/>
      <c r="E50" s="4"/>
      <c r="F50" s="20">
        <f>G50/750</f>
        <v>1.3266666666666666E-2</v>
      </c>
      <c r="G50" s="4">
        <v>9.9499999999999993</v>
      </c>
      <c r="H50" s="5">
        <f>D50*G50</f>
        <v>0</v>
      </c>
      <c r="I50" s="4">
        <v>4</v>
      </c>
      <c r="J50" s="6" t="str">
        <f>IF(C50=100,M50/4,IF(C50=150,K50/6,""))</f>
        <v/>
      </c>
      <c r="K50" s="7" t="str">
        <f>IF(C50=150,G50*I50-G50,"")</f>
        <v/>
      </c>
      <c r="L50" s="7" t="str">
        <f>IF(C50=70,G50*I50-G50,"")</f>
        <v/>
      </c>
      <c r="M50" s="7" t="str">
        <f>IF(C50=100,G50*I50-G50,"")</f>
        <v/>
      </c>
      <c r="N50" s="8">
        <f>H50*I50-H50</f>
        <v>0</v>
      </c>
      <c r="O50" s="8" t="str">
        <f>IF(C50=100,(M50+G50)/4,IF(C50=150,(K50+G50)/6,IF(C50=70,(L50+G50)/2.8,"")))</f>
        <v/>
      </c>
      <c r="P50" s="9" t="str">
        <f>IF(C50=100,G50/4,IF(C50=150,G50/6,IF(C50=70,G50/2.8,"")))</f>
        <v/>
      </c>
      <c r="Q50" s="10" t="str">
        <f>IF(P50="","",P50/25)</f>
        <v/>
      </c>
    </row>
    <row r="51" spans="1:17" x14ac:dyDescent="0.25">
      <c r="A51" s="11"/>
      <c r="B51" s="11"/>
      <c r="C51" s="11"/>
      <c r="D51" s="11"/>
      <c r="E51" s="11"/>
      <c r="F51" s="11"/>
      <c r="G51" s="11"/>
      <c r="H51" s="11"/>
      <c r="I51" s="4">
        <v>4</v>
      </c>
      <c r="J51" s="28"/>
      <c r="K51" s="29"/>
      <c r="L51" s="29"/>
      <c r="M51" s="29"/>
      <c r="N51" s="11"/>
      <c r="O51" s="11"/>
      <c r="P51" s="11"/>
      <c r="Q51" s="11"/>
    </row>
    <row r="52" spans="1:17" x14ac:dyDescent="0.25">
      <c r="A52" s="11"/>
      <c r="B52" s="11"/>
      <c r="C52" s="11"/>
      <c r="D52" s="11"/>
      <c r="E52" s="11"/>
      <c r="F52" s="11"/>
      <c r="G52" s="11"/>
      <c r="H52" s="11"/>
      <c r="I52" s="4">
        <v>4</v>
      </c>
      <c r="J52" s="28"/>
      <c r="K52" s="29"/>
      <c r="L52" s="29"/>
      <c r="M52" s="29"/>
      <c r="N52" s="11"/>
      <c r="O52" s="11"/>
      <c r="P52" s="11"/>
      <c r="Q52" s="11"/>
    </row>
    <row r="53" spans="1:17" x14ac:dyDescent="0.25">
      <c r="A53" s="11"/>
      <c r="B53" s="11"/>
      <c r="C53" s="11"/>
      <c r="D53" s="11"/>
      <c r="E53" s="11"/>
      <c r="F53" s="11"/>
      <c r="G53" s="11"/>
      <c r="H53" s="11"/>
      <c r="I53" s="4">
        <v>4</v>
      </c>
      <c r="J53" s="28"/>
      <c r="K53" s="29"/>
      <c r="L53" s="29"/>
      <c r="M53" s="29"/>
      <c r="N53" s="11"/>
      <c r="O53" s="11"/>
      <c r="P53" s="11"/>
      <c r="Q53" s="11"/>
    </row>
    <row r="54" spans="1:17" x14ac:dyDescent="0.25">
      <c r="A54" s="11"/>
      <c r="B54" s="11"/>
      <c r="C54" s="11"/>
      <c r="D54" s="11"/>
      <c r="E54" s="11"/>
      <c r="F54" s="11"/>
      <c r="G54" s="11"/>
      <c r="H54" s="11"/>
      <c r="I54" s="4">
        <v>4</v>
      </c>
      <c r="J54" s="28"/>
      <c r="K54" s="29"/>
      <c r="L54" s="29"/>
      <c r="M54" s="29"/>
      <c r="N54" s="11"/>
      <c r="O54" s="11"/>
      <c r="P54" s="11"/>
      <c r="Q54" s="11"/>
    </row>
    <row r="55" spans="1:17" x14ac:dyDescent="0.25">
      <c r="A55" s="11"/>
      <c r="B55" s="11"/>
      <c r="C55" s="11"/>
      <c r="D55" s="11"/>
      <c r="E55" s="11"/>
      <c r="F55" s="11"/>
      <c r="G55" s="11"/>
      <c r="H55" s="11"/>
      <c r="I55" s="4">
        <v>4</v>
      </c>
      <c r="J55" s="28"/>
      <c r="K55" s="29"/>
      <c r="L55" s="29"/>
      <c r="M55" s="29"/>
      <c r="N55" s="11"/>
      <c r="O55" s="11"/>
      <c r="P55" s="11"/>
      <c r="Q55" s="11"/>
    </row>
    <row r="56" spans="1:17" x14ac:dyDescent="0.25">
      <c r="A56" s="11"/>
      <c r="B56" s="11"/>
      <c r="C56" s="11"/>
      <c r="D56" s="11"/>
      <c r="E56" s="11"/>
      <c r="F56" s="11"/>
      <c r="G56" s="11"/>
      <c r="H56" s="11"/>
      <c r="I56" s="4">
        <v>4</v>
      </c>
      <c r="J56" s="28"/>
      <c r="K56" s="29"/>
      <c r="L56" s="29"/>
      <c r="M56" s="29"/>
      <c r="N56" s="11"/>
      <c r="O56" s="11"/>
      <c r="P56" s="11"/>
      <c r="Q56" s="11"/>
    </row>
    <row r="57" spans="1:17" x14ac:dyDescent="0.25">
      <c r="A57" s="11"/>
      <c r="B57" s="11"/>
      <c r="C57" s="11"/>
      <c r="D57" s="11"/>
      <c r="E57" s="11"/>
      <c r="F57" s="11"/>
      <c r="G57" s="11"/>
      <c r="H57" s="11"/>
      <c r="I57" s="4">
        <v>4</v>
      </c>
      <c r="J57" s="28"/>
      <c r="K57" s="29"/>
      <c r="L57" s="29"/>
      <c r="M57" s="29"/>
      <c r="N57" s="11"/>
      <c r="O57" s="11"/>
      <c r="P57" s="11"/>
      <c r="Q57" s="11"/>
    </row>
    <row r="58" spans="1:17" x14ac:dyDescent="0.25">
      <c r="A58" s="11"/>
      <c r="B58" s="11"/>
      <c r="C58" s="11"/>
      <c r="D58" s="11"/>
      <c r="E58" s="11"/>
      <c r="F58" s="11"/>
      <c r="G58" s="11"/>
      <c r="H58" s="11"/>
      <c r="I58" s="4">
        <v>4</v>
      </c>
      <c r="J58" s="28"/>
      <c r="K58" s="29"/>
      <c r="L58" s="29"/>
      <c r="M58" s="29"/>
      <c r="N58" s="11"/>
      <c r="O58" s="11"/>
      <c r="P58" s="11"/>
      <c r="Q58" s="11"/>
    </row>
    <row r="59" spans="1:17" x14ac:dyDescent="0.25">
      <c r="A59" s="11"/>
      <c r="B59" s="11"/>
      <c r="C59" s="11"/>
      <c r="D59" s="11"/>
      <c r="E59" s="11"/>
      <c r="F59" s="11"/>
      <c r="G59" s="11"/>
      <c r="H59" s="11"/>
      <c r="I59" s="4">
        <v>4</v>
      </c>
      <c r="J59" s="28"/>
      <c r="K59" s="29"/>
      <c r="L59" s="29"/>
      <c r="M59" s="29"/>
      <c r="N59" s="11"/>
      <c r="O59" s="11"/>
      <c r="P59" s="11"/>
      <c r="Q59" s="11"/>
    </row>
    <row r="60" spans="1:17" x14ac:dyDescent="0.25">
      <c r="A60" s="11"/>
      <c r="B60" s="11"/>
      <c r="C60" s="11"/>
      <c r="D60" s="11"/>
      <c r="E60" s="11"/>
      <c r="F60" s="11"/>
      <c r="G60" s="11"/>
      <c r="H60" s="11"/>
      <c r="I60" s="4">
        <v>4</v>
      </c>
      <c r="J60" s="28"/>
      <c r="K60" s="29"/>
      <c r="L60" s="29"/>
      <c r="M60" s="29"/>
      <c r="N60" s="11"/>
      <c r="O60" s="11"/>
      <c r="P60" s="11"/>
      <c r="Q60" s="11"/>
    </row>
    <row r="61" spans="1:17" x14ac:dyDescent="0.25">
      <c r="A61" s="11"/>
      <c r="B61" s="11"/>
      <c r="C61" s="11"/>
      <c r="D61" s="11"/>
      <c r="E61" s="11"/>
      <c r="F61" s="11"/>
      <c r="G61" s="11"/>
      <c r="H61" s="11"/>
      <c r="I61" s="4">
        <v>4</v>
      </c>
      <c r="J61" s="28"/>
      <c r="K61" s="29"/>
      <c r="L61" s="29"/>
      <c r="M61" s="29"/>
      <c r="N61" s="11"/>
      <c r="O61" s="11"/>
      <c r="P61" s="11"/>
      <c r="Q61" s="11"/>
    </row>
    <row r="62" spans="1:17" x14ac:dyDescent="0.25">
      <c r="A62" s="11"/>
      <c r="B62" s="11"/>
      <c r="C62" s="11"/>
      <c r="D62" s="11"/>
      <c r="E62" s="11"/>
      <c r="F62" s="11"/>
      <c r="G62" s="11"/>
      <c r="H62" s="11"/>
      <c r="I62" s="4">
        <v>4</v>
      </c>
      <c r="J62" s="28"/>
      <c r="K62" s="29"/>
      <c r="L62" s="29"/>
      <c r="M62" s="29"/>
      <c r="N62" s="11"/>
      <c r="O62" s="11"/>
      <c r="P62" s="11"/>
      <c r="Q62" s="11"/>
    </row>
    <row r="63" spans="1:17" x14ac:dyDescent="0.25">
      <c r="A63" s="11"/>
      <c r="B63" s="11"/>
      <c r="C63" s="11"/>
      <c r="D63" s="11"/>
      <c r="E63" s="11"/>
      <c r="F63" s="11"/>
      <c r="G63" s="11"/>
      <c r="H63" s="11"/>
      <c r="I63" s="4">
        <v>4</v>
      </c>
      <c r="J63" s="28"/>
      <c r="K63" s="29"/>
      <c r="L63" s="29"/>
      <c r="M63" s="29"/>
      <c r="N63" s="11"/>
      <c r="O63" s="11"/>
      <c r="P63" s="11"/>
      <c r="Q63" s="11"/>
    </row>
    <row r="64" spans="1:17" x14ac:dyDescent="0.25">
      <c r="A64" s="11"/>
      <c r="B64" s="11"/>
      <c r="C64" s="11"/>
      <c r="D64" s="11"/>
      <c r="E64" s="11"/>
      <c r="F64" s="11"/>
      <c r="G64" s="11"/>
      <c r="H64" s="11"/>
      <c r="I64" s="4">
        <v>4</v>
      </c>
      <c r="J64" s="28"/>
      <c r="K64" s="29"/>
      <c r="L64" s="29"/>
      <c r="M64" s="29"/>
      <c r="N64" s="11"/>
      <c r="O64" s="11"/>
      <c r="P64" s="11"/>
      <c r="Q64" s="11"/>
    </row>
    <row r="65" spans="1:17" x14ac:dyDescent="0.25">
      <c r="A65" s="11"/>
      <c r="B65" s="11"/>
      <c r="C65" s="11"/>
      <c r="D65" s="11"/>
      <c r="E65" s="11"/>
      <c r="F65" s="11"/>
      <c r="G65" s="11"/>
      <c r="H65" s="11"/>
      <c r="I65" s="4">
        <v>4</v>
      </c>
      <c r="J65" s="28"/>
      <c r="K65" s="29"/>
      <c r="L65" s="29"/>
      <c r="M65" s="29"/>
      <c r="N65" s="11"/>
      <c r="O65" s="11"/>
      <c r="P65" s="11"/>
      <c r="Q65" s="11"/>
    </row>
    <row r="66" spans="1:17" x14ac:dyDescent="0.25">
      <c r="A66" s="11"/>
      <c r="B66" s="11"/>
      <c r="C66" s="11"/>
      <c r="D66" s="11"/>
      <c r="E66" s="11"/>
      <c r="F66" s="11"/>
      <c r="G66" s="11"/>
      <c r="H66" s="11"/>
      <c r="I66" s="4">
        <v>4</v>
      </c>
      <c r="J66" s="28"/>
      <c r="K66" s="29"/>
      <c r="L66" s="29"/>
      <c r="M66" s="29"/>
      <c r="N66" s="11"/>
      <c r="O66" s="11"/>
      <c r="P66" s="11"/>
      <c r="Q66" s="11"/>
    </row>
    <row r="67" spans="1:17" x14ac:dyDescent="0.25">
      <c r="A67" s="11"/>
      <c r="B67" s="11"/>
      <c r="C67" s="11"/>
      <c r="D67" s="11"/>
      <c r="E67" s="11"/>
      <c r="F67" s="11"/>
      <c r="G67" s="11"/>
      <c r="H67" s="11"/>
      <c r="I67" s="4">
        <v>4</v>
      </c>
      <c r="J67" s="28"/>
      <c r="K67" s="29"/>
      <c r="L67" s="29"/>
      <c r="M67" s="29"/>
      <c r="N67" s="11"/>
      <c r="O67" s="11"/>
      <c r="P67" s="11"/>
      <c r="Q67" s="11"/>
    </row>
    <row r="68" spans="1:17" x14ac:dyDescent="0.25">
      <c r="A68" s="11"/>
      <c r="B68" s="11"/>
      <c r="C68" s="11"/>
      <c r="D68" s="11"/>
      <c r="E68" s="11"/>
      <c r="F68" s="11"/>
      <c r="G68" s="11"/>
      <c r="H68" s="11"/>
      <c r="I68" s="4">
        <v>4</v>
      </c>
      <c r="J68" s="28"/>
      <c r="K68" s="29"/>
      <c r="L68" s="29"/>
      <c r="M68" s="29"/>
      <c r="N68" s="11"/>
      <c r="O68" s="11"/>
      <c r="P68" s="11"/>
      <c r="Q68" s="11"/>
    </row>
    <row r="69" spans="1:17" x14ac:dyDescent="0.25">
      <c r="A69" s="11"/>
      <c r="B69" s="11"/>
      <c r="C69" s="11"/>
      <c r="D69" s="11"/>
      <c r="E69" s="11"/>
      <c r="F69" s="11"/>
      <c r="G69" s="11"/>
      <c r="H69" s="11"/>
      <c r="I69" s="4">
        <v>4</v>
      </c>
      <c r="J69" s="28"/>
      <c r="K69" s="29"/>
      <c r="L69" s="29"/>
      <c r="M69" s="29"/>
      <c r="N69" s="11"/>
      <c r="O69" s="11"/>
      <c r="P69" s="11"/>
      <c r="Q69" s="11"/>
    </row>
    <row r="70" spans="1:17" x14ac:dyDescent="0.25">
      <c r="A70" s="11"/>
      <c r="B70" s="11"/>
      <c r="C70" s="11"/>
      <c r="D70" s="11"/>
      <c r="E70" s="11"/>
      <c r="F70" s="11"/>
      <c r="G70" s="11"/>
      <c r="H70" s="11"/>
      <c r="I70" s="4">
        <v>4</v>
      </c>
      <c r="J70" s="28"/>
      <c r="K70" s="29"/>
      <c r="L70" s="29"/>
      <c r="M70" s="29"/>
      <c r="N70" s="11"/>
      <c r="O70" s="11"/>
      <c r="P70" s="11"/>
      <c r="Q70" s="11"/>
    </row>
    <row r="71" spans="1:17" x14ac:dyDescent="0.25">
      <c r="A71" s="11"/>
      <c r="B71" s="11"/>
      <c r="C71" s="11"/>
      <c r="D71" s="11"/>
      <c r="E71" s="11"/>
      <c r="F71" s="11"/>
      <c r="G71" s="11"/>
      <c r="H71" s="11"/>
      <c r="I71" s="4">
        <v>4</v>
      </c>
      <c r="J71" s="28"/>
      <c r="K71" s="29"/>
      <c r="L71" s="29"/>
      <c r="M71" s="29"/>
      <c r="N71" s="11"/>
      <c r="O71" s="11"/>
      <c r="P71" s="11"/>
      <c r="Q71" s="11"/>
    </row>
    <row r="72" spans="1:17" x14ac:dyDescent="0.25">
      <c r="A72" s="11"/>
      <c r="B72" s="11"/>
      <c r="C72" s="11"/>
      <c r="D72" s="11"/>
      <c r="E72" s="11"/>
      <c r="F72" s="11"/>
      <c r="G72" s="11"/>
      <c r="H72" s="11"/>
      <c r="I72" s="4">
        <v>4</v>
      </c>
      <c r="J72" s="28"/>
      <c r="K72" s="29"/>
      <c r="L72" s="29"/>
      <c r="M72" s="29"/>
      <c r="N72" s="11"/>
      <c r="O72" s="11"/>
      <c r="P72" s="11"/>
      <c r="Q72" s="11"/>
    </row>
    <row r="73" spans="1:17" x14ac:dyDescent="0.25">
      <c r="A73" s="11"/>
      <c r="B73" s="11"/>
      <c r="C73" s="11"/>
      <c r="D73" s="11"/>
      <c r="E73" s="11"/>
      <c r="F73" s="11"/>
      <c r="G73" s="11"/>
      <c r="H73" s="11"/>
      <c r="I73" s="4">
        <v>4</v>
      </c>
      <c r="J73" s="28"/>
      <c r="K73" s="29"/>
      <c r="L73" s="29"/>
      <c r="M73" s="29"/>
      <c r="N73" s="11"/>
      <c r="O73" s="11"/>
      <c r="P73" s="11"/>
      <c r="Q73" s="11"/>
    </row>
    <row r="74" spans="1:17" x14ac:dyDescent="0.25">
      <c r="A74" s="11"/>
      <c r="B74" s="11"/>
      <c r="C74" s="11"/>
      <c r="D74" s="11"/>
      <c r="E74" s="11"/>
      <c r="F74" s="11"/>
      <c r="G74" s="11"/>
      <c r="H74" s="11"/>
      <c r="I74" s="4">
        <v>4</v>
      </c>
      <c r="J74" s="28"/>
      <c r="K74" s="29"/>
      <c r="L74" s="29"/>
      <c r="M74" s="29"/>
      <c r="N74" s="11"/>
      <c r="O74" s="11"/>
      <c r="P74" s="11"/>
      <c r="Q74" s="11"/>
    </row>
    <row r="75" spans="1:17" x14ac:dyDescent="0.25">
      <c r="A75" s="11"/>
      <c r="B75" s="11"/>
      <c r="C75" s="11"/>
      <c r="D75" s="11"/>
      <c r="E75" s="11"/>
      <c r="F75" s="11"/>
      <c r="G75" s="11"/>
      <c r="H75" s="11"/>
      <c r="I75" s="4">
        <v>4</v>
      </c>
      <c r="J75" s="28"/>
      <c r="K75" s="29"/>
      <c r="L75" s="29"/>
      <c r="M75" s="29"/>
      <c r="N75" s="11"/>
      <c r="O75" s="11"/>
      <c r="P75" s="11"/>
      <c r="Q75" s="11"/>
    </row>
    <row r="76" spans="1:17" x14ac:dyDescent="0.25">
      <c r="A76" s="11"/>
      <c r="B76" s="11"/>
      <c r="C76" s="11"/>
      <c r="D76" s="11"/>
      <c r="E76" s="11"/>
      <c r="F76" s="11"/>
      <c r="G76" s="11"/>
      <c r="H76" s="11"/>
      <c r="I76" s="4">
        <v>4</v>
      </c>
      <c r="J76" s="28"/>
      <c r="K76" s="29"/>
      <c r="L76" s="29"/>
      <c r="M76" s="29"/>
      <c r="N76" s="11"/>
      <c r="O76" s="11"/>
      <c r="P76" s="11"/>
      <c r="Q76" s="11"/>
    </row>
    <row r="77" spans="1:17" x14ac:dyDescent="0.25">
      <c r="A77" s="11"/>
      <c r="B77" s="11"/>
      <c r="C77" s="11"/>
      <c r="D77" s="11"/>
      <c r="E77" s="11"/>
      <c r="F77" s="11"/>
      <c r="G77" s="11"/>
      <c r="H77" s="11"/>
      <c r="I77" s="4">
        <v>4</v>
      </c>
      <c r="J77" s="28"/>
      <c r="K77" s="29"/>
      <c r="L77" s="29"/>
      <c r="M77" s="29"/>
      <c r="N77" s="11"/>
      <c r="O77" s="11"/>
      <c r="P77" s="11"/>
      <c r="Q77" s="11"/>
    </row>
    <row r="78" spans="1:17" x14ac:dyDescent="0.25">
      <c r="A78" s="11"/>
      <c r="B78" s="11"/>
      <c r="C78" s="11"/>
      <c r="D78" s="11"/>
      <c r="E78" s="11"/>
      <c r="F78" s="11"/>
      <c r="G78" s="11"/>
      <c r="H78" s="11"/>
      <c r="I78" s="4">
        <v>4</v>
      </c>
      <c r="J78" s="28"/>
      <c r="K78" s="29"/>
      <c r="L78" s="29"/>
      <c r="M78" s="29"/>
      <c r="N78" s="11"/>
      <c r="O78" s="11"/>
      <c r="P78" s="11"/>
      <c r="Q78" s="11"/>
    </row>
    <row r="79" spans="1:17" x14ac:dyDescent="0.25">
      <c r="A79" s="11"/>
      <c r="B79" s="11"/>
      <c r="C79" s="11"/>
      <c r="D79" s="11"/>
      <c r="E79" s="11"/>
      <c r="F79" s="11"/>
      <c r="G79" s="11"/>
      <c r="H79" s="11"/>
      <c r="I79" s="4">
        <v>4</v>
      </c>
      <c r="J79" s="28"/>
      <c r="K79" s="29"/>
      <c r="L79" s="29"/>
      <c r="M79" s="29"/>
      <c r="N79" s="11"/>
      <c r="O79" s="11"/>
      <c r="P79" s="11"/>
      <c r="Q79" s="11"/>
    </row>
    <row r="80" spans="1:17" x14ac:dyDescent="0.25">
      <c r="A80" s="11"/>
      <c r="B80" s="11"/>
      <c r="C80" s="11"/>
      <c r="D80" s="11"/>
      <c r="E80" s="11"/>
      <c r="F80" s="11"/>
      <c r="G80" s="11"/>
      <c r="H80" s="11"/>
      <c r="I80" s="4">
        <v>4</v>
      </c>
      <c r="J80" s="28"/>
      <c r="K80" s="29"/>
      <c r="L80" s="29"/>
      <c r="M80" s="29"/>
      <c r="N80" s="11"/>
      <c r="O80" s="11"/>
      <c r="P80" s="11"/>
      <c r="Q80" s="11"/>
    </row>
    <row r="81" spans="1:17" x14ac:dyDescent="0.25">
      <c r="A81" s="11"/>
      <c r="B81" s="11"/>
      <c r="C81" s="11"/>
      <c r="D81" s="11"/>
      <c r="E81" s="11"/>
      <c r="F81" s="11"/>
      <c r="G81" s="11"/>
      <c r="H81" s="11"/>
      <c r="I81" s="4">
        <v>4</v>
      </c>
      <c r="J81" s="28"/>
      <c r="K81" s="29"/>
      <c r="L81" s="29"/>
      <c r="M81" s="29"/>
      <c r="N81" s="11"/>
      <c r="O81" s="11"/>
      <c r="P81" s="11"/>
      <c r="Q81" s="11"/>
    </row>
    <row r="82" spans="1:17" x14ac:dyDescent="0.25">
      <c r="A82" s="11"/>
      <c r="B82" s="11"/>
      <c r="C82" s="11"/>
      <c r="D82" s="11"/>
      <c r="E82" s="11"/>
      <c r="F82" s="11"/>
      <c r="G82" s="11"/>
      <c r="H82" s="11"/>
      <c r="I82" s="4">
        <v>4</v>
      </c>
      <c r="J82" s="28"/>
      <c r="K82" s="29"/>
      <c r="L82" s="29"/>
      <c r="M82" s="29"/>
      <c r="N82" s="11"/>
      <c r="O82" s="11"/>
      <c r="P82" s="11"/>
      <c r="Q82" s="11"/>
    </row>
    <row r="83" spans="1:17" x14ac:dyDescent="0.25">
      <c r="A83" s="11"/>
      <c r="B83" s="11"/>
      <c r="C83" s="11"/>
      <c r="D83" s="11"/>
      <c r="E83" s="11"/>
      <c r="F83" s="11"/>
      <c r="G83" s="11"/>
      <c r="H83" s="11"/>
      <c r="I83" s="4">
        <v>4</v>
      </c>
      <c r="J83" s="28"/>
      <c r="K83" s="29"/>
      <c r="L83" s="29"/>
      <c r="M83" s="29"/>
      <c r="N83" s="11"/>
      <c r="O83" s="11"/>
      <c r="P83" s="11"/>
      <c r="Q83" s="11"/>
    </row>
    <row r="84" spans="1:17" x14ac:dyDescent="0.25">
      <c r="A84" s="11"/>
      <c r="B84" s="11"/>
      <c r="C84" s="11"/>
      <c r="D84" s="11"/>
      <c r="E84" s="11"/>
      <c r="F84" s="11"/>
      <c r="G84" s="11"/>
      <c r="H84" s="11"/>
      <c r="I84" s="4">
        <v>4</v>
      </c>
      <c r="J84" s="28"/>
      <c r="K84" s="29"/>
      <c r="L84" s="29"/>
      <c r="M84" s="29"/>
      <c r="N84" s="11"/>
      <c r="O84" s="11"/>
      <c r="P84" s="11"/>
      <c r="Q84" s="11"/>
    </row>
    <row r="85" spans="1:17" x14ac:dyDescent="0.25">
      <c r="A85" s="11"/>
      <c r="B85" s="11"/>
      <c r="C85" s="11"/>
      <c r="D85" s="11"/>
      <c r="E85" s="11"/>
      <c r="F85" s="11"/>
      <c r="G85" s="11"/>
      <c r="H85" s="11"/>
      <c r="I85" s="4">
        <v>4</v>
      </c>
      <c r="J85" s="28"/>
      <c r="K85" s="29"/>
      <c r="L85" s="29"/>
      <c r="M85" s="29"/>
      <c r="N85" s="11"/>
      <c r="O85" s="11"/>
      <c r="P85" s="11"/>
      <c r="Q85" s="11"/>
    </row>
    <row r="86" spans="1:17" x14ac:dyDescent="0.25">
      <c r="A86" s="11"/>
      <c r="B86" s="11"/>
      <c r="C86" s="11"/>
      <c r="D86" s="11"/>
      <c r="E86" s="11"/>
      <c r="F86" s="11"/>
      <c r="G86" s="11"/>
      <c r="H86" s="11"/>
      <c r="I86" s="4">
        <v>4</v>
      </c>
      <c r="J86" s="28"/>
      <c r="K86" s="29"/>
      <c r="L86" s="29"/>
      <c r="M86" s="29"/>
      <c r="N86" s="11"/>
      <c r="O86" s="11"/>
      <c r="P86" s="11"/>
      <c r="Q86" s="11"/>
    </row>
    <row r="87" spans="1:17" x14ac:dyDescent="0.25">
      <c r="A87" s="11"/>
      <c r="B87" s="11"/>
      <c r="C87" s="11"/>
      <c r="D87" s="11"/>
      <c r="E87" s="11"/>
      <c r="F87" s="11"/>
      <c r="G87" s="11"/>
      <c r="H87" s="11"/>
      <c r="I87" s="4">
        <v>4</v>
      </c>
      <c r="J87" s="28"/>
      <c r="K87" s="29"/>
      <c r="L87" s="29"/>
      <c r="M87" s="29"/>
      <c r="N87" s="11"/>
      <c r="O87" s="11"/>
      <c r="P87" s="11"/>
      <c r="Q87" s="11"/>
    </row>
    <row r="88" spans="1:17" x14ac:dyDescent="0.25">
      <c r="A88" s="11"/>
      <c r="B88" s="11"/>
      <c r="C88" s="11"/>
      <c r="D88" s="11"/>
      <c r="E88" s="11"/>
      <c r="F88" s="11"/>
      <c r="G88" s="11"/>
      <c r="H88" s="11"/>
      <c r="I88" s="4">
        <v>4</v>
      </c>
      <c r="J88" s="28"/>
      <c r="K88" s="29"/>
      <c r="L88" s="29"/>
      <c r="M88" s="29"/>
      <c r="N88" s="11"/>
      <c r="O88" s="11"/>
      <c r="P88" s="11"/>
      <c r="Q88" s="11"/>
    </row>
    <row r="89" spans="1:17" x14ac:dyDescent="0.25">
      <c r="A89" s="11"/>
      <c r="B89" s="11"/>
      <c r="C89" s="11"/>
      <c r="D89" s="11"/>
      <c r="E89" s="11"/>
      <c r="F89" s="11"/>
      <c r="G89" s="11"/>
      <c r="H89" s="11"/>
      <c r="I89" s="4">
        <v>4</v>
      </c>
      <c r="J89" s="28"/>
      <c r="K89" s="29"/>
      <c r="L89" s="29"/>
      <c r="M89" s="29"/>
      <c r="N89" s="11"/>
      <c r="O89" s="11"/>
      <c r="P89" s="11"/>
      <c r="Q89" s="11"/>
    </row>
    <row r="90" spans="1:17" x14ac:dyDescent="0.25">
      <c r="A90" s="11"/>
      <c r="B90" s="11"/>
      <c r="C90" s="11"/>
      <c r="D90" s="11"/>
      <c r="E90" s="11"/>
      <c r="F90" s="11"/>
      <c r="G90" s="11"/>
      <c r="H90" s="11"/>
      <c r="I90" s="4">
        <v>4</v>
      </c>
      <c r="J90" s="28"/>
      <c r="K90" s="29"/>
      <c r="L90" s="29"/>
      <c r="M90" s="29"/>
      <c r="N90" s="11"/>
      <c r="O90" s="11"/>
      <c r="P90" s="11"/>
      <c r="Q90" s="11"/>
    </row>
    <row r="91" spans="1:17" x14ac:dyDescent="0.25">
      <c r="A91" s="11"/>
      <c r="B91" s="11"/>
      <c r="C91" s="11"/>
      <c r="D91" s="11"/>
      <c r="E91" s="11"/>
      <c r="F91" s="11"/>
      <c r="G91" s="11"/>
      <c r="H91" s="11"/>
      <c r="I91" s="4">
        <v>4</v>
      </c>
      <c r="J91" s="28"/>
      <c r="K91" s="29"/>
      <c r="L91" s="29"/>
      <c r="M91" s="29"/>
      <c r="N91" s="11"/>
      <c r="O91" s="11"/>
      <c r="P91" s="11"/>
      <c r="Q91" s="11"/>
    </row>
    <row r="92" spans="1:17" x14ac:dyDescent="0.25">
      <c r="A92" s="11"/>
      <c r="B92" s="11"/>
      <c r="C92" s="11"/>
      <c r="D92" s="11"/>
      <c r="E92" s="11"/>
      <c r="F92" s="11"/>
      <c r="G92" s="11"/>
      <c r="H92" s="11"/>
      <c r="I92" s="4">
        <v>4</v>
      </c>
      <c r="J92" s="28"/>
      <c r="K92" s="29"/>
      <c r="L92" s="29"/>
      <c r="M92" s="29"/>
      <c r="N92" s="11"/>
      <c r="O92" s="11"/>
      <c r="P92" s="11"/>
      <c r="Q92" s="11"/>
    </row>
    <row r="93" spans="1:17" x14ac:dyDescent="0.25">
      <c r="A93" s="11"/>
      <c r="B93" s="11"/>
      <c r="C93" s="11"/>
      <c r="D93" s="11"/>
      <c r="E93" s="11"/>
      <c r="F93" s="11"/>
      <c r="G93" s="11"/>
      <c r="H93" s="11"/>
      <c r="I93" s="4">
        <v>4</v>
      </c>
      <c r="J93" s="28"/>
      <c r="K93" s="29"/>
      <c r="L93" s="29"/>
      <c r="M93" s="29"/>
      <c r="N93" s="11"/>
      <c r="O93" s="11"/>
      <c r="P93" s="11"/>
      <c r="Q93" s="11"/>
    </row>
    <row r="94" spans="1:17" x14ac:dyDescent="0.25">
      <c r="A94" s="11"/>
      <c r="B94" s="11"/>
      <c r="C94" s="11"/>
      <c r="D94" s="11"/>
      <c r="E94" s="11"/>
      <c r="F94" s="11"/>
      <c r="G94" s="11"/>
      <c r="H94" s="11"/>
      <c r="I94" s="4">
        <v>4</v>
      </c>
      <c r="J94" s="28"/>
      <c r="K94" s="29"/>
      <c r="L94" s="29"/>
      <c r="M94" s="29"/>
      <c r="N94" s="11"/>
      <c r="O94" s="11"/>
      <c r="P94" s="11"/>
      <c r="Q94" s="11"/>
    </row>
    <row r="95" spans="1:17" x14ac:dyDescent="0.25">
      <c r="A95" s="11"/>
      <c r="B95" s="11"/>
      <c r="C95" s="11"/>
      <c r="D95" s="11"/>
      <c r="E95" s="11"/>
      <c r="F95" s="11"/>
      <c r="G95" s="11"/>
      <c r="H95" s="11"/>
      <c r="I95" s="4">
        <v>4</v>
      </c>
      <c r="J95" s="28"/>
      <c r="K95" s="29"/>
      <c r="L95" s="29"/>
      <c r="M95" s="29"/>
      <c r="N95" s="11"/>
      <c r="O95" s="11"/>
      <c r="P95" s="11"/>
      <c r="Q95" s="11"/>
    </row>
    <row r="96" spans="1:17" x14ac:dyDescent="0.25">
      <c r="A96" s="11"/>
      <c r="B96" s="11"/>
      <c r="C96" s="11"/>
      <c r="D96" s="11"/>
      <c r="E96" s="11"/>
      <c r="F96" s="11"/>
      <c r="G96" s="11"/>
      <c r="H96" s="11"/>
      <c r="I96" s="4">
        <v>4</v>
      </c>
      <c r="J96" s="28"/>
      <c r="K96" s="29"/>
      <c r="L96" s="29"/>
      <c r="M96" s="29"/>
      <c r="N96" s="11"/>
      <c r="O96" s="11"/>
      <c r="P96" s="11"/>
      <c r="Q96" s="11"/>
    </row>
    <row r="97" spans="1:17" x14ac:dyDescent="0.25">
      <c r="A97" s="11"/>
      <c r="B97" s="11"/>
      <c r="C97" s="11"/>
      <c r="D97" s="11"/>
      <c r="E97" s="11"/>
      <c r="F97" s="11"/>
      <c r="G97" s="11"/>
      <c r="H97" s="11"/>
      <c r="I97" s="4">
        <v>4</v>
      </c>
      <c r="J97" s="28"/>
      <c r="K97" s="29"/>
      <c r="L97" s="29"/>
      <c r="M97" s="29"/>
      <c r="N97" s="11"/>
      <c r="O97" s="11"/>
      <c r="P97" s="11"/>
      <c r="Q97" s="11"/>
    </row>
    <row r="98" spans="1:17" x14ac:dyDescent="0.25">
      <c r="A98" s="11"/>
      <c r="B98" s="11"/>
      <c r="C98" s="11"/>
      <c r="D98" s="11"/>
      <c r="E98" s="11"/>
      <c r="F98" s="11"/>
      <c r="G98" s="11"/>
      <c r="H98" s="11"/>
      <c r="I98" s="4">
        <v>4</v>
      </c>
      <c r="J98" s="28"/>
      <c r="K98" s="29"/>
      <c r="L98" s="29"/>
      <c r="M98" s="29"/>
      <c r="N98" s="11"/>
      <c r="O98" s="11"/>
      <c r="P98" s="11"/>
      <c r="Q98" s="11"/>
    </row>
    <row r="99" spans="1:17" x14ac:dyDescent="0.25">
      <c r="A99" s="11"/>
      <c r="B99" s="11"/>
      <c r="C99" s="11"/>
      <c r="D99" s="11"/>
      <c r="E99" s="11"/>
      <c r="F99" s="11"/>
      <c r="G99" s="11"/>
      <c r="H99" s="11"/>
      <c r="I99" s="4">
        <v>4</v>
      </c>
      <c r="J99" s="28"/>
      <c r="K99" s="29"/>
      <c r="L99" s="29"/>
      <c r="M99" s="29"/>
      <c r="N99" s="11"/>
      <c r="O99" s="11"/>
      <c r="P99" s="11"/>
      <c r="Q99" s="11"/>
    </row>
  </sheetData>
  <sortState ref="A2:O99">
    <sortCondition ref="A2"/>
  </sortState>
  <conditionalFormatting sqref="O3:O27">
    <cfRule type="cellIs" dxfId="2" priority="1" operator="greaterThan">
      <formula>"1.5"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opLeftCell="B1" workbookViewId="0">
      <selection activeCell="D31" sqref="D31"/>
    </sheetView>
  </sheetViews>
  <sheetFormatPr baseColWidth="10" defaultRowHeight="15" x14ac:dyDescent="0.25"/>
  <cols>
    <col min="1" max="1" width="48" bestFit="1" customWidth="1"/>
    <col min="2" max="2" width="48" customWidth="1"/>
    <col min="3" max="3" width="14" bestFit="1" customWidth="1"/>
    <col min="5" max="5" width="12.5703125" bestFit="1" customWidth="1"/>
    <col min="14" max="14" width="23.85546875" bestFit="1" customWidth="1"/>
  </cols>
  <sheetData>
    <row r="1" spans="1:16" x14ac:dyDescent="0.25">
      <c r="A1" s="16" t="s">
        <v>9</v>
      </c>
      <c r="B1" s="16" t="s">
        <v>188</v>
      </c>
      <c r="C1" s="16" t="s">
        <v>5</v>
      </c>
      <c r="D1" s="16" t="s">
        <v>0</v>
      </c>
      <c r="E1" s="16" t="s">
        <v>419</v>
      </c>
      <c r="F1" s="16" t="s">
        <v>40</v>
      </c>
      <c r="G1" s="16" t="s">
        <v>1</v>
      </c>
      <c r="H1" s="16" t="s">
        <v>2</v>
      </c>
      <c r="I1" s="16"/>
      <c r="J1" s="16"/>
      <c r="K1" s="16"/>
      <c r="L1" s="16"/>
      <c r="M1" s="16" t="s">
        <v>3</v>
      </c>
      <c r="N1" s="16" t="s">
        <v>7</v>
      </c>
      <c r="O1" s="16"/>
      <c r="P1" s="2" t="s">
        <v>6</v>
      </c>
    </row>
    <row r="2" spans="1:16" x14ac:dyDescent="0.25">
      <c r="A2" s="3" t="s">
        <v>343</v>
      </c>
      <c r="B2" s="3" t="s">
        <v>250</v>
      </c>
      <c r="C2" s="4"/>
      <c r="D2" s="4"/>
      <c r="E2" s="20">
        <f>F2/1000</f>
        <v>8.3499999999999998E-3</v>
      </c>
      <c r="F2" s="4">
        <v>8.35</v>
      </c>
      <c r="G2" s="5">
        <f t="shared" ref="G2:G23" si="0">D2*F2</f>
        <v>0</v>
      </c>
      <c r="H2" s="4">
        <v>4</v>
      </c>
      <c r="I2" s="6" t="str">
        <f>IF(C2=100,L2/4,IF(C2=150,J2/6,""))</f>
        <v/>
      </c>
      <c r="J2" s="7" t="str">
        <f>IF(C2=150,F2*H2-F2,"")</f>
        <v/>
      </c>
      <c r="K2" s="7" t="str">
        <f>IF(C2=70,F2*H2-F2,"")</f>
        <v/>
      </c>
      <c r="L2" s="7" t="str">
        <f>IF(C2=100,F2*H2-F2,"")</f>
        <v/>
      </c>
      <c r="M2" s="8">
        <f>G2*H2-G2</f>
        <v>0</v>
      </c>
      <c r="N2" s="8" t="str">
        <f>IF(C2=100,(L2+F2)/4,IF(C2=150,(J2+F2)/6,IF(C2=70,(K2+F2)/2.8,"")))</f>
        <v/>
      </c>
      <c r="O2" s="9" t="str">
        <f t="shared" ref="O2:O25" si="1">IF(C2=100,F2/4,IF(C2=150,F2/6,IF(C2=70,F2/2.8,"")))</f>
        <v/>
      </c>
      <c r="P2" s="10" t="str">
        <f t="shared" ref="P2:P25" si="2">IF(O2="","",O2/25)</f>
        <v/>
      </c>
    </row>
    <row r="3" spans="1:16" x14ac:dyDescent="0.25">
      <c r="A3" s="3" t="s">
        <v>342</v>
      </c>
      <c r="B3" s="3" t="s">
        <v>250</v>
      </c>
      <c r="C3" s="4"/>
      <c r="D3" s="4"/>
      <c r="E3" s="20">
        <f t="shared" ref="E3:E4" si="3">F3/1000</f>
        <v>8.2899999999999988E-3</v>
      </c>
      <c r="F3" s="4">
        <v>8.2899999999999991</v>
      </c>
      <c r="G3" s="5">
        <f t="shared" si="0"/>
        <v>0</v>
      </c>
      <c r="H3" s="4">
        <v>4</v>
      </c>
      <c r="I3" s="6" t="str">
        <f>IF(C3=100,L3/4,IF(C3=150,J3/6,""))</f>
        <v/>
      </c>
      <c r="J3" s="7" t="str">
        <f>IF(C3=150,F3*H3-F3,"")</f>
        <v/>
      </c>
      <c r="K3" s="7" t="str">
        <f>IF(C3=70,F3*H3-F3,"")</f>
        <v/>
      </c>
      <c r="L3" s="7" t="str">
        <f>IF(C3=100,F3*H3-F3,"")</f>
        <v/>
      </c>
      <c r="M3" s="8">
        <f>G3*H3-G3</f>
        <v>0</v>
      </c>
      <c r="N3" s="8" t="str">
        <f>IF(C3=100,(L3+F3)/4,IF(C3=150,(J3+F3)/6,IF(C3=70,(K3+F3)/2.8,"")))</f>
        <v/>
      </c>
      <c r="O3" s="9" t="str">
        <f t="shared" si="1"/>
        <v/>
      </c>
      <c r="P3" s="10" t="str">
        <f t="shared" si="2"/>
        <v/>
      </c>
    </row>
    <row r="4" spans="1:16" x14ac:dyDescent="0.25">
      <c r="A4" s="12" t="s">
        <v>341</v>
      </c>
      <c r="B4" s="12" t="s">
        <v>250</v>
      </c>
      <c r="C4" s="13"/>
      <c r="D4" s="13"/>
      <c r="E4" s="20">
        <f t="shared" si="3"/>
        <v>8.2400000000000008E-3</v>
      </c>
      <c r="F4" s="13">
        <v>8.24</v>
      </c>
      <c r="G4" s="14">
        <f t="shared" si="0"/>
        <v>0</v>
      </c>
      <c r="H4" s="4">
        <v>4</v>
      </c>
      <c r="I4" s="6" t="str">
        <f>IF(C4=100,L4/4,IF(C4=150,J4/6,""))</f>
        <v/>
      </c>
      <c r="J4" s="7" t="str">
        <f>IF(C4=150,F4*H4-F4,"")</f>
        <v/>
      </c>
      <c r="K4" s="7" t="str">
        <f>IF(C4=70,F4*H4-F4,"")</f>
        <v/>
      </c>
      <c r="L4" s="7" t="str">
        <f>IF(C4=100,F4*H4-F4,"")</f>
        <v/>
      </c>
      <c r="M4" s="27">
        <f>G4*H4-G4</f>
        <v>0</v>
      </c>
      <c r="N4" s="27" t="str">
        <f>IF(C4=100,(L4+F4)/4,IF(C4=150,(J4+F4)/6,IF(C4=70,(K4+F4)/2.8,"")))</f>
        <v/>
      </c>
      <c r="O4" s="15" t="str">
        <f t="shared" si="1"/>
        <v/>
      </c>
      <c r="P4" s="15" t="str">
        <f t="shared" si="2"/>
        <v/>
      </c>
    </row>
    <row r="5" spans="1:16" x14ac:dyDescent="0.25">
      <c r="A5" s="3" t="s">
        <v>344</v>
      </c>
      <c r="B5" s="3" t="s">
        <v>250</v>
      </c>
      <c r="C5" s="4"/>
      <c r="D5" s="4"/>
      <c r="E5" s="20">
        <f>F5/500</f>
        <v>1.486E-2</v>
      </c>
      <c r="F5" s="4">
        <v>7.43</v>
      </c>
      <c r="G5" s="5">
        <f t="shared" si="0"/>
        <v>0</v>
      </c>
      <c r="H5" s="4">
        <v>4</v>
      </c>
      <c r="I5" s="6" t="str">
        <f>IF(C5=100,L5/4,IF(C5=150,J5/6,""))</f>
        <v/>
      </c>
      <c r="J5" s="7" t="str">
        <f>IF(C5=150,F5*H5-F5,"")</f>
        <v/>
      </c>
      <c r="K5" s="7" t="str">
        <f>IF(C5=70,F5*H5-F5,"")</f>
        <v/>
      </c>
      <c r="L5" s="7" t="str">
        <f>IF(C5=100,F5*H5-F5,"")</f>
        <v/>
      </c>
      <c r="M5" s="8">
        <f>G5*H5-G5</f>
        <v>0</v>
      </c>
      <c r="N5" s="8" t="str">
        <f>IF(C5=100,(L5+F5)/4,IF(C5=150,(J5+F5)/6,IF(C5=70,(K5+F5)/2.8,"")))</f>
        <v/>
      </c>
      <c r="O5" s="9" t="str">
        <f t="shared" si="1"/>
        <v/>
      </c>
      <c r="P5" s="10" t="str">
        <f t="shared" si="2"/>
        <v/>
      </c>
    </row>
    <row r="6" spans="1:16" x14ac:dyDescent="0.25">
      <c r="A6" s="12" t="s">
        <v>345</v>
      </c>
      <c r="B6" s="12" t="s">
        <v>250</v>
      </c>
      <c r="C6" s="11"/>
      <c r="D6" s="11"/>
      <c r="E6" s="20">
        <f>F6/5000</f>
        <v>9.2980000000000007E-3</v>
      </c>
      <c r="F6" s="13">
        <v>46.49</v>
      </c>
      <c r="G6" s="14">
        <f t="shared" si="0"/>
        <v>0</v>
      </c>
      <c r="H6" s="4">
        <v>4</v>
      </c>
      <c r="I6" s="28"/>
      <c r="J6" s="29"/>
      <c r="K6" s="29"/>
      <c r="L6" s="29"/>
      <c r="M6" s="11"/>
      <c r="N6" s="11"/>
      <c r="O6" s="9" t="str">
        <f t="shared" si="1"/>
        <v/>
      </c>
      <c r="P6" s="15" t="str">
        <f t="shared" si="2"/>
        <v/>
      </c>
    </row>
    <row r="7" spans="1:16" x14ac:dyDescent="0.25">
      <c r="A7" s="21" t="s">
        <v>38</v>
      </c>
      <c r="B7" s="21"/>
      <c r="C7" s="22"/>
      <c r="D7" s="22"/>
      <c r="E7" s="24"/>
      <c r="F7" s="22"/>
      <c r="G7" s="23">
        <f t="shared" si="0"/>
        <v>0</v>
      </c>
      <c r="H7" s="4">
        <v>4</v>
      </c>
      <c r="I7" s="6" t="str">
        <f t="shared" ref="I7:I25" si="4">IF(C7=100,L7/4,IF(C7=150,J7/6,""))</f>
        <v/>
      </c>
      <c r="J7" s="7" t="str">
        <f t="shared" ref="J7:J25" si="5">IF(C7=150,F7*H7-F7,"")</f>
        <v/>
      </c>
      <c r="K7" s="7" t="str">
        <f t="shared" ref="K7:K25" si="6">IF(C7=70,F7*H7-F7,"")</f>
        <v/>
      </c>
      <c r="L7" s="7" t="str">
        <f t="shared" ref="L7:L25" si="7">IF(C7=100,F7*H7-F7,"")</f>
        <v/>
      </c>
      <c r="M7" s="25">
        <f t="shared" ref="M7:M25" si="8">G7*H7-G7</f>
        <v>0</v>
      </c>
      <c r="N7" s="25" t="str">
        <f t="shared" ref="N7:N25" si="9">IF(C7=100,(L7+F7)/4,IF(C7=150,(J7+F7)/6,IF(C7=70,(K7+F7)/2.8,"")))</f>
        <v/>
      </c>
      <c r="O7" s="26" t="str">
        <f t="shared" si="1"/>
        <v/>
      </c>
      <c r="P7" s="26" t="str">
        <f t="shared" si="2"/>
        <v/>
      </c>
    </row>
    <row r="8" spans="1:16" x14ac:dyDescent="0.25">
      <c r="A8" s="3" t="s">
        <v>103</v>
      </c>
      <c r="B8" s="3" t="s">
        <v>215</v>
      </c>
      <c r="C8" s="4"/>
      <c r="D8" s="4"/>
      <c r="E8" s="20">
        <f>F8/(30*60)</f>
        <v>1.3694444444444443E-2</v>
      </c>
      <c r="F8" s="4">
        <v>24.65</v>
      </c>
      <c r="G8" s="5">
        <f t="shared" si="0"/>
        <v>0</v>
      </c>
      <c r="H8" s="4">
        <v>4</v>
      </c>
      <c r="I8" s="6" t="str">
        <f t="shared" si="4"/>
        <v/>
      </c>
      <c r="J8" s="7" t="str">
        <f t="shared" si="5"/>
        <v/>
      </c>
      <c r="K8" s="7" t="str">
        <f t="shared" si="6"/>
        <v/>
      </c>
      <c r="L8" s="7" t="str">
        <f t="shared" si="7"/>
        <v/>
      </c>
      <c r="M8" s="8">
        <f t="shared" si="8"/>
        <v>0</v>
      </c>
      <c r="N8" s="8" t="str">
        <f t="shared" si="9"/>
        <v/>
      </c>
      <c r="O8" s="9" t="str">
        <f t="shared" si="1"/>
        <v/>
      </c>
      <c r="P8" s="10" t="str">
        <f t="shared" si="2"/>
        <v/>
      </c>
    </row>
    <row r="9" spans="1:16" x14ac:dyDescent="0.25">
      <c r="A9" s="3" t="s">
        <v>202</v>
      </c>
      <c r="B9" s="3" t="s">
        <v>190</v>
      </c>
      <c r="C9" s="4"/>
      <c r="D9" s="4"/>
      <c r="E9" s="20">
        <f>F9/500</f>
        <v>6.96E-3</v>
      </c>
      <c r="F9" s="4">
        <v>3.48</v>
      </c>
      <c r="G9" s="5">
        <f t="shared" si="0"/>
        <v>0</v>
      </c>
      <c r="H9" s="4">
        <v>4</v>
      </c>
      <c r="I9" s="6" t="str">
        <f t="shared" si="4"/>
        <v/>
      </c>
      <c r="J9" s="7" t="str">
        <f t="shared" si="5"/>
        <v/>
      </c>
      <c r="K9" s="7" t="str">
        <f t="shared" si="6"/>
        <v/>
      </c>
      <c r="L9" s="7" t="str">
        <f t="shared" si="7"/>
        <v/>
      </c>
      <c r="M9" s="8">
        <f t="shared" si="8"/>
        <v>0</v>
      </c>
      <c r="N9" s="8" t="str">
        <f t="shared" si="9"/>
        <v/>
      </c>
      <c r="O9" s="9" t="str">
        <f t="shared" si="1"/>
        <v/>
      </c>
      <c r="P9" s="10" t="str">
        <f t="shared" si="2"/>
        <v/>
      </c>
    </row>
    <row r="10" spans="1:16" x14ac:dyDescent="0.25">
      <c r="A10" s="21" t="s">
        <v>36</v>
      </c>
      <c r="B10" s="21"/>
      <c r="C10" s="22"/>
      <c r="D10" s="22"/>
      <c r="E10" s="24"/>
      <c r="F10" s="22"/>
      <c r="G10" s="23">
        <f t="shared" si="0"/>
        <v>0</v>
      </c>
      <c r="H10" s="4">
        <v>4</v>
      </c>
      <c r="I10" s="6" t="str">
        <f t="shared" si="4"/>
        <v/>
      </c>
      <c r="J10" s="7" t="str">
        <f t="shared" si="5"/>
        <v/>
      </c>
      <c r="K10" s="7" t="str">
        <f t="shared" si="6"/>
        <v/>
      </c>
      <c r="L10" s="7" t="str">
        <f t="shared" si="7"/>
        <v/>
      </c>
      <c r="M10" s="25">
        <f t="shared" si="8"/>
        <v>0</v>
      </c>
      <c r="N10" s="25" t="str">
        <f t="shared" si="9"/>
        <v/>
      </c>
      <c r="O10" s="26" t="str">
        <f t="shared" si="1"/>
        <v/>
      </c>
      <c r="P10" s="26" t="str">
        <f t="shared" si="2"/>
        <v/>
      </c>
    </row>
    <row r="11" spans="1:16" x14ac:dyDescent="0.25">
      <c r="A11" s="3" t="s">
        <v>179</v>
      </c>
      <c r="B11" s="3" t="s">
        <v>190</v>
      </c>
      <c r="C11" s="4"/>
      <c r="D11" s="4"/>
      <c r="E11" s="20">
        <f t="shared" ref="E11:E17" si="10">F11/500</f>
        <v>1.1039999999999999E-2</v>
      </c>
      <c r="F11" s="4">
        <v>5.52</v>
      </c>
      <c r="G11" s="5">
        <f t="shared" si="0"/>
        <v>0</v>
      </c>
      <c r="H11" s="4">
        <v>4</v>
      </c>
      <c r="I11" s="6" t="str">
        <f t="shared" si="4"/>
        <v/>
      </c>
      <c r="J11" s="7" t="str">
        <f t="shared" si="5"/>
        <v/>
      </c>
      <c r="K11" s="7" t="str">
        <f t="shared" si="6"/>
        <v/>
      </c>
      <c r="L11" s="7" t="str">
        <f t="shared" si="7"/>
        <v/>
      </c>
      <c r="M11" s="8">
        <f t="shared" si="8"/>
        <v>0</v>
      </c>
      <c r="N11" s="8" t="str">
        <f t="shared" si="9"/>
        <v/>
      </c>
      <c r="O11" s="9" t="str">
        <f t="shared" si="1"/>
        <v/>
      </c>
      <c r="P11" s="10" t="str">
        <f t="shared" si="2"/>
        <v/>
      </c>
    </row>
    <row r="12" spans="1:16" x14ac:dyDescent="0.25">
      <c r="A12" s="3" t="s">
        <v>130</v>
      </c>
      <c r="B12" s="3" t="s">
        <v>215</v>
      </c>
      <c r="C12" s="4"/>
      <c r="D12" s="4"/>
      <c r="E12" s="20">
        <f t="shared" si="10"/>
        <v>1.2919999999999999E-2</v>
      </c>
      <c r="F12" s="4">
        <v>6.46</v>
      </c>
      <c r="G12" s="5">
        <f t="shared" si="0"/>
        <v>0</v>
      </c>
      <c r="H12" s="4">
        <v>4</v>
      </c>
      <c r="I12" s="6" t="str">
        <f t="shared" si="4"/>
        <v/>
      </c>
      <c r="J12" s="7" t="str">
        <f t="shared" si="5"/>
        <v/>
      </c>
      <c r="K12" s="7" t="str">
        <f t="shared" si="6"/>
        <v/>
      </c>
      <c r="L12" s="7" t="str">
        <f t="shared" si="7"/>
        <v/>
      </c>
      <c r="M12" s="8">
        <f t="shared" si="8"/>
        <v>0</v>
      </c>
      <c r="N12" s="8" t="str">
        <f t="shared" si="9"/>
        <v/>
      </c>
      <c r="O12" s="9" t="str">
        <f t="shared" si="1"/>
        <v/>
      </c>
      <c r="P12" s="10" t="str">
        <f t="shared" si="2"/>
        <v/>
      </c>
    </row>
    <row r="13" spans="1:16" x14ac:dyDescent="0.25">
      <c r="A13" s="3" t="s">
        <v>159</v>
      </c>
      <c r="B13" s="3" t="s">
        <v>215</v>
      </c>
      <c r="C13" s="4"/>
      <c r="D13" s="4"/>
      <c r="E13" s="20">
        <f t="shared" si="10"/>
        <v>1.04E-2</v>
      </c>
      <c r="F13" s="4">
        <v>5.2</v>
      </c>
      <c r="G13" s="5">
        <f t="shared" si="0"/>
        <v>0</v>
      </c>
      <c r="H13" s="4">
        <v>4</v>
      </c>
      <c r="I13" s="6" t="str">
        <f t="shared" si="4"/>
        <v/>
      </c>
      <c r="J13" s="7" t="str">
        <f t="shared" si="5"/>
        <v/>
      </c>
      <c r="K13" s="7" t="str">
        <f t="shared" si="6"/>
        <v/>
      </c>
      <c r="L13" s="7" t="str">
        <f t="shared" si="7"/>
        <v/>
      </c>
      <c r="M13" s="8">
        <f t="shared" si="8"/>
        <v>0</v>
      </c>
      <c r="N13" s="8" t="str">
        <f t="shared" si="9"/>
        <v/>
      </c>
      <c r="O13" s="9" t="str">
        <f t="shared" si="1"/>
        <v/>
      </c>
      <c r="P13" s="10" t="str">
        <f t="shared" si="2"/>
        <v/>
      </c>
    </row>
    <row r="14" spans="1:16" x14ac:dyDescent="0.25">
      <c r="A14" s="3" t="s">
        <v>160</v>
      </c>
      <c r="B14" s="3" t="s">
        <v>215</v>
      </c>
      <c r="C14" s="4"/>
      <c r="D14" s="4"/>
      <c r="E14" s="20">
        <f t="shared" si="10"/>
        <v>7.9000000000000008E-3</v>
      </c>
      <c r="F14" s="4">
        <v>3.95</v>
      </c>
      <c r="G14" s="5">
        <f t="shared" si="0"/>
        <v>0</v>
      </c>
      <c r="H14" s="4">
        <v>4</v>
      </c>
      <c r="I14" s="6" t="str">
        <f t="shared" si="4"/>
        <v/>
      </c>
      <c r="J14" s="7" t="str">
        <f t="shared" si="5"/>
        <v/>
      </c>
      <c r="K14" s="7" t="str">
        <f t="shared" si="6"/>
        <v/>
      </c>
      <c r="L14" s="7" t="str">
        <f t="shared" si="7"/>
        <v/>
      </c>
      <c r="M14" s="8">
        <f t="shared" si="8"/>
        <v>0</v>
      </c>
      <c r="N14" s="8" t="str">
        <f t="shared" si="9"/>
        <v/>
      </c>
      <c r="O14" s="9" t="str">
        <f t="shared" si="1"/>
        <v/>
      </c>
      <c r="P14" s="10" t="str">
        <f t="shared" si="2"/>
        <v/>
      </c>
    </row>
    <row r="15" spans="1:16" x14ac:dyDescent="0.25">
      <c r="A15" s="3" t="s">
        <v>178</v>
      </c>
      <c r="B15" s="3" t="s">
        <v>190</v>
      </c>
      <c r="C15" s="4"/>
      <c r="D15" s="4"/>
      <c r="E15" s="20">
        <f t="shared" si="10"/>
        <v>9.5600000000000008E-3</v>
      </c>
      <c r="F15" s="4">
        <v>4.78</v>
      </c>
      <c r="G15" s="5">
        <f t="shared" si="0"/>
        <v>0</v>
      </c>
      <c r="H15" s="4">
        <v>4</v>
      </c>
      <c r="I15" s="6" t="str">
        <f t="shared" si="4"/>
        <v/>
      </c>
      <c r="J15" s="7" t="str">
        <f t="shared" si="5"/>
        <v/>
      </c>
      <c r="K15" s="7" t="str">
        <f t="shared" si="6"/>
        <v/>
      </c>
      <c r="L15" s="7" t="str">
        <f t="shared" si="7"/>
        <v/>
      </c>
      <c r="M15" s="8">
        <f t="shared" si="8"/>
        <v>0</v>
      </c>
      <c r="N15" s="8" t="str">
        <f t="shared" si="9"/>
        <v/>
      </c>
      <c r="O15" s="9" t="str">
        <f t="shared" si="1"/>
        <v/>
      </c>
      <c r="P15" s="10" t="str">
        <f t="shared" si="2"/>
        <v/>
      </c>
    </row>
    <row r="16" spans="1:16" x14ac:dyDescent="0.25">
      <c r="A16" s="3" t="s">
        <v>180</v>
      </c>
      <c r="B16" s="3" t="s">
        <v>190</v>
      </c>
      <c r="C16" s="4"/>
      <c r="D16" s="4"/>
      <c r="E16" s="20">
        <f t="shared" si="10"/>
        <v>1.166E-2</v>
      </c>
      <c r="F16" s="4">
        <v>5.83</v>
      </c>
      <c r="G16" s="5">
        <f t="shared" si="0"/>
        <v>0</v>
      </c>
      <c r="H16" s="4">
        <v>4</v>
      </c>
      <c r="I16" s="6" t="str">
        <f t="shared" si="4"/>
        <v/>
      </c>
      <c r="J16" s="7" t="str">
        <f t="shared" si="5"/>
        <v/>
      </c>
      <c r="K16" s="7" t="str">
        <f t="shared" si="6"/>
        <v/>
      </c>
      <c r="L16" s="7" t="str">
        <f t="shared" si="7"/>
        <v/>
      </c>
      <c r="M16" s="8">
        <f t="shared" si="8"/>
        <v>0</v>
      </c>
      <c r="N16" s="8" t="str">
        <f t="shared" si="9"/>
        <v/>
      </c>
      <c r="O16" s="9" t="str">
        <f t="shared" si="1"/>
        <v/>
      </c>
      <c r="P16" s="10" t="str">
        <f t="shared" si="2"/>
        <v/>
      </c>
    </row>
    <row r="17" spans="1:16" x14ac:dyDescent="0.25">
      <c r="A17" s="3" t="s">
        <v>129</v>
      </c>
      <c r="B17" s="3" t="s">
        <v>215</v>
      </c>
      <c r="C17" s="4"/>
      <c r="D17" s="4"/>
      <c r="E17" s="20">
        <f t="shared" si="10"/>
        <v>1.06E-2</v>
      </c>
      <c r="F17" s="4">
        <v>5.3</v>
      </c>
      <c r="G17" s="5">
        <f t="shared" si="0"/>
        <v>0</v>
      </c>
      <c r="H17" s="4">
        <v>4</v>
      </c>
      <c r="I17" s="6" t="str">
        <f t="shared" si="4"/>
        <v/>
      </c>
      <c r="J17" s="7" t="str">
        <f t="shared" si="5"/>
        <v/>
      </c>
      <c r="K17" s="7" t="str">
        <f t="shared" si="6"/>
        <v/>
      </c>
      <c r="L17" s="7" t="str">
        <f t="shared" si="7"/>
        <v/>
      </c>
      <c r="M17" s="8">
        <f t="shared" si="8"/>
        <v>0</v>
      </c>
      <c r="N17" s="8" t="str">
        <f t="shared" si="9"/>
        <v/>
      </c>
      <c r="O17" s="9" t="str">
        <f t="shared" si="1"/>
        <v/>
      </c>
      <c r="P17" s="10" t="str">
        <f t="shared" si="2"/>
        <v/>
      </c>
    </row>
    <row r="18" spans="1:16" x14ac:dyDescent="0.25">
      <c r="A18" s="3" t="s">
        <v>127</v>
      </c>
      <c r="B18" s="3" t="s">
        <v>215</v>
      </c>
      <c r="C18" s="4"/>
      <c r="D18" s="4"/>
      <c r="E18" s="20">
        <f>F18/1800</f>
        <v>3.944444444444444E-3</v>
      </c>
      <c r="F18" s="4">
        <v>7.1</v>
      </c>
      <c r="G18" s="5">
        <f t="shared" si="0"/>
        <v>0</v>
      </c>
      <c r="H18" s="4">
        <v>4</v>
      </c>
      <c r="I18" s="6" t="str">
        <f t="shared" si="4"/>
        <v/>
      </c>
      <c r="J18" s="7" t="str">
        <f t="shared" si="5"/>
        <v/>
      </c>
      <c r="K18" s="7" t="str">
        <f t="shared" si="6"/>
        <v/>
      </c>
      <c r="L18" s="7" t="str">
        <f t="shared" si="7"/>
        <v/>
      </c>
      <c r="M18" s="8">
        <f t="shared" si="8"/>
        <v>0</v>
      </c>
      <c r="N18" s="8" t="str">
        <f t="shared" si="9"/>
        <v/>
      </c>
      <c r="O18" s="9" t="str">
        <f t="shared" si="1"/>
        <v/>
      </c>
      <c r="P18" s="10" t="str">
        <f t="shared" si="2"/>
        <v/>
      </c>
    </row>
    <row r="19" spans="1:16" x14ac:dyDescent="0.25">
      <c r="A19" s="3" t="s">
        <v>77</v>
      </c>
      <c r="B19" s="3" t="s">
        <v>215</v>
      </c>
      <c r="C19" s="4"/>
      <c r="D19" s="4"/>
      <c r="E19" s="20"/>
      <c r="F19" s="5">
        <v>0.75</v>
      </c>
      <c r="G19" s="5">
        <f t="shared" si="0"/>
        <v>0</v>
      </c>
      <c r="H19" s="4">
        <v>4</v>
      </c>
      <c r="I19" s="6" t="str">
        <f t="shared" si="4"/>
        <v/>
      </c>
      <c r="J19" s="7" t="str">
        <f t="shared" si="5"/>
        <v/>
      </c>
      <c r="K19" s="7" t="str">
        <f t="shared" si="6"/>
        <v/>
      </c>
      <c r="L19" s="7" t="str">
        <f t="shared" si="7"/>
        <v/>
      </c>
      <c r="M19" s="8">
        <f t="shared" si="8"/>
        <v>0</v>
      </c>
      <c r="N19" s="8" t="str">
        <f t="shared" si="9"/>
        <v/>
      </c>
      <c r="O19" s="9" t="str">
        <f t="shared" si="1"/>
        <v/>
      </c>
      <c r="P19" s="10" t="str">
        <f t="shared" si="2"/>
        <v/>
      </c>
    </row>
    <row r="20" spans="1:16" x14ac:dyDescent="0.25">
      <c r="A20" s="3" t="s">
        <v>90</v>
      </c>
      <c r="B20" s="3" t="s">
        <v>215</v>
      </c>
      <c r="C20" s="4"/>
      <c r="D20" s="4"/>
      <c r="E20" s="20"/>
      <c r="F20" s="5">
        <v>58</v>
      </c>
      <c r="G20" s="5">
        <f t="shared" si="0"/>
        <v>0</v>
      </c>
      <c r="H20" s="4">
        <v>4</v>
      </c>
      <c r="I20" s="6" t="str">
        <f t="shared" si="4"/>
        <v/>
      </c>
      <c r="J20" s="7" t="str">
        <f t="shared" si="5"/>
        <v/>
      </c>
      <c r="K20" s="7" t="str">
        <f t="shared" si="6"/>
        <v/>
      </c>
      <c r="L20" s="7" t="str">
        <f t="shared" si="7"/>
        <v/>
      </c>
      <c r="M20" s="8">
        <f t="shared" si="8"/>
        <v>0</v>
      </c>
      <c r="N20" s="8" t="str">
        <f t="shared" si="9"/>
        <v/>
      </c>
      <c r="O20" s="9" t="str">
        <f t="shared" si="1"/>
        <v/>
      </c>
      <c r="P20" s="10" t="str">
        <f t="shared" si="2"/>
        <v/>
      </c>
    </row>
    <row r="21" spans="1:16" x14ac:dyDescent="0.25">
      <c r="A21" s="3" t="s">
        <v>89</v>
      </c>
      <c r="B21" s="3" t="s">
        <v>215</v>
      </c>
      <c r="C21" s="4"/>
      <c r="D21" s="4"/>
      <c r="E21" s="20"/>
      <c r="F21" s="5">
        <v>65</v>
      </c>
      <c r="G21" s="5">
        <f t="shared" si="0"/>
        <v>0</v>
      </c>
      <c r="H21" s="4">
        <v>4</v>
      </c>
      <c r="I21" s="6" t="str">
        <f t="shared" si="4"/>
        <v/>
      </c>
      <c r="J21" s="7" t="str">
        <f t="shared" si="5"/>
        <v/>
      </c>
      <c r="K21" s="7" t="str">
        <f t="shared" si="6"/>
        <v/>
      </c>
      <c r="L21" s="7" t="str">
        <f t="shared" si="7"/>
        <v/>
      </c>
      <c r="M21" s="8">
        <f t="shared" si="8"/>
        <v>0</v>
      </c>
      <c r="N21" s="8" t="str">
        <f t="shared" si="9"/>
        <v/>
      </c>
      <c r="O21" s="9" t="str">
        <f t="shared" si="1"/>
        <v/>
      </c>
      <c r="P21" s="10" t="str">
        <f t="shared" si="2"/>
        <v/>
      </c>
    </row>
    <row r="22" spans="1:16" x14ac:dyDescent="0.25">
      <c r="A22" s="3" t="s">
        <v>91</v>
      </c>
      <c r="B22" s="3" t="s">
        <v>215</v>
      </c>
      <c r="C22" s="4"/>
      <c r="D22" s="4"/>
      <c r="E22" s="20"/>
      <c r="F22" s="5">
        <v>37.409999999999997</v>
      </c>
      <c r="G22" s="5">
        <f t="shared" si="0"/>
        <v>0</v>
      </c>
      <c r="H22" s="4">
        <v>4</v>
      </c>
      <c r="I22" s="6" t="str">
        <f t="shared" si="4"/>
        <v/>
      </c>
      <c r="J22" s="7" t="str">
        <f t="shared" si="5"/>
        <v/>
      </c>
      <c r="K22" s="7" t="str">
        <f t="shared" si="6"/>
        <v/>
      </c>
      <c r="L22" s="7" t="str">
        <f t="shared" si="7"/>
        <v/>
      </c>
      <c r="M22" s="8">
        <f t="shared" si="8"/>
        <v>0</v>
      </c>
      <c r="N22" s="8" t="str">
        <f t="shared" si="9"/>
        <v/>
      </c>
      <c r="O22" s="9" t="str">
        <f t="shared" si="1"/>
        <v/>
      </c>
      <c r="P22" s="10" t="str">
        <f t="shared" si="2"/>
        <v/>
      </c>
    </row>
    <row r="23" spans="1:16" x14ac:dyDescent="0.25">
      <c r="A23" s="21" t="s">
        <v>37</v>
      </c>
      <c r="B23" s="21"/>
      <c r="C23" s="22"/>
      <c r="D23" s="22"/>
      <c r="E23" s="24"/>
      <c r="F23" s="22"/>
      <c r="G23" s="23">
        <f t="shared" si="0"/>
        <v>0</v>
      </c>
      <c r="H23" s="4">
        <v>4</v>
      </c>
      <c r="I23" s="6" t="str">
        <f t="shared" si="4"/>
        <v/>
      </c>
      <c r="J23" s="7" t="str">
        <f t="shared" si="5"/>
        <v/>
      </c>
      <c r="K23" s="7" t="str">
        <f t="shared" si="6"/>
        <v/>
      </c>
      <c r="L23" s="7" t="str">
        <f t="shared" si="7"/>
        <v/>
      </c>
      <c r="M23" s="25">
        <f t="shared" si="8"/>
        <v>0</v>
      </c>
      <c r="N23" s="25" t="str">
        <f t="shared" si="9"/>
        <v/>
      </c>
      <c r="O23" s="26" t="str">
        <f t="shared" si="1"/>
        <v/>
      </c>
      <c r="P23" s="26" t="str">
        <f t="shared" si="2"/>
        <v/>
      </c>
    </row>
    <row r="24" spans="1:16" x14ac:dyDescent="0.25">
      <c r="A24" s="3" t="s">
        <v>181</v>
      </c>
      <c r="B24" s="3" t="s">
        <v>190</v>
      </c>
      <c r="C24" s="4"/>
      <c r="D24" s="4"/>
      <c r="E24" s="20">
        <f>F24/1000</f>
        <v>6.13E-3</v>
      </c>
      <c r="F24" s="4">
        <v>6.13</v>
      </c>
      <c r="G24" s="23">
        <f t="shared" ref="G24:G26" si="11">D24*F24</f>
        <v>0</v>
      </c>
      <c r="H24" s="4">
        <v>4</v>
      </c>
      <c r="I24" s="6" t="str">
        <f t="shared" si="4"/>
        <v/>
      </c>
      <c r="J24" s="7" t="str">
        <f t="shared" si="5"/>
        <v/>
      </c>
      <c r="K24" s="7" t="str">
        <f t="shared" si="6"/>
        <v/>
      </c>
      <c r="L24" s="7" t="str">
        <f t="shared" si="7"/>
        <v/>
      </c>
      <c r="M24" s="8">
        <f t="shared" si="8"/>
        <v>0</v>
      </c>
      <c r="N24" s="8" t="str">
        <f t="shared" si="9"/>
        <v/>
      </c>
      <c r="O24" s="9" t="str">
        <f t="shared" si="1"/>
        <v/>
      </c>
      <c r="P24" s="10" t="str">
        <f t="shared" si="2"/>
        <v/>
      </c>
    </row>
    <row r="25" spans="1:16" x14ac:dyDescent="0.25">
      <c r="A25" s="3" t="s">
        <v>182</v>
      </c>
      <c r="B25" s="3" t="s">
        <v>190</v>
      </c>
      <c r="C25" s="4"/>
      <c r="D25" s="4"/>
      <c r="E25" s="20">
        <f>F25/1000</f>
        <v>8.1799999999999998E-3</v>
      </c>
      <c r="F25" s="4">
        <v>8.18</v>
      </c>
      <c r="G25" s="23">
        <f t="shared" si="11"/>
        <v>0</v>
      </c>
      <c r="H25" s="4">
        <v>4</v>
      </c>
      <c r="I25" s="6" t="str">
        <f t="shared" si="4"/>
        <v/>
      </c>
      <c r="J25" s="7" t="str">
        <f t="shared" si="5"/>
        <v/>
      </c>
      <c r="K25" s="7" t="str">
        <f t="shared" si="6"/>
        <v/>
      </c>
      <c r="L25" s="7" t="str">
        <f t="shared" si="7"/>
        <v/>
      </c>
      <c r="M25" s="8">
        <f t="shared" si="8"/>
        <v>0</v>
      </c>
      <c r="N25" s="8" t="str">
        <f t="shared" si="9"/>
        <v/>
      </c>
      <c r="O25" s="9" t="str">
        <f t="shared" si="1"/>
        <v/>
      </c>
      <c r="P25" s="10" t="str">
        <f t="shared" si="2"/>
        <v/>
      </c>
    </row>
    <row r="26" spans="1:16" x14ac:dyDescent="0.25">
      <c r="A26" s="3" t="s">
        <v>281</v>
      </c>
      <c r="B26" s="3" t="s">
        <v>250</v>
      </c>
      <c r="C26" s="11"/>
      <c r="D26" s="11"/>
      <c r="E26" s="20">
        <f>F26/1000</f>
        <v>1.4760000000000001E-2</v>
      </c>
      <c r="F26" s="4">
        <v>14.76</v>
      </c>
      <c r="G26" s="23">
        <f t="shared" si="11"/>
        <v>0</v>
      </c>
      <c r="H26" s="4">
        <v>4</v>
      </c>
      <c r="I26" s="28"/>
      <c r="J26" s="29"/>
      <c r="K26" s="29"/>
      <c r="L26" s="29"/>
      <c r="M26" s="11"/>
      <c r="N26" s="11"/>
      <c r="O26" s="11"/>
      <c r="P26" s="11"/>
    </row>
    <row r="27" spans="1:16" x14ac:dyDescent="0.25">
      <c r="A27" s="3" t="s">
        <v>82</v>
      </c>
      <c r="B27" s="3" t="s">
        <v>215</v>
      </c>
      <c r="C27" s="4"/>
      <c r="D27" s="4"/>
      <c r="E27" s="20"/>
      <c r="F27" s="5">
        <v>0.75</v>
      </c>
      <c r="G27" s="5">
        <f>D27*F27</f>
        <v>0</v>
      </c>
      <c r="H27" s="4">
        <v>4</v>
      </c>
      <c r="I27" s="6" t="str">
        <f>IF(C27=100,L27/4,IF(C27=150,J27/6,""))</f>
        <v/>
      </c>
      <c r="J27" s="7" t="str">
        <f>IF(C27=150,F27*H27-F27,"")</f>
        <v/>
      </c>
      <c r="K27" s="7" t="str">
        <f>IF(C27=70,F27*H27-F27,"")</f>
        <v/>
      </c>
      <c r="L27" s="7" t="str">
        <f>IF(C27=100,F27*H27-F27,"")</f>
        <v/>
      </c>
      <c r="M27" s="8">
        <f>G27*H27-G27</f>
        <v>0</v>
      </c>
      <c r="N27" s="8" t="str">
        <f>IF(C27=100,(L27+F27)/4,IF(C27=150,(J27+F27)/6,IF(C27=70,(K27+F27)/2.8,"")))</f>
        <v/>
      </c>
      <c r="O27" s="9" t="str">
        <f>IF(C27=100,F27/4,IF(C27=150,F27/6,IF(C27=70,F27/2.8,"")))</f>
        <v/>
      </c>
      <c r="P27" s="10" t="str">
        <f>IF(O27="","",O27/25)</f>
        <v/>
      </c>
    </row>
    <row r="28" spans="1:16" x14ac:dyDescent="0.25">
      <c r="A28" s="3" t="s">
        <v>128</v>
      </c>
      <c r="B28" s="3" t="s">
        <v>215</v>
      </c>
      <c r="C28" s="4"/>
      <c r="D28" s="4"/>
      <c r="E28" s="20">
        <f>F28/1100</f>
        <v>6.0454545454545457E-3</v>
      </c>
      <c r="F28" s="4">
        <v>6.65</v>
      </c>
      <c r="G28" s="5">
        <f>D28*F28</f>
        <v>0</v>
      </c>
      <c r="H28" s="4">
        <v>4</v>
      </c>
      <c r="I28" s="6" t="str">
        <f>IF(C28=100,L28/4,IF(C28=150,J28/6,""))</f>
        <v/>
      </c>
      <c r="J28" s="7" t="str">
        <f>IF(C28=150,F28*H28-F28,"")</f>
        <v/>
      </c>
      <c r="K28" s="7" t="str">
        <f>IF(C28=70,F28*H28-F28,"")</f>
        <v/>
      </c>
      <c r="L28" s="7" t="str">
        <f>IF(C28=100,F28*H28-F28,"")</f>
        <v/>
      </c>
      <c r="M28" s="8">
        <f>G28*H28-G28</f>
        <v>0</v>
      </c>
      <c r="N28" s="8" t="str">
        <f>IF(C28=100,(L28+F28)/4,IF(C28=150,(J28+F28)/6,IF(C28=70,(K28+F28)/2.8,"")))</f>
        <v/>
      </c>
      <c r="O28" s="9" t="str">
        <f>IF(C28=100,F28/4,IF(C28=150,F28/6,IF(C28=70,F28/2.8,"")))</f>
        <v/>
      </c>
      <c r="P28" s="10" t="str">
        <f>IF(O28="","",O28/25)</f>
        <v/>
      </c>
    </row>
    <row r="29" spans="1:16" x14ac:dyDescent="0.25">
      <c r="A29" s="11"/>
      <c r="B29" s="11"/>
      <c r="C29" s="11"/>
      <c r="D29" s="11"/>
      <c r="E29" s="20"/>
      <c r="F29" s="11"/>
      <c r="G29" s="11"/>
      <c r="H29" s="4">
        <v>4</v>
      </c>
      <c r="I29" s="28"/>
      <c r="J29" s="29"/>
      <c r="K29" s="29"/>
      <c r="L29" s="29"/>
      <c r="M29" s="11"/>
      <c r="N29" s="11"/>
      <c r="O29" s="11"/>
      <c r="P29" s="11"/>
    </row>
    <row r="30" spans="1:16" x14ac:dyDescent="0.25">
      <c r="A30" s="11"/>
      <c r="B30" s="11"/>
      <c r="C30" s="11"/>
      <c r="D30" s="11"/>
      <c r="E30" s="20"/>
      <c r="F30" s="11"/>
      <c r="G30" s="11"/>
      <c r="H30" s="4">
        <v>4</v>
      </c>
      <c r="I30" s="28"/>
      <c r="J30" s="29"/>
      <c r="K30" s="29"/>
      <c r="L30" s="29"/>
      <c r="M30" s="11"/>
      <c r="N30" s="11"/>
      <c r="O30" s="11"/>
      <c r="P30" s="11"/>
    </row>
    <row r="31" spans="1:16" x14ac:dyDescent="0.25">
      <c r="A31" s="11"/>
      <c r="B31" s="11"/>
      <c r="C31" s="11"/>
      <c r="D31" s="11"/>
      <c r="E31" s="20"/>
      <c r="F31" s="11"/>
      <c r="G31" s="11"/>
      <c r="H31" s="4">
        <v>4</v>
      </c>
      <c r="I31" s="28"/>
      <c r="J31" s="29"/>
      <c r="K31" s="29"/>
      <c r="L31" s="29"/>
      <c r="M31" s="11"/>
      <c r="N31" s="11"/>
      <c r="O31" s="11"/>
      <c r="P31" s="11"/>
    </row>
    <row r="32" spans="1:16" x14ac:dyDescent="0.25">
      <c r="A32" s="11"/>
      <c r="B32" s="11"/>
      <c r="C32" s="11"/>
      <c r="D32" s="11"/>
      <c r="E32" s="20"/>
      <c r="F32" s="11"/>
      <c r="G32" s="11"/>
      <c r="H32" s="4">
        <v>4</v>
      </c>
      <c r="I32" s="28"/>
      <c r="J32" s="29"/>
      <c r="K32" s="29"/>
      <c r="L32" s="29"/>
      <c r="M32" s="11"/>
      <c r="N32" s="11"/>
      <c r="O32" s="11"/>
      <c r="P32" s="11"/>
    </row>
    <row r="33" spans="1:16" x14ac:dyDescent="0.25">
      <c r="A33" s="11"/>
      <c r="B33" s="11"/>
      <c r="C33" s="11"/>
      <c r="D33" s="11"/>
      <c r="E33" s="20"/>
      <c r="F33" s="11"/>
      <c r="G33" s="11"/>
      <c r="H33" s="4">
        <v>4</v>
      </c>
      <c r="I33" s="28"/>
      <c r="J33" s="29"/>
      <c r="K33" s="29"/>
      <c r="L33" s="29"/>
      <c r="M33" s="11"/>
      <c r="N33" s="11"/>
      <c r="O33" s="11"/>
      <c r="P33" s="11"/>
    </row>
    <row r="34" spans="1:16" x14ac:dyDescent="0.25">
      <c r="A34" s="11"/>
      <c r="B34" s="11"/>
      <c r="C34" s="11"/>
      <c r="D34" s="11"/>
      <c r="E34" s="20"/>
      <c r="F34" s="11"/>
      <c r="G34" s="11"/>
      <c r="H34" s="4">
        <v>4</v>
      </c>
      <c r="I34" s="28"/>
      <c r="J34" s="29"/>
      <c r="K34" s="29"/>
      <c r="L34" s="29"/>
      <c r="M34" s="11"/>
      <c r="N34" s="11"/>
      <c r="O34" s="11"/>
      <c r="P34" s="11"/>
    </row>
    <row r="35" spans="1:16" x14ac:dyDescent="0.25">
      <c r="A35" s="11"/>
      <c r="B35" s="11"/>
      <c r="C35" s="11"/>
      <c r="D35" s="11"/>
      <c r="E35" s="20"/>
      <c r="F35" s="11"/>
      <c r="G35" s="11"/>
      <c r="H35" s="4">
        <v>4</v>
      </c>
      <c r="I35" s="28"/>
      <c r="J35" s="29"/>
      <c r="K35" s="29"/>
      <c r="L35" s="29"/>
      <c r="M35" s="11"/>
      <c r="N35" s="11"/>
      <c r="O35" s="11"/>
      <c r="P35" s="11"/>
    </row>
    <row r="36" spans="1:16" x14ac:dyDescent="0.25">
      <c r="A36" s="11"/>
      <c r="B36" s="11"/>
      <c r="C36" s="11"/>
      <c r="D36" s="11"/>
      <c r="E36" s="20"/>
      <c r="F36" s="11"/>
      <c r="G36" s="11"/>
      <c r="H36" s="4">
        <v>4</v>
      </c>
      <c r="I36" s="28"/>
      <c r="J36" s="29"/>
      <c r="K36" s="29"/>
      <c r="L36" s="29"/>
      <c r="M36" s="11"/>
      <c r="N36" s="11"/>
      <c r="O36" s="11"/>
      <c r="P36" s="11"/>
    </row>
    <row r="37" spans="1:16" x14ac:dyDescent="0.25">
      <c r="A37" s="11"/>
      <c r="B37" s="11"/>
      <c r="C37" s="11"/>
      <c r="D37" s="11"/>
      <c r="E37" s="20"/>
      <c r="F37" s="11"/>
      <c r="G37" s="11"/>
      <c r="H37" s="4">
        <v>4</v>
      </c>
      <c r="I37" s="28"/>
      <c r="J37" s="29"/>
      <c r="K37" s="29"/>
      <c r="L37" s="29"/>
      <c r="M37" s="11"/>
      <c r="N37" s="11"/>
      <c r="O37" s="11"/>
      <c r="P37" s="11"/>
    </row>
    <row r="38" spans="1:16" x14ac:dyDescent="0.25">
      <c r="A38" s="11"/>
      <c r="B38" s="11"/>
      <c r="C38" s="11"/>
      <c r="D38" s="11"/>
      <c r="E38" s="20"/>
      <c r="F38" s="11"/>
      <c r="G38" s="11"/>
      <c r="H38" s="4">
        <v>4</v>
      </c>
      <c r="I38" s="28"/>
      <c r="J38" s="29"/>
      <c r="K38" s="29"/>
      <c r="L38" s="29"/>
      <c r="M38" s="11"/>
      <c r="N38" s="11"/>
      <c r="O38" s="11"/>
      <c r="P38" s="11"/>
    </row>
    <row r="39" spans="1:16" x14ac:dyDescent="0.25">
      <c r="A39" s="11"/>
      <c r="B39" s="11"/>
      <c r="C39" s="11"/>
      <c r="D39" s="11"/>
      <c r="E39" s="20"/>
      <c r="F39" s="11"/>
      <c r="G39" s="11"/>
      <c r="H39" s="4">
        <v>4</v>
      </c>
      <c r="I39" s="28"/>
      <c r="J39" s="29"/>
      <c r="K39" s="29"/>
      <c r="L39" s="29"/>
      <c r="M39" s="11"/>
      <c r="N39" s="11"/>
      <c r="O39" s="11"/>
      <c r="P39" s="11"/>
    </row>
    <row r="40" spans="1:16" x14ac:dyDescent="0.25">
      <c r="A40" s="11"/>
      <c r="B40" s="11"/>
      <c r="C40" s="11"/>
      <c r="D40" s="11"/>
      <c r="E40" s="20"/>
      <c r="F40" s="11"/>
      <c r="G40" s="11"/>
      <c r="H40" s="4">
        <v>4</v>
      </c>
      <c r="I40" s="28"/>
      <c r="J40" s="29"/>
      <c r="K40" s="29"/>
      <c r="L40" s="29"/>
      <c r="M40" s="11"/>
      <c r="N40" s="11"/>
      <c r="O40" s="11"/>
      <c r="P40" s="11"/>
    </row>
    <row r="41" spans="1:16" x14ac:dyDescent="0.25">
      <c r="A41" s="11"/>
      <c r="B41" s="11"/>
      <c r="C41" s="11"/>
      <c r="D41" s="11"/>
      <c r="E41" s="20"/>
      <c r="F41" s="11"/>
      <c r="G41" s="11"/>
      <c r="H41" s="4">
        <v>4</v>
      </c>
      <c r="I41" s="28"/>
      <c r="J41" s="29"/>
      <c r="K41" s="29"/>
      <c r="L41" s="29"/>
      <c r="M41" s="11"/>
      <c r="N41" s="11"/>
      <c r="O41" s="11"/>
      <c r="P41" s="11"/>
    </row>
    <row r="42" spans="1:16" x14ac:dyDescent="0.25">
      <c r="A42" s="11"/>
      <c r="B42" s="11"/>
      <c r="C42" s="11"/>
      <c r="D42" s="11"/>
      <c r="E42" s="20"/>
      <c r="F42" s="11"/>
      <c r="G42" s="11"/>
      <c r="H42" s="4">
        <v>4</v>
      </c>
      <c r="I42" s="28"/>
      <c r="J42" s="29"/>
      <c r="K42" s="29"/>
      <c r="L42" s="29"/>
      <c r="M42" s="11"/>
      <c r="N42" s="11"/>
      <c r="O42" s="11"/>
      <c r="P42" s="11"/>
    </row>
    <row r="43" spans="1:16" x14ac:dyDescent="0.25">
      <c r="A43" s="11"/>
      <c r="B43" s="11"/>
      <c r="C43" s="11"/>
      <c r="D43" s="11"/>
      <c r="E43" s="20"/>
      <c r="F43" s="11"/>
      <c r="G43" s="11"/>
      <c r="H43" s="4">
        <v>4</v>
      </c>
      <c r="I43" s="28"/>
      <c r="J43" s="29"/>
      <c r="K43" s="29"/>
      <c r="L43" s="29"/>
      <c r="M43" s="11"/>
      <c r="N43" s="11"/>
      <c r="O43" s="11"/>
      <c r="P43" s="11"/>
    </row>
    <row r="44" spans="1:16" x14ac:dyDescent="0.25">
      <c r="A44" s="11"/>
      <c r="B44" s="11"/>
      <c r="C44" s="11"/>
      <c r="D44" s="11"/>
      <c r="E44" s="20"/>
      <c r="F44" s="11"/>
      <c r="G44" s="11"/>
      <c r="H44" s="4">
        <v>4</v>
      </c>
      <c r="I44" s="28"/>
      <c r="J44" s="29"/>
      <c r="K44" s="29"/>
      <c r="L44" s="29"/>
      <c r="M44" s="11"/>
      <c r="N44" s="11"/>
      <c r="O44" s="11"/>
      <c r="P44" s="11"/>
    </row>
    <row r="45" spans="1:16" x14ac:dyDescent="0.25">
      <c r="A45" s="11"/>
      <c r="B45" s="11"/>
      <c r="C45" s="11"/>
      <c r="D45" s="11"/>
      <c r="E45" s="20"/>
      <c r="F45" s="11"/>
      <c r="G45" s="11"/>
      <c r="H45" s="4">
        <v>4</v>
      </c>
      <c r="I45" s="28"/>
      <c r="J45" s="29"/>
      <c r="K45" s="29"/>
      <c r="L45" s="29"/>
      <c r="M45" s="11"/>
      <c r="N45" s="11"/>
      <c r="O45" s="11"/>
      <c r="P45" s="11"/>
    </row>
    <row r="46" spans="1:16" x14ac:dyDescent="0.25">
      <c r="A46" s="11"/>
      <c r="B46" s="11"/>
      <c r="C46" s="11"/>
      <c r="D46" s="11"/>
      <c r="E46" s="20"/>
      <c r="F46" s="11"/>
      <c r="G46" s="11"/>
      <c r="H46" s="4">
        <v>4</v>
      </c>
      <c r="I46" s="28"/>
      <c r="J46" s="29"/>
      <c r="K46" s="29"/>
      <c r="L46" s="29"/>
      <c r="M46" s="11"/>
      <c r="N46" s="11"/>
      <c r="O46" s="11"/>
      <c r="P46" s="11"/>
    </row>
    <row r="47" spans="1:16" x14ac:dyDescent="0.25">
      <c r="A47" s="11"/>
      <c r="B47" s="11"/>
      <c r="C47" s="11"/>
      <c r="D47" s="11"/>
      <c r="E47" s="20"/>
      <c r="F47" s="11"/>
      <c r="G47" s="11"/>
      <c r="H47" s="4">
        <v>4</v>
      </c>
      <c r="I47" s="28"/>
      <c r="J47" s="29"/>
      <c r="K47" s="29"/>
      <c r="L47" s="29"/>
      <c r="M47" s="11"/>
      <c r="N47" s="11"/>
      <c r="O47" s="11"/>
      <c r="P47" s="11"/>
    </row>
    <row r="48" spans="1:16" x14ac:dyDescent="0.25">
      <c r="A48" s="11"/>
      <c r="B48" s="11"/>
      <c r="C48" s="11"/>
      <c r="D48" s="11"/>
      <c r="E48" s="20"/>
      <c r="F48" s="11"/>
      <c r="G48" s="11"/>
      <c r="H48" s="4">
        <v>4</v>
      </c>
      <c r="I48" s="28"/>
      <c r="J48" s="29"/>
      <c r="K48" s="29"/>
      <c r="L48" s="29"/>
      <c r="M48" s="11"/>
      <c r="N48" s="11"/>
      <c r="O48" s="11"/>
      <c r="P48" s="11"/>
    </row>
    <row r="49" spans="1:16" x14ac:dyDescent="0.25">
      <c r="A49" s="11"/>
      <c r="B49" s="11"/>
      <c r="C49" s="11"/>
      <c r="D49" s="11"/>
      <c r="E49" s="20"/>
      <c r="F49" s="11"/>
      <c r="G49" s="11"/>
      <c r="H49" s="4">
        <v>4</v>
      </c>
      <c r="I49" s="28"/>
      <c r="J49" s="29"/>
      <c r="K49" s="29"/>
      <c r="L49" s="29"/>
      <c r="M49" s="11"/>
      <c r="N49" s="11"/>
      <c r="O49" s="11"/>
      <c r="P49" s="11"/>
    </row>
    <row r="50" spans="1:16" x14ac:dyDescent="0.25">
      <c r="A50" s="11"/>
      <c r="B50" s="11"/>
      <c r="C50" s="11"/>
      <c r="D50" s="11"/>
      <c r="E50" s="20"/>
      <c r="F50" s="11"/>
      <c r="G50" s="11"/>
      <c r="H50" s="4">
        <v>4</v>
      </c>
      <c r="I50" s="28"/>
      <c r="J50" s="29"/>
      <c r="K50" s="29"/>
      <c r="L50" s="29"/>
      <c r="M50" s="11"/>
      <c r="N50" s="11"/>
      <c r="O50" s="11"/>
      <c r="P50" s="11"/>
    </row>
    <row r="51" spans="1:16" x14ac:dyDescent="0.25">
      <c r="A51" s="11"/>
      <c r="B51" s="11"/>
      <c r="C51" s="11"/>
      <c r="D51" s="11"/>
      <c r="E51" s="20"/>
      <c r="F51" s="11"/>
      <c r="G51" s="11"/>
      <c r="H51" s="4">
        <v>4</v>
      </c>
      <c r="I51" s="28"/>
      <c r="J51" s="29"/>
      <c r="K51" s="29"/>
      <c r="L51" s="29"/>
      <c r="M51" s="11"/>
      <c r="N51" s="11"/>
      <c r="O51" s="11"/>
      <c r="P51" s="11"/>
    </row>
    <row r="52" spans="1:16" x14ac:dyDescent="0.25">
      <c r="A52" s="11"/>
      <c r="B52" s="11"/>
      <c r="C52" s="11"/>
      <c r="D52" s="11"/>
      <c r="E52" s="20"/>
      <c r="F52" s="11"/>
      <c r="G52" s="11"/>
      <c r="H52" s="4">
        <v>4</v>
      </c>
      <c r="I52" s="28"/>
      <c r="J52" s="29"/>
      <c r="K52" s="29"/>
      <c r="L52" s="29"/>
      <c r="M52" s="11"/>
      <c r="N52" s="11"/>
      <c r="O52" s="11"/>
      <c r="P52" s="11"/>
    </row>
    <row r="53" spans="1:16" x14ac:dyDescent="0.25">
      <c r="A53" s="11"/>
      <c r="B53" s="11"/>
      <c r="C53" s="11"/>
      <c r="D53" s="11"/>
      <c r="E53" s="20"/>
      <c r="F53" s="11"/>
      <c r="G53" s="11"/>
      <c r="H53" s="4">
        <v>4</v>
      </c>
      <c r="I53" s="28"/>
      <c r="J53" s="29"/>
      <c r="K53" s="29"/>
      <c r="L53" s="29"/>
      <c r="M53" s="11"/>
      <c r="N53" s="11"/>
      <c r="O53" s="11"/>
      <c r="P53" s="11"/>
    </row>
  </sheetData>
  <sortState ref="A2:O53">
    <sortCondition ref="A2"/>
  </sortState>
  <conditionalFormatting sqref="N3:N27">
    <cfRule type="cellIs" dxfId="1" priority="1" operator="greaterThan">
      <formula>"1.5"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workbookViewId="0">
      <selection activeCell="C23" sqref="C23"/>
    </sheetView>
  </sheetViews>
  <sheetFormatPr baseColWidth="10" defaultRowHeight="15" x14ac:dyDescent="0.25"/>
  <cols>
    <col min="1" max="1" width="46.140625" bestFit="1" customWidth="1"/>
    <col min="2" max="2" width="46.140625" customWidth="1"/>
    <col min="3" max="3" width="14" bestFit="1" customWidth="1"/>
    <col min="6" max="6" width="14.85546875" bestFit="1" customWidth="1"/>
    <col min="15" max="15" width="23.85546875" bestFit="1" customWidth="1"/>
  </cols>
  <sheetData>
    <row r="1" spans="1:17" x14ac:dyDescent="0.25">
      <c r="A1" s="1" t="s">
        <v>8</v>
      </c>
      <c r="B1" s="1" t="s">
        <v>188</v>
      </c>
      <c r="C1" s="1" t="s">
        <v>5</v>
      </c>
      <c r="D1" s="1" t="s">
        <v>0</v>
      </c>
      <c r="E1" s="1" t="s">
        <v>418</v>
      </c>
      <c r="F1" s="1" t="s">
        <v>417</v>
      </c>
      <c r="G1" s="1" t="s">
        <v>40</v>
      </c>
      <c r="H1" s="1" t="s">
        <v>1</v>
      </c>
      <c r="I1" s="1" t="s">
        <v>2</v>
      </c>
      <c r="J1" s="1"/>
      <c r="K1" s="1"/>
      <c r="L1" s="1"/>
      <c r="M1" s="1"/>
      <c r="N1" s="1" t="s">
        <v>3</v>
      </c>
      <c r="O1" s="1" t="s">
        <v>7</v>
      </c>
      <c r="P1" s="1"/>
      <c r="Q1" s="2" t="s">
        <v>6</v>
      </c>
    </row>
    <row r="2" spans="1:17" x14ac:dyDescent="0.25">
      <c r="A2" s="3" t="s">
        <v>81</v>
      </c>
      <c r="B2" s="3" t="s">
        <v>215</v>
      </c>
      <c r="C2" s="4"/>
      <c r="D2" s="4"/>
      <c r="E2" s="20"/>
      <c r="F2" s="20">
        <f>G2/15</f>
        <v>3.6666666666666667E-2</v>
      </c>
      <c r="G2" s="4">
        <v>0.55000000000000004</v>
      </c>
      <c r="H2" s="5">
        <f t="shared" ref="H2:H44" si="0">D2*G2</f>
        <v>0</v>
      </c>
      <c r="I2" s="4">
        <v>4</v>
      </c>
      <c r="J2" s="6" t="str">
        <f t="shared" ref="J2:J20" si="1">IF(C2=100,M2/4,IF(C2=150,K2/6,""))</f>
        <v/>
      </c>
      <c r="K2" s="7" t="str">
        <f t="shared" ref="K2:K20" si="2">IF(C2=150,G2*I2-G2,"")</f>
        <v/>
      </c>
      <c r="L2" s="7" t="str">
        <f t="shared" ref="L2:L20" si="3">IF(C2=70,G2*I2-G2,"")</f>
        <v/>
      </c>
      <c r="M2" s="7" t="str">
        <f t="shared" ref="M2:M20" si="4">IF(C2=100,G2*I2-G2,"")</f>
        <v/>
      </c>
      <c r="N2" s="8">
        <f t="shared" ref="N2:N20" si="5">H2*I2-H2</f>
        <v>0</v>
      </c>
      <c r="O2" s="8" t="str">
        <f t="shared" ref="O2:O20" si="6">IF(C2=100,(M2+G2)/4,IF(C2=150,(K2+G2)/6,IF(C2=70,(L2+G2)/2.8,"")))</f>
        <v/>
      </c>
      <c r="P2" s="9" t="str">
        <f t="shared" ref="P2:P44" si="7">IF(C2=100,G2/4,IF(C2=150,G2/6,IF(C2=70,G2/2.8,"")))</f>
        <v/>
      </c>
      <c r="Q2" s="10" t="str">
        <f t="shared" ref="Q2:Q44" si="8">IF(P2="","",P2/25)</f>
        <v/>
      </c>
    </row>
    <row r="3" spans="1:17" x14ac:dyDescent="0.25">
      <c r="A3" s="3" t="s">
        <v>122</v>
      </c>
      <c r="B3" s="3" t="s">
        <v>215</v>
      </c>
      <c r="C3" s="4"/>
      <c r="D3" s="4"/>
      <c r="E3" s="20"/>
      <c r="F3" s="20">
        <f>G3/2500</f>
        <v>1.1440000000000001E-3</v>
      </c>
      <c r="G3" s="4">
        <v>2.86</v>
      </c>
      <c r="H3" s="5">
        <f t="shared" si="0"/>
        <v>0</v>
      </c>
      <c r="I3" s="4">
        <v>4</v>
      </c>
      <c r="J3" s="6" t="str">
        <f t="shared" si="1"/>
        <v/>
      </c>
      <c r="K3" s="7" t="str">
        <f t="shared" si="2"/>
        <v/>
      </c>
      <c r="L3" s="7" t="str">
        <f t="shared" si="3"/>
        <v/>
      </c>
      <c r="M3" s="7" t="str">
        <f t="shared" si="4"/>
        <v/>
      </c>
      <c r="N3" s="8">
        <f t="shared" si="5"/>
        <v>0</v>
      </c>
      <c r="O3" s="8" t="str">
        <f t="shared" si="6"/>
        <v/>
      </c>
      <c r="P3" s="9" t="str">
        <f t="shared" si="7"/>
        <v/>
      </c>
      <c r="Q3" s="10" t="str">
        <f t="shared" si="8"/>
        <v/>
      </c>
    </row>
    <row r="4" spans="1:17" x14ac:dyDescent="0.25">
      <c r="A4" s="3" t="s">
        <v>142</v>
      </c>
      <c r="B4" s="3" t="s">
        <v>215</v>
      </c>
      <c r="C4" s="4"/>
      <c r="D4" s="4"/>
      <c r="E4" s="20"/>
      <c r="F4" s="20">
        <f>G4/800</f>
        <v>4.875E-3</v>
      </c>
      <c r="G4" s="4">
        <v>3.9</v>
      </c>
      <c r="H4" s="5">
        <f t="shared" si="0"/>
        <v>0</v>
      </c>
      <c r="I4" s="4">
        <v>4</v>
      </c>
      <c r="J4" s="6" t="str">
        <f t="shared" si="1"/>
        <v/>
      </c>
      <c r="K4" s="7" t="str">
        <f t="shared" si="2"/>
        <v/>
      </c>
      <c r="L4" s="7" t="str">
        <f t="shared" si="3"/>
        <v/>
      </c>
      <c r="M4" s="7" t="str">
        <f t="shared" si="4"/>
        <v/>
      </c>
      <c r="N4" s="8">
        <f t="shared" si="5"/>
        <v>0</v>
      </c>
      <c r="O4" s="8" t="str">
        <f t="shared" si="6"/>
        <v/>
      </c>
      <c r="P4" s="9" t="str">
        <f t="shared" si="7"/>
        <v/>
      </c>
      <c r="Q4" s="10" t="str">
        <f t="shared" si="8"/>
        <v/>
      </c>
    </row>
    <row r="5" spans="1:17" x14ac:dyDescent="0.25">
      <c r="A5" s="3" t="s">
        <v>143</v>
      </c>
      <c r="B5" s="3" t="s">
        <v>215</v>
      </c>
      <c r="C5" s="4"/>
      <c r="D5" s="4"/>
      <c r="E5" s="20"/>
      <c r="F5" s="20">
        <f>G5/470</f>
        <v>1.3914893617021277E-2</v>
      </c>
      <c r="G5" s="4">
        <v>6.54</v>
      </c>
      <c r="H5" s="5">
        <f t="shared" si="0"/>
        <v>0</v>
      </c>
      <c r="I5" s="4">
        <v>4</v>
      </c>
      <c r="J5" s="6" t="str">
        <f t="shared" si="1"/>
        <v/>
      </c>
      <c r="K5" s="7" t="str">
        <f t="shared" si="2"/>
        <v/>
      </c>
      <c r="L5" s="7" t="str">
        <f t="shared" si="3"/>
        <v/>
      </c>
      <c r="M5" s="7" t="str">
        <f t="shared" si="4"/>
        <v/>
      </c>
      <c r="N5" s="8">
        <f t="shared" si="5"/>
        <v>0</v>
      </c>
      <c r="O5" s="8" t="str">
        <f t="shared" si="6"/>
        <v/>
      </c>
      <c r="P5" s="9" t="str">
        <f t="shared" si="7"/>
        <v/>
      </c>
      <c r="Q5" s="10" t="str">
        <f t="shared" si="8"/>
        <v/>
      </c>
    </row>
    <row r="6" spans="1:17" x14ac:dyDescent="0.25">
      <c r="A6" s="3" t="s">
        <v>114</v>
      </c>
      <c r="B6" s="3" t="s">
        <v>215</v>
      </c>
      <c r="C6" s="4"/>
      <c r="D6" s="4"/>
      <c r="E6" s="20"/>
      <c r="F6" s="20">
        <f>G6/1000</f>
        <v>1.0500000000000001E-2</v>
      </c>
      <c r="G6" s="4">
        <v>10.5</v>
      </c>
      <c r="H6" s="5">
        <f t="shared" si="0"/>
        <v>0</v>
      </c>
      <c r="I6" s="4">
        <v>4</v>
      </c>
      <c r="J6" s="6" t="str">
        <f t="shared" si="1"/>
        <v/>
      </c>
      <c r="K6" s="7" t="str">
        <f t="shared" si="2"/>
        <v/>
      </c>
      <c r="L6" s="7" t="str">
        <f t="shared" si="3"/>
        <v/>
      </c>
      <c r="M6" s="7" t="str">
        <f t="shared" si="4"/>
        <v/>
      </c>
      <c r="N6" s="8">
        <f t="shared" si="5"/>
        <v>0</v>
      </c>
      <c r="O6" s="8" t="str">
        <f t="shared" si="6"/>
        <v/>
      </c>
      <c r="P6" s="9" t="str">
        <f t="shared" si="7"/>
        <v/>
      </c>
      <c r="Q6" s="10" t="str">
        <f t="shared" si="8"/>
        <v/>
      </c>
    </row>
    <row r="7" spans="1:17" x14ac:dyDescent="0.25">
      <c r="A7" s="3" t="s">
        <v>205</v>
      </c>
      <c r="B7" s="3" t="s">
        <v>190</v>
      </c>
      <c r="C7" s="4"/>
      <c r="D7" s="4"/>
      <c r="E7" s="20"/>
      <c r="F7" s="20"/>
      <c r="G7" s="4">
        <v>8.5</v>
      </c>
      <c r="H7" s="5">
        <f t="shared" si="0"/>
        <v>0</v>
      </c>
      <c r="I7" s="4">
        <v>4</v>
      </c>
      <c r="J7" s="6" t="str">
        <f t="shared" si="1"/>
        <v/>
      </c>
      <c r="K7" s="7" t="str">
        <f t="shared" si="2"/>
        <v/>
      </c>
      <c r="L7" s="7" t="str">
        <f t="shared" si="3"/>
        <v/>
      </c>
      <c r="M7" s="7" t="str">
        <f t="shared" si="4"/>
        <v/>
      </c>
      <c r="N7" s="8">
        <f t="shared" si="5"/>
        <v>0</v>
      </c>
      <c r="O7" s="8" t="str">
        <f t="shared" si="6"/>
        <v/>
      </c>
      <c r="P7" s="9" t="str">
        <f t="shared" si="7"/>
        <v/>
      </c>
      <c r="Q7" s="10" t="str">
        <f t="shared" si="8"/>
        <v/>
      </c>
    </row>
    <row r="8" spans="1:17" x14ac:dyDescent="0.25">
      <c r="A8" s="21" t="s">
        <v>31</v>
      </c>
      <c r="B8" s="21"/>
      <c r="C8" s="22"/>
      <c r="D8" s="22"/>
      <c r="E8" s="24"/>
      <c r="F8" s="24"/>
      <c r="G8" s="22"/>
      <c r="H8" s="23">
        <f t="shared" si="0"/>
        <v>0</v>
      </c>
      <c r="I8" s="22">
        <v>4</v>
      </c>
      <c r="J8" s="6" t="str">
        <f t="shared" si="1"/>
        <v/>
      </c>
      <c r="K8" s="7" t="str">
        <f t="shared" si="2"/>
        <v/>
      </c>
      <c r="L8" s="7" t="str">
        <f t="shared" si="3"/>
        <v/>
      </c>
      <c r="M8" s="7" t="str">
        <f t="shared" si="4"/>
        <v/>
      </c>
      <c r="N8" s="25">
        <f t="shared" si="5"/>
        <v>0</v>
      </c>
      <c r="O8" s="25" t="str">
        <f t="shared" si="6"/>
        <v/>
      </c>
      <c r="P8" s="26" t="str">
        <f t="shared" si="7"/>
        <v/>
      </c>
      <c r="Q8" s="26" t="str">
        <f t="shared" si="8"/>
        <v/>
      </c>
    </row>
    <row r="9" spans="1:17" x14ac:dyDescent="0.25">
      <c r="A9" s="3" t="s">
        <v>126</v>
      </c>
      <c r="B9" s="3" t="s">
        <v>215</v>
      </c>
      <c r="C9" s="4"/>
      <c r="D9" s="4"/>
      <c r="E9" s="20"/>
      <c r="F9" s="20">
        <f>G9/750</f>
        <v>1.4653333333333334E-2</v>
      </c>
      <c r="G9" s="4">
        <v>10.99</v>
      </c>
      <c r="H9" s="5">
        <f t="shared" si="0"/>
        <v>0</v>
      </c>
      <c r="I9" s="4">
        <v>4</v>
      </c>
      <c r="J9" s="6" t="str">
        <f t="shared" si="1"/>
        <v/>
      </c>
      <c r="K9" s="7" t="str">
        <f t="shared" si="2"/>
        <v/>
      </c>
      <c r="L9" s="7" t="str">
        <f t="shared" si="3"/>
        <v/>
      </c>
      <c r="M9" s="7" t="str">
        <f t="shared" si="4"/>
        <v/>
      </c>
      <c r="N9" s="8">
        <f t="shared" si="5"/>
        <v>0</v>
      </c>
      <c r="O9" s="8" t="str">
        <f t="shared" si="6"/>
        <v/>
      </c>
      <c r="P9" s="9" t="str">
        <f t="shared" si="7"/>
        <v/>
      </c>
      <c r="Q9" s="10" t="str">
        <f t="shared" si="8"/>
        <v/>
      </c>
    </row>
    <row r="10" spans="1:17" x14ac:dyDescent="0.25">
      <c r="A10" s="3" t="s">
        <v>125</v>
      </c>
      <c r="B10" s="3" t="s">
        <v>215</v>
      </c>
      <c r="C10" s="4"/>
      <c r="D10" s="4"/>
      <c r="E10" s="20"/>
      <c r="F10" s="20">
        <f>G10/2500</f>
        <v>1.6000000000000001E-3</v>
      </c>
      <c r="G10" s="4">
        <v>4</v>
      </c>
      <c r="H10" s="5">
        <f t="shared" si="0"/>
        <v>0</v>
      </c>
      <c r="I10" s="4">
        <v>4</v>
      </c>
      <c r="J10" s="6" t="str">
        <f t="shared" si="1"/>
        <v/>
      </c>
      <c r="K10" s="7" t="str">
        <f t="shared" si="2"/>
        <v/>
      </c>
      <c r="L10" s="7" t="str">
        <f t="shared" si="3"/>
        <v/>
      </c>
      <c r="M10" s="7" t="str">
        <f t="shared" si="4"/>
        <v/>
      </c>
      <c r="N10" s="8">
        <f t="shared" si="5"/>
        <v>0</v>
      </c>
      <c r="O10" s="8" t="str">
        <f t="shared" si="6"/>
        <v/>
      </c>
      <c r="P10" s="9" t="str">
        <f t="shared" si="7"/>
        <v/>
      </c>
      <c r="Q10" s="10" t="str">
        <f t="shared" si="8"/>
        <v/>
      </c>
    </row>
    <row r="11" spans="1:17" x14ac:dyDescent="0.25">
      <c r="A11" s="3" t="s">
        <v>150</v>
      </c>
      <c r="B11" s="3" t="s">
        <v>215</v>
      </c>
      <c r="C11" s="4"/>
      <c r="D11" s="4"/>
      <c r="E11" s="20"/>
      <c r="F11" s="20">
        <f>G11/2500</f>
        <v>2E-3</v>
      </c>
      <c r="G11" s="4">
        <v>5</v>
      </c>
      <c r="H11" s="5">
        <f t="shared" si="0"/>
        <v>0</v>
      </c>
      <c r="I11" s="4">
        <v>4</v>
      </c>
      <c r="J11" s="6" t="str">
        <f t="shared" si="1"/>
        <v/>
      </c>
      <c r="K11" s="7" t="str">
        <f t="shared" si="2"/>
        <v/>
      </c>
      <c r="L11" s="7" t="str">
        <f t="shared" si="3"/>
        <v/>
      </c>
      <c r="M11" s="7" t="str">
        <f t="shared" si="4"/>
        <v/>
      </c>
      <c r="N11" s="8">
        <f t="shared" si="5"/>
        <v>0</v>
      </c>
      <c r="O11" s="8" t="str">
        <f t="shared" si="6"/>
        <v/>
      </c>
      <c r="P11" s="9" t="str">
        <f t="shared" si="7"/>
        <v/>
      </c>
      <c r="Q11" s="10" t="str">
        <f t="shared" si="8"/>
        <v/>
      </c>
    </row>
    <row r="12" spans="1:17" x14ac:dyDescent="0.25">
      <c r="A12" s="3" t="s">
        <v>124</v>
      </c>
      <c r="B12" s="3" t="s">
        <v>215</v>
      </c>
      <c r="C12" s="4"/>
      <c r="D12" s="4"/>
      <c r="E12" s="20"/>
      <c r="F12" s="20">
        <f>G12/2500</f>
        <v>1.5E-3</v>
      </c>
      <c r="G12" s="4">
        <v>3.75</v>
      </c>
      <c r="H12" s="5">
        <f t="shared" si="0"/>
        <v>0</v>
      </c>
      <c r="I12" s="4">
        <v>4</v>
      </c>
      <c r="J12" s="6" t="str">
        <f t="shared" si="1"/>
        <v/>
      </c>
      <c r="K12" s="7" t="str">
        <f t="shared" si="2"/>
        <v/>
      </c>
      <c r="L12" s="7" t="str">
        <f t="shared" si="3"/>
        <v/>
      </c>
      <c r="M12" s="7" t="str">
        <f t="shared" si="4"/>
        <v/>
      </c>
      <c r="N12" s="8">
        <f t="shared" si="5"/>
        <v>0</v>
      </c>
      <c r="O12" s="8" t="str">
        <f t="shared" si="6"/>
        <v/>
      </c>
      <c r="P12" s="9" t="str">
        <f t="shared" si="7"/>
        <v/>
      </c>
      <c r="Q12" s="10" t="str">
        <f t="shared" si="8"/>
        <v/>
      </c>
    </row>
    <row r="13" spans="1:17" x14ac:dyDescent="0.25">
      <c r="A13" s="21" t="s">
        <v>32</v>
      </c>
      <c r="B13" s="21"/>
      <c r="C13" s="22"/>
      <c r="D13" s="22"/>
      <c r="E13" s="24"/>
      <c r="F13" s="24"/>
      <c r="G13" s="22"/>
      <c r="H13" s="23">
        <f t="shared" si="0"/>
        <v>0</v>
      </c>
      <c r="I13" s="22">
        <v>4</v>
      </c>
      <c r="J13" s="6" t="str">
        <f t="shared" si="1"/>
        <v/>
      </c>
      <c r="K13" s="7" t="str">
        <f t="shared" si="2"/>
        <v/>
      </c>
      <c r="L13" s="7" t="str">
        <f t="shared" si="3"/>
        <v/>
      </c>
      <c r="M13" s="7" t="str">
        <f t="shared" si="4"/>
        <v/>
      </c>
      <c r="N13" s="25">
        <f t="shared" si="5"/>
        <v>0</v>
      </c>
      <c r="O13" s="25" t="str">
        <f t="shared" si="6"/>
        <v/>
      </c>
      <c r="P13" s="26" t="str">
        <f t="shared" si="7"/>
        <v/>
      </c>
      <c r="Q13" s="26" t="str">
        <f t="shared" si="8"/>
        <v/>
      </c>
    </row>
    <row r="14" spans="1:17" x14ac:dyDescent="0.25">
      <c r="A14" s="3" t="s">
        <v>146</v>
      </c>
      <c r="B14" s="3" t="s">
        <v>215</v>
      </c>
      <c r="C14" s="4"/>
      <c r="D14" s="4"/>
      <c r="E14" s="20"/>
      <c r="F14" s="20">
        <f>G14/1000</f>
        <v>8.6700000000000006E-3</v>
      </c>
      <c r="G14" s="4">
        <v>8.67</v>
      </c>
      <c r="H14" s="5">
        <f t="shared" si="0"/>
        <v>0</v>
      </c>
      <c r="I14" s="4">
        <v>4</v>
      </c>
      <c r="J14" s="6" t="str">
        <f t="shared" si="1"/>
        <v/>
      </c>
      <c r="K14" s="7" t="str">
        <f t="shared" si="2"/>
        <v/>
      </c>
      <c r="L14" s="7" t="str">
        <f t="shared" si="3"/>
        <v/>
      </c>
      <c r="M14" s="7" t="str">
        <f t="shared" si="4"/>
        <v/>
      </c>
      <c r="N14" s="8">
        <f t="shared" si="5"/>
        <v>0</v>
      </c>
      <c r="O14" s="8" t="str">
        <f t="shared" si="6"/>
        <v/>
      </c>
      <c r="P14" s="9" t="str">
        <f t="shared" si="7"/>
        <v/>
      </c>
      <c r="Q14" s="10" t="str">
        <f t="shared" si="8"/>
        <v/>
      </c>
    </row>
    <row r="15" spans="1:17" x14ac:dyDescent="0.25">
      <c r="A15" s="3" t="s">
        <v>65</v>
      </c>
      <c r="B15" s="3" t="s">
        <v>209</v>
      </c>
      <c r="C15" s="4"/>
      <c r="D15" s="4"/>
      <c r="E15" s="20"/>
      <c r="F15" s="20">
        <f>G15/250</f>
        <v>4.7599999999999995E-3</v>
      </c>
      <c r="G15" s="4">
        <v>1.19</v>
      </c>
      <c r="H15" s="5">
        <f t="shared" si="0"/>
        <v>0</v>
      </c>
      <c r="I15" s="4">
        <v>4</v>
      </c>
      <c r="J15" s="6" t="str">
        <f t="shared" si="1"/>
        <v/>
      </c>
      <c r="K15" s="7" t="str">
        <f t="shared" si="2"/>
        <v/>
      </c>
      <c r="L15" s="7" t="str">
        <f t="shared" si="3"/>
        <v/>
      </c>
      <c r="M15" s="7" t="str">
        <f t="shared" si="4"/>
        <v/>
      </c>
      <c r="N15" s="8">
        <f t="shared" si="5"/>
        <v>0</v>
      </c>
      <c r="O15" s="8" t="str">
        <f t="shared" si="6"/>
        <v/>
      </c>
      <c r="P15" s="9" t="str">
        <f t="shared" si="7"/>
        <v/>
      </c>
      <c r="Q15" s="10" t="str">
        <f t="shared" si="8"/>
        <v/>
      </c>
    </row>
    <row r="16" spans="1:17" x14ac:dyDescent="0.25">
      <c r="A16" s="21" t="s">
        <v>30</v>
      </c>
      <c r="B16" s="21"/>
      <c r="C16" s="22"/>
      <c r="D16" s="22"/>
      <c r="E16" s="24"/>
      <c r="F16" s="24"/>
      <c r="G16" s="22"/>
      <c r="H16" s="23">
        <f t="shared" si="0"/>
        <v>0</v>
      </c>
      <c r="I16" s="22">
        <v>4</v>
      </c>
      <c r="J16" s="6" t="str">
        <f t="shared" si="1"/>
        <v/>
      </c>
      <c r="K16" s="7" t="str">
        <f t="shared" si="2"/>
        <v/>
      </c>
      <c r="L16" s="7" t="str">
        <f t="shared" si="3"/>
        <v/>
      </c>
      <c r="M16" s="7" t="str">
        <f t="shared" si="4"/>
        <v/>
      </c>
      <c r="N16" s="25">
        <f t="shared" si="5"/>
        <v>0</v>
      </c>
      <c r="O16" s="25" t="str">
        <f t="shared" si="6"/>
        <v/>
      </c>
      <c r="P16" s="26" t="str">
        <f t="shared" si="7"/>
        <v/>
      </c>
      <c r="Q16" s="26" t="str">
        <f t="shared" si="8"/>
        <v/>
      </c>
    </row>
    <row r="17" spans="1:17" x14ac:dyDescent="0.25">
      <c r="A17" s="3" t="s">
        <v>96</v>
      </c>
      <c r="B17" s="3" t="s">
        <v>215</v>
      </c>
      <c r="C17" s="4"/>
      <c r="D17" s="4"/>
      <c r="E17" s="20"/>
      <c r="F17" s="20">
        <f>G17/3000</f>
        <v>2.4666666666666669E-3</v>
      </c>
      <c r="G17" s="4">
        <v>7.4</v>
      </c>
      <c r="H17" s="5">
        <f t="shared" si="0"/>
        <v>0</v>
      </c>
      <c r="I17" s="4">
        <v>4</v>
      </c>
      <c r="J17" s="6" t="str">
        <f t="shared" si="1"/>
        <v/>
      </c>
      <c r="K17" s="7" t="str">
        <f t="shared" si="2"/>
        <v/>
      </c>
      <c r="L17" s="7" t="str">
        <f t="shared" si="3"/>
        <v/>
      </c>
      <c r="M17" s="7" t="str">
        <f t="shared" si="4"/>
        <v/>
      </c>
      <c r="N17" s="8">
        <f t="shared" si="5"/>
        <v>0</v>
      </c>
      <c r="O17" s="8" t="str">
        <f t="shared" si="6"/>
        <v/>
      </c>
      <c r="P17" s="9" t="str">
        <f t="shared" si="7"/>
        <v/>
      </c>
      <c r="Q17" s="10" t="str">
        <f t="shared" si="8"/>
        <v/>
      </c>
    </row>
    <row r="18" spans="1:17" x14ac:dyDescent="0.25">
      <c r="A18" s="3" t="s">
        <v>78</v>
      </c>
      <c r="B18" s="3" t="s">
        <v>215</v>
      </c>
      <c r="C18" s="4"/>
      <c r="D18" s="4"/>
      <c r="E18" s="20"/>
      <c r="F18" s="20">
        <f>G18/190</f>
        <v>4.1578947368421056E-2</v>
      </c>
      <c r="G18" s="4">
        <v>7.9</v>
      </c>
      <c r="H18" s="5">
        <f t="shared" si="0"/>
        <v>0</v>
      </c>
      <c r="I18" s="4">
        <v>4</v>
      </c>
      <c r="J18" s="6" t="str">
        <f t="shared" si="1"/>
        <v/>
      </c>
      <c r="K18" s="7" t="str">
        <f t="shared" si="2"/>
        <v/>
      </c>
      <c r="L18" s="7" t="str">
        <f t="shared" si="3"/>
        <v/>
      </c>
      <c r="M18" s="7" t="str">
        <f t="shared" si="4"/>
        <v/>
      </c>
      <c r="N18" s="8">
        <f t="shared" si="5"/>
        <v>0</v>
      </c>
      <c r="O18" s="8" t="str">
        <f t="shared" si="6"/>
        <v/>
      </c>
      <c r="P18" s="9" t="str">
        <f t="shared" si="7"/>
        <v/>
      </c>
      <c r="Q18" s="10" t="str">
        <f t="shared" si="8"/>
        <v/>
      </c>
    </row>
    <row r="19" spans="1:17" x14ac:dyDescent="0.25">
      <c r="A19" s="3" t="s">
        <v>131</v>
      </c>
      <c r="B19" s="3" t="s">
        <v>215</v>
      </c>
      <c r="C19" s="4"/>
      <c r="D19" s="4"/>
      <c r="E19" s="20"/>
      <c r="F19" s="20">
        <f>G19/1500</f>
        <v>3.9333333333333338E-3</v>
      </c>
      <c r="G19" s="4">
        <v>5.9</v>
      </c>
      <c r="H19" s="5">
        <f t="shared" si="0"/>
        <v>0</v>
      </c>
      <c r="I19" s="4">
        <v>4</v>
      </c>
      <c r="J19" s="6" t="str">
        <f t="shared" si="1"/>
        <v/>
      </c>
      <c r="K19" s="7" t="str">
        <f t="shared" si="2"/>
        <v/>
      </c>
      <c r="L19" s="7" t="str">
        <f t="shared" si="3"/>
        <v/>
      </c>
      <c r="M19" s="7" t="str">
        <f t="shared" si="4"/>
        <v/>
      </c>
      <c r="N19" s="8">
        <f t="shared" si="5"/>
        <v>0</v>
      </c>
      <c r="O19" s="8" t="str">
        <f t="shared" si="6"/>
        <v/>
      </c>
      <c r="P19" s="9" t="str">
        <f t="shared" si="7"/>
        <v/>
      </c>
      <c r="Q19" s="10" t="str">
        <f t="shared" si="8"/>
        <v/>
      </c>
    </row>
    <row r="20" spans="1:17" x14ac:dyDescent="0.25">
      <c r="A20" s="3" t="s">
        <v>140</v>
      </c>
      <c r="B20" s="3" t="s">
        <v>215</v>
      </c>
      <c r="C20" s="4"/>
      <c r="D20" s="4"/>
      <c r="E20" s="20"/>
      <c r="F20" s="20">
        <f>G20/2200</f>
        <v>3.1772727272727274E-3</v>
      </c>
      <c r="G20" s="4">
        <v>6.99</v>
      </c>
      <c r="H20" s="5">
        <f t="shared" si="0"/>
        <v>0</v>
      </c>
      <c r="I20" s="4">
        <v>4</v>
      </c>
      <c r="J20" s="6" t="str">
        <f t="shared" si="1"/>
        <v/>
      </c>
      <c r="K20" s="7" t="str">
        <f t="shared" si="2"/>
        <v/>
      </c>
      <c r="L20" s="7" t="str">
        <f t="shared" si="3"/>
        <v/>
      </c>
      <c r="M20" s="7" t="str">
        <f t="shared" si="4"/>
        <v/>
      </c>
      <c r="N20" s="8">
        <f t="shared" si="5"/>
        <v>0</v>
      </c>
      <c r="O20" s="8" t="str">
        <f t="shared" si="6"/>
        <v/>
      </c>
      <c r="P20" s="9" t="str">
        <f t="shared" si="7"/>
        <v/>
      </c>
      <c r="Q20" s="10" t="str">
        <f t="shared" si="8"/>
        <v/>
      </c>
    </row>
    <row r="21" spans="1:17" x14ac:dyDescent="0.25">
      <c r="A21" s="3" t="s">
        <v>226</v>
      </c>
      <c r="B21" s="3" t="s">
        <v>218</v>
      </c>
      <c r="C21" s="4"/>
      <c r="D21" s="4"/>
      <c r="E21" s="20"/>
      <c r="F21" s="20"/>
      <c r="G21" s="4">
        <v>0.84</v>
      </c>
      <c r="H21" s="4">
        <f t="shared" si="0"/>
        <v>0</v>
      </c>
      <c r="I21" s="4">
        <v>4</v>
      </c>
      <c r="J21" s="28"/>
      <c r="K21" s="29"/>
      <c r="L21" s="29"/>
      <c r="M21" s="29"/>
      <c r="N21" s="11"/>
      <c r="O21" s="11"/>
      <c r="P21" s="11" t="str">
        <f t="shared" si="7"/>
        <v/>
      </c>
      <c r="Q21" s="11" t="str">
        <f t="shared" si="8"/>
        <v/>
      </c>
    </row>
    <row r="22" spans="1:17" x14ac:dyDescent="0.25">
      <c r="A22" s="3" t="s">
        <v>227</v>
      </c>
      <c r="B22" s="3" t="s">
        <v>218</v>
      </c>
      <c r="C22" s="4"/>
      <c r="D22" s="4"/>
      <c r="E22" s="20"/>
      <c r="F22" s="20"/>
      <c r="G22" s="4">
        <v>0.84</v>
      </c>
      <c r="H22" s="5">
        <f t="shared" si="0"/>
        <v>0</v>
      </c>
      <c r="I22" s="4">
        <v>4</v>
      </c>
      <c r="J22" s="6" t="str">
        <f t="shared" ref="J22:J27" si="9">IF(C22=100,M22/4,IF(C22=150,K22/6,""))</f>
        <v/>
      </c>
      <c r="K22" s="7" t="str">
        <f t="shared" ref="K22:K27" si="10">IF(C22=150,G22*I22-G22,"")</f>
        <v/>
      </c>
      <c r="L22" s="7" t="str">
        <f t="shared" ref="L22:L27" si="11">IF(C22=70,G22*I22-G22,"")</f>
        <v/>
      </c>
      <c r="M22" s="7" t="str">
        <f t="shared" ref="M22:M27" si="12">IF(C22=100,G22*I22-G22,"")</f>
        <v/>
      </c>
      <c r="N22" s="8">
        <f t="shared" ref="N22:N27" si="13">H22*I22-H22</f>
        <v>0</v>
      </c>
      <c r="O22" s="8" t="str">
        <f t="shared" ref="O22:O27" si="14">IF(C22=100,(M22+G22)/4,IF(C22=150,(K22+G22)/6,IF(C22=70,(L22+G22)/2.8,"")))</f>
        <v/>
      </c>
      <c r="P22" s="9" t="str">
        <f t="shared" si="7"/>
        <v/>
      </c>
      <c r="Q22" s="10" t="str">
        <f t="shared" si="8"/>
        <v/>
      </c>
    </row>
    <row r="23" spans="1:17" x14ac:dyDescent="0.25">
      <c r="A23" s="3" t="s">
        <v>230</v>
      </c>
      <c r="B23" s="3" t="s">
        <v>218</v>
      </c>
      <c r="C23" s="4"/>
      <c r="D23" s="4"/>
      <c r="E23" s="20"/>
      <c r="F23" s="20"/>
      <c r="G23" s="4">
        <v>9.5</v>
      </c>
      <c r="H23" s="5">
        <f t="shared" si="0"/>
        <v>0</v>
      </c>
      <c r="I23" s="4">
        <v>4</v>
      </c>
      <c r="J23" s="6" t="str">
        <f t="shared" si="9"/>
        <v/>
      </c>
      <c r="K23" s="7" t="str">
        <f t="shared" si="10"/>
        <v/>
      </c>
      <c r="L23" s="7" t="str">
        <f t="shared" si="11"/>
        <v/>
      </c>
      <c r="M23" s="7" t="str">
        <f t="shared" si="12"/>
        <v/>
      </c>
      <c r="N23" s="8">
        <f t="shared" si="13"/>
        <v>0</v>
      </c>
      <c r="O23" s="8" t="str">
        <f t="shared" si="14"/>
        <v/>
      </c>
      <c r="P23" s="9" t="str">
        <f t="shared" si="7"/>
        <v/>
      </c>
      <c r="Q23" s="10" t="str">
        <f t="shared" si="8"/>
        <v/>
      </c>
    </row>
    <row r="24" spans="1:17" x14ac:dyDescent="0.25">
      <c r="A24" s="3" t="s">
        <v>255</v>
      </c>
      <c r="B24" s="3" t="s">
        <v>250</v>
      </c>
      <c r="C24" s="4"/>
      <c r="D24" s="4"/>
      <c r="E24" s="20"/>
      <c r="F24" s="20">
        <f>G24/3000</f>
        <v>3.8766666666666667E-3</v>
      </c>
      <c r="G24" s="4">
        <v>11.63</v>
      </c>
      <c r="H24" s="5">
        <f t="shared" si="0"/>
        <v>0</v>
      </c>
      <c r="I24" s="4">
        <v>4</v>
      </c>
      <c r="J24" s="6" t="str">
        <f t="shared" si="9"/>
        <v/>
      </c>
      <c r="K24" s="7" t="str">
        <f t="shared" si="10"/>
        <v/>
      </c>
      <c r="L24" s="7" t="str">
        <f t="shared" si="11"/>
        <v/>
      </c>
      <c r="M24" s="7" t="str">
        <f t="shared" si="12"/>
        <v/>
      </c>
      <c r="N24" s="8">
        <f t="shared" si="13"/>
        <v>0</v>
      </c>
      <c r="O24" s="8" t="str">
        <f t="shared" si="14"/>
        <v/>
      </c>
      <c r="P24" s="9" t="str">
        <f t="shared" si="7"/>
        <v/>
      </c>
      <c r="Q24" s="10" t="str">
        <f t="shared" si="8"/>
        <v/>
      </c>
    </row>
    <row r="25" spans="1:17" x14ac:dyDescent="0.25">
      <c r="A25" s="3" t="s">
        <v>260</v>
      </c>
      <c r="B25" s="3" t="s">
        <v>250</v>
      </c>
      <c r="C25" s="4"/>
      <c r="D25" s="4"/>
      <c r="E25" s="20"/>
      <c r="F25" s="20">
        <f>G25/475</f>
        <v>4.555789473684211E-2</v>
      </c>
      <c r="G25" s="4">
        <v>21.64</v>
      </c>
      <c r="H25" s="5">
        <f t="shared" si="0"/>
        <v>0</v>
      </c>
      <c r="I25" s="4">
        <v>4</v>
      </c>
      <c r="J25" s="6" t="str">
        <f t="shared" si="9"/>
        <v/>
      </c>
      <c r="K25" s="7" t="str">
        <f t="shared" si="10"/>
        <v/>
      </c>
      <c r="L25" s="7" t="str">
        <f t="shared" si="11"/>
        <v/>
      </c>
      <c r="M25" s="7" t="str">
        <f t="shared" si="12"/>
        <v/>
      </c>
      <c r="N25" s="8">
        <f t="shared" si="13"/>
        <v>0</v>
      </c>
      <c r="O25" s="8" t="str">
        <f t="shared" si="14"/>
        <v/>
      </c>
      <c r="P25" s="9" t="str">
        <f t="shared" si="7"/>
        <v/>
      </c>
      <c r="Q25" s="10" t="str">
        <f t="shared" si="8"/>
        <v/>
      </c>
    </row>
    <row r="26" spans="1:17" x14ac:dyDescent="0.25">
      <c r="A26" s="3" t="s">
        <v>261</v>
      </c>
      <c r="B26" s="3" t="s">
        <v>250</v>
      </c>
      <c r="C26" s="4"/>
      <c r="D26" s="4"/>
      <c r="E26" s="20"/>
      <c r="F26" s="20">
        <f>G26/1000</f>
        <v>1.333E-2</v>
      </c>
      <c r="G26" s="4">
        <v>13.33</v>
      </c>
      <c r="H26" s="5">
        <f t="shared" si="0"/>
        <v>0</v>
      </c>
      <c r="I26" s="4">
        <v>4</v>
      </c>
      <c r="J26" s="6" t="str">
        <f t="shared" si="9"/>
        <v/>
      </c>
      <c r="K26" s="7" t="str">
        <f t="shared" si="10"/>
        <v/>
      </c>
      <c r="L26" s="7" t="str">
        <f t="shared" si="11"/>
        <v/>
      </c>
      <c r="M26" s="7" t="str">
        <f t="shared" si="12"/>
        <v/>
      </c>
      <c r="N26" s="8">
        <f t="shared" si="13"/>
        <v>0</v>
      </c>
      <c r="O26" s="8" t="str">
        <f t="shared" si="14"/>
        <v/>
      </c>
      <c r="P26" s="9" t="str">
        <f t="shared" si="7"/>
        <v/>
      </c>
      <c r="Q26" s="10" t="str">
        <f t="shared" si="8"/>
        <v/>
      </c>
    </row>
    <row r="27" spans="1:17" x14ac:dyDescent="0.25">
      <c r="A27" s="3" t="s">
        <v>263</v>
      </c>
      <c r="B27" s="3" t="s">
        <v>250</v>
      </c>
      <c r="C27" s="4"/>
      <c r="D27" s="4"/>
      <c r="E27" s="20"/>
      <c r="F27" s="20">
        <f>G27/1280</f>
        <v>1.1640625E-2</v>
      </c>
      <c r="G27" s="4">
        <v>14.9</v>
      </c>
      <c r="H27" s="5">
        <f t="shared" si="0"/>
        <v>0</v>
      </c>
      <c r="I27" s="4">
        <v>4</v>
      </c>
      <c r="J27" s="6" t="str">
        <f t="shared" si="9"/>
        <v/>
      </c>
      <c r="K27" s="7" t="str">
        <f t="shared" si="10"/>
        <v/>
      </c>
      <c r="L27" s="7" t="str">
        <f t="shared" si="11"/>
        <v/>
      </c>
      <c r="M27" s="7" t="str">
        <f t="shared" si="12"/>
        <v/>
      </c>
      <c r="N27" s="8">
        <f t="shared" si="13"/>
        <v>0</v>
      </c>
      <c r="O27" s="8" t="str">
        <f t="shared" si="14"/>
        <v/>
      </c>
      <c r="P27" s="9" t="str">
        <f t="shared" si="7"/>
        <v/>
      </c>
      <c r="Q27" s="10" t="str">
        <f t="shared" si="8"/>
        <v/>
      </c>
    </row>
    <row r="28" spans="1:17" x14ac:dyDescent="0.25">
      <c r="A28" s="12" t="s">
        <v>270</v>
      </c>
      <c r="B28" s="12" t="s">
        <v>250</v>
      </c>
      <c r="C28" s="11"/>
      <c r="D28" s="11"/>
      <c r="E28" s="20">
        <f>G28/10</f>
        <v>0.10400000000000001</v>
      </c>
      <c r="F28" s="20"/>
      <c r="G28" s="13">
        <v>1.04</v>
      </c>
      <c r="H28" s="14">
        <f t="shared" si="0"/>
        <v>0</v>
      </c>
      <c r="I28" s="4">
        <v>4</v>
      </c>
      <c r="J28" s="28"/>
      <c r="K28" s="29"/>
      <c r="L28" s="29"/>
      <c r="M28" s="29"/>
      <c r="N28" s="11"/>
      <c r="O28" s="11"/>
      <c r="P28" s="9" t="str">
        <f t="shared" si="7"/>
        <v/>
      </c>
      <c r="Q28" s="15" t="str">
        <f t="shared" si="8"/>
        <v/>
      </c>
    </row>
    <row r="29" spans="1:17" x14ac:dyDescent="0.25">
      <c r="A29" s="12" t="s">
        <v>282</v>
      </c>
      <c r="B29" s="12" t="s">
        <v>250</v>
      </c>
      <c r="C29" s="11"/>
      <c r="D29" s="11"/>
      <c r="E29" s="20"/>
      <c r="F29" s="20">
        <f>G29/10</f>
        <v>0.495</v>
      </c>
      <c r="G29" s="13">
        <v>4.95</v>
      </c>
      <c r="H29" s="14">
        <f t="shared" si="0"/>
        <v>0</v>
      </c>
      <c r="I29" s="4">
        <v>4</v>
      </c>
      <c r="J29" s="28"/>
      <c r="K29" s="29"/>
      <c r="L29" s="29"/>
      <c r="M29" s="29"/>
      <c r="N29" s="11"/>
      <c r="O29" s="11"/>
      <c r="P29" s="9" t="str">
        <f t="shared" si="7"/>
        <v/>
      </c>
      <c r="Q29" s="15" t="str">
        <f t="shared" si="8"/>
        <v/>
      </c>
    </row>
    <row r="30" spans="1:17" x14ac:dyDescent="0.25">
      <c r="A30" s="12" t="s">
        <v>296</v>
      </c>
      <c r="B30" s="12" t="s">
        <v>250</v>
      </c>
      <c r="C30" s="11"/>
      <c r="D30" s="11"/>
      <c r="E30" s="20"/>
      <c r="F30" s="20">
        <f>G30/5000</f>
        <v>1.58E-3</v>
      </c>
      <c r="G30" s="13">
        <v>7.9</v>
      </c>
      <c r="H30" s="14">
        <f t="shared" si="0"/>
        <v>0</v>
      </c>
      <c r="I30" s="4">
        <v>4</v>
      </c>
      <c r="J30" s="28"/>
      <c r="K30" s="29"/>
      <c r="L30" s="29"/>
      <c r="M30" s="29"/>
      <c r="N30" s="11"/>
      <c r="O30" s="11"/>
      <c r="P30" s="9" t="str">
        <f t="shared" si="7"/>
        <v/>
      </c>
      <c r="Q30" s="15" t="str">
        <f t="shared" si="8"/>
        <v/>
      </c>
    </row>
    <row r="31" spans="1:17" x14ac:dyDescent="0.25">
      <c r="A31" s="12" t="s">
        <v>297</v>
      </c>
      <c r="B31" s="12" t="s">
        <v>250</v>
      </c>
      <c r="C31" s="11"/>
      <c r="D31" s="11"/>
      <c r="E31" s="20"/>
      <c r="F31" s="20">
        <f>G31/12500</f>
        <v>1.292E-3</v>
      </c>
      <c r="G31" s="13">
        <v>16.149999999999999</v>
      </c>
      <c r="H31" s="14">
        <f t="shared" si="0"/>
        <v>0</v>
      </c>
      <c r="I31" s="4">
        <v>4</v>
      </c>
      <c r="J31" s="28"/>
      <c r="K31" s="29"/>
      <c r="L31" s="29"/>
      <c r="M31" s="29"/>
      <c r="N31" s="11"/>
      <c r="O31" s="11"/>
      <c r="P31" s="9" t="str">
        <f t="shared" si="7"/>
        <v/>
      </c>
      <c r="Q31" s="15" t="str">
        <f t="shared" si="8"/>
        <v/>
      </c>
    </row>
    <row r="32" spans="1:17" x14ac:dyDescent="0.25">
      <c r="A32" s="12" t="s">
        <v>310</v>
      </c>
      <c r="B32" s="12" t="s">
        <v>250</v>
      </c>
      <c r="C32" s="11"/>
      <c r="D32" s="11"/>
      <c r="E32" s="20"/>
      <c r="F32" s="20">
        <f>G32/3000</f>
        <v>5.7333333333333333E-3</v>
      </c>
      <c r="G32" s="13">
        <v>17.2</v>
      </c>
      <c r="H32" s="14">
        <f t="shared" si="0"/>
        <v>0</v>
      </c>
      <c r="I32" s="4">
        <v>4</v>
      </c>
      <c r="J32" s="28"/>
      <c r="K32" s="29"/>
      <c r="L32" s="29"/>
      <c r="M32" s="29"/>
      <c r="N32" s="11"/>
      <c r="O32" s="11"/>
      <c r="P32" s="9" t="str">
        <f t="shared" si="7"/>
        <v/>
      </c>
      <c r="Q32" s="15" t="str">
        <f t="shared" si="8"/>
        <v/>
      </c>
    </row>
    <row r="33" spans="1:17" x14ac:dyDescent="0.25">
      <c r="A33" s="12" t="s">
        <v>311</v>
      </c>
      <c r="B33" s="12" t="s">
        <v>250</v>
      </c>
      <c r="C33" s="11"/>
      <c r="D33" s="11"/>
      <c r="E33" s="20"/>
      <c r="F33" s="20">
        <f>G33/12500</f>
        <v>8.7680000000000006E-4</v>
      </c>
      <c r="G33" s="13">
        <v>10.96</v>
      </c>
      <c r="H33" s="14">
        <f t="shared" si="0"/>
        <v>0</v>
      </c>
      <c r="I33" s="4">
        <v>4</v>
      </c>
      <c r="J33" s="28"/>
      <c r="K33" s="29"/>
      <c r="L33" s="29"/>
      <c r="M33" s="29"/>
      <c r="N33" s="11"/>
      <c r="O33" s="11"/>
      <c r="P33" s="9" t="str">
        <f t="shared" si="7"/>
        <v/>
      </c>
      <c r="Q33" s="15" t="str">
        <f t="shared" si="8"/>
        <v/>
      </c>
    </row>
    <row r="34" spans="1:17" x14ac:dyDescent="0.25">
      <c r="A34" s="3" t="s">
        <v>315</v>
      </c>
      <c r="B34" s="3" t="s">
        <v>250</v>
      </c>
      <c r="C34" s="4"/>
      <c r="D34" s="4"/>
      <c r="E34" s="20"/>
      <c r="F34" s="20">
        <f>G34/70</f>
        <v>8.0142857142857141E-2</v>
      </c>
      <c r="G34" s="4">
        <v>5.61</v>
      </c>
      <c r="H34" s="4">
        <f t="shared" si="0"/>
        <v>0</v>
      </c>
      <c r="I34" s="4">
        <v>4</v>
      </c>
      <c r="J34" s="28"/>
      <c r="K34" s="29"/>
      <c r="L34" s="29"/>
      <c r="M34" s="29"/>
      <c r="N34" s="11"/>
      <c r="O34" s="11"/>
      <c r="P34" s="11" t="str">
        <f t="shared" si="7"/>
        <v/>
      </c>
      <c r="Q34" s="11" t="str">
        <f t="shared" si="8"/>
        <v/>
      </c>
    </row>
    <row r="35" spans="1:17" x14ac:dyDescent="0.25">
      <c r="A35" s="12" t="s">
        <v>317</v>
      </c>
      <c r="B35" s="12" t="s">
        <v>250</v>
      </c>
      <c r="C35" s="11"/>
      <c r="D35" s="11"/>
      <c r="E35" s="20"/>
      <c r="F35" s="20"/>
      <c r="G35" s="13">
        <v>6.5</v>
      </c>
      <c r="H35" s="14">
        <f t="shared" si="0"/>
        <v>0</v>
      </c>
      <c r="I35" s="4">
        <v>4</v>
      </c>
      <c r="J35" s="28"/>
      <c r="K35" s="29"/>
      <c r="L35" s="29"/>
      <c r="M35" s="29"/>
      <c r="N35" s="11"/>
      <c r="O35" s="11"/>
      <c r="P35" s="9" t="str">
        <f t="shared" si="7"/>
        <v/>
      </c>
      <c r="Q35" s="15" t="str">
        <f t="shared" si="8"/>
        <v/>
      </c>
    </row>
    <row r="36" spans="1:17" x14ac:dyDescent="0.25">
      <c r="A36" s="12" t="s">
        <v>321</v>
      </c>
      <c r="B36" s="12" t="s">
        <v>250</v>
      </c>
      <c r="C36" s="11"/>
      <c r="D36" s="11"/>
      <c r="E36" s="20"/>
      <c r="F36" s="20"/>
      <c r="G36" s="13">
        <v>15.98</v>
      </c>
      <c r="H36" s="14">
        <f t="shared" si="0"/>
        <v>0</v>
      </c>
      <c r="I36" s="4">
        <v>4</v>
      </c>
      <c r="J36" s="28"/>
      <c r="K36" s="29"/>
      <c r="L36" s="29"/>
      <c r="M36" s="29"/>
      <c r="N36" s="11"/>
      <c r="O36" s="11"/>
      <c r="P36" s="9" t="str">
        <f t="shared" si="7"/>
        <v/>
      </c>
      <c r="Q36" s="15" t="str">
        <f t="shared" si="8"/>
        <v/>
      </c>
    </row>
    <row r="37" spans="1:17" x14ac:dyDescent="0.25">
      <c r="A37" s="12" t="s">
        <v>327</v>
      </c>
      <c r="B37" s="12" t="s">
        <v>250</v>
      </c>
      <c r="C37" s="11"/>
      <c r="D37" s="11"/>
      <c r="E37" s="20"/>
      <c r="F37" s="20">
        <f>G37/5000</f>
        <v>6.8859999999999998E-3</v>
      </c>
      <c r="G37" s="13">
        <v>34.43</v>
      </c>
      <c r="H37" s="14">
        <f t="shared" si="0"/>
        <v>0</v>
      </c>
      <c r="I37" s="4">
        <v>4</v>
      </c>
      <c r="J37" s="28"/>
      <c r="K37" s="29"/>
      <c r="L37" s="29"/>
      <c r="M37" s="29"/>
      <c r="N37" s="11"/>
      <c r="O37" s="11"/>
      <c r="P37" s="9" t="str">
        <f t="shared" si="7"/>
        <v/>
      </c>
      <c r="Q37" s="15" t="str">
        <f t="shared" si="8"/>
        <v/>
      </c>
    </row>
    <row r="38" spans="1:17" x14ac:dyDescent="0.25">
      <c r="A38" s="12" t="s">
        <v>332</v>
      </c>
      <c r="B38" s="12" t="s">
        <v>250</v>
      </c>
      <c r="C38" s="11"/>
      <c r="D38" s="11"/>
      <c r="E38" s="20"/>
      <c r="F38" s="20">
        <f>G38/100</f>
        <v>0.30269999999999997</v>
      </c>
      <c r="G38" s="13">
        <v>30.27</v>
      </c>
      <c r="H38" s="14">
        <f t="shared" si="0"/>
        <v>0</v>
      </c>
      <c r="I38" s="4">
        <v>4</v>
      </c>
      <c r="J38" s="28"/>
      <c r="K38" s="29"/>
      <c r="L38" s="29"/>
      <c r="M38" s="29"/>
      <c r="N38" s="11"/>
      <c r="O38" s="11"/>
      <c r="P38" s="9" t="str">
        <f t="shared" si="7"/>
        <v/>
      </c>
      <c r="Q38" s="15" t="str">
        <f t="shared" si="8"/>
        <v/>
      </c>
    </row>
    <row r="39" spans="1:17" x14ac:dyDescent="0.25">
      <c r="A39" s="12" t="s">
        <v>334</v>
      </c>
      <c r="B39" s="12" t="s">
        <v>250</v>
      </c>
      <c r="C39" s="11"/>
      <c r="D39" s="11"/>
      <c r="E39" s="20"/>
      <c r="F39" s="20">
        <f>G39/50</f>
        <v>9.64E-2</v>
      </c>
      <c r="G39" s="13">
        <v>4.82</v>
      </c>
      <c r="H39" s="14">
        <f t="shared" si="0"/>
        <v>0</v>
      </c>
      <c r="I39" s="4">
        <v>4</v>
      </c>
      <c r="J39" s="28"/>
      <c r="K39" s="29"/>
      <c r="L39" s="29"/>
      <c r="M39" s="29"/>
      <c r="N39" s="11"/>
      <c r="O39" s="11"/>
      <c r="P39" s="9" t="str">
        <f t="shared" si="7"/>
        <v/>
      </c>
      <c r="Q39" s="15" t="str">
        <f t="shared" si="8"/>
        <v/>
      </c>
    </row>
    <row r="40" spans="1:17" x14ac:dyDescent="0.25">
      <c r="A40" s="12" t="s">
        <v>348</v>
      </c>
      <c r="B40" s="12" t="s">
        <v>250</v>
      </c>
      <c r="C40" s="11"/>
      <c r="D40" s="11"/>
      <c r="E40" s="20"/>
      <c r="F40" s="20">
        <f>G40/500</f>
        <v>1.474E-2</v>
      </c>
      <c r="G40" s="13">
        <v>7.37</v>
      </c>
      <c r="H40" s="14">
        <f t="shared" si="0"/>
        <v>0</v>
      </c>
      <c r="I40" s="4">
        <v>4</v>
      </c>
      <c r="J40" s="28"/>
      <c r="K40" s="29"/>
      <c r="L40" s="29"/>
      <c r="M40" s="29"/>
      <c r="N40" s="11"/>
      <c r="O40" s="11"/>
      <c r="P40" s="9" t="str">
        <f t="shared" si="7"/>
        <v/>
      </c>
      <c r="Q40" s="15" t="str">
        <f t="shared" si="8"/>
        <v/>
      </c>
    </row>
    <row r="41" spans="1:17" x14ac:dyDescent="0.25">
      <c r="A41" s="12" t="s">
        <v>351</v>
      </c>
      <c r="B41" s="12" t="s">
        <v>250</v>
      </c>
      <c r="C41" s="11"/>
      <c r="D41" s="11"/>
      <c r="E41" s="20"/>
      <c r="F41" s="20">
        <f>G41/1000</f>
        <v>3.6609999999999997E-2</v>
      </c>
      <c r="G41" s="13">
        <v>36.61</v>
      </c>
      <c r="H41" s="14">
        <f t="shared" si="0"/>
        <v>0</v>
      </c>
      <c r="I41" s="4">
        <v>4</v>
      </c>
      <c r="J41" s="28"/>
      <c r="K41" s="29"/>
      <c r="L41" s="29"/>
      <c r="M41" s="29"/>
      <c r="N41" s="11"/>
      <c r="O41" s="11"/>
      <c r="P41" s="9" t="str">
        <f t="shared" si="7"/>
        <v/>
      </c>
      <c r="Q41" s="15" t="str">
        <f t="shared" si="8"/>
        <v/>
      </c>
    </row>
    <row r="42" spans="1:17" x14ac:dyDescent="0.25">
      <c r="A42" s="12" t="s">
        <v>352</v>
      </c>
      <c r="B42" s="12" t="s">
        <v>250</v>
      </c>
      <c r="C42" s="11"/>
      <c r="D42" s="11"/>
      <c r="E42" s="20"/>
      <c r="F42" s="20">
        <f>G42/500</f>
        <v>5.1999999999999998E-3</v>
      </c>
      <c r="G42" s="13">
        <v>2.6</v>
      </c>
      <c r="H42" s="14">
        <f t="shared" si="0"/>
        <v>0</v>
      </c>
      <c r="I42" s="4">
        <v>4</v>
      </c>
      <c r="J42" s="28"/>
      <c r="K42" s="29"/>
      <c r="L42" s="29"/>
      <c r="M42" s="29"/>
      <c r="N42" s="11"/>
      <c r="O42" s="11"/>
      <c r="P42" s="9" t="str">
        <f t="shared" si="7"/>
        <v/>
      </c>
      <c r="Q42" s="15" t="str">
        <f t="shared" si="8"/>
        <v/>
      </c>
    </row>
    <row r="43" spans="1:17" x14ac:dyDescent="0.25">
      <c r="A43" s="12" t="s">
        <v>354</v>
      </c>
      <c r="B43" s="12" t="s">
        <v>250</v>
      </c>
      <c r="C43" s="11"/>
      <c r="D43" s="11"/>
      <c r="E43" s="20"/>
      <c r="F43" s="20">
        <f>G43/250</f>
        <v>7.1600000000000006E-3</v>
      </c>
      <c r="G43" s="13">
        <v>1.79</v>
      </c>
      <c r="H43" s="14">
        <f t="shared" si="0"/>
        <v>0</v>
      </c>
      <c r="I43" s="4">
        <v>4</v>
      </c>
      <c r="J43" s="28"/>
      <c r="K43" s="29"/>
      <c r="L43" s="29"/>
      <c r="M43" s="29"/>
      <c r="N43" s="11"/>
      <c r="O43" s="11"/>
      <c r="P43" s="9" t="str">
        <f t="shared" si="7"/>
        <v/>
      </c>
      <c r="Q43" s="15" t="str">
        <f t="shared" si="8"/>
        <v/>
      </c>
    </row>
    <row r="44" spans="1:17" x14ac:dyDescent="0.25">
      <c r="A44" s="12" t="s">
        <v>357</v>
      </c>
      <c r="B44" s="12" t="s">
        <v>250</v>
      </c>
      <c r="C44" s="11"/>
      <c r="D44" s="11"/>
      <c r="E44" s="20"/>
      <c r="F44" s="20">
        <f>G44/5000</f>
        <v>1.2731999999999999E-2</v>
      </c>
      <c r="G44" s="13">
        <v>63.66</v>
      </c>
      <c r="H44" s="14">
        <f t="shared" si="0"/>
        <v>0</v>
      </c>
      <c r="I44" s="4">
        <v>4</v>
      </c>
      <c r="J44" s="28"/>
      <c r="K44" s="29"/>
      <c r="L44" s="29"/>
      <c r="M44" s="29"/>
      <c r="N44" s="11"/>
      <c r="O44" s="11"/>
      <c r="P44" s="9" t="str">
        <f t="shared" si="7"/>
        <v/>
      </c>
      <c r="Q44" s="15" t="str">
        <f t="shared" si="8"/>
        <v/>
      </c>
    </row>
    <row r="45" spans="1:17" x14ac:dyDescent="0.25">
      <c r="A45" s="12" t="s">
        <v>360</v>
      </c>
      <c r="B45" s="12" t="s">
        <v>250</v>
      </c>
      <c r="C45" s="11"/>
      <c r="D45" s="11"/>
      <c r="E45" s="20"/>
      <c r="F45" s="20"/>
      <c r="G45" s="13">
        <v>17.84</v>
      </c>
      <c r="H45" s="11"/>
      <c r="I45" s="4">
        <v>4</v>
      </c>
      <c r="J45" s="28"/>
      <c r="K45" s="29"/>
      <c r="L45" s="29"/>
      <c r="M45" s="29"/>
      <c r="N45" s="11"/>
      <c r="O45" s="11"/>
      <c r="P45" s="11"/>
      <c r="Q45" s="11"/>
    </row>
    <row r="46" spans="1:17" x14ac:dyDescent="0.25">
      <c r="A46" s="12" t="s">
        <v>361</v>
      </c>
      <c r="B46" s="12" t="s">
        <v>250</v>
      </c>
      <c r="C46" s="11"/>
      <c r="D46" s="11"/>
      <c r="E46" s="20"/>
      <c r="F46" s="20">
        <f>G46/75</f>
        <v>0.10093333333333333</v>
      </c>
      <c r="G46" s="13">
        <v>7.57</v>
      </c>
      <c r="H46" s="11"/>
      <c r="I46" s="4">
        <v>4</v>
      </c>
      <c r="J46" s="28"/>
      <c r="K46" s="29"/>
      <c r="L46" s="29"/>
      <c r="M46" s="29"/>
      <c r="N46" s="11"/>
      <c r="O46" s="11"/>
      <c r="P46" s="11"/>
      <c r="Q46" s="11"/>
    </row>
    <row r="47" spans="1:17" x14ac:dyDescent="0.25">
      <c r="A47" s="12" t="s">
        <v>362</v>
      </c>
      <c r="B47" s="12" t="s">
        <v>250</v>
      </c>
      <c r="C47" s="11"/>
      <c r="D47" s="11"/>
      <c r="E47" s="20"/>
      <c r="F47" s="20"/>
      <c r="G47" s="13">
        <v>5.05</v>
      </c>
      <c r="H47" s="11"/>
      <c r="I47" s="4">
        <v>4</v>
      </c>
      <c r="J47" s="28"/>
      <c r="K47" s="29"/>
      <c r="L47" s="29"/>
      <c r="M47" s="29"/>
      <c r="N47" s="11"/>
      <c r="O47" s="11"/>
      <c r="P47" s="11"/>
      <c r="Q47" s="11"/>
    </row>
    <row r="48" spans="1:17" x14ac:dyDescent="0.25">
      <c r="A48" s="12" t="s">
        <v>365</v>
      </c>
      <c r="B48" s="12" t="s">
        <v>250</v>
      </c>
      <c r="C48" s="11"/>
      <c r="D48" s="11"/>
      <c r="E48" s="20"/>
      <c r="F48" s="20">
        <f>G48/250</f>
        <v>7.0400000000000003E-3</v>
      </c>
      <c r="G48" s="13">
        <v>1.76</v>
      </c>
      <c r="H48" s="11"/>
      <c r="I48" s="4">
        <v>4</v>
      </c>
      <c r="J48" s="28"/>
      <c r="K48" s="29"/>
      <c r="L48" s="29"/>
      <c r="M48" s="29"/>
      <c r="N48" s="11"/>
      <c r="O48" s="11"/>
      <c r="P48" s="11"/>
      <c r="Q48" s="11"/>
    </row>
    <row r="49" spans="1:17" x14ac:dyDescent="0.25">
      <c r="A49" s="12" t="s">
        <v>368</v>
      </c>
      <c r="B49" s="12" t="s">
        <v>250</v>
      </c>
      <c r="C49" s="11"/>
      <c r="D49" s="11"/>
      <c r="E49" s="20"/>
      <c r="F49" s="20">
        <f>G49/100</f>
        <v>0.30690000000000001</v>
      </c>
      <c r="G49" s="13">
        <v>30.69</v>
      </c>
      <c r="H49" s="11"/>
      <c r="I49" s="4">
        <v>4</v>
      </c>
      <c r="J49" s="28"/>
      <c r="K49" s="29"/>
      <c r="L49" s="29"/>
      <c r="M49" s="29"/>
      <c r="N49" s="11"/>
      <c r="O49" s="11"/>
      <c r="P49" s="11"/>
      <c r="Q49" s="11"/>
    </row>
    <row r="50" spans="1:17" x14ac:dyDescent="0.25">
      <c r="A50" s="12" t="s">
        <v>369</v>
      </c>
      <c r="B50" s="12" t="s">
        <v>250</v>
      </c>
      <c r="C50" s="11"/>
      <c r="D50" s="11"/>
      <c r="E50" s="20"/>
      <c r="F50" s="20">
        <f>G50/75</f>
        <v>0.17426666666666668</v>
      </c>
      <c r="G50" s="13">
        <v>13.07</v>
      </c>
      <c r="H50" s="11"/>
      <c r="I50" s="4">
        <v>4</v>
      </c>
      <c r="J50" s="28"/>
      <c r="K50" s="29"/>
      <c r="L50" s="29"/>
      <c r="M50" s="29"/>
      <c r="N50" s="11"/>
      <c r="O50" s="11"/>
      <c r="P50" s="11"/>
      <c r="Q50" s="11"/>
    </row>
    <row r="51" spans="1:17" x14ac:dyDescent="0.25">
      <c r="A51" s="12" t="s">
        <v>371</v>
      </c>
      <c r="B51" s="12" t="s">
        <v>250</v>
      </c>
      <c r="C51" s="11"/>
      <c r="D51" s="11"/>
      <c r="E51" s="20"/>
      <c r="F51" s="20">
        <f>G51/1000</f>
        <v>1.2230000000000001E-2</v>
      </c>
      <c r="G51" s="13">
        <v>12.23</v>
      </c>
      <c r="H51" s="11"/>
      <c r="I51" s="4">
        <v>4</v>
      </c>
      <c r="J51" s="28"/>
      <c r="K51" s="29"/>
      <c r="L51" s="29"/>
      <c r="M51" s="29"/>
      <c r="N51" s="11"/>
      <c r="O51" s="11"/>
      <c r="P51" s="11"/>
      <c r="Q51" s="11"/>
    </row>
    <row r="52" spans="1:17" x14ac:dyDescent="0.25">
      <c r="A52" s="12" t="s">
        <v>379</v>
      </c>
      <c r="B52" s="12" t="s">
        <v>250</v>
      </c>
      <c r="C52" s="11"/>
      <c r="D52" s="11"/>
      <c r="E52" s="20"/>
      <c r="F52" s="20">
        <f>G52/150</f>
        <v>6.0933333333333339E-2</v>
      </c>
      <c r="G52" s="13">
        <v>9.14</v>
      </c>
      <c r="H52" s="11"/>
      <c r="I52" s="4">
        <v>4</v>
      </c>
      <c r="J52" s="28"/>
      <c r="K52" s="29"/>
      <c r="L52" s="29"/>
      <c r="M52" s="29"/>
      <c r="N52" s="11"/>
      <c r="O52" s="11"/>
      <c r="P52" s="11"/>
      <c r="Q52" s="11"/>
    </row>
    <row r="53" spans="1:17" x14ac:dyDescent="0.25">
      <c r="A53" s="12" t="s">
        <v>381</v>
      </c>
      <c r="B53" s="12" t="s">
        <v>250</v>
      </c>
      <c r="C53" s="11"/>
      <c r="D53" s="11"/>
      <c r="E53" s="20"/>
      <c r="F53" s="20">
        <f>G53/2500</f>
        <v>3.068E-3</v>
      </c>
      <c r="G53" s="13">
        <v>7.67</v>
      </c>
      <c r="H53" s="11"/>
      <c r="I53" s="4">
        <v>4</v>
      </c>
      <c r="J53" s="28"/>
      <c r="K53" s="29"/>
      <c r="L53" s="29"/>
      <c r="M53" s="29"/>
      <c r="N53" s="11"/>
      <c r="O53" s="11"/>
      <c r="P53" s="11"/>
      <c r="Q53" s="11"/>
    </row>
    <row r="54" spans="1:17" x14ac:dyDescent="0.25">
      <c r="A54" s="12" t="s">
        <v>385</v>
      </c>
      <c r="B54" s="12" t="s">
        <v>250</v>
      </c>
      <c r="C54" s="11"/>
      <c r="D54" s="11"/>
      <c r="E54" s="20"/>
      <c r="F54" s="20">
        <f>G54/500</f>
        <v>2.01E-2</v>
      </c>
      <c r="G54" s="13">
        <v>10.050000000000001</v>
      </c>
      <c r="H54" s="11"/>
      <c r="I54" s="4">
        <v>4</v>
      </c>
      <c r="J54" s="28"/>
      <c r="K54" s="29"/>
      <c r="L54" s="29"/>
      <c r="M54" s="29"/>
      <c r="N54" s="11"/>
      <c r="O54" s="11"/>
      <c r="P54" s="11"/>
      <c r="Q54" s="11"/>
    </row>
    <row r="55" spans="1:17" x14ac:dyDescent="0.25">
      <c r="A55" s="12" t="s">
        <v>399</v>
      </c>
      <c r="B55" s="12" t="s">
        <v>398</v>
      </c>
      <c r="C55" s="11"/>
      <c r="D55" s="11"/>
      <c r="E55" s="20"/>
      <c r="F55" s="20"/>
      <c r="G55" s="13">
        <v>0.8</v>
      </c>
      <c r="H55" s="11"/>
      <c r="I55" s="4">
        <v>4</v>
      </c>
      <c r="J55" s="28"/>
      <c r="K55" s="29"/>
      <c r="L55" s="29"/>
      <c r="M55" s="29"/>
      <c r="N55" s="11"/>
      <c r="O55" s="11"/>
      <c r="P55" s="11"/>
      <c r="Q55" s="11"/>
    </row>
    <row r="56" spans="1:17" x14ac:dyDescent="0.25">
      <c r="A56" s="12" t="s">
        <v>400</v>
      </c>
      <c r="B56" s="12" t="s">
        <v>398</v>
      </c>
      <c r="C56" s="11"/>
      <c r="D56" s="11"/>
      <c r="E56" s="20"/>
      <c r="F56" s="20">
        <f>G56/1000</f>
        <v>6.4999999999999997E-3</v>
      </c>
      <c r="G56" s="13">
        <v>6.5</v>
      </c>
      <c r="H56" s="11"/>
      <c r="I56" s="4">
        <v>4</v>
      </c>
      <c r="J56" s="28"/>
      <c r="K56" s="29"/>
      <c r="L56" s="29"/>
      <c r="M56" s="29"/>
      <c r="N56" s="11"/>
      <c r="O56" s="11"/>
      <c r="P56" s="11"/>
      <c r="Q56" s="11"/>
    </row>
    <row r="57" spans="1:17" x14ac:dyDescent="0.25">
      <c r="A57" s="11"/>
      <c r="B57" s="11"/>
      <c r="C57" s="11"/>
      <c r="D57" s="11"/>
      <c r="E57" s="20"/>
      <c r="F57" s="20"/>
      <c r="G57" s="11"/>
      <c r="H57" s="11"/>
      <c r="I57" s="4">
        <v>4</v>
      </c>
      <c r="J57" s="28"/>
      <c r="K57" s="29"/>
      <c r="L57" s="29"/>
      <c r="M57" s="29"/>
      <c r="N57" s="11"/>
      <c r="O57" s="11"/>
      <c r="P57" s="11"/>
      <c r="Q57" s="11"/>
    </row>
    <row r="58" spans="1:17" x14ac:dyDescent="0.25">
      <c r="A58" s="11"/>
      <c r="B58" s="11"/>
      <c r="C58" s="11"/>
      <c r="D58" s="11"/>
      <c r="E58" s="20"/>
      <c r="F58" s="20"/>
      <c r="G58" s="11"/>
      <c r="H58" s="11"/>
      <c r="I58" s="4">
        <v>4</v>
      </c>
      <c r="J58" s="28"/>
      <c r="K58" s="29"/>
      <c r="L58" s="29"/>
      <c r="M58" s="29"/>
      <c r="N58" s="11"/>
      <c r="O58" s="11"/>
      <c r="P58" s="11"/>
      <c r="Q58" s="11"/>
    </row>
    <row r="59" spans="1:17" x14ac:dyDescent="0.25">
      <c r="A59" s="11"/>
      <c r="B59" s="11"/>
      <c r="C59" s="11"/>
      <c r="D59" s="11"/>
      <c r="E59" s="20"/>
      <c r="F59" s="20"/>
      <c r="G59" s="11"/>
      <c r="H59" s="11"/>
      <c r="I59" s="4">
        <v>4</v>
      </c>
      <c r="J59" s="28"/>
      <c r="K59" s="29"/>
      <c r="L59" s="29"/>
      <c r="M59" s="29"/>
      <c r="N59" s="11"/>
      <c r="O59" s="11"/>
      <c r="P59" s="11"/>
      <c r="Q59" s="11"/>
    </row>
    <row r="60" spans="1:17" x14ac:dyDescent="0.25">
      <c r="A60" s="11"/>
      <c r="B60" s="11"/>
      <c r="C60" s="11"/>
      <c r="D60" s="11"/>
      <c r="E60" s="20"/>
      <c r="F60" s="20"/>
      <c r="G60" s="11"/>
      <c r="H60" s="11"/>
      <c r="I60" s="4">
        <v>4</v>
      </c>
      <c r="J60" s="28"/>
      <c r="K60" s="29"/>
      <c r="L60" s="29"/>
      <c r="M60" s="29"/>
      <c r="N60" s="11"/>
      <c r="O60" s="11"/>
      <c r="P60" s="11"/>
      <c r="Q60" s="11"/>
    </row>
    <row r="61" spans="1:17" x14ac:dyDescent="0.25">
      <c r="A61" s="11"/>
      <c r="B61" s="11"/>
      <c r="C61" s="11"/>
      <c r="D61" s="11"/>
      <c r="E61" s="20"/>
      <c r="F61" s="20"/>
      <c r="G61" s="11"/>
      <c r="H61" s="11"/>
      <c r="I61" s="4">
        <v>4</v>
      </c>
      <c r="J61" s="28"/>
      <c r="K61" s="29"/>
      <c r="L61" s="29"/>
      <c r="M61" s="29"/>
      <c r="N61" s="11"/>
      <c r="O61" s="11"/>
      <c r="P61" s="11"/>
      <c r="Q61" s="11"/>
    </row>
    <row r="62" spans="1:17" x14ac:dyDescent="0.25">
      <c r="A62" s="11"/>
      <c r="B62" s="11"/>
      <c r="C62" s="11"/>
      <c r="D62" s="11"/>
      <c r="E62" s="20"/>
      <c r="F62" s="20"/>
      <c r="G62" s="11"/>
      <c r="H62" s="11"/>
      <c r="I62" s="4">
        <v>4</v>
      </c>
      <c r="J62" s="28"/>
      <c r="K62" s="29"/>
      <c r="L62" s="29"/>
      <c r="M62" s="29"/>
      <c r="N62" s="11"/>
      <c r="O62" s="11"/>
      <c r="P62" s="11"/>
      <c r="Q62" s="11"/>
    </row>
    <row r="63" spans="1:17" x14ac:dyDescent="0.25">
      <c r="A63" s="11"/>
      <c r="B63" s="11"/>
      <c r="C63" s="11"/>
      <c r="D63" s="11"/>
      <c r="E63" s="20"/>
      <c r="F63" s="20"/>
      <c r="G63" s="11"/>
      <c r="H63" s="11"/>
      <c r="I63" s="4">
        <v>4</v>
      </c>
      <c r="J63" s="28"/>
      <c r="K63" s="29"/>
      <c r="L63" s="29"/>
      <c r="M63" s="29"/>
      <c r="N63" s="11"/>
      <c r="O63" s="11"/>
      <c r="P63" s="11"/>
      <c r="Q63" s="11"/>
    </row>
    <row r="64" spans="1:17" x14ac:dyDescent="0.25">
      <c r="A64" s="11"/>
      <c r="B64" s="11"/>
      <c r="C64" s="11"/>
      <c r="D64" s="11"/>
      <c r="E64" s="20"/>
      <c r="F64" s="20"/>
      <c r="G64" s="11"/>
      <c r="H64" s="11"/>
      <c r="I64" s="4">
        <v>4</v>
      </c>
      <c r="J64" s="28"/>
      <c r="K64" s="29"/>
      <c r="L64" s="29"/>
      <c r="M64" s="29"/>
      <c r="N64" s="11"/>
      <c r="O64" s="11"/>
      <c r="P64" s="11"/>
      <c r="Q64" s="11"/>
    </row>
    <row r="65" spans="1:17" x14ac:dyDescent="0.25">
      <c r="A65" s="11"/>
      <c r="B65" s="11"/>
      <c r="C65" s="11"/>
      <c r="D65" s="11"/>
      <c r="E65" s="20"/>
      <c r="F65" s="20"/>
      <c r="G65" s="11"/>
      <c r="H65" s="11"/>
      <c r="I65" s="4">
        <v>4</v>
      </c>
      <c r="J65" s="28"/>
      <c r="K65" s="29"/>
      <c r="L65" s="29"/>
      <c r="M65" s="29"/>
      <c r="N65" s="11"/>
      <c r="O65" s="11"/>
      <c r="P65" s="11"/>
      <c r="Q65" s="11"/>
    </row>
    <row r="66" spans="1:17" x14ac:dyDescent="0.25">
      <c r="A66" s="11"/>
      <c r="B66" s="11"/>
      <c r="C66" s="11"/>
      <c r="D66" s="11"/>
      <c r="E66" s="20"/>
      <c r="F66" s="20"/>
      <c r="G66" s="11"/>
      <c r="H66" s="11"/>
      <c r="I66" s="4">
        <v>4</v>
      </c>
      <c r="J66" s="28"/>
      <c r="K66" s="29"/>
      <c r="L66" s="29"/>
      <c r="M66" s="29"/>
      <c r="N66" s="11"/>
      <c r="O66" s="11"/>
      <c r="P66" s="11"/>
      <c r="Q66" s="11"/>
    </row>
    <row r="67" spans="1:17" x14ac:dyDescent="0.25">
      <c r="A67" s="11"/>
      <c r="B67" s="11"/>
      <c r="C67" s="11"/>
      <c r="D67" s="11"/>
      <c r="E67" s="20"/>
      <c r="F67" s="20"/>
      <c r="G67" s="11"/>
      <c r="H67" s="11"/>
      <c r="I67" s="4">
        <v>4</v>
      </c>
      <c r="J67" s="28"/>
      <c r="K67" s="29"/>
      <c r="L67" s="29"/>
      <c r="M67" s="29"/>
      <c r="N67" s="11"/>
      <c r="O67" s="11"/>
      <c r="P67" s="11"/>
      <c r="Q67" s="11"/>
    </row>
    <row r="68" spans="1:17" x14ac:dyDescent="0.25">
      <c r="A68" s="11"/>
      <c r="B68" s="11"/>
      <c r="C68" s="11"/>
      <c r="D68" s="11"/>
      <c r="E68" s="20"/>
      <c r="F68" s="20"/>
      <c r="G68" s="11"/>
      <c r="H68" s="11"/>
      <c r="I68" s="4">
        <v>4</v>
      </c>
      <c r="J68" s="28"/>
      <c r="K68" s="29"/>
      <c r="L68" s="29"/>
      <c r="M68" s="29"/>
      <c r="N68" s="11"/>
      <c r="O68" s="11"/>
      <c r="P68" s="11"/>
      <c r="Q68" s="11"/>
    </row>
    <row r="69" spans="1:17" x14ac:dyDescent="0.25">
      <c r="A69" s="11"/>
      <c r="B69" s="11"/>
      <c r="C69" s="11"/>
      <c r="D69" s="11"/>
      <c r="E69" s="20"/>
      <c r="F69" s="20"/>
      <c r="G69" s="11"/>
      <c r="H69" s="11"/>
      <c r="I69" s="4">
        <v>4</v>
      </c>
      <c r="J69" s="28"/>
      <c r="K69" s="29"/>
      <c r="L69" s="29"/>
      <c r="M69" s="29"/>
      <c r="N69" s="11"/>
      <c r="O69" s="11"/>
      <c r="P69" s="11"/>
      <c r="Q69" s="11"/>
    </row>
    <row r="70" spans="1:17" x14ac:dyDescent="0.25">
      <c r="A70" s="11"/>
      <c r="B70" s="11"/>
      <c r="C70" s="11"/>
      <c r="D70" s="11"/>
      <c r="E70" s="20"/>
      <c r="F70" s="20"/>
      <c r="G70" s="11"/>
      <c r="H70" s="11"/>
      <c r="I70" s="4">
        <v>4</v>
      </c>
      <c r="J70" s="28"/>
      <c r="K70" s="29"/>
      <c r="L70" s="29"/>
      <c r="M70" s="29"/>
      <c r="N70" s="11"/>
      <c r="O70" s="11"/>
      <c r="P70" s="11"/>
      <c r="Q70" s="11"/>
    </row>
    <row r="71" spans="1:17" x14ac:dyDescent="0.25">
      <c r="A71" s="11"/>
      <c r="B71" s="11"/>
      <c r="C71" s="11"/>
      <c r="D71" s="11"/>
      <c r="E71" s="20"/>
      <c r="F71" s="20"/>
      <c r="G71" s="11"/>
      <c r="H71" s="11"/>
      <c r="I71" s="4">
        <v>4</v>
      </c>
      <c r="J71" s="28"/>
      <c r="K71" s="29"/>
      <c r="L71" s="29"/>
      <c r="M71" s="29"/>
      <c r="N71" s="11"/>
      <c r="O71" s="11"/>
      <c r="P71" s="11"/>
      <c r="Q71" s="11"/>
    </row>
    <row r="72" spans="1:17" x14ac:dyDescent="0.25">
      <c r="A72" s="11"/>
      <c r="B72" s="11"/>
      <c r="C72" s="11"/>
      <c r="D72" s="11"/>
      <c r="E72" s="20"/>
      <c r="F72" s="20"/>
      <c r="G72" s="11"/>
      <c r="H72" s="11"/>
      <c r="I72" s="4">
        <v>4</v>
      </c>
      <c r="J72" s="28"/>
      <c r="K72" s="29"/>
      <c r="L72" s="29"/>
      <c r="M72" s="29"/>
      <c r="N72" s="11"/>
      <c r="O72" s="11"/>
      <c r="P72" s="11"/>
      <c r="Q72" s="11"/>
    </row>
    <row r="73" spans="1:17" x14ac:dyDescent="0.25">
      <c r="A73" s="11"/>
      <c r="B73" s="11"/>
      <c r="C73" s="11"/>
      <c r="D73" s="11"/>
      <c r="E73" s="20"/>
      <c r="F73" s="20"/>
      <c r="G73" s="11"/>
      <c r="H73" s="11"/>
      <c r="I73" s="4">
        <v>4</v>
      </c>
      <c r="J73" s="28"/>
      <c r="K73" s="29"/>
      <c r="L73" s="29"/>
      <c r="M73" s="29"/>
      <c r="N73" s="11"/>
      <c r="O73" s="11"/>
      <c r="P73" s="11"/>
      <c r="Q73" s="11"/>
    </row>
    <row r="74" spans="1:17" x14ac:dyDescent="0.25">
      <c r="A74" s="11"/>
      <c r="B74" s="11"/>
      <c r="C74" s="11"/>
      <c r="D74" s="11"/>
      <c r="E74" s="20"/>
      <c r="F74" s="20"/>
      <c r="G74" s="11"/>
      <c r="H74" s="11"/>
      <c r="I74" s="4">
        <v>4</v>
      </c>
      <c r="J74" s="28"/>
      <c r="K74" s="29"/>
      <c r="L74" s="29"/>
      <c r="M74" s="29"/>
      <c r="N74" s="11"/>
      <c r="O74" s="11"/>
      <c r="P74" s="11"/>
      <c r="Q74" s="11"/>
    </row>
    <row r="75" spans="1:17" x14ac:dyDescent="0.25">
      <c r="A75" s="11"/>
      <c r="B75" s="11"/>
      <c r="C75" s="11"/>
      <c r="D75" s="11"/>
      <c r="E75" s="20"/>
      <c r="F75" s="20"/>
      <c r="G75" s="11"/>
      <c r="H75" s="11"/>
      <c r="I75" s="4">
        <v>4</v>
      </c>
      <c r="J75" s="28"/>
      <c r="K75" s="29"/>
      <c r="L75" s="29"/>
      <c r="M75" s="29"/>
      <c r="N75" s="11"/>
      <c r="O75" s="11"/>
      <c r="P75" s="11"/>
      <c r="Q75" s="11"/>
    </row>
    <row r="76" spans="1:17" x14ac:dyDescent="0.25">
      <c r="A76" s="11"/>
      <c r="B76" s="11"/>
      <c r="C76" s="11"/>
      <c r="D76" s="11"/>
      <c r="E76" s="20"/>
      <c r="F76" s="20"/>
      <c r="G76" s="11"/>
      <c r="H76" s="11"/>
      <c r="I76" s="4">
        <v>4</v>
      </c>
      <c r="J76" s="28"/>
      <c r="K76" s="29"/>
      <c r="L76" s="29"/>
      <c r="M76" s="29"/>
      <c r="N76" s="11"/>
      <c r="O76" s="11"/>
      <c r="P76" s="11"/>
      <c r="Q76" s="11"/>
    </row>
    <row r="77" spans="1:17" x14ac:dyDescent="0.25">
      <c r="A77" s="11"/>
      <c r="B77" s="11"/>
      <c r="C77" s="11"/>
      <c r="D77" s="11"/>
      <c r="E77" s="20"/>
      <c r="F77" s="20"/>
      <c r="G77" s="11"/>
      <c r="H77" s="11"/>
      <c r="I77" s="4">
        <v>4</v>
      </c>
      <c r="J77" s="28"/>
      <c r="K77" s="29"/>
      <c r="L77" s="29"/>
      <c r="M77" s="29"/>
      <c r="N77" s="11"/>
      <c r="O77" s="11"/>
      <c r="P77" s="11"/>
      <c r="Q77" s="11"/>
    </row>
    <row r="78" spans="1:17" x14ac:dyDescent="0.25">
      <c r="A78" s="11"/>
      <c r="B78" s="11"/>
      <c r="C78" s="11"/>
      <c r="D78" s="11"/>
      <c r="E78" s="20"/>
      <c r="F78" s="20"/>
      <c r="G78" s="11"/>
      <c r="H78" s="11"/>
      <c r="I78" s="4">
        <v>4</v>
      </c>
      <c r="J78" s="28"/>
      <c r="K78" s="29"/>
      <c r="L78" s="29"/>
      <c r="M78" s="29"/>
      <c r="N78" s="11"/>
      <c r="O78" s="11"/>
      <c r="P78" s="11"/>
      <c r="Q78" s="11"/>
    </row>
    <row r="79" spans="1:17" x14ac:dyDescent="0.25">
      <c r="A79" s="11"/>
      <c r="B79" s="11"/>
      <c r="C79" s="11"/>
      <c r="D79" s="11"/>
      <c r="E79" s="20"/>
      <c r="F79" s="20"/>
      <c r="G79" s="11"/>
      <c r="H79" s="11"/>
      <c r="I79" s="4">
        <v>4</v>
      </c>
      <c r="J79" s="28"/>
      <c r="K79" s="29"/>
      <c r="L79" s="29"/>
      <c r="M79" s="29"/>
      <c r="N79" s="11"/>
      <c r="O79" s="11"/>
      <c r="P79" s="11"/>
      <c r="Q79" s="11"/>
    </row>
    <row r="80" spans="1:17" x14ac:dyDescent="0.25">
      <c r="A80" s="11"/>
      <c r="B80" s="11"/>
      <c r="C80" s="11"/>
      <c r="D80" s="11"/>
      <c r="E80" s="20"/>
      <c r="F80" s="20"/>
      <c r="G80" s="11"/>
      <c r="H80" s="11"/>
      <c r="I80" s="4">
        <v>4</v>
      </c>
      <c r="J80" s="28"/>
      <c r="K80" s="29"/>
      <c r="L80" s="29"/>
      <c r="M80" s="29"/>
      <c r="N80" s="11"/>
      <c r="O80" s="11"/>
      <c r="P80" s="11"/>
      <c r="Q80" s="11"/>
    </row>
    <row r="81" spans="1:17" x14ac:dyDescent="0.25">
      <c r="A81" s="11"/>
      <c r="B81" s="11"/>
      <c r="C81" s="11"/>
      <c r="D81" s="11"/>
      <c r="E81" s="20"/>
      <c r="F81" s="20"/>
      <c r="G81" s="11"/>
      <c r="H81" s="11"/>
      <c r="I81" s="4">
        <v>4</v>
      </c>
      <c r="J81" s="28"/>
      <c r="K81" s="29"/>
      <c r="L81" s="29"/>
      <c r="M81" s="29"/>
      <c r="N81" s="11"/>
      <c r="O81" s="11"/>
      <c r="P81" s="11"/>
      <c r="Q81" s="11"/>
    </row>
    <row r="82" spans="1:17" x14ac:dyDescent="0.25">
      <c r="A82" s="11"/>
      <c r="B82" s="11"/>
      <c r="C82" s="11"/>
      <c r="D82" s="11"/>
      <c r="E82" s="20"/>
      <c r="F82" s="20"/>
      <c r="G82" s="11"/>
      <c r="H82" s="11"/>
      <c r="I82" s="4">
        <v>4</v>
      </c>
      <c r="J82" s="28"/>
      <c r="K82" s="29"/>
      <c r="L82" s="29"/>
      <c r="M82" s="29"/>
      <c r="N82" s="11"/>
      <c r="O82" s="11"/>
      <c r="P82" s="11"/>
      <c r="Q82" s="11"/>
    </row>
    <row r="83" spans="1:17" x14ac:dyDescent="0.25">
      <c r="A83" s="11"/>
      <c r="B83" s="11"/>
      <c r="C83" s="11"/>
      <c r="D83" s="11"/>
      <c r="E83" s="20"/>
      <c r="F83" s="20"/>
      <c r="G83" s="11"/>
      <c r="H83" s="11"/>
      <c r="I83" s="4">
        <v>4</v>
      </c>
      <c r="J83" s="28"/>
      <c r="K83" s="29"/>
      <c r="L83" s="29"/>
      <c r="M83" s="29"/>
      <c r="N83" s="11"/>
      <c r="O83" s="11"/>
      <c r="P83" s="11"/>
      <c r="Q83" s="11"/>
    </row>
    <row r="84" spans="1:17" x14ac:dyDescent="0.25">
      <c r="A84" s="11"/>
      <c r="B84" s="11"/>
      <c r="C84" s="11"/>
      <c r="D84" s="11"/>
      <c r="E84" s="20"/>
      <c r="F84" s="20"/>
      <c r="G84" s="11"/>
      <c r="H84" s="11"/>
      <c r="I84" s="4">
        <v>4</v>
      </c>
      <c r="J84" s="28"/>
      <c r="K84" s="29"/>
      <c r="L84" s="29"/>
      <c r="M84" s="29"/>
      <c r="N84" s="11"/>
      <c r="O84" s="11"/>
      <c r="P84" s="11"/>
      <c r="Q84" s="11"/>
    </row>
    <row r="85" spans="1:17" x14ac:dyDescent="0.25">
      <c r="A85" s="11"/>
      <c r="B85" s="11"/>
      <c r="C85" s="11"/>
      <c r="D85" s="11"/>
      <c r="E85" s="20"/>
      <c r="F85" s="20"/>
      <c r="G85" s="11"/>
      <c r="H85" s="11"/>
      <c r="I85" s="4">
        <v>4</v>
      </c>
      <c r="J85" s="28"/>
      <c r="K85" s="29"/>
      <c r="L85" s="29"/>
      <c r="M85" s="29"/>
      <c r="N85" s="11"/>
      <c r="O85" s="11"/>
      <c r="P85" s="11"/>
      <c r="Q85" s="11"/>
    </row>
    <row r="86" spans="1:17" x14ac:dyDescent="0.25">
      <c r="A86" s="11"/>
      <c r="B86" s="11"/>
      <c r="C86" s="11"/>
      <c r="D86" s="11"/>
      <c r="E86" s="20"/>
      <c r="F86" s="20"/>
      <c r="G86" s="11"/>
      <c r="H86" s="11"/>
      <c r="I86" s="4">
        <v>4</v>
      </c>
      <c r="J86" s="28"/>
      <c r="K86" s="29"/>
      <c r="L86" s="29"/>
      <c r="M86" s="29"/>
      <c r="N86" s="11"/>
      <c r="O86" s="11"/>
      <c r="P86" s="11"/>
      <c r="Q86" s="11"/>
    </row>
    <row r="87" spans="1:17" x14ac:dyDescent="0.25">
      <c r="A87" s="11"/>
      <c r="B87" s="11"/>
      <c r="C87" s="11"/>
      <c r="D87" s="11"/>
      <c r="E87" s="20"/>
      <c r="F87" s="20"/>
      <c r="G87" s="11"/>
      <c r="H87" s="11"/>
      <c r="I87" s="4">
        <v>4</v>
      </c>
      <c r="J87" s="28"/>
      <c r="K87" s="29"/>
      <c r="L87" s="29"/>
      <c r="M87" s="29"/>
      <c r="N87" s="11"/>
      <c r="O87" s="11"/>
      <c r="P87" s="11"/>
      <c r="Q87" s="11"/>
    </row>
    <row r="88" spans="1:17" x14ac:dyDescent="0.25">
      <c r="A88" s="11"/>
      <c r="B88" s="11"/>
      <c r="C88" s="11"/>
      <c r="D88" s="11"/>
      <c r="E88" s="20"/>
      <c r="F88" s="20"/>
      <c r="G88" s="11"/>
      <c r="H88" s="11"/>
      <c r="I88" s="4">
        <v>4</v>
      </c>
      <c r="J88" s="28"/>
      <c r="K88" s="29"/>
      <c r="L88" s="29"/>
      <c r="M88" s="29"/>
      <c r="N88" s="11"/>
      <c r="O88" s="11"/>
      <c r="P88" s="11"/>
      <c r="Q88" s="11"/>
    </row>
    <row r="89" spans="1:17" x14ac:dyDescent="0.25">
      <c r="A89" s="11"/>
      <c r="B89" s="11"/>
      <c r="C89" s="11"/>
      <c r="D89" s="11"/>
      <c r="E89" s="20"/>
      <c r="F89" s="20"/>
      <c r="G89" s="11"/>
      <c r="H89" s="11"/>
      <c r="I89" s="4">
        <v>4</v>
      </c>
      <c r="J89" s="28"/>
      <c r="K89" s="29"/>
      <c r="L89" s="29"/>
      <c r="M89" s="29"/>
      <c r="N89" s="11"/>
      <c r="O89" s="11"/>
      <c r="P89" s="11"/>
      <c r="Q89" s="11"/>
    </row>
    <row r="90" spans="1:17" x14ac:dyDescent="0.25">
      <c r="A90" s="11"/>
      <c r="B90" s="11"/>
      <c r="C90" s="11"/>
      <c r="D90" s="11"/>
      <c r="E90" s="20"/>
      <c r="F90" s="20"/>
      <c r="G90" s="11"/>
      <c r="H90" s="11"/>
      <c r="I90" s="4">
        <v>4</v>
      </c>
      <c r="J90" s="28"/>
      <c r="K90" s="29"/>
      <c r="L90" s="29"/>
      <c r="M90" s="29"/>
      <c r="N90" s="11"/>
      <c r="O90" s="11"/>
      <c r="P90" s="11"/>
      <c r="Q90" s="11"/>
    </row>
    <row r="91" spans="1:17" x14ac:dyDescent="0.25">
      <c r="A91" s="11"/>
      <c r="B91" s="11"/>
      <c r="C91" s="11"/>
      <c r="D91" s="11"/>
      <c r="E91" s="20"/>
      <c r="F91" s="20"/>
      <c r="G91" s="11"/>
      <c r="H91" s="11"/>
      <c r="I91" s="4">
        <v>4</v>
      </c>
      <c r="J91" s="28"/>
      <c r="K91" s="29"/>
      <c r="L91" s="29"/>
      <c r="M91" s="29"/>
      <c r="N91" s="11"/>
      <c r="O91" s="11"/>
      <c r="P91" s="11"/>
      <c r="Q91" s="11"/>
    </row>
    <row r="92" spans="1:17" x14ac:dyDescent="0.25">
      <c r="A92" s="11"/>
      <c r="B92" s="11"/>
      <c r="C92" s="11"/>
      <c r="D92" s="11"/>
      <c r="E92" s="20"/>
      <c r="F92" s="20"/>
      <c r="G92" s="11"/>
      <c r="H92" s="11"/>
      <c r="I92" s="4">
        <v>4</v>
      </c>
      <c r="J92" s="28"/>
      <c r="K92" s="29"/>
      <c r="L92" s="29"/>
      <c r="M92" s="29"/>
      <c r="N92" s="11"/>
      <c r="O92" s="11"/>
      <c r="P92" s="11"/>
      <c r="Q92" s="11"/>
    </row>
    <row r="93" spans="1:17" x14ac:dyDescent="0.25">
      <c r="A93" s="11"/>
      <c r="B93" s="11"/>
      <c r="C93" s="11"/>
      <c r="D93" s="11"/>
      <c r="E93" s="20"/>
      <c r="F93" s="20"/>
      <c r="G93" s="11"/>
      <c r="H93" s="11"/>
      <c r="I93" s="4">
        <v>4</v>
      </c>
      <c r="J93" s="28"/>
      <c r="K93" s="29"/>
      <c r="L93" s="29"/>
      <c r="M93" s="29"/>
      <c r="N93" s="11"/>
      <c r="O93" s="11"/>
      <c r="P93" s="11"/>
      <c r="Q93" s="11"/>
    </row>
    <row r="94" spans="1:17" x14ac:dyDescent="0.25">
      <c r="A94" s="11"/>
      <c r="B94" s="11"/>
      <c r="C94" s="11"/>
      <c r="D94" s="11"/>
      <c r="E94" s="20"/>
      <c r="F94" s="20"/>
      <c r="G94" s="11"/>
      <c r="H94" s="11"/>
      <c r="I94" s="4">
        <v>4</v>
      </c>
      <c r="J94" s="28"/>
      <c r="K94" s="29"/>
      <c r="L94" s="29"/>
      <c r="M94" s="29"/>
      <c r="N94" s="11"/>
      <c r="O94" s="11"/>
      <c r="P94" s="11"/>
      <c r="Q94" s="11"/>
    </row>
    <row r="95" spans="1:17" x14ac:dyDescent="0.25">
      <c r="A95" s="11"/>
      <c r="B95" s="11"/>
      <c r="C95" s="11"/>
      <c r="D95" s="11"/>
      <c r="E95" s="20"/>
      <c r="F95" s="20"/>
      <c r="G95" s="11"/>
      <c r="H95" s="11"/>
      <c r="I95" s="4">
        <v>4</v>
      </c>
      <c r="J95" s="28"/>
      <c r="K95" s="29"/>
      <c r="L95" s="29"/>
      <c r="M95" s="29"/>
      <c r="N95" s="11"/>
      <c r="O95" s="11"/>
      <c r="P95" s="11"/>
      <c r="Q95" s="11"/>
    </row>
    <row r="96" spans="1:17" x14ac:dyDescent="0.25">
      <c r="A96" s="11"/>
      <c r="B96" s="11"/>
      <c r="C96" s="11"/>
      <c r="D96" s="11"/>
      <c r="E96" s="20"/>
      <c r="F96" s="20"/>
      <c r="G96" s="11"/>
      <c r="H96" s="11"/>
      <c r="I96" s="4">
        <v>4</v>
      </c>
      <c r="J96" s="28"/>
      <c r="K96" s="29"/>
      <c r="L96" s="29"/>
      <c r="M96" s="29"/>
      <c r="N96" s="11"/>
      <c r="O96" s="11"/>
      <c r="P96" s="11"/>
      <c r="Q96" s="11"/>
    </row>
    <row r="97" spans="1:17" x14ac:dyDescent="0.25">
      <c r="A97" s="11"/>
      <c r="B97" s="11"/>
      <c r="C97" s="11"/>
      <c r="D97" s="11"/>
      <c r="E97" s="20"/>
      <c r="F97" s="20"/>
      <c r="G97" s="11"/>
      <c r="H97" s="11"/>
      <c r="I97" s="4">
        <v>4</v>
      </c>
      <c r="J97" s="28"/>
      <c r="K97" s="29"/>
      <c r="L97" s="29"/>
      <c r="M97" s="29"/>
      <c r="N97" s="11"/>
      <c r="O97" s="11"/>
      <c r="P97" s="11"/>
      <c r="Q97" s="11"/>
    </row>
    <row r="98" spans="1:17" x14ac:dyDescent="0.25">
      <c r="A98" s="11"/>
      <c r="B98" s="11"/>
      <c r="C98" s="11"/>
      <c r="D98" s="11"/>
      <c r="E98" s="20"/>
      <c r="F98" s="20"/>
      <c r="G98" s="11"/>
      <c r="H98" s="11"/>
      <c r="I98" s="4">
        <v>4</v>
      </c>
      <c r="J98" s="28"/>
      <c r="K98" s="29"/>
      <c r="L98" s="29"/>
      <c r="M98" s="29"/>
      <c r="N98" s="11"/>
      <c r="O98" s="11"/>
      <c r="P98" s="11"/>
      <c r="Q98" s="11"/>
    </row>
    <row r="99" spans="1:17" x14ac:dyDescent="0.25">
      <c r="A99" s="11"/>
      <c r="B99" s="11"/>
      <c r="C99" s="11"/>
      <c r="D99" s="11"/>
      <c r="E99" s="20"/>
      <c r="F99" s="20"/>
      <c r="G99" s="11"/>
      <c r="H99" s="11"/>
      <c r="I99" s="4">
        <v>4</v>
      </c>
      <c r="J99" s="28"/>
      <c r="K99" s="29"/>
      <c r="L99" s="29"/>
      <c r="M99" s="29"/>
      <c r="N99" s="11"/>
      <c r="O99" s="11"/>
      <c r="P99" s="11"/>
      <c r="Q99" s="11"/>
    </row>
    <row r="100" spans="1:17" x14ac:dyDescent="0.25">
      <c r="A100" s="11"/>
      <c r="B100" s="11"/>
      <c r="C100" s="11"/>
      <c r="D100" s="11"/>
      <c r="E100" s="20"/>
      <c r="F100" s="20"/>
      <c r="G100" s="11"/>
      <c r="H100" s="11"/>
      <c r="I100" s="4">
        <v>4</v>
      </c>
      <c r="J100" s="28"/>
      <c r="K100" s="29"/>
      <c r="L100" s="29"/>
      <c r="M100" s="29"/>
      <c r="N100" s="11"/>
      <c r="O100" s="11"/>
      <c r="P100" s="11"/>
      <c r="Q100" s="11"/>
    </row>
  </sheetData>
  <sortState ref="A2:Q99">
    <sortCondition ref="Q2"/>
  </sortState>
  <conditionalFormatting sqref="O3:O27">
    <cfRule type="cellIs" dxfId="0" priority="1" operator="greaterThan">
      <formula>"1.5"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25" zoomScaleNormal="100" workbookViewId="0">
      <selection activeCell="A59" sqref="A59"/>
    </sheetView>
  </sheetViews>
  <sheetFormatPr baseColWidth="10" defaultRowHeight="15" x14ac:dyDescent="0.25"/>
  <cols>
    <col min="1" max="1" width="69.42578125" customWidth="1"/>
    <col min="2" max="2" width="16.140625" customWidth="1"/>
    <col min="3" max="3" width="17" customWidth="1"/>
    <col min="4" max="4" width="28.7109375" customWidth="1"/>
    <col min="5" max="5" width="18.42578125" customWidth="1"/>
    <col min="6" max="6" width="19.42578125" customWidth="1"/>
    <col min="7" max="7" width="26" bestFit="1" customWidth="1"/>
    <col min="8" max="8" width="33.28515625" customWidth="1"/>
    <col min="9" max="9" width="32.42578125" bestFit="1" customWidth="1"/>
    <col min="10" max="10" width="33" bestFit="1" customWidth="1"/>
    <col min="11" max="11" width="30.5703125" bestFit="1" customWidth="1"/>
  </cols>
  <sheetData>
    <row r="1" spans="1:9" ht="23.25" x14ac:dyDescent="0.35">
      <c r="A1" s="59" t="s">
        <v>429</v>
      </c>
      <c r="B1" s="59"/>
      <c r="C1" s="59"/>
      <c r="D1" s="59"/>
      <c r="E1" s="59"/>
      <c r="F1" s="59"/>
      <c r="G1" s="59"/>
      <c r="H1" s="59"/>
      <c r="I1" s="59"/>
    </row>
    <row r="2" spans="1:9" x14ac:dyDescent="0.25">
      <c r="B2" s="51"/>
      <c r="C2" s="51"/>
      <c r="D2" s="32"/>
      <c r="E2" s="51"/>
      <c r="F2" s="32"/>
      <c r="G2" s="32"/>
      <c r="H2" s="32"/>
      <c r="I2" s="32"/>
    </row>
    <row r="3" spans="1:9" x14ac:dyDescent="0.25">
      <c r="A3" s="41" t="s">
        <v>424</v>
      </c>
      <c r="B3" s="49" t="s">
        <v>40</v>
      </c>
      <c r="C3" s="46" t="s">
        <v>41</v>
      </c>
      <c r="D3" s="42" t="s">
        <v>189</v>
      </c>
      <c r="E3" s="48" t="s">
        <v>428</v>
      </c>
      <c r="F3" s="43" t="s">
        <v>420</v>
      </c>
      <c r="G3" s="44" t="s">
        <v>430</v>
      </c>
      <c r="H3" s="45" t="s">
        <v>411</v>
      </c>
      <c r="I3" s="45" t="s">
        <v>412</v>
      </c>
    </row>
    <row r="4" spans="1:9" x14ac:dyDescent="0.25">
      <c r="A4" s="11" t="s">
        <v>326</v>
      </c>
      <c r="B4" s="20">
        <f>IF(A4="","",VLOOKUP(A4,Economat!$A$2:$P$119,6,FALSE))</f>
        <v>8.84</v>
      </c>
      <c r="C4" s="20">
        <f>IF(B4="","",B4*1.055)</f>
        <v>9.3262</v>
      </c>
      <c r="D4" s="50" t="str">
        <f>IF(A4="","",VLOOKUP(A4,Economat!$A$2:$P$119,2,FALSE))</f>
        <v>PROMOCASH</v>
      </c>
      <c r="E4" s="20">
        <f>IF(A4="","",VLOOKUP(A4,Economat!$A$2:$P$119,5,FALSE))</f>
        <v>1.768E-3</v>
      </c>
      <c r="F4" s="52"/>
      <c r="G4" s="4">
        <v>250</v>
      </c>
      <c r="H4" s="20">
        <f>IF(E4="","",E4*G4)</f>
        <v>0.442</v>
      </c>
      <c r="I4" s="20">
        <f>IF(H4="","",H4*10)</f>
        <v>4.42</v>
      </c>
    </row>
    <row r="5" spans="1:9" x14ac:dyDescent="0.25">
      <c r="A5" s="11"/>
      <c r="B5" s="20" t="str">
        <f>IF(A5="","",VLOOKUP(A5,Economat!$A$2:$P$119,6,FALSE))</f>
        <v/>
      </c>
      <c r="C5" s="20" t="str">
        <f t="shared" ref="C5:C8" si="0">IF(B5="","",B5*1.055)</f>
        <v/>
      </c>
      <c r="D5" s="50" t="str">
        <f>IF(A5="","",VLOOKUP(A5,Economat!$A$2:$P$119,2,FALSE))</f>
        <v/>
      </c>
      <c r="E5" s="20" t="str">
        <f>IF(A5="","",VLOOKUP(A5,Economat!$A$2:$P$119,5,FALSE))</f>
        <v/>
      </c>
      <c r="F5" s="52"/>
      <c r="G5" s="4"/>
      <c r="H5" s="20" t="str">
        <f>IF(E5="","",E5*G5)</f>
        <v/>
      </c>
      <c r="I5" s="20" t="str">
        <f t="shared" ref="I5:I8" si="1">IF(H5="","",H5*10)</f>
        <v/>
      </c>
    </row>
    <row r="6" spans="1:9" x14ac:dyDescent="0.25">
      <c r="A6" s="11" t="s">
        <v>392</v>
      </c>
      <c r="B6" s="20">
        <f>IF(A6="","",VLOOKUP(A6,Economat!$A$2:$P$119,6,FALSE))</f>
        <v>8.3699999999999992</v>
      </c>
      <c r="C6" s="20">
        <f t="shared" si="0"/>
        <v>8.8303499999999993</v>
      </c>
      <c r="D6" s="50" t="str">
        <f>IF(A6="","",VLOOKUP(A6,Economat!$A$2:$P$119,2,FALSE))</f>
        <v>PROMOCASH</v>
      </c>
      <c r="E6" s="20">
        <f>IF(A6="","",VLOOKUP(A6,Economat!$A$2:$P$119,5,FALSE))</f>
        <v>6.9749999999999994E-3</v>
      </c>
      <c r="F6" s="52"/>
      <c r="G6" s="4">
        <v>1</v>
      </c>
      <c r="H6" s="20">
        <f>IF(E6="","",E6*G6)</f>
        <v>6.9749999999999994E-3</v>
      </c>
      <c r="I6" s="20">
        <f t="shared" si="1"/>
        <v>6.9749999999999993E-2</v>
      </c>
    </row>
    <row r="7" spans="1:9" x14ac:dyDescent="0.25">
      <c r="A7" s="11" t="s">
        <v>331</v>
      </c>
      <c r="B7" s="20">
        <f>IF(A7="","",VLOOKUP(A7,Economat!$A$2:$P$119,6,FALSE))</f>
        <v>2.0499999999999998</v>
      </c>
      <c r="C7" s="20">
        <f t="shared" si="0"/>
        <v>2.1627499999999995</v>
      </c>
      <c r="D7" s="50" t="str">
        <f>IF(A7="","",VLOOKUP(A7,Economat!$A$2:$P$119,2,FALSE))</f>
        <v>PROMOCASH</v>
      </c>
      <c r="E7" s="20">
        <f>IF(A7="","",VLOOKUP(A7,Economat!$A$2:$P$119,5,FALSE))</f>
        <v>2.0499999999999997E-2</v>
      </c>
      <c r="F7" s="52"/>
      <c r="G7" s="4"/>
      <c r="H7" s="20">
        <f>IF(E7="","",E7*G7)</f>
        <v>0</v>
      </c>
      <c r="I7" s="20">
        <f t="shared" si="1"/>
        <v>0</v>
      </c>
    </row>
    <row r="8" spans="1:9" x14ac:dyDescent="0.25">
      <c r="A8" s="11"/>
      <c r="B8" s="20" t="str">
        <f>IF(A8="","",VLOOKUP(A8,Economat!$A$2:$P$119,6,FALSE))</f>
        <v/>
      </c>
      <c r="C8" s="20" t="str">
        <f t="shared" si="0"/>
        <v/>
      </c>
      <c r="D8" s="50" t="str">
        <f>IF(A8="","",VLOOKUP(A8,Economat!$A$2:$P$119,2,FALSE))</f>
        <v/>
      </c>
      <c r="E8" s="20" t="str">
        <f>IF(A8="","",VLOOKUP(A8,Economat!$A$2:$P$119,5,FALSE))</f>
        <v/>
      </c>
      <c r="F8" s="52"/>
      <c r="G8" s="4"/>
      <c r="H8" s="20" t="str">
        <f>IF(E8="","",E8*G8)</f>
        <v/>
      </c>
      <c r="I8" s="20" t="str">
        <f t="shared" si="1"/>
        <v/>
      </c>
    </row>
    <row r="9" spans="1:9" x14ac:dyDescent="0.25">
      <c r="B9" s="51"/>
      <c r="C9" s="51"/>
      <c r="D9" s="32"/>
      <c r="E9" s="51"/>
      <c r="F9" s="32"/>
      <c r="G9" s="32"/>
      <c r="H9" s="32"/>
      <c r="I9" s="32"/>
    </row>
    <row r="10" spans="1:9" x14ac:dyDescent="0.25">
      <c r="B10" s="51"/>
      <c r="C10" s="51"/>
      <c r="D10" s="32"/>
      <c r="E10" s="51"/>
      <c r="F10" s="32"/>
      <c r="G10" s="32"/>
      <c r="H10" s="32"/>
      <c r="I10" s="32"/>
    </row>
    <row r="11" spans="1:9" x14ac:dyDescent="0.25">
      <c r="A11" s="41" t="s">
        <v>423</v>
      </c>
      <c r="B11" s="49" t="s">
        <v>40</v>
      </c>
      <c r="C11" s="46" t="s">
        <v>41</v>
      </c>
      <c r="D11" s="42" t="s">
        <v>189</v>
      </c>
      <c r="E11" s="48" t="s">
        <v>428</v>
      </c>
      <c r="F11" s="43" t="s">
        <v>420</v>
      </c>
      <c r="G11" s="44" t="s">
        <v>430</v>
      </c>
      <c r="H11" s="45" t="s">
        <v>411</v>
      </c>
      <c r="I11" s="45" t="s">
        <v>412</v>
      </c>
    </row>
    <row r="12" spans="1:9" x14ac:dyDescent="0.25">
      <c r="A12" s="11" t="s">
        <v>373</v>
      </c>
      <c r="B12" s="20" t="e">
        <f>IF(A12="","",VLOOKUP(A12,'Fruits &amp; Légumes'!$A$2:$Q$184,7,FALSE))</f>
        <v>#N/A</v>
      </c>
      <c r="C12" s="20" t="e">
        <f>IF(B12="","",B12*1.055)</f>
        <v>#N/A</v>
      </c>
      <c r="D12" s="50" t="e">
        <f>IF(A12="","",VLOOKUP(A12,'Fruits &amp; Légumes'!$A$2:$Q$184,2,FALSE))</f>
        <v>#N/A</v>
      </c>
      <c r="E12" s="20" t="e">
        <f>IF(A12="","",VLOOKUP(A12,'Fruits &amp; Légumes'!$A$2:$Q$184,6,FALSE))</f>
        <v>#N/A</v>
      </c>
      <c r="F12" s="52"/>
      <c r="G12" s="4"/>
      <c r="H12" s="20" t="e">
        <f t="shared" ref="H12:H17" si="2">IF(A12="","",E12*G12)</f>
        <v>#N/A</v>
      </c>
      <c r="I12" s="20" t="e">
        <f>IF(H12="","",H12*10)</f>
        <v>#N/A</v>
      </c>
    </row>
    <row r="13" spans="1:9" x14ac:dyDescent="0.25">
      <c r="A13" s="11" t="s">
        <v>234</v>
      </c>
      <c r="B13" s="20" t="e">
        <f>IF(A13="","",VLOOKUP(A13,'Fruits &amp; Légumes'!$A$2:$Q$184,7,FALSE))</f>
        <v>#N/A</v>
      </c>
      <c r="C13" s="20" t="e">
        <f t="shared" ref="C13:C17" si="3">IF(B13="","",B13*1.055)</f>
        <v>#N/A</v>
      </c>
      <c r="D13" s="50" t="e">
        <f>IF(A13="","",VLOOKUP(A13,'Fruits &amp; Légumes'!$A$2:$Q$184,2,FALSE))</f>
        <v>#N/A</v>
      </c>
      <c r="E13" s="20" t="e">
        <f>IF(A13="","",VLOOKUP(A13,'Fruits &amp; Légumes'!$A$2:$Q$184,6,FALSE))</f>
        <v>#N/A</v>
      </c>
      <c r="F13" s="52"/>
      <c r="G13" s="4"/>
      <c r="H13" s="20" t="e">
        <f t="shared" si="2"/>
        <v>#N/A</v>
      </c>
      <c r="I13" s="20" t="e">
        <f t="shared" ref="I13:I17" si="4">IF(H13="","",H13*10)</f>
        <v>#N/A</v>
      </c>
    </row>
    <row r="14" spans="1:9" x14ac:dyDescent="0.25">
      <c r="A14" s="11" t="s">
        <v>373</v>
      </c>
      <c r="B14" s="20" t="e">
        <f>IF(A14="","",VLOOKUP(A14,'Fruits &amp; Légumes'!$A$2:$Q$184,7,FALSE))</f>
        <v>#N/A</v>
      </c>
      <c r="C14" s="20" t="e">
        <f t="shared" si="3"/>
        <v>#N/A</v>
      </c>
      <c r="D14" s="50" t="e">
        <f>IF(A14="","",VLOOKUP(A14,'Fruits &amp; Légumes'!$A$2:$Q$184,2,FALSE))</f>
        <v>#N/A</v>
      </c>
      <c r="E14" s="20" t="e">
        <f>IF(A14="","",VLOOKUP(A14,'Fruits &amp; Légumes'!$A$2:$Q$184,6,FALSE))</f>
        <v>#N/A</v>
      </c>
      <c r="F14" s="52"/>
      <c r="G14" s="4"/>
      <c r="H14" s="20" t="e">
        <f t="shared" si="2"/>
        <v>#N/A</v>
      </c>
      <c r="I14" s="20" t="e">
        <f t="shared" si="4"/>
        <v>#N/A</v>
      </c>
    </row>
    <row r="15" spans="1:9" x14ac:dyDescent="0.25">
      <c r="A15" s="11"/>
      <c r="B15" s="20" t="str">
        <f>IF(A15="","",VLOOKUP(A15,'Fruits &amp; Légumes'!$A$2:$Q$184,7,FALSE))</f>
        <v/>
      </c>
      <c r="C15" s="20" t="str">
        <f t="shared" si="3"/>
        <v/>
      </c>
      <c r="D15" s="50" t="str">
        <f>IF(A15="","",VLOOKUP(A15,'Fruits &amp; Légumes'!$A$2:$Q$184,2,FALSE))</f>
        <v/>
      </c>
      <c r="E15" s="20" t="str">
        <f>IF(A15="","",VLOOKUP(A15,'Fruits &amp; Légumes'!$A$2:$Q$184,6,FALSE))</f>
        <v/>
      </c>
      <c r="F15" s="52"/>
      <c r="G15" s="4"/>
      <c r="H15" s="20" t="str">
        <f t="shared" si="2"/>
        <v/>
      </c>
      <c r="I15" s="20" t="str">
        <f t="shared" si="4"/>
        <v/>
      </c>
    </row>
    <row r="16" spans="1:9" x14ac:dyDescent="0.25">
      <c r="A16" s="11"/>
      <c r="B16" s="20" t="str">
        <f>IF(A16="","",VLOOKUP(A16,'Fruits &amp; Légumes'!$A$2:$Q$184,7,FALSE))</f>
        <v/>
      </c>
      <c r="C16" s="20" t="str">
        <f t="shared" si="3"/>
        <v/>
      </c>
      <c r="D16" s="50" t="str">
        <f>IF(A16="","",VLOOKUP(A16,'Fruits &amp; Légumes'!$A$2:$Q$184,2,FALSE))</f>
        <v/>
      </c>
      <c r="E16" s="20" t="str">
        <f>IF(A16="","",VLOOKUP(A16,'Fruits &amp; Légumes'!$A$2:$Q$184,6,FALSE))</f>
        <v/>
      </c>
      <c r="F16" s="52"/>
      <c r="G16" s="4"/>
      <c r="H16" s="20" t="str">
        <f t="shared" si="2"/>
        <v/>
      </c>
      <c r="I16" s="20" t="str">
        <f t="shared" si="4"/>
        <v/>
      </c>
    </row>
    <row r="17" spans="1:9" x14ac:dyDescent="0.25">
      <c r="A17" s="11"/>
      <c r="B17" s="20" t="str">
        <f>IF(A17="","",VLOOKUP(A17,'Fruits &amp; Légumes'!$A$2:$Q$184,7,FALSE))</f>
        <v/>
      </c>
      <c r="C17" s="20" t="str">
        <f t="shared" si="3"/>
        <v/>
      </c>
      <c r="D17" s="50" t="str">
        <f>IF(A17="","",VLOOKUP(A17,'Fruits &amp; Légumes'!$A$2:$Q$184,2,FALSE))</f>
        <v/>
      </c>
      <c r="E17" s="20" t="str">
        <f>IF(A17="","",VLOOKUP(A17,'Fruits &amp; Légumes'!$A$2:$Q$184,6,FALSE))</f>
        <v/>
      </c>
      <c r="F17" s="52"/>
      <c r="G17" s="4"/>
      <c r="H17" s="20" t="str">
        <f t="shared" si="2"/>
        <v/>
      </c>
      <c r="I17" s="20" t="str">
        <f t="shared" si="4"/>
        <v/>
      </c>
    </row>
    <row r="18" spans="1:9" x14ac:dyDescent="0.25">
      <c r="B18" s="51"/>
      <c r="C18" s="51"/>
      <c r="D18" s="50"/>
      <c r="E18" s="51"/>
      <c r="F18" s="32"/>
      <c r="G18" s="32"/>
      <c r="H18" s="32"/>
      <c r="I18" s="32"/>
    </row>
    <row r="19" spans="1:9" x14ac:dyDescent="0.25">
      <c r="A19" s="41" t="s">
        <v>39</v>
      </c>
      <c r="B19" s="49" t="s">
        <v>40</v>
      </c>
      <c r="C19" s="46" t="s">
        <v>41</v>
      </c>
      <c r="D19" s="42" t="s">
        <v>189</v>
      </c>
      <c r="E19" s="48" t="s">
        <v>428</v>
      </c>
      <c r="F19" s="43" t="s">
        <v>420</v>
      </c>
      <c r="G19" s="44" t="s">
        <v>430</v>
      </c>
      <c r="H19" s="45" t="s">
        <v>411</v>
      </c>
      <c r="I19" s="45" t="s">
        <v>412</v>
      </c>
    </row>
    <row r="20" spans="1:9" x14ac:dyDescent="0.25">
      <c r="A20" s="11" t="s">
        <v>127</v>
      </c>
      <c r="B20" s="20">
        <f>IF(A20="","",VLOOKUP(A20,Desserts!$A$2:$P$53,6,FALSE))</f>
        <v>7.1</v>
      </c>
      <c r="C20" s="20">
        <f>IF(B20="","",B20*1.055)</f>
        <v>7.490499999999999</v>
      </c>
      <c r="D20" s="50" t="str">
        <f>IF(A20="","",VLOOKUP(A20,Desserts!$A$2:$P$53,2,FALSE))</f>
        <v>BRAKE</v>
      </c>
      <c r="E20" s="20">
        <f>IF(A20="","",VLOOKUP(A20,Desserts!$A$2:$P$53,5,FALSE))</f>
        <v>3.944444444444444E-3</v>
      </c>
      <c r="F20" s="52"/>
      <c r="G20" s="4"/>
      <c r="H20" s="20">
        <f>IF(A20="","",E20*G20)</f>
        <v>0</v>
      </c>
      <c r="I20" s="20">
        <f>IF(H20="","",H20*10)</f>
        <v>0</v>
      </c>
    </row>
    <row r="21" spans="1:9" x14ac:dyDescent="0.25">
      <c r="A21" s="11" t="s">
        <v>341</v>
      </c>
      <c r="B21" s="20">
        <f>IF(A21="","",VLOOKUP(A21,Desserts!$A$2:$P$53,6,FALSE))</f>
        <v>8.24</v>
      </c>
      <c r="C21" s="20">
        <f t="shared" ref="C21:C22" si="5">IF(B21="","",B21*1.055)</f>
        <v>8.6931999999999992</v>
      </c>
      <c r="D21" s="50" t="str">
        <f>IF(A21="","",VLOOKUP(A21,Desserts!$A$2:$P$53,2,FALSE))</f>
        <v>PROMOCASH</v>
      </c>
      <c r="E21" s="20">
        <f>IF(A21="","",VLOOKUP(A21,Desserts!$A$2:$P$53,5,FALSE))</f>
        <v>8.2400000000000008E-3</v>
      </c>
      <c r="F21" s="52"/>
      <c r="G21" s="4"/>
      <c r="H21" s="20">
        <f>IF(A21="","",E21*G21)</f>
        <v>0</v>
      </c>
      <c r="I21" s="20">
        <f t="shared" ref="I21:I22" si="6">IF(H21="","",H21*10)</f>
        <v>0</v>
      </c>
    </row>
    <row r="22" spans="1:9" x14ac:dyDescent="0.25">
      <c r="A22" s="11"/>
      <c r="B22" s="20" t="str">
        <f>IF(A22="","",VLOOKUP(A22,Desserts!$A$2:$P$53,6,FALSE))</f>
        <v/>
      </c>
      <c r="C22" s="20" t="str">
        <f t="shared" si="5"/>
        <v/>
      </c>
      <c r="D22" s="50" t="str">
        <f>IF(A22="","",VLOOKUP(A22,Desserts!$A$2:$P$53,2,FALSE))</f>
        <v/>
      </c>
      <c r="E22" s="20" t="str">
        <f>IF(A22="","",VLOOKUP(A22,Desserts!$A$2:$P$53,5,FALSE))</f>
        <v/>
      </c>
      <c r="F22" s="52"/>
      <c r="G22" s="4"/>
      <c r="H22" s="20" t="str">
        <f>IF(A22="","",E22*G22)</f>
        <v/>
      </c>
      <c r="I22" s="20" t="str">
        <f t="shared" si="6"/>
        <v/>
      </c>
    </row>
    <row r="23" spans="1:9" x14ac:dyDescent="0.25">
      <c r="B23" s="51"/>
      <c r="C23" s="51"/>
      <c r="D23" s="32"/>
      <c r="E23" s="20" t="str">
        <f>IF(A23="","",VLOOKUP(A23,Desserts!$A$2:$P$53,5,FALSE))</f>
        <v/>
      </c>
      <c r="F23" s="50"/>
      <c r="G23" s="53"/>
      <c r="H23" s="53"/>
      <c r="I23" s="53"/>
    </row>
    <row r="24" spans="1:9" x14ac:dyDescent="0.25">
      <c r="A24" s="41" t="s">
        <v>426</v>
      </c>
      <c r="B24" s="49" t="s">
        <v>40</v>
      </c>
      <c r="C24" s="46" t="s">
        <v>41</v>
      </c>
      <c r="D24" s="42" t="s">
        <v>189</v>
      </c>
      <c r="E24" s="48" t="s">
        <v>428</v>
      </c>
      <c r="F24" s="43" t="s">
        <v>420</v>
      </c>
      <c r="G24" s="44" t="s">
        <v>430</v>
      </c>
      <c r="H24" s="45" t="s">
        <v>411</v>
      </c>
      <c r="I24" s="45" t="s">
        <v>412</v>
      </c>
    </row>
    <row r="25" spans="1:9" x14ac:dyDescent="0.25">
      <c r="A25" s="11" t="s">
        <v>70</v>
      </c>
      <c r="B25" s="20">
        <f>IF(A25="","",VLOOKUP(A25,BOF!$A$2:$Q$99,7,FALSE))</f>
        <v>8.9499999999999993</v>
      </c>
      <c r="C25" s="20">
        <f>IF(B25="","",B25*1.055)</f>
        <v>9.4422499999999978</v>
      </c>
      <c r="D25" s="50" t="str">
        <f>IF(A25="","",VLOOKUP(A25,BOF!$A$2:$Q$99,2,FALSE))</f>
        <v>BRAKE</v>
      </c>
      <c r="E25" s="20">
        <f>IF(A25="","",VLOOKUP(A25,BOF!$A$2:$Q$99,6,FALSE))</f>
        <v>8.9499999999999996E-3</v>
      </c>
      <c r="F25" s="4">
        <f>IF(A25="","",VLOOKUP(A25,BOF!$A$2:$Q$99,5,FALSE))</f>
        <v>0</v>
      </c>
      <c r="G25" s="4"/>
      <c r="H25" s="20">
        <f>IF(A25="","",IF(F25=0,E25*G25,F25*G25))</f>
        <v>0</v>
      </c>
      <c r="I25" s="20">
        <f>IF(H25="","",H25*10)</f>
        <v>0</v>
      </c>
    </row>
    <row r="26" spans="1:9" x14ac:dyDescent="0.25">
      <c r="A26" s="11"/>
      <c r="B26" s="20" t="str">
        <f>IF(A26="","",VLOOKUP(A26,BOF!$A$2:$Q$99,7,FALSE))</f>
        <v/>
      </c>
      <c r="C26" s="20" t="str">
        <f t="shared" ref="C26:C28" si="7">IF(B26="","",B26*1.055)</f>
        <v/>
      </c>
      <c r="D26" s="50" t="str">
        <f>IF(A26="","",VLOOKUP(A26,BOF!$A$2:$Q$99,2,FALSE))</f>
        <v/>
      </c>
      <c r="E26" s="20" t="str">
        <f>IF(A26="","",VLOOKUP(A26,BOF!$A$2:$Q$99,6,FALSE))</f>
        <v/>
      </c>
      <c r="F26" s="4" t="str">
        <f>IF(A26="","",VLOOKUP(A26,BOF!$A$2:$Q$99,5,FALSE))</f>
        <v/>
      </c>
      <c r="G26" s="4"/>
      <c r="H26" s="20" t="str">
        <f>IF(A26="","",IF(F26=0,E26*G26,F26*G26))</f>
        <v/>
      </c>
      <c r="I26" s="20" t="str">
        <f t="shared" ref="I26:I28" si="8">IF(H26="","",H26*10)</f>
        <v/>
      </c>
    </row>
    <row r="27" spans="1:9" x14ac:dyDescent="0.25">
      <c r="A27" s="11" t="s">
        <v>380</v>
      </c>
      <c r="B27" s="20">
        <f>IF(A27="","",VLOOKUP(A27,BOF!$A$2:$Q$99,7,FALSE))</f>
        <v>3.76</v>
      </c>
      <c r="C27" s="20">
        <f t="shared" si="7"/>
        <v>3.9667999999999997</v>
      </c>
      <c r="D27" s="50" t="str">
        <f>IF(A27="","",VLOOKUP(A27,BOF!$A$2:$Q$99,2,FALSE))</f>
        <v>PROMOCASH</v>
      </c>
      <c r="E27" s="20">
        <f>IF(A27="","",VLOOKUP(A27,BOF!$A$2:$Q$99,6,FALSE))</f>
        <v>0</v>
      </c>
      <c r="F27" s="4">
        <f>IF(A27="","",VLOOKUP(A27,BOF!$A$2:$Q$99,5,FALSE))</f>
        <v>0.12533333333333332</v>
      </c>
      <c r="G27" s="4"/>
      <c r="H27" s="20">
        <f>IF(A27="","",IF(F27=0,E27*G27,F27*G27))</f>
        <v>0</v>
      </c>
      <c r="I27" s="20">
        <f t="shared" si="8"/>
        <v>0</v>
      </c>
    </row>
    <row r="28" spans="1:9" x14ac:dyDescent="0.25">
      <c r="A28" s="11"/>
      <c r="B28" s="20" t="str">
        <f>IF(A28="","",VLOOKUP(A28,BOF!$A$2:$Q$99,7,FALSE))</f>
        <v/>
      </c>
      <c r="C28" s="20" t="str">
        <f t="shared" si="7"/>
        <v/>
      </c>
      <c r="D28" s="50" t="str">
        <f>IF(A28="","",VLOOKUP(A28,BOF!$A$2:$Q$99,2,FALSE))</f>
        <v/>
      </c>
      <c r="E28" s="20" t="str">
        <f>IF(A28="","",VLOOKUP(A28,BOF!$A$2:$Q$99,6,FALSE))</f>
        <v/>
      </c>
      <c r="F28" s="4" t="str">
        <f>IF(A28="","",VLOOKUP(A28,BOF!$A$2:$Q$99,5,FALSE))</f>
        <v/>
      </c>
      <c r="G28" s="4"/>
      <c r="H28" s="20" t="str">
        <f>IF(A28="","",IF(F28=0,E28*G28,F28*G28))</f>
        <v/>
      </c>
      <c r="I28" s="20" t="str">
        <f t="shared" si="8"/>
        <v/>
      </c>
    </row>
    <row r="29" spans="1:9" x14ac:dyDescent="0.25">
      <c r="B29" s="51"/>
      <c r="C29" s="51"/>
      <c r="D29" s="32"/>
      <c r="E29" s="51"/>
      <c r="F29" s="32"/>
      <c r="G29" s="32"/>
      <c r="H29" s="32"/>
      <c r="I29" s="32"/>
    </row>
    <row r="30" spans="1:9" x14ac:dyDescent="0.25">
      <c r="A30" s="41" t="s">
        <v>425</v>
      </c>
      <c r="B30" s="49" t="s">
        <v>40</v>
      </c>
      <c r="C30" s="46" t="s">
        <v>41</v>
      </c>
      <c r="D30" s="42" t="s">
        <v>189</v>
      </c>
      <c r="E30" s="48" t="s">
        <v>428</v>
      </c>
      <c r="F30" s="43" t="s">
        <v>420</v>
      </c>
      <c r="G30" s="44" t="s">
        <v>430</v>
      </c>
      <c r="H30" s="45" t="s">
        <v>411</v>
      </c>
      <c r="I30" s="45" t="s">
        <v>412</v>
      </c>
    </row>
    <row r="31" spans="1:9" x14ac:dyDescent="0.25">
      <c r="A31" s="11"/>
      <c r="B31" s="20"/>
      <c r="C31" s="20" t="str">
        <f>IF(B31="","",B31*1.055)</f>
        <v/>
      </c>
      <c r="D31" s="50"/>
      <c r="E31" s="20"/>
      <c r="F31" s="4"/>
      <c r="G31" s="4"/>
      <c r="H31" s="4"/>
      <c r="I31" s="4"/>
    </row>
    <row r="32" spans="1:9" x14ac:dyDescent="0.25">
      <c r="A32" s="11"/>
      <c r="B32" s="20"/>
      <c r="C32" s="20" t="str">
        <f t="shared" ref="C32:C34" si="9">IF(B32="","",B32*1.055)</f>
        <v/>
      </c>
      <c r="D32" s="50"/>
      <c r="E32" s="20"/>
      <c r="F32" s="4"/>
      <c r="G32" s="4"/>
      <c r="H32" s="4"/>
      <c r="I32" s="4"/>
    </row>
    <row r="33" spans="1:9" x14ac:dyDescent="0.25">
      <c r="A33" s="11"/>
      <c r="B33" s="20"/>
      <c r="C33" s="20" t="str">
        <f t="shared" si="9"/>
        <v/>
      </c>
      <c r="D33" s="50"/>
      <c r="E33" s="20"/>
      <c r="F33" s="4"/>
      <c r="G33" s="4"/>
      <c r="H33" s="4"/>
      <c r="I33" s="4"/>
    </row>
    <row r="34" spans="1:9" x14ac:dyDescent="0.25">
      <c r="A34" s="11"/>
      <c r="B34" s="20"/>
      <c r="C34" s="20" t="str">
        <f t="shared" si="9"/>
        <v/>
      </c>
      <c r="D34" s="50"/>
      <c r="E34" s="20"/>
      <c r="F34" s="4"/>
      <c r="G34" s="4"/>
      <c r="H34" s="4"/>
      <c r="I34" s="4"/>
    </row>
    <row r="35" spans="1:9" x14ac:dyDescent="0.25">
      <c r="B35" s="51"/>
      <c r="C35" s="51"/>
      <c r="D35" s="32"/>
      <c r="E35" s="51"/>
      <c r="F35" s="32"/>
      <c r="G35" s="32"/>
      <c r="H35" s="32"/>
      <c r="I35" s="32"/>
    </row>
    <row r="36" spans="1:9" x14ac:dyDescent="0.25">
      <c r="A36" s="41" t="s">
        <v>83</v>
      </c>
      <c r="B36" s="49" t="s">
        <v>40</v>
      </c>
      <c r="C36" s="46" t="s">
        <v>41</v>
      </c>
      <c r="D36" s="42" t="s">
        <v>189</v>
      </c>
      <c r="E36" s="48" t="s">
        <v>428</v>
      </c>
      <c r="F36" s="43" t="s">
        <v>420</v>
      </c>
      <c r="G36" s="44" t="s">
        <v>430</v>
      </c>
      <c r="H36" s="45" t="s">
        <v>411</v>
      </c>
      <c r="I36" s="45" t="s">
        <v>412</v>
      </c>
    </row>
    <row r="37" spans="1:9" x14ac:dyDescent="0.25">
      <c r="A37" s="11" t="s">
        <v>358</v>
      </c>
      <c r="B37" s="20">
        <f>IF(A37="","",VLOOKUP(A37,Poisonnerie!$A$2:$P$90,6,FALSE))</f>
        <v>12.57</v>
      </c>
      <c r="C37" s="20">
        <f>IF(B37="","",B37*1.055)</f>
        <v>13.26135</v>
      </c>
      <c r="D37" s="50" t="str">
        <f>IF(A37="","",VLOOKUP(A37,Poisonnerie!$A$2:$P$90,2,FALSE))</f>
        <v>PROMOCASH</v>
      </c>
      <c r="E37" s="20">
        <f>IF(A37="","",VLOOKUP(A37,Poisonnerie!$A$2:$P$90,5,FALSE))</f>
        <v>1.0475E-2</v>
      </c>
      <c r="F37" s="52"/>
      <c r="G37" s="4"/>
      <c r="H37" s="20">
        <f>IF(A37="","",E37*G37)</f>
        <v>0</v>
      </c>
      <c r="I37" s="20">
        <f>IF(H37="","",H37*10)</f>
        <v>0</v>
      </c>
    </row>
    <row r="38" spans="1:9" x14ac:dyDescent="0.25">
      <c r="A38" s="11"/>
      <c r="B38" s="20" t="str">
        <f>IF(A38="","",VLOOKUP(A38,Poisonnerie!$A$2:$P$90,6,FALSE))</f>
        <v/>
      </c>
      <c r="C38" s="20" t="str">
        <f t="shared" ref="C38:C40" si="10">IF(B38="","",B38*1.055)</f>
        <v/>
      </c>
      <c r="D38" s="50" t="str">
        <f>IF(A38="","",VLOOKUP(A38,Poisonnerie!$A$2:$P$90,2,FALSE))</f>
        <v/>
      </c>
      <c r="E38" s="20" t="str">
        <f>IF(A38="","",VLOOKUP(A38,Poisonnerie!$A$2:$P$90,5,FALSE))</f>
        <v/>
      </c>
      <c r="F38" s="52"/>
      <c r="G38" s="4"/>
      <c r="H38" s="20" t="str">
        <f>IF(A38="","",E38*G38)</f>
        <v/>
      </c>
      <c r="I38" s="20" t="str">
        <f t="shared" ref="I38:I40" si="11">IF(H38="","",H38*10)</f>
        <v/>
      </c>
    </row>
    <row r="39" spans="1:9" x14ac:dyDescent="0.25">
      <c r="A39" s="11"/>
      <c r="B39" s="20" t="str">
        <f>IF(A39="","",VLOOKUP(A39,Poisonnerie!$A$2:$P$90,6,FALSE))</f>
        <v/>
      </c>
      <c r="C39" s="20" t="str">
        <f t="shared" si="10"/>
        <v/>
      </c>
      <c r="D39" s="50" t="str">
        <f>IF(A39="","",VLOOKUP(A39,Poisonnerie!$A$2:$P$90,2,FALSE))</f>
        <v/>
      </c>
      <c r="E39" s="20" t="str">
        <f>IF(A39="","",VLOOKUP(A39,Poisonnerie!$A$2:$P$90,5,FALSE))</f>
        <v/>
      </c>
      <c r="F39" s="52"/>
      <c r="G39" s="4"/>
      <c r="H39" s="20" t="str">
        <f>IF(A39="","",E39*G39)</f>
        <v/>
      </c>
      <c r="I39" s="20" t="str">
        <f t="shared" si="11"/>
        <v/>
      </c>
    </row>
    <row r="40" spans="1:9" x14ac:dyDescent="0.25">
      <c r="A40" s="11"/>
      <c r="B40" s="20" t="str">
        <f>IF(A40="","",VLOOKUP(A40,Poisonnerie!$A$2:$P$90,6,FALSE))</f>
        <v/>
      </c>
      <c r="C40" s="20" t="str">
        <f t="shared" si="10"/>
        <v/>
      </c>
      <c r="D40" s="50" t="str">
        <f>IF(A40="","",VLOOKUP(A40,Poisonnerie!$A$2:$P$90,2,FALSE))</f>
        <v/>
      </c>
      <c r="E40" s="20" t="str">
        <f>IF(A40="","",VLOOKUP(A40,Poisonnerie!$A$2:$P$90,5,FALSE))</f>
        <v/>
      </c>
      <c r="F40" s="52"/>
      <c r="G40" s="4"/>
      <c r="H40" s="20" t="str">
        <f>IF(A40="","",E40*G40)</f>
        <v/>
      </c>
      <c r="I40" s="20" t="str">
        <f t="shared" si="11"/>
        <v/>
      </c>
    </row>
    <row r="41" spans="1:9" x14ac:dyDescent="0.25">
      <c r="B41" s="51"/>
      <c r="C41" s="51"/>
      <c r="D41" s="32"/>
      <c r="E41" s="51"/>
      <c r="F41" s="32"/>
      <c r="G41" s="32"/>
      <c r="H41" s="32"/>
      <c r="I41" s="32"/>
    </row>
    <row r="42" spans="1:9" x14ac:dyDescent="0.25">
      <c r="A42" s="41" t="s">
        <v>8</v>
      </c>
      <c r="B42" s="49" t="s">
        <v>40</v>
      </c>
      <c r="C42" s="46" t="s">
        <v>41</v>
      </c>
      <c r="D42" s="42" t="s">
        <v>189</v>
      </c>
      <c r="E42" s="48" t="s">
        <v>428</v>
      </c>
      <c r="F42" s="43" t="s">
        <v>420</v>
      </c>
      <c r="G42" s="44" t="s">
        <v>430</v>
      </c>
      <c r="H42" s="45" t="s">
        <v>411</v>
      </c>
      <c r="I42" s="45" t="s">
        <v>412</v>
      </c>
    </row>
    <row r="43" spans="1:9" x14ac:dyDescent="0.25">
      <c r="A43" s="11" t="s">
        <v>270</v>
      </c>
      <c r="B43" s="20">
        <f>IF(A43="","",VLOOKUP(A43,Autres!$A$2:$Q$100,7,FALSE))</f>
        <v>1.04</v>
      </c>
      <c r="C43" s="20">
        <f>IF(B43="","",B43*1.055)</f>
        <v>1.0972</v>
      </c>
      <c r="D43" s="50" t="str">
        <f>IF(A43="","",VLOOKUP(A43,Autres!$A$2:$Q$100,2,FALSE))</f>
        <v>PROMOCASH</v>
      </c>
      <c r="E43" s="20">
        <f>IF(A43="","",VLOOKUP(A43,Autres!$A$2:$Q$100,6,FALSE))</f>
        <v>0</v>
      </c>
      <c r="F43" s="4">
        <f>IF(A43="","",VLOOKUP(A43,Autres!$A$2:$Q$100,5,FALSE))</f>
        <v>0.10400000000000001</v>
      </c>
      <c r="G43" s="4"/>
      <c r="H43" s="20">
        <f>IF(A43="","",IF(F43=0,E43*G43,F43*G43))</f>
        <v>0</v>
      </c>
      <c r="I43" s="20">
        <f>IF(H43="","",H43*10)</f>
        <v>0</v>
      </c>
    </row>
    <row r="44" spans="1:9" x14ac:dyDescent="0.25">
      <c r="A44" s="11"/>
      <c r="B44" s="20" t="str">
        <f>IF(A44="","",VLOOKUP(A44,Autres!$A$2:$Q$100,7,FALSE))</f>
        <v/>
      </c>
      <c r="C44" s="20" t="str">
        <f t="shared" ref="C44:C46" si="12">IF(B44="","",B44*1.055)</f>
        <v/>
      </c>
      <c r="D44" s="50" t="str">
        <f>IF(A44="","",VLOOKUP(A44,Autres!$A$2:$Q$100,2,FALSE))</f>
        <v/>
      </c>
      <c r="E44" s="20" t="str">
        <f>IF(A44="","",VLOOKUP(A44,Autres!$A$2:$Q$100,6,FALSE))</f>
        <v/>
      </c>
      <c r="F44" s="4" t="str">
        <f>IF(A44="","",VLOOKUP(A44,Autres!$A$2:$Q$100,5,FALSE))</f>
        <v/>
      </c>
      <c r="G44" s="4"/>
      <c r="H44" s="20" t="str">
        <f>IF(A44="","",IF(F44=0,E44*G44,F44*G44))</f>
        <v/>
      </c>
      <c r="I44" s="20" t="str">
        <f t="shared" ref="I44:I46" si="13">IF(H44="","",H44*10)</f>
        <v/>
      </c>
    </row>
    <row r="45" spans="1:9" x14ac:dyDescent="0.25">
      <c r="A45" s="11" t="s">
        <v>327</v>
      </c>
      <c r="B45" s="20">
        <f>IF(A45="","",VLOOKUP(A45,Autres!$A$2:$Q$100,7,FALSE))</f>
        <v>34.43</v>
      </c>
      <c r="C45" s="20">
        <f t="shared" si="12"/>
        <v>36.323650000000001</v>
      </c>
      <c r="D45" s="50" t="str">
        <f>IF(A45="","",VLOOKUP(A45,Autres!$A$2:$Q$100,2,FALSE))</f>
        <v>PROMOCASH</v>
      </c>
      <c r="E45" s="20">
        <f>IF(A45="","",VLOOKUP(A45,Autres!$A$2:$Q$100,6,FALSE))</f>
        <v>6.8859999999999998E-3</v>
      </c>
      <c r="F45" s="4">
        <f>IF(A45="","",VLOOKUP(A45,Autres!$A$2:$Q$100,5,FALSE))</f>
        <v>0</v>
      </c>
      <c r="G45" s="4"/>
      <c r="H45" s="20">
        <f>IF(A45="","",IF(F45=0,E45*G45,F45*G45))</f>
        <v>0</v>
      </c>
      <c r="I45" s="20">
        <f t="shared" si="13"/>
        <v>0</v>
      </c>
    </row>
    <row r="46" spans="1:9" x14ac:dyDescent="0.25">
      <c r="A46" s="11"/>
      <c r="B46" s="20" t="str">
        <f>IF(A46="","",VLOOKUP(A46,Autres!$A$2:$Q$100,7,FALSE))</f>
        <v/>
      </c>
      <c r="C46" s="20" t="str">
        <f t="shared" si="12"/>
        <v/>
      </c>
      <c r="D46" s="50" t="str">
        <f>IF(A46="","",VLOOKUP(A46,Autres!$A$2:$Q$100,2,FALSE))</f>
        <v/>
      </c>
      <c r="E46" s="20" t="str">
        <f>IF(A46="","",VLOOKUP(A46,Autres!$A$2:$Q$100,6,FALSE))</f>
        <v/>
      </c>
      <c r="F46" s="4" t="str">
        <f>IF(A46="","",VLOOKUP(A46,Autres!$A$2:$Q$100,5,FALSE))</f>
        <v/>
      </c>
      <c r="G46" s="4"/>
      <c r="H46" s="20" t="str">
        <f>IF(A46="","",IF(F46=0,E46*G46,F46*G46))</f>
        <v/>
      </c>
      <c r="I46" s="20" t="str">
        <f t="shared" si="13"/>
        <v/>
      </c>
    </row>
    <row r="47" spans="1:9" x14ac:dyDescent="0.25">
      <c r="B47" s="51"/>
      <c r="C47" s="51"/>
      <c r="D47" s="32"/>
      <c r="E47" s="51"/>
      <c r="F47" s="32"/>
      <c r="G47" s="32"/>
      <c r="H47" s="32"/>
      <c r="I47" s="32"/>
    </row>
    <row r="48" spans="1:9" x14ac:dyDescent="0.25">
      <c r="A48" s="41" t="s">
        <v>427</v>
      </c>
      <c r="B48" s="49" t="s">
        <v>40</v>
      </c>
      <c r="C48" s="46" t="s">
        <v>41</v>
      </c>
      <c r="D48" s="42" t="s">
        <v>189</v>
      </c>
      <c r="E48" s="48" t="s">
        <v>428</v>
      </c>
      <c r="F48" s="43" t="s">
        <v>420</v>
      </c>
      <c r="G48" s="44" t="s">
        <v>430</v>
      </c>
      <c r="H48" s="45" t="s">
        <v>411</v>
      </c>
      <c r="I48" s="45" t="s">
        <v>412</v>
      </c>
    </row>
    <row r="49" spans="1:11" x14ac:dyDescent="0.25">
      <c r="A49" s="11"/>
      <c r="B49" s="20"/>
      <c r="C49" s="20" t="str">
        <f>IF(B49="","",B49*1.055)</f>
        <v/>
      </c>
      <c r="D49" s="50"/>
      <c r="E49" s="20"/>
      <c r="F49" s="4"/>
      <c r="G49" s="4"/>
      <c r="H49" s="4"/>
      <c r="I49" s="4"/>
    </row>
    <row r="50" spans="1:11" x14ac:dyDescent="0.25">
      <c r="A50" s="11"/>
      <c r="B50" s="20"/>
      <c r="C50" s="20" t="str">
        <f t="shared" ref="C50:C52" si="14">IF(B50="","",B50*1.055)</f>
        <v/>
      </c>
      <c r="D50" s="50"/>
      <c r="E50" s="20"/>
      <c r="F50" s="4"/>
      <c r="G50" s="4"/>
      <c r="H50" s="4"/>
      <c r="I50" s="4"/>
    </row>
    <row r="51" spans="1:11" x14ac:dyDescent="0.25">
      <c r="A51" s="11"/>
      <c r="B51" s="20"/>
      <c r="C51" s="20" t="str">
        <f t="shared" si="14"/>
        <v/>
      </c>
      <c r="D51" s="50"/>
      <c r="E51" s="20"/>
      <c r="F51" s="4"/>
      <c r="G51" s="4"/>
      <c r="H51" s="4"/>
      <c r="I51" s="4"/>
    </row>
    <row r="52" spans="1:11" x14ac:dyDescent="0.25">
      <c r="A52" s="11"/>
      <c r="B52" s="20"/>
      <c r="C52" s="20" t="str">
        <f t="shared" si="14"/>
        <v/>
      </c>
      <c r="D52" s="50"/>
      <c r="E52" s="20"/>
      <c r="F52" s="4"/>
      <c r="G52" s="4"/>
      <c r="H52" s="4"/>
      <c r="I52" s="4"/>
    </row>
    <row r="53" spans="1:11" x14ac:dyDescent="0.25">
      <c r="B53" s="51"/>
      <c r="C53" s="51"/>
      <c r="D53" s="32"/>
      <c r="E53" s="51"/>
      <c r="F53" s="32"/>
      <c r="G53" s="32"/>
      <c r="H53" s="32"/>
      <c r="I53" s="32"/>
    </row>
    <row r="54" spans="1:11" x14ac:dyDescent="0.25">
      <c r="B54" s="51"/>
      <c r="C54" s="51"/>
      <c r="D54" s="32"/>
      <c r="E54" s="51"/>
      <c r="F54" s="32"/>
      <c r="G54" s="32"/>
      <c r="H54" s="32"/>
      <c r="I54" s="32"/>
    </row>
    <row r="55" spans="1:11" x14ac:dyDescent="0.25">
      <c r="B55" s="47" t="s">
        <v>435</v>
      </c>
      <c r="C55" s="47" t="s">
        <v>436</v>
      </c>
      <c r="D55" s="55"/>
      <c r="E55" s="47" t="s">
        <v>431</v>
      </c>
      <c r="F55" s="40" t="s">
        <v>432</v>
      </c>
      <c r="G55" s="54"/>
      <c r="H55" s="40" t="s">
        <v>433</v>
      </c>
      <c r="I55" s="40" t="s">
        <v>434</v>
      </c>
      <c r="J55" s="57" t="s">
        <v>437</v>
      </c>
      <c r="K55" s="57" t="s">
        <v>438</v>
      </c>
    </row>
    <row r="56" spans="1:11" x14ac:dyDescent="0.25">
      <c r="A56" s="40" t="s">
        <v>42</v>
      </c>
      <c r="B56" s="20"/>
      <c r="C56" s="20"/>
      <c r="D56" s="56"/>
      <c r="E56" s="20"/>
      <c r="F56" s="20"/>
      <c r="G56" s="52"/>
      <c r="H56" s="20"/>
      <c r="I56" s="20"/>
      <c r="J56" s="4">
        <v>5</v>
      </c>
      <c r="K56" s="5">
        <f>H56*J56</f>
        <v>0</v>
      </c>
    </row>
    <row r="62" spans="1:11" x14ac:dyDescent="0.25">
      <c r="C62" t="str">
        <f>+IF(A62="","",VLOOKUP(A62,'Fruits &amp; Légumes'!A2:Q184,7,FALSE))</f>
        <v/>
      </c>
    </row>
  </sheetData>
  <mergeCells count="1">
    <mergeCell ref="A1:I1"/>
  </mergeCells>
  <dataValidations count="1">
    <dataValidation type="list" allowBlank="1" showInputMessage="1" showErrorMessage="1" sqref="G23">
      <formula1>A21:A1520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Economat!$A$2:$A$119</xm:f>
          </x14:formula1>
          <xm:sqref>A4:A8</xm:sqref>
        </x14:dataValidation>
        <x14:dataValidation type="list" allowBlank="1" showInputMessage="1" showErrorMessage="1">
          <x14:formula1>
            <xm:f>Desserts!$A$2:$A$53</xm:f>
          </x14:formula1>
          <xm:sqref>A20:A22</xm:sqref>
        </x14:dataValidation>
        <x14:dataValidation type="list" allowBlank="1" showInputMessage="1" showErrorMessage="1">
          <x14:formula1>
            <xm:f>BOF!$A$2:$A$99</xm:f>
          </x14:formula1>
          <xm:sqref>A25:A28 A31:A34 A49:A52</xm:sqref>
        </x14:dataValidation>
        <x14:dataValidation type="list" allowBlank="1" showInputMessage="1" showErrorMessage="1">
          <x14:formula1>
            <xm:f>Poisonnerie!$A$2:$A$90</xm:f>
          </x14:formula1>
          <xm:sqref>A37:A40</xm:sqref>
        </x14:dataValidation>
        <x14:dataValidation type="list" allowBlank="1" showInputMessage="1" showErrorMessage="1">
          <x14:formula1>
            <xm:f>Autres!$A$2:$A$100</xm:f>
          </x14:formula1>
          <xm:sqref>A43:A46</xm:sqref>
        </x14:dataValidation>
        <x14:dataValidation type="list" allowBlank="1" showInputMessage="1" showErrorMessage="1">
          <x14:formula1>
            <xm:f>Annexe!$A$2:$A$1502</xm:f>
          </x14:formula1>
          <xm:sqref>G20:G22 G4:G8 G12:G17 G25:G28 G31:G34 G37:G40 G43:G46 G49:G52</xm:sqref>
        </x14:dataValidation>
        <x14:dataValidation type="list" allowBlank="1" showInputMessage="1" showErrorMessage="1">
          <x14:formula1>
            <xm:f>'Fruits &amp; Légumes'!$A$2:$A$184</xm:f>
          </x14:formula1>
          <xm:sqref>A12:A17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B18" sqref="B18"/>
    </sheetView>
  </sheetViews>
  <sheetFormatPr baseColWidth="10" defaultRowHeight="15" x14ac:dyDescent="0.25"/>
  <cols>
    <col min="2" max="2" width="14.85546875" bestFit="1" customWidth="1"/>
  </cols>
  <sheetData>
    <row r="1" spans="1:11" x14ac:dyDescent="0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15.75" thickBo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5.75" thickTop="1" x14ac:dyDescent="0.25">
      <c r="A3" s="62"/>
      <c r="B3" s="63" t="s">
        <v>439</v>
      </c>
      <c r="C3" s="64"/>
      <c r="D3" s="64"/>
      <c r="E3" s="64"/>
      <c r="F3" s="65"/>
      <c r="G3" s="66" t="s">
        <v>440</v>
      </c>
      <c r="H3" s="67"/>
      <c r="I3" s="68" t="s">
        <v>441</v>
      </c>
      <c r="J3" s="69" t="s">
        <v>442</v>
      </c>
      <c r="K3" s="70" t="s">
        <v>443</v>
      </c>
    </row>
    <row r="4" spans="1:11" x14ac:dyDescent="0.25">
      <c r="A4" s="71"/>
      <c r="B4" s="64"/>
      <c r="C4" s="64"/>
      <c r="D4" s="64"/>
      <c r="E4" s="64"/>
      <c r="F4" s="65"/>
      <c r="G4" s="72"/>
      <c r="H4" s="73"/>
      <c r="I4" s="74">
        <v>10</v>
      </c>
      <c r="J4" s="75"/>
      <c r="K4" s="76"/>
    </row>
    <row r="5" spans="1:11" ht="15.75" thickBot="1" x14ac:dyDescent="0.3">
      <c r="A5" s="77"/>
      <c r="B5" s="78"/>
      <c r="C5" s="78"/>
      <c r="D5" s="78"/>
      <c r="E5" s="78"/>
      <c r="F5" s="79"/>
      <c r="G5" s="80"/>
      <c r="H5" s="81"/>
      <c r="I5" s="82" t="s">
        <v>444</v>
      </c>
      <c r="J5" s="83"/>
      <c r="K5" s="84"/>
    </row>
    <row r="6" spans="1:11" x14ac:dyDescent="0.25">
      <c r="A6" s="62"/>
      <c r="B6" s="64"/>
      <c r="C6" s="63" t="s">
        <v>439</v>
      </c>
      <c r="D6" s="64"/>
      <c r="E6" s="64"/>
      <c r="F6" s="64"/>
      <c r="G6" s="85"/>
      <c r="H6" s="86"/>
      <c r="I6" s="86"/>
      <c r="J6" s="64"/>
      <c r="K6" s="87"/>
    </row>
    <row r="7" spans="1:11" x14ac:dyDescent="0.25">
      <c r="A7" s="71"/>
      <c r="B7" s="64"/>
      <c r="C7" s="64"/>
      <c r="D7" s="64"/>
      <c r="E7" s="64"/>
      <c r="F7" s="64"/>
      <c r="G7" s="88"/>
      <c r="H7" s="64"/>
      <c r="I7" s="64"/>
      <c r="J7" s="64"/>
      <c r="K7" s="87"/>
    </row>
    <row r="8" spans="1:11" x14ac:dyDescent="0.25">
      <c r="A8" s="71"/>
      <c r="B8" s="64"/>
      <c r="C8" s="89"/>
      <c r="D8" s="89"/>
      <c r="E8" s="89"/>
      <c r="F8" s="64"/>
      <c r="G8" s="88"/>
      <c r="H8" s="64"/>
      <c r="I8" s="64"/>
      <c r="J8" s="64"/>
      <c r="K8" s="87"/>
    </row>
    <row r="9" spans="1:11" x14ac:dyDescent="0.25">
      <c r="A9" s="71"/>
      <c r="B9" s="64"/>
      <c r="C9" s="90" t="s">
        <v>439</v>
      </c>
      <c r="D9" s="64"/>
      <c r="E9" s="64"/>
      <c r="F9" s="65"/>
      <c r="G9" s="64"/>
      <c r="H9" s="91"/>
      <c r="I9" s="91"/>
      <c r="J9" s="91"/>
      <c r="K9" s="87"/>
    </row>
    <row r="10" spans="1:11" x14ac:dyDescent="0.25">
      <c r="A10" s="71"/>
      <c r="B10" s="64"/>
      <c r="C10" s="64"/>
      <c r="D10" s="64"/>
      <c r="E10" s="64"/>
      <c r="F10" s="65"/>
      <c r="G10" s="88"/>
      <c r="H10" s="92" t="s">
        <v>445</v>
      </c>
      <c r="I10" s="92"/>
      <c r="J10" s="92"/>
      <c r="K10" s="87"/>
    </row>
    <row r="11" spans="1:11" ht="15.75" thickBot="1" x14ac:dyDescent="0.3">
      <c r="A11" s="71"/>
      <c r="B11" s="64"/>
      <c r="C11" s="64"/>
      <c r="D11" s="64"/>
      <c r="E11" s="64"/>
      <c r="F11" s="65"/>
      <c r="G11" s="88"/>
      <c r="H11" s="64"/>
      <c r="I11" s="64"/>
      <c r="J11" s="64"/>
      <c r="K11" s="87"/>
    </row>
    <row r="12" spans="1:11" x14ac:dyDescent="0.25">
      <c r="A12" s="93" t="s">
        <v>446</v>
      </c>
      <c r="B12" s="94" t="s">
        <v>447</v>
      </c>
      <c r="C12" s="95"/>
      <c r="D12" s="96"/>
      <c r="E12" s="97">
        <f>K55</f>
        <v>0</v>
      </c>
      <c r="F12" s="98"/>
      <c r="G12" s="88"/>
      <c r="H12" s="64"/>
      <c r="I12" s="64"/>
      <c r="J12" s="64"/>
      <c r="K12" s="87"/>
    </row>
    <row r="13" spans="1:11" x14ac:dyDescent="0.25">
      <c r="A13" s="99"/>
      <c r="B13" s="100" t="s">
        <v>448</v>
      </c>
      <c r="C13" s="101"/>
      <c r="D13" s="102"/>
      <c r="E13" s="103">
        <v>5</v>
      </c>
      <c r="F13" s="104"/>
      <c r="G13" s="88"/>
      <c r="H13" s="64"/>
      <c r="I13" s="64"/>
      <c r="J13" s="64"/>
      <c r="K13" s="87"/>
    </row>
    <row r="14" spans="1:11" ht="15.75" thickBot="1" x14ac:dyDescent="0.3">
      <c r="A14" s="105"/>
      <c r="B14" s="106" t="s">
        <v>449</v>
      </c>
      <c r="C14" s="107"/>
      <c r="D14" s="108"/>
      <c r="E14" s="109">
        <f xml:space="preserve"> E12*E13/I4</f>
        <v>0</v>
      </c>
      <c r="F14" s="110"/>
      <c r="G14" s="111"/>
      <c r="H14" s="78"/>
      <c r="I14" s="78"/>
      <c r="J14" s="78"/>
      <c r="K14" s="112"/>
    </row>
    <row r="15" spans="1:11" ht="15.75" thickBot="1" x14ac:dyDescent="0.3">
      <c r="A15" s="113" t="s">
        <v>450</v>
      </c>
      <c r="B15" s="114" t="s">
        <v>439</v>
      </c>
      <c r="C15" s="115" t="s">
        <v>439</v>
      </c>
      <c r="D15" s="116" t="s">
        <v>451</v>
      </c>
      <c r="E15" s="116"/>
      <c r="F15" s="116"/>
      <c r="G15" s="115" t="s">
        <v>439</v>
      </c>
      <c r="H15" s="117" t="s">
        <v>439</v>
      </c>
      <c r="I15" s="116" t="s">
        <v>452</v>
      </c>
      <c r="J15" s="116"/>
      <c r="K15" s="118"/>
    </row>
    <row r="16" spans="1:11" ht="15.75" thickBot="1" x14ac:dyDescent="0.3">
      <c r="A16" s="119"/>
      <c r="B16" s="120" t="s">
        <v>453</v>
      </c>
      <c r="C16" s="121" t="s">
        <v>454</v>
      </c>
      <c r="D16" s="121">
        <v>1</v>
      </c>
      <c r="E16" s="121">
        <v>2</v>
      </c>
      <c r="F16" s="121">
        <v>3</v>
      </c>
      <c r="G16" s="121">
        <v>4</v>
      </c>
      <c r="H16" s="121">
        <v>5</v>
      </c>
      <c r="I16" s="122" t="s">
        <v>455</v>
      </c>
      <c r="J16" s="121" t="s">
        <v>456</v>
      </c>
      <c r="K16" s="123" t="s">
        <v>457</v>
      </c>
    </row>
    <row r="17" spans="1:11" x14ac:dyDescent="0.25">
      <c r="A17" s="124"/>
      <c r="B17" s="125" t="s">
        <v>425</v>
      </c>
      <c r="C17" s="126"/>
      <c r="D17" s="127"/>
      <c r="E17" s="127"/>
      <c r="F17" s="127"/>
      <c r="G17" s="127"/>
      <c r="H17" s="127"/>
      <c r="I17" s="128">
        <f>H17+G17+F17+E17+D17</f>
        <v>0</v>
      </c>
      <c r="J17" s="127"/>
      <c r="K17" s="129">
        <f>+J17*I17</f>
        <v>0</v>
      </c>
    </row>
    <row r="18" spans="1:11" x14ac:dyDescent="0.25">
      <c r="A18" s="124"/>
      <c r="B18" s="64"/>
      <c r="C18" s="126" t="s">
        <v>439</v>
      </c>
      <c r="D18" s="127">
        <v>0</v>
      </c>
      <c r="E18" s="127">
        <v>0</v>
      </c>
      <c r="F18" s="127">
        <v>0</v>
      </c>
      <c r="G18" s="127">
        <v>0</v>
      </c>
      <c r="H18" s="127">
        <v>0</v>
      </c>
      <c r="I18" s="128">
        <f t="shared" ref="I18:I47" si="0">H18+G18+F18+E18+D18</f>
        <v>0</v>
      </c>
      <c r="J18" s="127">
        <v>0</v>
      </c>
      <c r="K18" s="129">
        <f t="shared" ref="K18:K52" si="1">+J18*I18</f>
        <v>0</v>
      </c>
    </row>
    <row r="19" spans="1:11" x14ac:dyDescent="0.25">
      <c r="A19" s="124"/>
      <c r="B19" s="64"/>
      <c r="C19" s="126"/>
      <c r="D19" s="127"/>
      <c r="E19" s="127"/>
      <c r="F19" s="127"/>
      <c r="G19" s="127"/>
      <c r="H19" s="127"/>
      <c r="I19" s="128">
        <f t="shared" si="0"/>
        <v>0</v>
      </c>
      <c r="J19" s="127"/>
      <c r="K19" s="129">
        <f t="shared" si="1"/>
        <v>0</v>
      </c>
    </row>
    <row r="20" spans="1:11" x14ac:dyDescent="0.25">
      <c r="A20" s="124"/>
      <c r="B20" s="88"/>
      <c r="C20" s="126"/>
      <c r="D20" s="127"/>
      <c r="E20" s="127"/>
      <c r="F20" s="127"/>
      <c r="G20" s="127"/>
      <c r="H20" s="127"/>
      <c r="I20" s="128">
        <f t="shared" si="0"/>
        <v>0</v>
      </c>
      <c r="J20" s="127"/>
      <c r="K20" s="129">
        <f t="shared" si="1"/>
        <v>0</v>
      </c>
    </row>
    <row r="21" spans="1:11" x14ac:dyDescent="0.25">
      <c r="A21" s="124"/>
      <c r="B21" s="125" t="s">
        <v>458</v>
      </c>
      <c r="C21" s="126"/>
      <c r="D21" s="127"/>
      <c r="E21" s="127"/>
      <c r="F21" s="127"/>
      <c r="G21" s="127"/>
      <c r="H21" s="127"/>
      <c r="I21" s="128">
        <f t="shared" si="0"/>
        <v>0</v>
      </c>
      <c r="J21" s="127"/>
      <c r="K21" s="129">
        <f t="shared" si="1"/>
        <v>0</v>
      </c>
    </row>
    <row r="22" spans="1:11" x14ac:dyDescent="0.25">
      <c r="A22" s="124"/>
      <c r="B22" s="64"/>
      <c r="C22" s="126"/>
      <c r="D22" s="127"/>
      <c r="E22" s="127"/>
      <c r="F22" s="127"/>
      <c r="G22" s="127"/>
      <c r="H22" s="127"/>
      <c r="I22" s="128">
        <f t="shared" si="0"/>
        <v>0</v>
      </c>
      <c r="J22" s="127"/>
      <c r="K22" s="129">
        <f t="shared" si="1"/>
        <v>0</v>
      </c>
    </row>
    <row r="23" spans="1:11" x14ac:dyDescent="0.25">
      <c r="A23" s="124"/>
      <c r="B23" s="64"/>
      <c r="C23" s="126"/>
      <c r="D23" s="127"/>
      <c r="E23" s="127"/>
      <c r="F23" s="127"/>
      <c r="G23" s="127"/>
      <c r="H23" s="127"/>
      <c r="I23" s="128">
        <f t="shared" si="0"/>
        <v>0</v>
      </c>
      <c r="J23" s="127"/>
      <c r="K23" s="129">
        <f t="shared" si="1"/>
        <v>0</v>
      </c>
    </row>
    <row r="24" spans="1:11" x14ac:dyDescent="0.25">
      <c r="A24" s="124"/>
      <c r="B24" s="64"/>
      <c r="C24" s="126"/>
      <c r="D24" s="127"/>
      <c r="E24" s="127"/>
      <c r="F24" s="127"/>
      <c r="G24" s="127"/>
      <c r="H24" s="127"/>
      <c r="I24" s="128">
        <f t="shared" si="0"/>
        <v>0</v>
      </c>
      <c r="J24" s="127"/>
      <c r="K24" s="129">
        <f t="shared" si="1"/>
        <v>0</v>
      </c>
    </row>
    <row r="25" spans="1:11" x14ac:dyDescent="0.25">
      <c r="A25" s="124"/>
      <c r="B25" s="88"/>
      <c r="C25" s="126"/>
      <c r="D25" s="127"/>
      <c r="E25" s="127"/>
      <c r="F25" s="127"/>
      <c r="G25" s="127"/>
      <c r="H25" s="127"/>
      <c r="I25" s="128">
        <f t="shared" si="0"/>
        <v>0</v>
      </c>
      <c r="J25" s="127"/>
      <c r="K25" s="129">
        <f t="shared" si="1"/>
        <v>0</v>
      </c>
    </row>
    <row r="26" spans="1:11" x14ac:dyDescent="0.25">
      <c r="A26" s="124"/>
      <c r="B26" s="130" t="s">
        <v>459</v>
      </c>
      <c r="C26" s="126"/>
      <c r="D26" s="127"/>
      <c r="E26" s="127"/>
      <c r="F26" s="127"/>
      <c r="G26" s="127"/>
      <c r="H26" s="127"/>
      <c r="I26" s="128">
        <f t="shared" si="0"/>
        <v>0</v>
      </c>
      <c r="J26" s="127"/>
      <c r="K26" s="129">
        <f t="shared" si="1"/>
        <v>0</v>
      </c>
    </row>
    <row r="27" spans="1:11" x14ac:dyDescent="0.25">
      <c r="A27" s="124"/>
      <c r="B27" s="64"/>
      <c r="C27" s="126"/>
      <c r="D27" s="127"/>
      <c r="E27" s="127"/>
      <c r="F27" s="127"/>
      <c r="G27" s="127"/>
      <c r="H27" s="127"/>
      <c r="I27" s="128">
        <f t="shared" si="0"/>
        <v>0</v>
      </c>
      <c r="J27" s="127"/>
      <c r="K27" s="129">
        <f t="shared" si="1"/>
        <v>0</v>
      </c>
    </row>
    <row r="28" spans="1:11" x14ac:dyDescent="0.25">
      <c r="A28" s="124"/>
      <c r="B28" s="64"/>
      <c r="C28" s="126"/>
      <c r="D28" s="127"/>
      <c r="E28" s="127"/>
      <c r="F28" s="127"/>
      <c r="G28" s="127"/>
      <c r="H28" s="127"/>
      <c r="I28" s="128">
        <f t="shared" si="0"/>
        <v>0</v>
      </c>
      <c r="J28" s="127"/>
      <c r="K28" s="129">
        <f t="shared" si="1"/>
        <v>0</v>
      </c>
    </row>
    <row r="29" spans="1:11" x14ac:dyDescent="0.25">
      <c r="A29" s="124"/>
      <c r="B29" s="64"/>
      <c r="C29" s="126"/>
      <c r="D29" s="127"/>
      <c r="E29" s="127"/>
      <c r="F29" s="127"/>
      <c r="G29" s="127"/>
      <c r="H29" s="127"/>
      <c r="I29" s="128">
        <f t="shared" si="0"/>
        <v>0</v>
      </c>
      <c r="J29" s="127"/>
      <c r="K29" s="129">
        <f t="shared" si="1"/>
        <v>0</v>
      </c>
    </row>
    <row r="30" spans="1:11" x14ac:dyDescent="0.25">
      <c r="A30" s="124"/>
      <c r="B30" s="64"/>
      <c r="C30" s="126"/>
      <c r="D30" s="127"/>
      <c r="E30" s="127"/>
      <c r="F30" s="127"/>
      <c r="G30" s="127"/>
      <c r="H30" s="127"/>
      <c r="I30" s="128">
        <f t="shared" si="0"/>
        <v>0</v>
      </c>
      <c r="J30" s="127"/>
      <c r="K30" s="129">
        <f t="shared" si="1"/>
        <v>0</v>
      </c>
    </row>
    <row r="31" spans="1:11" x14ac:dyDescent="0.25">
      <c r="A31" s="124"/>
      <c r="B31" s="88"/>
      <c r="C31" s="126"/>
      <c r="D31" s="127"/>
      <c r="E31" s="127"/>
      <c r="F31" s="127"/>
      <c r="G31" s="127"/>
      <c r="H31" s="127"/>
      <c r="I31" s="128">
        <f t="shared" si="0"/>
        <v>0</v>
      </c>
      <c r="J31" s="127"/>
      <c r="K31" s="129">
        <f t="shared" si="1"/>
        <v>0</v>
      </c>
    </row>
    <row r="32" spans="1:11" x14ac:dyDescent="0.25">
      <c r="A32" s="124"/>
      <c r="B32" s="125" t="s">
        <v>460</v>
      </c>
      <c r="C32" s="126"/>
      <c r="D32" s="127"/>
      <c r="E32" s="127"/>
      <c r="F32" s="127"/>
      <c r="G32" s="127"/>
      <c r="H32" s="127"/>
      <c r="I32" s="128">
        <f t="shared" si="0"/>
        <v>0</v>
      </c>
      <c r="J32" s="127"/>
      <c r="K32" s="129">
        <f t="shared" si="1"/>
        <v>0</v>
      </c>
    </row>
    <row r="33" spans="1:11" x14ac:dyDescent="0.25">
      <c r="A33" s="124"/>
      <c r="B33" s="64"/>
      <c r="C33" s="126"/>
      <c r="D33" s="127"/>
      <c r="E33" s="127"/>
      <c r="F33" s="127"/>
      <c r="G33" s="127"/>
      <c r="H33" s="127"/>
      <c r="I33" s="128">
        <f t="shared" si="0"/>
        <v>0</v>
      </c>
      <c r="J33" s="127"/>
      <c r="K33" s="129">
        <f t="shared" si="1"/>
        <v>0</v>
      </c>
    </row>
    <row r="34" spans="1:11" x14ac:dyDescent="0.25">
      <c r="A34" s="124"/>
      <c r="B34" s="64"/>
      <c r="C34" s="126"/>
      <c r="D34" s="127"/>
      <c r="E34" s="127"/>
      <c r="F34" s="127"/>
      <c r="G34" s="127"/>
      <c r="H34" s="127"/>
      <c r="I34" s="128">
        <f t="shared" si="0"/>
        <v>0</v>
      </c>
      <c r="J34" s="127"/>
      <c r="K34" s="129">
        <f t="shared" si="1"/>
        <v>0</v>
      </c>
    </row>
    <row r="35" spans="1:11" x14ac:dyDescent="0.25">
      <c r="A35" s="124"/>
      <c r="B35" s="64"/>
      <c r="C35" s="126"/>
      <c r="D35" s="127"/>
      <c r="E35" s="127"/>
      <c r="F35" s="127"/>
      <c r="G35" s="127"/>
      <c r="H35" s="127"/>
      <c r="I35" s="128">
        <f t="shared" si="0"/>
        <v>0</v>
      </c>
      <c r="J35" s="127"/>
      <c r="K35" s="129">
        <f t="shared" si="1"/>
        <v>0</v>
      </c>
    </row>
    <row r="36" spans="1:11" x14ac:dyDescent="0.25">
      <c r="A36" s="124"/>
      <c r="B36" s="64"/>
      <c r="C36" s="126"/>
      <c r="D36" s="127"/>
      <c r="E36" s="127"/>
      <c r="F36" s="127"/>
      <c r="G36" s="127"/>
      <c r="H36" s="127"/>
      <c r="I36" s="128">
        <f t="shared" si="0"/>
        <v>0</v>
      </c>
      <c r="J36" s="127"/>
      <c r="K36" s="129">
        <f t="shared" si="1"/>
        <v>0</v>
      </c>
    </row>
    <row r="37" spans="1:11" x14ac:dyDescent="0.25">
      <c r="A37" s="124"/>
      <c r="B37" s="64"/>
      <c r="C37" s="126"/>
      <c r="D37" s="127"/>
      <c r="E37" s="127"/>
      <c r="F37" s="127"/>
      <c r="G37" s="127"/>
      <c r="H37" s="127"/>
      <c r="I37" s="128">
        <f t="shared" si="0"/>
        <v>0</v>
      </c>
      <c r="J37" s="127"/>
      <c r="K37" s="129">
        <f t="shared" si="1"/>
        <v>0</v>
      </c>
    </row>
    <row r="38" spans="1:11" x14ac:dyDescent="0.25">
      <c r="A38" s="124"/>
      <c r="B38" s="64"/>
      <c r="C38" s="126"/>
      <c r="D38" s="127"/>
      <c r="E38" s="127"/>
      <c r="F38" s="127"/>
      <c r="G38" s="127"/>
      <c r="H38" s="127"/>
      <c r="I38" s="128">
        <f t="shared" si="0"/>
        <v>0</v>
      </c>
      <c r="J38" s="127"/>
      <c r="K38" s="129">
        <f t="shared" si="1"/>
        <v>0</v>
      </c>
    </row>
    <row r="39" spans="1:11" x14ac:dyDescent="0.25">
      <c r="A39" s="124"/>
      <c r="B39" s="64"/>
      <c r="C39" s="126"/>
      <c r="D39" s="127"/>
      <c r="E39" s="127"/>
      <c r="F39" s="127"/>
      <c r="G39" s="127"/>
      <c r="H39" s="127"/>
      <c r="I39" s="128">
        <f t="shared" si="0"/>
        <v>0</v>
      </c>
      <c r="J39" s="127"/>
      <c r="K39" s="129">
        <f t="shared" si="1"/>
        <v>0</v>
      </c>
    </row>
    <row r="40" spans="1:11" x14ac:dyDescent="0.25">
      <c r="A40" s="124"/>
      <c r="B40" s="64"/>
      <c r="C40" s="126"/>
      <c r="D40" s="127"/>
      <c r="E40" s="127"/>
      <c r="F40" s="127"/>
      <c r="G40" s="127"/>
      <c r="H40" s="127"/>
      <c r="I40" s="128">
        <f t="shared" si="0"/>
        <v>0</v>
      </c>
      <c r="J40" s="127"/>
      <c r="K40" s="129">
        <f t="shared" si="1"/>
        <v>0</v>
      </c>
    </row>
    <row r="41" spans="1:11" x14ac:dyDescent="0.25">
      <c r="A41" s="124"/>
      <c r="B41" s="64"/>
      <c r="C41" s="126"/>
      <c r="D41" s="127"/>
      <c r="E41" s="127"/>
      <c r="F41" s="127"/>
      <c r="G41" s="127"/>
      <c r="H41" s="127"/>
      <c r="I41" s="128">
        <f t="shared" si="0"/>
        <v>0</v>
      </c>
      <c r="J41" s="127"/>
      <c r="K41" s="129">
        <f t="shared" si="1"/>
        <v>0</v>
      </c>
    </row>
    <row r="42" spans="1:11" x14ac:dyDescent="0.25">
      <c r="A42" s="124"/>
      <c r="B42" s="88"/>
      <c r="C42" s="126"/>
      <c r="D42" s="127"/>
      <c r="E42" s="127"/>
      <c r="F42" s="127"/>
      <c r="G42" s="127"/>
      <c r="H42" s="127"/>
      <c r="I42" s="128">
        <f t="shared" si="0"/>
        <v>0</v>
      </c>
      <c r="J42" s="127"/>
      <c r="K42" s="129">
        <f t="shared" si="1"/>
        <v>0</v>
      </c>
    </row>
    <row r="43" spans="1:11" x14ac:dyDescent="0.25">
      <c r="A43" s="124"/>
      <c r="B43" s="125" t="s">
        <v>461</v>
      </c>
      <c r="C43" s="126"/>
      <c r="D43" s="127"/>
      <c r="E43" s="127"/>
      <c r="F43" s="127"/>
      <c r="G43" s="127"/>
      <c r="H43" s="127"/>
      <c r="I43" s="128">
        <f t="shared" si="0"/>
        <v>0</v>
      </c>
      <c r="J43" s="127"/>
      <c r="K43" s="129">
        <f t="shared" si="1"/>
        <v>0</v>
      </c>
    </row>
    <row r="44" spans="1:11" x14ac:dyDescent="0.25">
      <c r="A44" s="124"/>
      <c r="B44" s="64"/>
      <c r="C44" s="126"/>
      <c r="D44" s="127"/>
      <c r="E44" s="127"/>
      <c r="F44" s="127"/>
      <c r="G44" s="127"/>
      <c r="H44" s="127"/>
      <c r="I44" s="128">
        <f t="shared" si="0"/>
        <v>0</v>
      </c>
      <c r="J44" s="127"/>
      <c r="K44" s="129">
        <f t="shared" si="1"/>
        <v>0</v>
      </c>
    </row>
    <row r="45" spans="1:11" x14ac:dyDescent="0.25">
      <c r="A45" s="124"/>
      <c r="B45" s="64"/>
      <c r="C45" s="126"/>
      <c r="D45" s="127"/>
      <c r="E45" s="127"/>
      <c r="F45" s="127"/>
      <c r="G45" s="127"/>
      <c r="H45" s="127"/>
      <c r="I45" s="128">
        <f t="shared" si="0"/>
        <v>0</v>
      </c>
      <c r="J45" s="127"/>
      <c r="K45" s="129">
        <f t="shared" si="1"/>
        <v>0</v>
      </c>
    </row>
    <row r="46" spans="1:11" x14ac:dyDescent="0.25">
      <c r="A46" s="124"/>
      <c r="B46" s="64"/>
      <c r="C46" s="126"/>
      <c r="D46" s="127"/>
      <c r="E46" s="127"/>
      <c r="F46" s="127"/>
      <c r="G46" s="127"/>
      <c r="H46" s="127"/>
      <c r="I46" s="128">
        <f t="shared" si="0"/>
        <v>0</v>
      </c>
      <c r="J46" s="127"/>
      <c r="K46" s="129">
        <f t="shared" si="1"/>
        <v>0</v>
      </c>
    </row>
    <row r="47" spans="1:11" x14ac:dyDescent="0.25">
      <c r="A47" s="124"/>
      <c r="B47" s="64"/>
      <c r="C47" s="126"/>
      <c r="D47" s="127"/>
      <c r="E47" s="127"/>
      <c r="F47" s="127"/>
      <c r="G47" s="127"/>
      <c r="H47" s="127"/>
      <c r="I47" s="128">
        <f t="shared" si="0"/>
        <v>0</v>
      </c>
      <c r="J47" s="127"/>
      <c r="K47" s="129">
        <f t="shared" si="1"/>
        <v>0</v>
      </c>
    </row>
    <row r="48" spans="1:11" x14ac:dyDescent="0.25">
      <c r="A48" s="124"/>
      <c r="B48" s="88"/>
      <c r="C48" s="126"/>
      <c r="D48" s="127"/>
      <c r="E48" s="127"/>
      <c r="F48" s="127"/>
      <c r="G48" s="127"/>
      <c r="H48" s="127"/>
      <c r="I48" s="128">
        <f>H48+G48+F48+E48+D48</f>
        <v>0</v>
      </c>
      <c r="J48" s="127"/>
      <c r="K48" s="129">
        <f t="shared" si="1"/>
        <v>0</v>
      </c>
    </row>
    <row r="49" spans="1:11" x14ac:dyDescent="0.25">
      <c r="A49" s="124"/>
      <c r="B49" s="125" t="s">
        <v>462</v>
      </c>
      <c r="C49" s="126"/>
      <c r="D49" s="127"/>
      <c r="E49" s="127"/>
      <c r="F49" s="127"/>
      <c r="G49" s="127"/>
      <c r="H49" s="127"/>
      <c r="I49" s="128">
        <f>H49+G49+F49+E49+D49</f>
        <v>0</v>
      </c>
      <c r="J49" s="127"/>
      <c r="K49" s="129">
        <f t="shared" si="1"/>
        <v>0</v>
      </c>
    </row>
    <row r="50" spans="1:11" x14ac:dyDescent="0.25">
      <c r="A50" s="124"/>
      <c r="B50" s="125"/>
      <c r="C50" s="126"/>
      <c r="D50" s="127"/>
      <c r="E50" s="127"/>
      <c r="F50" s="127"/>
      <c r="G50" s="127"/>
      <c r="H50" s="127"/>
      <c r="I50" s="128"/>
      <c r="J50" s="127"/>
      <c r="K50" s="129">
        <f t="shared" si="1"/>
        <v>0</v>
      </c>
    </row>
    <row r="51" spans="1:11" x14ac:dyDescent="0.25">
      <c r="A51" s="124"/>
      <c r="B51" s="64"/>
      <c r="C51" s="126"/>
      <c r="D51" s="127"/>
      <c r="E51" s="127"/>
      <c r="F51" s="127"/>
      <c r="G51" s="127"/>
      <c r="H51" s="127"/>
      <c r="I51" s="128">
        <f>H51+G51+F51+E51+D51</f>
        <v>0</v>
      </c>
      <c r="J51" s="127"/>
      <c r="K51" s="129">
        <f t="shared" si="1"/>
        <v>0</v>
      </c>
    </row>
    <row r="52" spans="1:11" ht="15.75" thickBot="1" x14ac:dyDescent="0.3">
      <c r="A52" s="131"/>
      <c r="B52" s="78"/>
      <c r="C52" s="132"/>
      <c r="D52" s="133"/>
      <c r="E52" s="133"/>
      <c r="F52" s="133"/>
      <c r="G52" s="133"/>
      <c r="H52" s="133"/>
      <c r="I52" s="134">
        <f>H52+G52+F52+E52+D52</f>
        <v>0</v>
      </c>
      <c r="J52" s="132"/>
      <c r="K52" s="135">
        <f t="shared" si="1"/>
        <v>0</v>
      </c>
    </row>
    <row r="53" spans="1:11" ht="15.75" thickBot="1" x14ac:dyDescent="0.3">
      <c r="A53" s="136"/>
      <c r="B53" s="137"/>
      <c r="C53" s="137"/>
      <c r="D53" s="137"/>
      <c r="E53" s="137"/>
      <c r="F53" s="138"/>
      <c r="G53" s="139" t="s">
        <v>463</v>
      </c>
      <c r="H53" s="140"/>
      <c r="I53" s="140"/>
      <c r="J53" s="141"/>
      <c r="K53" s="142">
        <f>SUM(K17:K52)</f>
        <v>0</v>
      </c>
    </row>
    <row r="54" spans="1:11" ht="15.75" thickBot="1" x14ac:dyDescent="0.3">
      <c r="A54" s="71"/>
      <c r="B54" s="64"/>
      <c r="C54" s="64"/>
      <c r="D54" s="64"/>
      <c r="E54" s="64"/>
      <c r="F54" s="65"/>
      <c r="G54" s="143" t="s">
        <v>464</v>
      </c>
      <c r="H54" s="144"/>
      <c r="I54" s="144"/>
      <c r="J54" s="141"/>
      <c r="K54" s="145">
        <f>SUM(K53)*0.02</f>
        <v>0</v>
      </c>
    </row>
    <row r="55" spans="1:11" ht="15.75" thickBot="1" x14ac:dyDescent="0.3">
      <c r="A55" s="146"/>
      <c r="B55" s="147"/>
      <c r="C55" s="147"/>
      <c r="D55" s="147"/>
      <c r="E55" s="147"/>
      <c r="F55" s="148"/>
      <c r="G55" s="149" t="s">
        <v>465</v>
      </c>
      <c r="H55" s="150"/>
      <c r="I55" s="150"/>
      <c r="J55" s="151"/>
      <c r="K55" s="152">
        <f>SUM(K53:K54)</f>
        <v>0</v>
      </c>
    </row>
    <row r="56" spans="1:11" ht="15.75" thickTop="1" x14ac:dyDescent="0.25"/>
  </sheetData>
  <mergeCells count="12">
    <mergeCell ref="A13:A14"/>
    <mergeCell ref="B13:D13"/>
    <mergeCell ref="E13:F13"/>
    <mergeCell ref="B14:D14"/>
    <mergeCell ref="E14:F14"/>
    <mergeCell ref="A1:K2"/>
    <mergeCell ref="G4:H5"/>
    <mergeCell ref="K4:K5"/>
    <mergeCell ref="G6:I6"/>
    <mergeCell ref="H10:J10"/>
    <mergeCell ref="B12:D12"/>
    <mergeCell ref="E12:F1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02"/>
  <sheetViews>
    <sheetView topLeftCell="A1466" workbookViewId="0">
      <selection activeCell="E13" sqref="E13"/>
    </sheetView>
  </sheetViews>
  <sheetFormatPr baseColWidth="10" defaultRowHeight="15" x14ac:dyDescent="0.25"/>
  <cols>
    <col min="1" max="1" width="67.140625" style="32" customWidth="1"/>
  </cols>
  <sheetData>
    <row r="1" spans="1:1" x14ac:dyDescent="0.25">
      <c r="A1" s="1" t="s">
        <v>0</v>
      </c>
    </row>
    <row r="2" spans="1:1" s="58" customFormat="1" x14ac:dyDescent="0.25">
      <c r="A2" s="12"/>
    </row>
    <row r="3" spans="1:1" x14ac:dyDescent="0.25">
      <c r="A3" s="4">
        <f>1</f>
        <v>1</v>
      </c>
    </row>
    <row r="4" spans="1:1" x14ac:dyDescent="0.25">
      <c r="A4" s="4">
        <f>A3+1</f>
        <v>2</v>
      </c>
    </row>
    <row r="5" spans="1:1" x14ac:dyDescent="0.25">
      <c r="A5" s="4">
        <f t="shared" ref="A5:A68" si="0">A4+1</f>
        <v>3</v>
      </c>
    </row>
    <row r="6" spans="1:1" x14ac:dyDescent="0.25">
      <c r="A6" s="4">
        <f t="shared" si="0"/>
        <v>4</v>
      </c>
    </row>
    <row r="7" spans="1:1" x14ac:dyDescent="0.25">
      <c r="A7" s="4">
        <f t="shared" si="0"/>
        <v>5</v>
      </c>
    </row>
    <row r="8" spans="1:1" x14ac:dyDescent="0.25">
      <c r="A8" s="4">
        <f t="shared" si="0"/>
        <v>6</v>
      </c>
    </row>
    <row r="9" spans="1:1" x14ac:dyDescent="0.25">
      <c r="A9" s="4">
        <f t="shared" si="0"/>
        <v>7</v>
      </c>
    </row>
    <row r="10" spans="1:1" x14ac:dyDescent="0.25">
      <c r="A10" s="4">
        <f t="shared" si="0"/>
        <v>8</v>
      </c>
    </row>
    <row r="11" spans="1:1" x14ac:dyDescent="0.25">
      <c r="A11" s="4">
        <f t="shared" si="0"/>
        <v>9</v>
      </c>
    </row>
    <row r="12" spans="1:1" x14ac:dyDescent="0.25">
      <c r="A12" s="4">
        <f t="shared" si="0"/>
        <v>10</v>
      </c>
    </row>
    <row r="13" spans="1:1" x14ac:dyDescent="0.25">
      <c r="A13" s="4">
        <f t="shared" si="0"/>
        <v>11</v>
      </c>
    </row>
    <row r="14" spans="1:1" x14ac:dyDescent="0.25">
      <c r="A14" s="4">
        <f t="shared" si="0"/>
        <v>12</v>
      </c>
    </row>
    <row r="15" spans="1:1" x14ac:dyDescent="0.25">
      <c r="A15" s="4">
        <f t="shared" si="0"/>
        <v>13</v>
      </c>
    </row>
    <row r="16" spans="1:1" x14ac:dyDescent="0.25">
      <c r="A16" s="4">
        <f t="shared" si="0"/>
        <v>14</v>
      </c>
    </row>
    <row r="17" spans="1:1" x14ac:dyDescent="0.25">
      <c r="A17" s="4">
        <f t="shared" si="0"/>
        <v>15</v>
      </c>
    </row>
    <row r="18" spans="1:1" x14ac:dyDescent="0.25">
      <c r="A18" s="4">
        <f t="shared" si="0"/>
        <v>16</v>
      </c>
    </row>
    <row r="19" spans="1:1" x14ac:dyDescent="0.25">
      <c r="A19" s="4">
        <f t="shared" si="0"/>
        <v>17</v>
      </c>
    </row>
    <row r="20" spans="1:1" x14ac:dyDescent="0.25">
      <c r="A20" s="4">
        <f t="shared" si="0"/>
        <v>18</v>
      </c>
    </row>
    <row r="21" spans="1:1" x14ac:dyDescent="0.25">
      <c r="A21" s="4">
        <f t="shared" si="0"/>
        <v>19</v>
      </c>
    </row>
    <row r="22" spans="1:1" x14ac:dyDescent="0.25">
      <c r="A22" s="4">
        <f t="shared" si="0"/>
        <v>20</v>
      </c>
    </row>
    <row r="23" spans="1:1" x14ac:dyDescent="0.25">
      <c r="A23" s="4">
        <f t="shared" si="0"/>
        <v>21</v>
      </c>
    </row>
    <row r="24" spans="1:1" x14ac:dyDescent="0.25">
      <c r="A24" s="4">
        <f t="shared" si="0"/>
        <v>22</v>
      </c>
    </row>
    <row r="25" spans="1:1" x14ac:dyDescent="0.25">
      <c r="A25" s="4">
        <f t="shared" si="0"/>
        <v>23</v>
      </c>
    </row>
    <row r="26" spans="1:1" x14ac:dyDescent="0.25">
      <c r="A26" s="4">
        <f t="shared" si="0"/>
        <v>24</v>
      </c>
    </row>
    <row r="27" spans="1:1" x14ac:dyDescent="0.25">
      <c r="A27" s="4">
        <f t="shared" si="0"/>
        <v>25</v>
      </c>
    </row>
    <row r="28" spans="1:1" x14ac:dyDescent="0.25">
      <c r="A28" s="4">
        <f t="shared" si="0"/>
        <v>26</v>
      </c>
    </row>
    <row r="29" spans="1:1" x14ac:dyDescent="0.25">
      <c r="A29" s="4">
        <f t="shared" si="0"/>
        <v>27</v>
      </c>
    </row>
    <row r="30" spans="1:1" x14ac:dyDescent="0.25">
      <c r="A30" s="4">
        <f t="shared" si="0"/>
        <v>28</v>
      </c>
    </row>
    <row r="31" spans="1:1" x14ac:dyDescent="0.25">
      <c r="A31" s="4">
        <f t="shared" si="0"/>
        <v>29</v>
      </c>
    </row>
    <row r="32" spans="1:1" x14ac:dyDescent="0.25">
      <c r="A32" s="4">
        <f t="shared" si="0"/>
        <v>30</v>
      </c>
    </row>
    <row r="33" spans="1:1" x14ac:dyDescent="0.25">
      <c r="A33" s="4">
        <f t="shared" si="0"/>
        <v>31</v>
      </c>
    </row>
    <row r="34" spans="1:1" x14ac:dyDescent="0.25">
      <c r="A34" s="4">
        <f t="shared" si="0"/>
        <v>32</v>
      </c>
    </row>
    <row r="35" spans="1:1" x14ac:dyDescent="0.25">
      <c r="A35" s="4">
        <f t="shared" si="0"/>
        <v>33</v>
      </c>
    </row>
    <row r="36" spans="1:1" x14ac:dyDescent="0.25">
      <c r="A36" s="4">
        <f t="shared" si="0"/>
        <v>34</v>
      </c>
    </row>
    <row r="37" spans="1:1" x14ac:dyDescent="0.25">
      <c r="A37" s="4">
        <f t="shared" si="0"/>
        <v>35</v>
      </c>
    </row>
    <row r="38" spans="1:1" x14ac:dyDescent="0.25">
      <c r="A38" s="4">
        <f t="shared" si="0"/>
        <v>36</v>
      </c>
    </row>
    <row r="39" spans="1:1" x14ac:dyDescent="0.25">
      <c r="A39" s="4">
        <f t="shared" si="0"/>
        <v>37</v>
      </c>
    </row>
    <row r="40" spans="1:1" x14ac:dyDescent="0.25">
      <c r="A40" s="4">
        <f t="shared" si="0"/>
        <v>38</v>
      </c>
    </row>
    <row r="41" spans="1:1" x14ac:dyDescent="0.25">
      <c r="A41" s="4">
        <f t="shared" si="0"/>
        <v>39</v>
      </c>
    </row>
    <row r="42" spans="1:1" x14ac:dyDescent="0.25">
      <c r="A42" s="4">
        <f t="shared" si="0"/>
        <v>40</v>
      </c>
    </row>
    <row r="43" spans="1:1" x14ac:dyDescent="0.25">
      <c r="A43" s="4">
        <f t="shared" si="0"/>
        <v>41</v>
      </c>
    </row>
    <row r="44" spans="1:1" x14ac:dyDescent="0.25">
      <c r="A44" s="4">
        <f t="shared" si="0"/>
        <v>42</v>
      </c>
    </row>
    <row r="45" spans="1:1" x14ac:dyDescent="0.25">
      <c r="A45" s="4">
        <f t="shared" si="0"/>
        <v>43</v>
      </c>
    </row>
    <row r="46" spans="1:1" x14ac:dyDescent="0.25">
      <c r="A46" s="4">
        <f t="shared" si="0"/>
        <v>44</v>
      </c>
    </row>
    <row r="47" spans="1:1" x14ac:dyDescent="0.25">
      <c r="A47" s="4">
        <f t="shared" si="0"/>
        <v>45</v>
      </c>
    </row>
    <row r="48" spans="1:1" x14ac:dyDescent="0.25">
      <c r="A48" s="4">
        <f t="shared" si="0"/>
        <v>46</v>
      </c>
    </row>
    <row r="49" spans="1:1" x14ac:dyDescent="0.25">
      <c r="A49" s="4">
        <f t="shared" si="0"/>
        <v>47</v>
      </c>
    </row>
    <row r="50" spans="1:1" x14ac:dyDescent="0.25">
      <c r="A50" s="4">
        <f t="shared" si="0"/>
        <v>48</v>
      </c>
    </row>
    <row r="51" spans="1:1" x14ac:dyDescent="0.25">
      <c r="A51" s="4">
        <f t="shared" si="0"/>
        <v>49</v>
      </c>
    </row>
    <row r="52" spans="1:1" x14ac:dyDescent="0.25">
      <c r="A52" s="4">
        <f t="shared" si="0"/>
        <v>50</v>
      </c>
    </row>
    <row r="53" spans="1:1" x14ac:dyDescent="0.25">
      <c r="A53" s="4">
        <f t="shared" si="0"/>
        <v>51</v>
      </c>
    </row>
    <row r="54" spans="1:1" x14ac:dyDescent="0.25">
      <c r="A54" s="4">
        <f t="shared" si="0"/>
        <v>52</v>
      </c>
    </row>
    <row r="55" spans="1:1" x14ac:dyDescent="0.25">
      <c r="A55" s="4">
        <f t="shared" si="0"/>
        <v>53</v>
      </c>
    </row>
    <row r="56" spans="1:1" x14ac:dyDescent="0.25">
      <c r="A56" s="4">
        <f t="shared" si="0"/>
        <v>54</v>
      </c>
    </row>
    <row r="57" spans="1:1" x14ac:dyDescent="0.25">
      <c r="A57" s="4">
        <f t="shared" si="0"/>
        <v>55</v>
      </c>
    </row>
    <row r="58" spans="1:1" x14ac:dyDescent="0.25">
      <c r="A58" s="4">
        <f t="shared" si="0"/>
        <v>56</v>
      </c>
    </row>
    <row r="59" spans="1:1" x14ac:dyDescent="0.25">
      <c r="A59" s="4">
        <f t="shared" si="0"/>
        <v>57</v>
      </c>
    </row>
    <row r="60" spans="1:1" x14ac:dyDescent="0.25">
      <c r="A60" s="4">
        <f t="shared" si="0"/>
        <v>58</v>
      </c>
    </row>
    <row r="61" spans="1:1" x14ac:dyDescent="0.25">
      <c r="A61" s="4">
        <f t="shared" si="0"/>
        <v>59</v>
      </c>
    </row>
    <row r="62" spans="1:1" x14ac:dyDescent="0.25">
      <c r="A62" s="4">
        <f t="shared" si="0"/>
        <v>60</v>
      </c>
    </row>
    <row r="63" spans="1:1" x14ac:dyDescent="0.25">
      <c r="A63" s="4">
        <f t="shared" si="0"/>
        <v>61</v>
      </c>
    </row>
    <row r="64" spans="1:1" x14ac:dyDescent="0.25">
      <c r="A64" s="4">
        <f t="shared" si="0"/>
        <v>62</v>
      </c>
    </row>
    <row r="65" spans="1:1" x14ac:dyDescent="0.25">
      <c r="A65" s="4">
        <f t="shared" si="0"/>
        <v>63</v>
      </c>
    </row>
    <row r="66" spans="1:1" x14ac:dyDescent="0.25">
      <c r="A66" s="4">
        <f t="shared" si="0"/>
        <v>64</v>
      </c>
    </row>
    <row r="67" spans="1:1" x14ac:dyDescent="0.25">
      <c r="A67" s="4">
        <f t="shared" si="0"/>
        <v>65</v>
      </c>
    </row>
    <row r="68" spans="1:1" x14ac:dyDescent="0.25">
      <c r="A68" s="4">
        <f t="shared" si="0"/>
        <v>66</v>
      </c>
    </row>
    <row r="69" spans="1:1" x14ac:dyDescent="0.25">
      <c r="A69" s="4">
        <f t="shared" ref="A69:A132" si="1">A68+1</f>
        <v>67</v>
      </c>
    </row>
    <row r="70" spans="1:1" x14ac:dyDescent="0.25">
      <c r="A70" s="4">
        <f t="shared" si="1"/>
        <v>68</v>
      </c>
    </row>
    <row r="71" spans="1:1" x14ac:dyDescent="0.25">
      <c r="A71" s="4">
        <f t="shared" si="1"/>
        <v>69</v>
      </c>
    </row>
    <row r="72" spans="1:1" x14ac:dyDescent="0.25">
      <c r="A72" s="4">
        <f t="shared" si="1"/>
        <v>70</v>
      </c>
    </row>
    <row r="73" spans="1:1" x14ac:dyDescent="0.25">
      <c r="A73" s="4">
        <f t="shared" si="1"/>
        <v>71</v>
      </c>
    </row>
    <row r="74" spans="1:1" x14ac:dyDescent="0.25">
      <c r="A74" s="4">
        <f t="shared" si="1"/>
        <v>72</v>
      </c>
    </row>
    <row r="75" spans="1:1" x14ac:dyDescent="0.25">
      <c r="A75" s="4">
        <f t="shared" si="1"/>
        <v>73</v>
      </c>
    </row>
    <row r="76" spans="1:1" x14ac:dyDescent="0.25">
      <c r="A76" s="4">
        <f t="shared" si="1"/>
        <v>74</v>
      </c>
    </row>
    <row r="77" spans="1:1" x14ac:dyDescent="0.25">
      <c r="A77" s="4">
        <f t="shared" si="1"/>
        <v>75</v>
      </c>
    </row>
    <row r="78" spans="1:1" x14ac:dyDescent="0.25">
      <c r="A78" s="4">
        <f t="shared" si="1"/>
        <v>76</v>
      </c>
    </row>
    <row r="79" spans="1:1" x14ac:dyDescent="0.25">
      <c r="A79" s="4">
        <f t="shared" si="1"/>
        <v>77</v>
      </c>
    </row>
    <row r="80" spans="1:1" x14ac:dyDescent="0.25">
      <c r="A80" s="4">
        <f t="shared" si="1"/>
        <v>78</v>
      </c>
    </row>
    <row r="81" spans="1:1" x14ac:dyDescent="0.25">
      <c r="A81" s="4">
        <f t="shared" si="1"/>
        <v>79</v>
      </c>
    </row>
    <row r="82" spans="1:1" x14ac:dyDescent="0.25">
      <c r="A82" s="4">
        <f t="shared" si="1"/>
        <v>80</v>
      </c>
    </row>
    <row r="83" spans="1:1" x14ac:dyDescent="0.25">
      <c r="A83" s="4">
        <f t="shared" si="1"/>
        <v>81</v>
      </c>
    </row>
    <row r="84" spans="1:1" x14ac:dyDescent="0.25">
      <c r="A84" s="4">
        <f t="shared" si="1"/>
        <v>82</v>
      </c>
    </row>
    <row r="85" spans="1:1" x14ac:dyDescent="0.25">
      <c r="A85" s="4">
        <f t="shared" si="1"/>
        <v>83</v>
      </c>
    </row>
    <row r="86" spans="1:1" x14ac:dyDescent="0.25">
      <c r="A86" s="4">
        <f t="shared" si="1"/>
        <v>84</v>
      </c>
    </row>
    <row r="87" spans="1:1" x14ac:dyDescent="0.25">
      <c r="A87" s="4">
        <f t="shared" si="1"/>
        <v>85</v>
      </c>
    </row>
    <row r="88" spans="1:1" x14ac:dyDescent="0.25">
      <c r="A88" s="4">
        <f t="shared" si="1"/>
        <v>86</v>
      </c>
    </row>
    <row r="89" spans="1:1" x14ac:dyDescent="0.25">
      <c r="A89" s="4">
        <f t="shared" si="1"/>
        <v>87</v>
      </c>
    </row>
    <row r="90" spans="1:1" x14ac:dyDescent="0.25">
      <c r="A90" s="4">
        <f t="shared" si="1"/>
        <v>88</v>
      </c>
    </row>
    <row r="91" spans="1:1" x14ac:dyDescent="0.25">
      <c r="A91" s="4">
        <f t="shared" si="1"/>
        <v>89</v>
      </c>
    </row>
    <row r="92" spans="1:1" x14ac:dyDescent="0.25">
      <c r="A92" s="4">
        <f t="shared" si="1"/>
        <v>90</v>
      </c>
    </row>
    <row r="93" spans="1:1" x14ac:dyDescent="0.25">
      <c r="A93" s="4">
        <f t="shared" si="1"/>
        <v>91</v>
      </c>
    </row>
    <row r="94" spans="1:1" x14ac:dyDescent="0.25">
      <c r="A94" s="4">
        <f t="shared" si="1"/>
        <v>92</v>
      </c>
    </row>
    <row r="95" spans="1:1" x14ac:dyDescent="0.25">
      <c r="A95" s="4">
        <f t="shared" si="1"/>
        <v>93</v>
      </c>
    </row>
    <row r="96" spans="1:1" x14ac:dyDescent="0.25">
      <c r="A96" s="4">
        <f t="shared" si="1"/>
        <v>94</v>
      </c>
    </row>
    <row r="97" spans="1:1" x14ac:dyDescent="0.25">
      <c r="A97" s="4">
        <f t="shared" si="1"/>
        <v>95</v>
      </c>
    </row>
    <row r="98" spans="1:1" x14ac:dyDescent="0.25">
      <c r="A98" s="4">
        <f t="shared" si="1"/>
        <v>96</v>
      </c>
    </row>
    <row r="99" spans="1:1" x14ac:dyDescent="0.25">
      <c r="A99" s="4">
        <f t="shared" si="1"/>
        <v>97</v>
      </c>
    </row>
    <row r="100" spans="1:1" x14ac:dyDescent="0.25">
      <c r="A100" s="4">
        <f t="shared" si="1"/>
        <v>98</v>
      </c>
    </row>
    <row r="101" spans="1:1" x14ac:dyDescent="0.25">
      <c r="A101" s="4">
        <f t="shared" si="1"/>
        <v>99</v>
      </c>
    </row>
    <row r="102" spans="1:1" x14ac:dyDescent="0.25">
      <c r="A102" s="4">
        <f t="shared" si="1"/>
        <v>100</v>
      </c>
    </row>
    <row r="103" spans="1:1" x14ac:dyDescent="0.25">
      <c r="A103" s="4">
        <f t="shared" si="1"/>
        <v>101</v>
      </c>
    </row>
    <row r="104" spans="1:1" x14ac:dyDescent="0.25">
      <c r="A104" s="4">
        <f t="shared" si="1"/>
        <v>102</v>
      </c>
    </row>
    <row r="105" spans="1:1" x14ac:dyDescent="0.25">
      <c r="A105" s="4">
        <f t="shared" si="1"/>
        <v>103</v>
      </c>
    </row>
    <row r="106" spans="1:1" x14ac:dyDescent="0.25">
      <c r="A106" s="4">
        <f t="shared" si="1"/>
        <v>104</v>
      </c>
    </row>
    <row r="107" spans="1:1" x14ac:dyDescent="0.25">
      <c r="A107" s="4">
        <f t="shared" si="1"/>
        <v>105</v>
      </c>
    </row>
    <row r="108" spans="1:1" x14ac:dyDescent="0.25">
      <c r="A108" s="4">
        <f t="shared" si="1"/>
        <v>106</v>
      </c>
    </row>
    <row r="109" spans="1:1" x14ac:dyDescent="0.25">
      <c r="A109" s="4">
        <f t="shared" si="1"/>
        <v>107</v>
      </c>
    </row>
    <row r="110" spans="1:1" x14ac:dyDescent="0.25">
      <c r="A110" s="4">
        <f t="shared" si="1"/>
        <v>108</v>
      </c>
    </row>
    <row r="111" spans="1:1" x14ac:dyDescent="0.25">
      <c r="A111" s="4">
        <f t="shared" si="1"/>
        <v>109</v>
      </c>
    </row>
    <row r="112" spans="1:1" x14ac:dyDescent="0.25">
      <c r="A112" s="4">
        <f t="shared" si="1"/>
        <v>110</v>
      </c>
    </row>
    <row r="113" spans="1:1" x14ac:dyDescent="0.25">
      <c r="A113" s="4">
        <f t="shared" si="1"/>
        <v>111</v>
      </c>
    </row>
    <row r="114" spans="1:1" x14ac:dyDescent="0.25">
      <c r="A114" s="4">
        <f t="shared" si="1"/>
        <v>112</v>
      </c>
    </row>
    <row r="115" spans="1:1" x14ac:dyDescent="0.25">
      <c r="A115" s="4">
        <f t="shared" si="1"/>
        <v>113</v>
      </c>
    </row>
    <row r="116" spans="1:1" x14ac:dyDescent="0.25">
      <c r="A116" s="4">
        <f t="shared" si="1"/>
        <v>114</v>
      </c>
    </row>
    <row r="117" spans="1:1" x14ac:dyDescent="0.25">
      <c r="A117" s="4">
        <f t="shared" si="1"/>
        <v>115</v>
      </c>
    </row>
    <row r="118" spans="1:1" x14ac:dyDescent="0.25">
      <c r="A118" s="4">
        <f t="shared" si="1"/>
        <v>116</v>
      </c>
    </row>
    <row r="119" spans="1:1" x14ac:dyDescent="0.25">
      <c r="A119" s="4">
        <f t="shared" si="1"/>
        <v>117</v>
      </c>
    </row>
    <row r="120" spans="1:1" x14ac:dyDescent="0.25">
      <c r="A120" s="4">
        <f t="shared" si="1"/>
        <v>118</v>
      </c>
    </row>
    <row r="121" spans="1:1" x14ac:dyDescent="0.25">
      <c r="A121" s="4">
        <f t="shared" si="1"/>
        <v>119</v>
      </c>
    </row>
    <row r="122" spans="1:1" x14ac:dyDescent="0.25">
      <c r="A122" s="4">
        <f t="shared" si="1"/>
        <v>120</v>
      </c>
    </row>
    <row r="123" spans="1:1" x14ac:dyDescent="0.25">
      <c r="A123" s="4">
        <f t="shared" si="1"/>
        <v>121</v>
      </c>
    </row>
    <row r="124" spans="1:1" x14ac:dyDescent="0.25">
      <c r="A124" s="4">
        <f t="shared" si="1"/>
        <v>122</v>
      </c>
    </row>
    <row r="125" spans="1:1" x14ac:dyDescent="0.25">
      <c r="A125" s="4">
        <f t="shared" si="1"/>
        <v>123</v>
      </c>
    </row>
    <row r="126" spans="1:1" x14ac:dyDescent="0.25">
      <c r="A126" s="4">
        <f t="shared" si="1"/>
        <v>124</v>
      </c>
    </row>
    <row r="127" spans="1:1" x14ac:dyDescent="0.25">
      <c r="A127" s="4">
        <f t="shared" si="1"/>
        <v>125</v>
      </c>
    </row>
    <row r="128" spans="1:1" x14ac:dyDescent="0.25">
      <c r="A128" s="4">
        <f t="shared" si="1"/>
        <v>126</v>
      </c>
    </row>
    <row r="129" spans="1:1" x14ac:dyDescent="0.25">
      <c r="A129" s="4">
        <f t="shared" si="1"/>
        <v>127</v>
      </c>
    </row>
    <row r="130" spans="1:1" x14ac:dyDescent="0.25">
      <c r="A130" s="4">
        <f t="shared" si="1"/>
        <v>128</v>
      </c>
    </row>
    <row r="131" spans="1:1" x14ac:dyDescent="0.25">
      <c r="A131" s="4">
        <f t="shared" si="1"/>
        <v>129</v>
      </c>
    </row>
    <row r="132" spans="1:1" x14ac:dyDescent="0.25">
      <c r="A132" s="4">
        <f t="shared" si="1"/>
        <v>130</v>
      </c>
    </row>
    <row r="133" spans="1:1" x14ac:dyDescent="0.25">
      <c r="A133" s="4">
        <f t="shared" ref="A133:A196" si="2">A132+1</f>
        <v>131</v>
      </c>
    </row>
    <row r="134" spans="1:1" x14ac:dyDescent="0.25">
      <c r="A134" s="4">
        <f t="shared" si="2"/>
        <v>132</v>
      </c>
    </row>
    <row r="135" spans="1:1" x14ac:dyDescent="0.25">
      <c r="A135" s="4">
        <f t="shared" si="2"/>
        <v>133</v>
      </c>
    </row>
    <row r="136" spans="1:1" x14ac:dyDescent="0.25">
      <c r="A136" s="4">
        <f t="shared" si="2"/>
        <v>134</v>
      </c>
    </row>
    <row r="137" spans="1:1" x14ac:dyDescent="0.25">
      <c r="A137" s="4">
        <f t="shared" si="2"/>
        <v>135</v>
      </c>
    </row>
    <row r="138" spans="1:1" x14ac:dyDescent="0.25">
      <c r="A138" s="4">
        <f t="shared" si="2"/>
        <v>136</v>
      </c>
    </row>
    <row r="139" spans="1:1" x14ac:dyDescent="0.25">
      <c r="A139" s="4">
        <f t="shared" si="2"/>
        <v>137</v>
      </c>
    </row>
    <row r="140" spans="1:1" x14ac:dyDescent="0.25">
      <c r="A140" s="4">
        <f t="shared" si="2"/>
        <v>138</v>
      </c>
    </row>
    <row r="141" spans="1:1" x14ac:dyDescent="0.25">
      <c r="A141" s="4">
        <f t="shared" si="2"/>
        <v>139</v>
      </c>
    </row>
    <row r="142" spans="1:1" x14ac:dyDescent="0.25">
      <c r="A142" s="4">
        <f t="shared" si="2"/>
        <v>140</v>
      </c>
    </row>
    <row r="143" spans="1:1" x14ac:dyDescent="0.25">
      <c r="A143" s="4">
        <f t="shared" si="2"/>
        <v>141</v>
      </c>
    </row>
    <row r="144" spans="1:1" x14ac:dyDescent="0.25">
      <c r="A144" s="4">
        <f t="shared" si="2"/>
        <v>142</v>
      </c>
    </row>
    <row r="145" spans="1:1" x14ac:dyDescent="0.25">
      <c r="A145" s="4">
        <f t="shared" si="2"/>
        <v>143</v>
      </c>
    </row>
    <row r="146" spans="1:1" x14ac:dyDescent="0.25">
      <c r="A146" s="4">
        <f t="shared" si="2"/>
        <v>144</v>
      </c>
    </row>
    <row r="147" spans="1:1" x14ac:dyDescent="0.25">
      <c r="A147" s="4">
        <f t="shared" si="2"/>
        <v>145</v>
      </c>
    </row>
    <row r="148" spans="1:1" x14ac:dyDescent="0.25">
      <c r="A148" s="4">
        <f t="shared" si="2"/>
        <v>146</v>
      </c>
    </row>
    <row r="149" spans="1:1" x14ac:dyDescent="0.25">
      <c r="A149" s="4">
        <f t="shared" si="2"/>
        <v>147</v>
      </c>
    </row>
    <row r="150" spans="1:1" x14ac:dyDescent="0.25">
      <c r="A150" s="4">
        <f t="shared" si="2"/>
        <v>148</v>
      </c>
    </row>
    <row r="151" spans="1:1" x14ac:dyDescent="0.25">
      <c r="A151" s="4">
        <f t="shared" si="2"/>
        <v>149</v>
      </c>
    </row>
    <row r="152" spans="1:1" x14ac:dyDescent="0.25">
      <c r="A152" s="4">
        <f t="shared" si="2"/>
        <v>150</v>
      </c>
    </row>
    <row r="153" spans="1:1" x14ac:dyDescent="0.25">
      <c r="A153" s="4">
        <f t="shared" si="2"/>
        <v>151</v>
      </c>
    </row>
    <row r="154" spans="1:1" x14ac:dyDescent="0.25">
      <c r="A154" s="4">
        <f t="shared" si="2"/>
        <v>152</v>
      </c>
    </row>
    <row r="155" spans="1:1" x14ac:dyDescent="0.25">
      <c r="A155" s="4">
        <f t="shared" si="2"/>
        <v>153</v>
      </c>
    </row>
    <row r="156" spans="1:1" x14ac:dyDescent="0.25">
      <c r="A156" s="4">
        <f t="shared" si="2"/>
        <v>154</v>
      </c>
    </row>
    <row r="157" spans="1:1" x14ac:dyDescent="0.25">
      <c r="A157" s="4">
        <f t="shared" si="2"/>
        <v>155</v>
      </c>
    </row>
    <row r="158" spans="1:1" x14ac:dyDescent="0.25">
      <c r="A158" s="4">
        <f t="shared" si="2"/>
        <v>156</v>
      </c>
    </row>
    <row r="159" spans="1:1" x14ac:dyDescent="0.25">
      <c r="A159" s="4">
        <f t="shared" si="2"/>
        <v>157</v>
      </c>
    </row>
    <row r="160" spans="1:1" x14ac:dyDescent="0.25">
      <c r="A160" s="4">
        <f t="shared" si="2"/>
        <v>158</v>
      </c>
    </row>
    <row r="161" spans="1:1" x14ac:dyDescent="0.25">
      <c r="A161" s="4">
        <f t="shared" si="2"/>
        <v>159</v>
      </c>
    </row>
    <row r="162" spans="1:1" x14ac:dyDescent="0.25">
      <c r="A162" s="4">
        <f t="shared" si="2"/>
        <v>160</v>
      </c>
    </row>
    <row r="163" spans="1:1" x14ac:dyDescent="0.25">
      <c r="A163" s="4">
        <f t="shared" si="2"/>
        <v>161</v>
      </c>
    </row>
    <row r="164" spans="1:1" x14ac:dyDescent="0.25">
      <c r="A164" s="4">
        <f t="shared" si="2"/>
        <v>162</v>
      </c>
    </row>
    <row r="165" spans="1:1" x14ac:dyDescent="0.25">
      <c r="A165" s="4">
        <f t="shared" si="2"/>
        <v>163</v>
      </c>
    </row>
    <row r="166" spans="1:1" x14ac:dyDescent="0.25">
      <c r="A166" s="4">
        <f t="shared" si="2"/>
        <v>164</v>
      </c>
    </row>
    <row r="167" spans="1:1" x14ac:dyDescent="0.25">
      <c r="A167" s="4">
        <f t="shared" si="2"/>
        <v>165</v>
      </c>
    </row>
    <row r="168" spans="1:1" x14ac:dyDescent="0.25">
      <c r="A168" s="4">
        <f t="shared" si="2"/>
        <v>166</v>
      </c>
    </row>
    <row r="169" spans="1:1" x14ac:dyDescent="0.25">
      <c r="A169" s="4">
        <f t="shared" si="2"/>
        <v>167</v>
      </c>
    </row>
    <row r="170" spans="1:1" x14ac:dyDescent="0.25">
      <c r="A170" s="4">
        <f t="shared" si="2"/>
        <v>168</v>
      </c>
    </row>
    <row r="171" spans="1:1" x14ac:dyDescent="0.25">
      <c r="A171" s="4">
        <f t="shared" si="2"/>
        <v>169</v>
      </c>
    </row>
    <row r="172" spans="1:1" x14ac:dyDescent="0.25">
      <c r="A172" s="4">
        <f t="shared" si="2"/>
        <v>170</v>
      </c>
    </row>
    <row r="173" spans="1:1" x14ac:dyDescent="0.25">
      <c r="A173" s="4">
        <f t="shared" si="2"/>
        <v>171</v>
      </c>
    </row>
    <row r="174" spans="1:1" x14ac:dyDescent="0.25">
      <c r="A174" s="4">
        <f t="shared" si="2"/>
        <v>172</v>
      </c>
    </row>
    <row r="175" spans="1:1" x14ac:dyDescent="0.25">
      <c r="A175" s="4">
        <f t="shared" si="2"/>
        <v>173</v>
      </c>
    </row>
    <row r="176" spans="1:1" x14ac:dyDescent="0.25">
      <c r="A176" s="4">
        <f t="shared" si="2"/>
        <v>174</v>
      </c>
    </row>
    <row r="177" spans="1:1" x14ac:dyDescent="0.25">
      <c r="A177" s="4">
        <f t="shared" si="2"/>
        <v>175</v>
      </c>
    </row>
    <row r="178" spans="1:1" x14ac:dyDescent="0.25">
      <c r="A178" s="4">
        <f t="shared" si="2"/>
        <v>176</v>
      </c>
    </row>
    <row r="179" spans="1:1" x14ac:dyDescent="0.25">
      <c r="A179" s="4">
        <f t="shared" si="2"/>
        <v>177</v>
      </c>
    </row>
    <row r="180" spans="1:1" x14ac:dyDescent="0.25">
      <c r="A180" s="4">
        <f t="shared" si="2"/>
        <v>178</v>
      </c>
    </row>
    <row r="181" spans="1:1" x14ac:dyDescent="0.25">
      <c r="A181" s="4">
        <f t="shared" si="2"/>
        <v>179</v>
      </c>
    </row>
    <row r="182" spans="1:1" x14ac:dyDescent="0.25">
      <c r="A182" s="4">
        <f t="shared" si="2"/>
        <v>180</v>
      </c>
    </row>
    <row r="183" spans="1:1" x14ac:dyDescent="0.25">
      <c r="A183" s="4">
        <f t="shared" si="2"/>
        <v>181</v>
      </c>
    </row>
    <row r="184" spans="1:1" x14ac:dyDescent="0.25">
      <c r="A184" s="4">
        <f t="shared" si="2"/>
        <v>182</v>
      </c>
    </row>
    <row r="185" spans="1:1" x14ac:dyDescent="0.25">
      <c r="A185" s="4">
        <f t="shared" si="2"/>
        <v>183</v>
      </c>
    </row>
    <row r="186" spans="1:1" x14ac:dyDescent="0.25">
      <c r="A186" s="4">
        <f t="shared" si="2"/>
        <v>184</v>
      </c>
    </row>
    <row r="187" spans="1:1" x14ac:dyDescent="0.25">
      <c r="A187" s="4">
        <f t="shared" si="2"/>
        <v>185</v>
      </c>
    </row>
    <row r="188" spans="1:1" x14ac:dyDescent="0.25">
      <c r="A188" s="4">
        <f t="shared" si="2"/>
        <v>186</v>
      </c>
    </row>
    <row r="189" spans="1:1" x14ac:dyDescent="0.25">
      <c r="A189" s="4">
        <f t="shared" si="2"/>
        <v>187</v>
      </c>
    </row>
    <row r="190" spans="1:1" x14ac:dyDescent="0.25">
      <c r="A190" s="4">
        <f t="shared" si="2"/>
        <v>188</v>
      </c>
    </row>
    <row r="191" spans="1:1" x14ac:dyDescent="0.25">
      <c r="A191" s="4">
        <f t="shared" si="2"/>
        <v>189</v>
      </c>
    </row>
    <row r="192" spans="1:1" x14ac:dyDescent="0.25">
      <c r="A192" s="4">
        <f t="shared" si="2"/>
        <v>190</v>
      </c>
    </row>
    <row r="193" spans="1:1" x14ac:dyDescent="0.25">
      <c r="A193" s="4">
        <f t="shared" si="2"/>
        <v>191</v>
      </c>
    </row>
    <row r="194" spans="1:1" x14ac:dyDescent="0.25">
      <c r="A194" s="4">
        <f t="shared" si="2"/>
        <v>192</v>
      </c>
    </row>
    <row r="195" spans="1:1" x14ac:dyDescent="0.25">
      <c r="A195" s="4">
        <f t="shared" si="2"/>
        <v>193</v>
      </c>
    </row>
    <row r="196" spans="1:1" x14ac:dyDescent="0.25">
      <c r="A196" s="4">
        <f t="shared" si="2"/>
        <v>194</v>
      </c>
    </row>
    <row r="197" spans="1:1" x14ac:dyDescent="0.25">
      <c r="A197" s="4">
        <f t="shared" ref="A197:A260" si="3">A196+1</f>
        <v>195</v>
      </c>
    </row>
    <row r="198" spans="1:1" x14ac:dyDescent="0.25">
      <c r="A198" s="4">
        <f t="shared" si="3"/>
        <v>196</v>
      </c>
    </row>
    <row r="199" spans="1:1" x14ac:dyDescent="0.25">
      <c r="A199" s="4">
        <f t="shared" si="3"/>
        <v>197</v>
      </c>
    </row>
    <row r="200" spans="1:1" x14ac:dyDescent="0.25">
      <c r="A200" s="4">
        <f t="shared" si="3"/>
        <v>198</v>
      </c>
    </row>
    <row r="201" spans="1:1" x14ac:dyDescent="0.25">
      <c r="A201" s="4">
        <f t="shared" si="3"/>
        <v>199</v>
      </c>
    </row>
    <row r="202" spans="1:1" x14ac:dyDescent="0.25">
      <c r="A202" s="4">
        <f t="shared" si="3"/>
        <v>200</v>
      </c>
    </row>
    <row r="203" spans="1:1" x14ac:dyDescent="0.25">
      <c r="A203" s="4">
        <f t="shared" si="3"/>
        <v>201</v>
      </c>
    </row>
    <row r="204" spans="1:1" x14ac:dyDescent="0.25">
      <c r="A204" s="4">
        <f t="shared" si="3"/>
        <v>202</v>
      </c>
    </row>
    <row r="205" spans="1:1" x14ac:dyDescent="0.25">
      <c r="A205" s="4">
        <f t="shared" si="3"/>
        <v>203</v>
      </c>
    </row>
    <row r="206" spans="1:1" x14ac:dyDescent="0.25">
      <c r="A206" s="4">
        <f t="shared" si="3"/>
        <v>204</v>
      </c>
    </row>
    <row r="207" spans="1:1" x14ac:dyDescent="0.25">
      <c r="A207" s="4">
        <f t="shared" si="3"/>
        <v>205</v>
      </c>
    </row>
    <row r="208" spans="1:1" x14ac:dyDescent="0.25">
      <c r="A208" s="4">
        <f t="shared" si="3"/>
        <v>206</v>
      </c>
    </row>
    <row r="209" spans="1:1" x14ac:dyDescent="0.25">
      <c r="A209" s="4">
        <f t="shared" si="3"/>
        <v>207</v>
      </c>
    </row>
    <row r="210" spans="1:1" x14ac:dyDescent="0.25">
      <c r="A210" s="4">
        <f t="shared" si="3"/>
        <v>208</v>
      </c>
    </row>
    <row r="211" spans="1:1" x14ac:dyDescent="0.25">
      <c r="A211" s="4">
        <f t="shared" si="3"/>
        <v>209</v>
      </c>
    </row>
    <row r="212" spans="1:1" x14ac:dyDescent="0.25">
      <c r="A212" s="4">
        <f t="shared" si="3"/>
        <v>210</v>
      </c>
    </row>
    <row r="213" spans="1:1" x14ac:dyDescent="0.25">
      <c r="A213" s="4">
        <f t="shared" si="3"/>
        <v>211</v>
      </c>
    </row>
    <row r="214" spans="1:1" x14ac:dyDescent="0.25">
      <c r="A214" s="4">
        <f t="shared" si="3"/>
        <v>212</v>
      </c>
    </row>
    <row r="215" spans="1:1" x14ac:dyDescent="0.25">
      <c r="A215" s="4">
        <f t="shared" si="3"/>
        <v>213</v>
      </c>
    </row>
    <row r="216" spans="1:1" x14ac:dyDescent="0.25">
      <c r="A216" s="4">
        <f t="shared" si="3"/>
        <v>214</v>
      </c>
    </row>
    <row r="217" spans="1:1" x14ac:dyDescent="0.25">
      <c r="A217" s="4">
        <f t="shared" si="3"/>
        <v>215</v>
      </c>
    </row>
    <row r="218" spans="1:1" x14ac:dyDescent="0.25">
      <c r="A218" s="4">
        <f t="shared" si="3"/>
        <v>216</v>
      </c>
    </row>
    <row r="219" spans="1:1" x14ac:dyDescent="0.25">
      <c r="A219" s="4">
        <f t="shared" si="3"/>
        <v>217</v>
      </c>
    </row>
    <row r="220" spans="1:1" x14ac:dyDescent="0.25">
      <c r="A220" s="4">
        <f t="shared" si="3"/>
        <v>218</v>
      </c>
    </row>
    <row r="221" spans="1:1" x14ac:dyDescent="0.25">
      <c r="A221" s="4">
        <f t="shared" si="3"/>
        <v>219</v>
      </c>
    </row>
    <row r="222" spans="1:1" x14ac:dyDescent="0.25">
      <c r="A222" s="4">
        <f t="shared" si="3"/>
        <v>220</v>
      </c>
    </row>
    <row r="223" spans="1:1" x14ac:dyDescent="0.25">
      <c r="A223" s="4">
        <f t="shared" si="3"/>
        <v>221</v>
      </c>
    </row>
    <row r="224" spans="1:1" x14ac:dyDescent="0.25">
      <c r="A224" s="4">
        <f t="shared" si="3"/>
        <v>222</v>
      </c>
    </row>
    <row r="225" spans="1:1" x14ac:dyDescent="0.25">
      <c r="A225" s="4">
        <f t="shared" si="3"/>
        <v>223</v>
      </c>
    </row>
    <row r="226" spans="1:1" x14ac:dyDescent="0.25">
      <c r="A226" s="4">
        <f t="shared" si="3"/>
        <v>224</v>
      </c>
    </row>
    <row r="227" spans="1:1" x14ac:dyDescent="0.25">
      <c r="A227" s="4">
        <f t="shared" si="3"/>
        <v>225</v>
      </c>
    </row>
    <row r="228" spans="1:1" x14ac:dyDescent="0.25">
      <c r="A228" s="4">
        <f t="shared" si="3"/>
        <v>226</v>
      </c>
    </row>
    <row r="229" spans="1:1" x14ac:dyDescent="0.25">
      <c r="A229" s="4">
        <f t="shared" si="3"/>
        <v>227</v>
      </c>
    </row>
    <row r="230" spans="1:1" x14ac:dyDescent="0.25">
      <c r="A230" s="4">
        <f t="shared" si="3"/>
        <v>228</v>
      </c>
    </row>
    <row r="231" spans="1:1" x14ac:dyDescent="0.25">
      <c r="A231" s="4">
        <f t="shared" si="3"/>
        <v>229</v>
      </c>
    </row>
    <row r="232" spans="1:1" x14ac:dyDescent="0.25">
      <c r="A232" s="4">
        <f t="shared" si="3"/>
        <v>230</v>
      </c>
    </row>
    <row r="233" spans="1:1" x14ac:dyDescent="0.25">
      <c r="A233" s="4">
        <f t="shared" si="3"/>
        <v>231</v>
      </c>
    </row>
    <row r="234" spans="1:1" x14ac:dyDescent="0.25">
      <c r="A234" s="4">
        <f t="shared" si="3"/>
        <v>232</v>
      </c>
    </row>
    <row r="235" spans="1:1" x14ac:dyDescent="0.25">
      <c r="A235" s="4">
        <f t="shared" si="3"/>
        <v>233</v>
      </c>
    </row>
    <row r="236" spans="1:1" x14ac:dyDescent="0.25">
      <c r="A236" s="4">
        <f t="shared" si="3"/>
        <v>234</v>
      </c>
    </row>
    <row r="237" spans="1:1" x14ac:dyDescent="0.25">
      <c r="A237" s="4">
        <f t="shared" si="3"/>
        <v>235</v>
      </c>
    </row>
    <row r="238" spans="1:1" x14ac:dyDescent="0.25">
      <c r="A238" s="4">
        <f t="shared" si="3"/>
        <v>236</v>
      </c>
    </row>
    <row r="239" spans="1:1" x14ac:dyDescent="0.25">
      <c r="A239" s="4">
        <f t="shared" si="3"/>
        <v>237</v>
      </c>
    </row>
    <row r="240" spans="1:1" x14ac:dyDescent="0.25">
      <c r="A240" s="4">
        <f t="shared" si="3"/>
        <v>238</v>
      </c>
    </row>
    <row r="241" spans="1:1" x14ac:dyDescent="0.25">
      <c r="A241" s="4">
        <f t="shared" si="3"/>
        <v>239</v>
      </c>
    </row>
    <row r="242" spans="1:1" x14ac:dyDescent="0.25">
      <c r="A242" s="4">
        <f t="shared" si="3"/>
        <v>240</v>
      </c>
    </row>
    <row r="243" spans="1:1" x14ac:dyDescent="0.25">
      <c r="A243" s="4">
        <f t="shared" si="3"/>
        <v>241</v>
      </c>
    </row>
    <row r="244" spans="1:1" x14ac:dyDescent="0.25">
      <c r="A244" s="4">
        <f t="shared" si="3"/>
        <v>242</v>
      </c>
    </row>
    <row r="245" spans="1:1" x14ac:dyDescent="0.25">
      <c r="A245" s="4">
        <f t="shared" si="3"/>
        <v>243</v>
      </c>
    </row>
    <row r="246" spans="1:1" x14ac:dyDescent="0.25">
      <c r="A246" s="4">
        <f t="shared" si="3"/>
        <v>244</v>
      </c>
    </row>
    <row r="247" spans="1:1" x14ac:dyDescent="0.25">
      <c r="A247" s="4">
        <f t="shared" si="3"/>
        <v>245</v>
      </c>
    </row>
    <row r="248" spans="1:1" x14ac:dyDescent="0.25">
      <c r="A248" s="4">
        <f t="shared" si="3"/>
        <v>246</v>
      </c>
    </row>
    <row r="249" spans="1:1" x14ac:dyDescent="0.25">
      <c r="A249" s="4">
        <f t="shared" si="3"/>
        <v>247</v>
      </c>
    </row>
    <row r="250" spans="1:1" x14ac:dyDescent="0.25">
      <c r="A250" s="4">
        <f t="shared" si="3"/>
        <v>248</v>
      </c>
    </row>
    <row r="251" spans="1:1" x14ac:dyDescent="0.25">
      <c r="A251" s="4">
        <f t="shared" si="3"/>
        <v>249</v>
      </c>
    </row>
    <row r="252" spans="1:1" x14ac:dyDescent="0.25">
      <c r="A252" s="4">
        <f t="shared" si="3"/>
        <v>250</v>
      </c>
    </row>
    <row r="253" spans="1:1" x14ac:dyDescent="0.25">
      <c r="A253" s="4">
        <f t="shared" si="3"/>
        <v>251</v>
      </c>
    </row>
    <row r="254" spans="1:1" x14ac:dyDescent="0.25">
      <c r="A254" s="4">
        <f t="shared" si="3"/>
        <v>252</v>
      </c>
    </row>
    <row r="255" spans="1:1" x14ac:dyDescent="0.25">
      <c r="A255" s="4">
        <f t="shared" si="3"/>
        <v>253</v>
      </c>
    </row>
    <row r="256" spans="1:1" x14ac:dyDescent="0.25">
      <c r="A256" s="4">
        <f t="shared" si="3"/>
        <v>254</v>
      </c>
    </row>
    <row r="257" spans="1:1" x14ac:dyDescent="0.25">
      <c r="A257" s="4">
        <f t="shared" si="3"/>
        <v>255</v>
      </c>
    </row>
    <row r="258" spans="1:1" x14ac:dyDescent="0.25">
      <c r="A258" s="4">
        <f t="shared" si="3"/>
        <v>256</v>
      </c>
    </row>
    <row r="259" spans="1:1" x14ac:dyDescent="0.25">
      <c r="A259" s="4">
        <f t="shared" si="3"/>
        <v>257</v>
      </c>
    </row>
    <row r="260" spans="1:1" x14ac:dyDescent="0.25">
      <c r="A260" s="4">
        <f t="shared" si="3"/>
        <v>258</v>
      </c>
    </row>
    <row r="261" spans="1:1" x14ac:dyDescent="0.25">
      <c r="A261" s="4">
        <f t="shared" ref="A261:A324" si="4">A260+1</f>
        <v>259</v>
      </c>
    </row>
    <row r="262" spans="1:1" x14ac:dyDescent="0.25">
      <c r="A262" s="4">
        <f t="shared" si="4"/>
        <v>260</v>
      </c>
    </row>
    <row r="263" spans="1:1" x14ac:dyDescent="0.25">
      <c r="A263" s="4">
        <f t="shared" si="4"/>
        <v>261</v>
      </c>
    </row>
    <row r="264" spans="1:1" x14ac:dyDescent="0.25">
      <c r="A264" s="4">
        <f t="shared" si="4"/>
        <v>262</v>
      </c>
    </row>
    <row r="265" spans="1:1" x14ac:dyDescent="0.25">
      <c r="A265" s="4">
        <f t="shared" si="4"/>
        <v>263</v>
      </c>
    </row>
    <row r="266" spans="1:1" x14ac:dyDescent="0.25">
      <c r="A266" s="4">
        <f t="shared" si="4"/>
        <v>264</v>
      </c>
    </row>
    <row r="267" spans="1:1" x14ac:dyDescent="0.25">
      <c r="A267" s="4">
        <f t="shared" si="4"/>
        <v>265</v>
      </c>
    </row>
    <row r="268" spans="1:1" x14ac:dyDescent="0.25">
      <c r="A268" s="4">
        <f t="shared" si="4"/>
        <v>266</v>
      </c>
    </row>
    <row r="269" spans="1:1" x14ac:dyDescent="0.25">
      <c r="A269" s="4">
        <f t="shared" si="4"/>
        <v>267</v>
      </c>
    </row>
    <row r="270" spans="1:1" x14ac:dyDescent="0.25">
      <c r="A270" s="4">
        <f t="shared" si="4"/>
        <v>268</v>
      </c>
    </row>
    <row r="271" spans="1:1" x14ac:dyDescent="0.25">
      <c r="A271" s="4">
        <f t="shared" si="4"/>
        <v>269</v>
      </c>
    </row>
    <row r="272" spans="1:1" x14ac:dyDescent="0.25">
      <c r="A272" s="4">
        <f t="shared" si="4"/>
        <v>270</v>
      </c>
    </row>
    <row r="273" spans="1:1" x14ac:dyDescent="0.25">
      <c r="A273" s="4">
        <f t="shared" si="4"/>
        <v>271</v>
      </c>
    </row>
    <row r="274" spans="1:1" x14ac:dyDescent="0.25">
      <c r="A274" s="4">
        <f t="shared" si="4"/>
        <v>272</v>
      </c>
    </row>
    <row r="275" spans="1:1" x14ac:dyDescent="0.25">
      <c r="A275" s="4">
        <f t="shared" si="4"/>
        <v>273</v>
      </c>
    </row>
    <row r="276" spans="1:1" x14ac:dyDescent="0.25">
      <c r="A276" s="4">
        <f t="shared" si="4"/>
        <v>274</v>
      </c>
    </row>
    <row r="277" spans="1:1" x14ac:dyDescent="0.25">
      <c r="A277" s="4">
        <f t="shared" si="4"/>
        <v>275</v>
      </c>
    </row>
    <row r="278" spans="1:1" x14ac:dyDescent="0.25">
      <c r="A278" s="4">
        <f t="shared" si="4"/>
        <v>276</v>
      </c>
    </row>
    <row r="279" spans="1:1" x14ac:dyDescent="0.25">
      <c r="A279" s="4">
        <f t="shared" si="4"/>
        <v>277</v>
      </c>
    </row>
    <row r="280" spans="1:1" x14ac:dyDescent="0.25">
      <c r="A280" s="4">
        <f t="shared" si="4"/>
        <v>278</v>
      </c>
    </row>
    <row r="281" spans="1:1" x14ac:dyDescent="0.25">
      <c r="A281" s="4">
        <f t="shared" si="4"/>
        <v>279</v>
      </c>
    </row>
    <row r="282" spans="1:1" x14ac:dyDescent="0.25">
      <c r="A282" s="4">
        <f t="shared" si="4"/>
        <v>280</v>
      </c>
    </row>
    <row r="283" spans="1:1" x14ac:dyDescent="0.25">
      <c r="A283" s="4">
        <f t="shared" si="4"/>
        <v>281</v>
      </c>
    </row>
    <row r="284" spans="1:1" x14ac:dyDescent="0.25">
      <c r="A284" s="4">
        <f t="shared" si="4"/>
        <v>282</v>
      </c>
    </row>
    <row r="285" spans="1:1" x14ac:dyDescent="0.25">
      <c r="A285" s="4">
        <f t="shared" si="4"/>
        <v>283</v>
      </c>
    </row>
    <row r="286" spans="1:1" x14ac:dyDescent="0.25">
      <c r="A286" s="4">
        <f t="shared" si="4"/>
        <v>284</v>
      </c>
    </row>
    <row r="287" spans="1:1" x14ac:dyDescent="0.25">
      <c r="A287" s="4">
        <f t="shared" si="4"/>
        <v>285</v>
      </c>
    </row>
    <row r="288" spans="1:1" x14ac:dyDescent="0.25">
      <c r="A288" s="4">
        <f t="shared" si="4"/>
        <v>286</v>
      </c>
    </row>
    <row r="289" spans="1:1" x14ac:dyDescent="0.25">
      <c r="A289" s="4">
        <f t="shared" si="4"/>
        <v>287</v>
      </c>
    </row>
    <row r="290" spans="1:1" x14ac:dyDescent="0.25">
      <c r="A290" s="4">
        <f t="shared" si="4"/>
        <v>288</v>
      </c>
    </row>
    <row r="291" spans="1:1" x14ac:dyDescent="0.25">
      <c r="A291" s="4">
        <f t="shared" si="4"/>
        <v>289</v>
      </c>
    </row>
    <row r="292" spans="1:1" x14ac:dyDescent="0.25">
      <c r="A292" s="4">
        <f t="shared" si="4"/>
        <v>290</v>
      </c>
    </row>
    <row r="293" spans="1:1" x14ac:dyDescent="0.25">
      <c r="A293" s="4">
        <f t="shared" si="4"/>
        <v>291</v>
      </c>
    </row>
    <row r="294" spans="1:1" x14ac:dyDescent="0.25">
      <c r="A294" s="4">
        <f t="shared" si="4"/>
        <v>292</v>
      </c>
    </row>
    <row r="295" spans="1:1" x14ac:dyDescent="0.25">
      <c r="A295" s="4">
        <f t="shared" si="4"/>
        <v>293</v>
      </c>
    </row>
    <row r="296" spans="1:1" x14ac:dyDescent="0.25">
      <c r="A296" s="4">
        <f t="shared" si="4"/>
        <v>294</v>
      </c>
    </row>
    <row r="297" spans="1:1" x14ac:dyDescent="0.25">
      <c r="A297" s="4">
        <f t="shared" si="4"/>
        <v>295</v>
      </c>
    </row>
    <row r="298" spans="1:1" x14ac:dyDescent="0.25">
      <c r="A298" s="4">
        <f t="shared" si="4"/>
        <v>296</v>
      </c>
    </row>
    <row r="299" spans="1:1" x14ac:dyDescent="0.25">
      <c r="A299" s="4">
        <f t="shared" si="4"/>
        <v>297</v>
      </c>
    </row>
    <row r="300" spans="1:1" x14ac:dyDescent="0.25">
      <c r="A300" s="4">
        <f t="shared" si="4"/>
        <v>298</v>
      </c>
    </row>
    <row r="301" spans="1:1" x14ac:dyDescent="0.25">
      <c r="A301" s="4">
        <f t="shared" si="4"/>
        <v>299</v>
      </c>
    </row>
    <row r="302" spans="1:1" x14ac:dyDescent="0.25">
      <c r="A302" s="4">
        <f t="shared" si="4"/>
        <v>300</v>
      </c>
    </row>
    <row r="303" spans="1:1" x14ac:dyDescent="0.25">
      <c r="A303" s="4">
        <f t="shared" si="4"/>
        <v>301</v>
      </c>
    </row>
    <row r="304" spans="1:1" x14ac:dyDescent="0.25">
      <c r="A304" s="4">
        <f t="shared" si="4"/>
        <v>302</v>
      </c>
    </row>
    <row r="305" spans="1:1" x14ac:dyDescent="0.25">
      <c r="A305" s="4">
        <f t="shared" si="4"/>
        <v>303</v>
      </c>
    </row>
    <row r="306" spans="1:1" x14ac:dyDescent="0.25">
      <c r="A306" s="4">
        <f t="shared" si="4"/>
        <v>304</v>
      </c>
    </row>
    <row r="307" spans="1:1" x14ac:dyDescent="0.25">
      <c r="A307" s="4">
        <f t="shared" si="4"/>
        <v>305</v>
      </c>
    </row>
    <row r="308" spans="1:1" x14ac:dyDescent="0.25">
      <c r="A308" s="4">
        <f t="shared" si="4"/>
        <v>306</v>
      </c>
    </row>
    <row r="309" spans="1:1" x14ac:dyDescent="0.25">
      <c r="A309" s="4">
        <f t="shared" si="4"/>
        <v>307</v>
      </c>
    </row>
    <row r="310" spans="1:1" x14ac:dyDescent="0.25">
      <c r="A310" s="4">
        <f t="shared" si="4"/>
        <v>308</v>
      </c>
    </row>
    <row r="311" spans="1:1" x14ac:dyDescent="0.25">
      <c r="A311" s="4">
        <f t="shared" si="4"/>
        <v>309</v>
      </c>
    </row>
    <row r="312" spans="1:1" x14ac:dyDescent="0.25">
      <c r="A312" s="4">
        <f t="shared" si="4"/>
        <v>310</v>
      </c>
    </row>
    <row r="313" spans="1:1" x14ac:dyDescent="0.25">
      <c r="A313" s="4">
        <f t="shared" si="4"/>
        <v>311</v>
      </c>
    </row>
    <row r="314" spans="1:1" x14ac:dyDescent="0.25">
      <c r="A314" s="4">
        <f t="shared" si="4"/>
        <v>312</v>
      </c>
    </row>
    <row r="315" spans="1:1" x14ac:dyDescent="0.25">
      <c r="A315" s="4">
        <f t="shared" si="4"/>
        <v>313</v>
      </c>
    </row>
    <row r="316" spans="1:1" x14ac:dyDescent="0.25">
      <c r="A316" s="4">
        <f t="shared" si="4"/>
        <v>314</v>
      </c>
    </row>
    <row r="317" spans="1:1" x14ac:dyDescent="0.25">
      <c r="A317" s="4">
        <f t="shared" si="4"/>
        <v>315</v>
      </c>
    </row>
    <row r="318" spans="1:1" x14ac:dyDescent="0.25">
      <c r="A318" s="4">
        <f t="shared" si="4"/>
        <v>316</v>
      </c>
    </row>
    <row r="319" spans="1:1" x14ac:dyDescent="0.25">
      <c r="A319" s="4">
        <f t="shared" si="4"/>
        <v>317</v>
      </c>
    </row>
    <row r="320" spans="1:1" x14ac:dyDescent="0.25">
      <c r="A320" s="4">
        <f t="shared" si="4"/>
        <v>318</v>
      </c>
    </row>
    <row r="321" spans="1:1" x14ac:dyDescent="0.25">
      <c r="A321" s="4">
        <f t="shared" si="4"/>
        <v>319</v>
      </c>
    </row>
    <row r="322" spans="1:1" x14ac:dyDescent="0.25">
      <c r="A322" s="4">
        <f t="shared" si="4"/>
        <v>320</v>
      </c>
    </row>
    <row r="323" spans="1:1" x14ac:dyDescent="0.25">
      <c r="A323" s="4">
        <f t="shared" si="4"/>
        <v>321</v>
      </c>
    </row>
    <row r="324" spans="1:1" x14ac:dyDescent="0.25">
      <c r="A324" s="4">
        <f t="shared" si="4"/>
        <v>322</v>
      </c>
    </row>
    <row r="325" spans="1:1" x14ac:dyDescent="0.25">
      <c r="A325" s="4">
        <f t="shared" ref="A325:A388" si="5">A324+1</f>
        <v>323</v>
      </c>
    </row>
    <row r="326" spans="1:1" x14ac:dyDescent="0.25">
      <c r="A326" s="4">
        <f t="shared" si="5"/>
        <v>324</v>
      </c>
    </row>
    <row r="327" spans="1:1" x14ac:dyDescent="0.25">
      <c r="A327" s="4">
        <f t="shared" si="5"/>
        <v>325</v>
      </c>
    </row>
    <row r="328" spans="1:1" x14ac:dyDescent="0.25">
      <c r="A328" s="4">
        <f t="shared" si="5"/>
        <v>326</v>
      </c>
    </row>
    <row r="329" spans="1:1" x14ac:dyDescent="0.25">
      <c r="A329" s="4">
        <f t="shared" si="5"/>
        <v>327</v>
      </c>
    </row>
    <row r="330" spans="1:1" x14ac:dyDescent="0.25">
      <c r="A330" s="4">
        <f t="shared" si="5"/>
        <v>328</v>
      </c>
    </row>
    <row r="331" spans="1:1" x14ac:dyDescent="0.25">
      <c r="A331" s="4">
        <f t="shared" si="5"/>
        <v>329</v>
      </c>
    </row>
    <row r="332" spans="1:1" x14ac:dyDescent="0.25">
      <c r="A332" s="4">
        <f t="shared" si="5"/>
        <v>330</v>
      </c>
    </row>
    <row r="333" spans="1:1" x14ac:dyDescent="0.25">
      <c r="A333" s="4">
        <f t="shared" si="5"/>
        <v>331</v>
      </c>
    </row>
    <row r="334" spans="1:1" x14ac:dyDescent="0.25">
      <c r="A334" s="4">
        <f t="shared" si="5"/>
        <v>332</v>
      </c>
    </row>
    <row r="335" spans="1:1" x14ac:dyDescent="0.25">
      <c r="A335" s="4">
        <f t="shared" si="5"/>
        <v>333</v>
      </c>
    </row>
    <row r="336" spans="1:1" x14ac:dyDescent="0.25">
      <c r="A336" s="4">
        <f t="shared" si="5"/>
        <v>334</v>
      </c>
    </row>
    <row r="337" spans="1:1" x14ac:dyDescent="0.25">
      <c r="A337" s="4">
        <f t="shared" si="5"/>
        <v>335</v>
      </c>
    </row>
    <row r="338" spans="1:1" x14ac:dyDescent="0.25">
      <c r="A338" s="4">
        <f t="shared" si="5"/>
        <v>336</v>
      </c>
    </row>
    <row r="339" spans="1:1" x14ac:dyDescent="0.25">
      <c r="A339" s="4">
        <f t="shared" si="5"/>
        <v>337</v>
      </c>
    </row>
    <row r="340" spans="1:1" x14ac:dyDescent="0.25">
      <c r="A340" s="4">
        <f t="shared" si="5"/>
        <v>338</v>
      </c>
    </row>
    <row r="341" spans="1:1" x14ac:dyDescent="0.25">
      <c r="A341" s="4">
        <f t="shared" si="5"/>
        <v>339</v>
      </c>
    </row>
    <row r="342" spans="1:1" x14ac:dyDescent="0.25">
      <c r="A342" s="4">
        <f t="shared" si="5"/>
        <v>340</v>
      </c>
    </row>
    <row r="343" spans="1:1" x14ac:dyDescent="0.25">
      <c r="A343" s="4">
        <f t="shared" si="5"/>
        <v>341</v>
      </c>
    </row>
    <row r="344" spans="1:1" x14ac:dyDescent="0.25">
      <c r="A344" s="4">
        <f t="shared" si="5"/>
        <v>342</v>
      </c>
    </row>
    <row r="345" spans="1:1" x14ac:dyDescent="0.25">
      <c r="A345" s="4">
        <f t="shared" si="5"/>
        <v>343</v>
      </c>
    </row>
    <row r="346" spans="1:1" x14ac:dyDescent="0.25">
      <c r="A346" s="4">
        <f t="shared" si="5"/>
        <v>344</v>
      </c>
    </row>
    <row r="347" spans="1:1" x14ac:dyDescent="0.25">
      <c r="A347" s="4">
        <f t="shared" si="5"/>
        <v>345</v>
      </c>
    </row>
    <row r="348" spans="1:1" x14ac:dyDescent="0.25">
      <c r="A348" s="4">
        <f t="shared" si="5"/>
        <v>346</v>
      </c>
    </row>
    <row r="349" spans="1:1" x14ac:dyDescent="0.25">
      <c r="A349" s="4">
        <f t="shared" si="5"/>
        <v>347</v>
      </c>
    </row>
    <row r="350" spans="1:1" x14ac:dyDescent="0.25">
      <c r="A350" s="4">
        <f t="shared" si="5"/>
        <v>348</v>
      </c>
    </row>
    <row r="351" spans="1:1" x14ac:dyDescent="0.25">
      <c r="A351" s="4">
        <f t="shared" si="5"/>
        <v>349</v>
      </c>
    </row>
    <row r="352" spans="1:1" x14ac:dyDescent="0.25">
      <c r="A352" s="4">
        <f t="shared" si="5"/>
        <v>350</v>
      </c>
    </row>
    <row r="353" spans="1:1" x14ac:dyDescent="0.25">
      <c r="A353" s="4">
        <f t="shared" si="5"/>
        <v>351</v>
      </c>
    </row>
    <row r="354" spans="1:1" x14ac:dyDescent="0.25">
      <c r="A354" s="4">
        <f t="shared" si="5"/>
        <v>352</v>
      </c>
    </row>
    <row r="355" spans="1:1" x14ac:dyDescent="0.25">
      <c r="A355" s="4">
        <f t="shared" si="5"/>
        <v>353</v>
      </c>
    </row>
    <row r="356" spans="1:1" x14ac:dyDescent="0.25">
      <c r="A356" s="4">
        <f t="shared" si="5"/>
        <v>354</v>
      </c>
    </row>
    <row r="357" spans="1:1" x14ac:dyDescent="0.25">
      <c r="A357" s="4">
        <f t="shared" si="5"/>
        <v>355</v>
      </c>
    </row>
    <row r="358" spans="1:1" x14ac:dyDescent="0.25">
      <c r="A358" s="4">
        <f t="shared" si="5"/>
        <v>356</v>
      </c>
    </row>
    <row r="359" spans="1:1" x14ac:dyDescent="0.25">
      <c r="A359" s="4">
        <f t="shared" si="5"/>
        <v>357</v>
      </c>
    </row>
    <row r="360" spans="1:1" x14ac:dyDescent="0.25">
      <c r="A360" s="4">
        <f t="shared" si="5"/>
        <v>358</v>
      </c>
    </row>
    <row r="361" spans="1:1" x14ac:dyDescent="0.25">
      <c r="A361" s="4">
        <f t="shared" si="5"/>
        <v>359</v>
      </c>
    </row>
    <row r="362" spans="1:1" x14ac:dyDescent="0.25">
      <c r="A362" s="4">
        <f t="shared" si="5"/>
        <v>360</v>
      </c>
    </row>
    <row r="363" spans="1:1" x14ac:dyDescent="0.25">
      <c r="A363" s="4">
        <f t="shared" si="5"/>
        <v>361</v>
      </c>
    </row>
    <row r="364" spans="1:1" x14ac:dyDescent="0.25">
      <c r="A364" s="4">
        <f t="shared" si="5"/>
        <v>362</v>
      </c>
    </row>
    <row r="365" spans="1:1" x14ac:dyDescent="0.25">
      <c r="A365" s="4">
        <f t="shared" si="5"/>
        <v>363</v>
      </c>
    </row>
    <row r="366" spans="1:1" x14ac:dyDescent="0.25">
      <c r="A366" s="4">
        <f t="shared" si="5"/>
        <v>364</v>
      </c>
    </row>
    <row r="367" spans="1:1" x14ac:dyDescent="0.25">
      <c r="A367" s="4">
        <f t="shared" si="5"/>
        <v>365</v>
      </c>
    </row>
    <row r="368" spans="1:1" x14ac:dyDescent="0.25">
      <c r="A368" s="4">
        <f t="shared" si="5"/>
        <v>366</v>
      </c>
    </row>
    <row r="369" spans="1:1" x14ac:dyDescent="0.25">
      <c r="A369" s="4">
        <f t="shared" si="5"/>
        <v>367</v>
      </c>
    </row>
    <row r="370" spans="1:1" x14ac:dyDescent="0.25">
      <c r="A370" s="4">
        <f t="shared" si="5"/>
        <v>368</v>
      </c>
    </row>
    <row r="371" spans="1:1" x14ac:dyDescent="0.25">
      <c r="A371" s="4">
        <f t="shared" si="5"/>
        <v>369</v>
      </c>
    </row>
    <row r="372" spans="1:1" x14ac:dyDescent="0.25">
      <c r="A372" s="4">
        <f t="shared" si="5"/>
        <v>370</v>
      </c>
    </row>
    <row r="373" spans="1:1" x14ac:dyDescent="0.25">
      <c r="A373" s="4">
        <f t="shared" si="5"/>
        <v>371</v>
      </c>
    </row>
    <row r="374" spans="1:1" x14ac:dyDescent="0.25">
      <c r="A374" s="4">
        <f t="shared" si="5"/>
        <v>372</v>
      </c>
    </row>
    <row r="375" spans="1:1" x14ac:dyDescent="0.25">
      <c r="A375" s="4">
        <f t="shared" si="5"/>
        <v>373</v>
      </c>
    </row>
    <row r="376" spans="1:1" x14ac:dyDescent="0.25">
      <c r="A376" s="4">
        <f t="shared" si="5"/>
        <v>374</v>
      </c>
    </row>
    <row r="377" spans="1:1" x14ac:dyDescent="0.25">
      <c r="A377" s="4">
        <f t="shared" si="5"/>
        <v>375</v>
      </c>
    </row>
    <row r="378" spans="1:1" x14ac:dyDescent="0.25">
      <c r="A378" s="4">
        <f t="shared" si="5"/>
        <v>376</v>
      </c>
    </row>
    <row r="379" spans="1:1" x14ac:dyDescent="0.25">
      <c r="A379" s="4">
        <f t="shared" si="5"/>
        <v>377</v>
      </c>
    </row>
    <row r="380" spans="1:1" x14ac:dyDescent="0.25">
      <c r="A380" s="4">
        <f t="shared" si="5"/>
        <v>378</v>
      </c>
    </row>
    <row r="381" spans="1:1" x14ac:dyDescent="0.25">
      <c r="A381" s="4">
        <f t="shared" si="5"/>
        <v>379</v>
      </c>
    </row>
    <row r="382" spans="1:1" x14ac:dyDescent="0.25">
      <c r="A382" s="4">
        <f t="shared" si="5"/>
        <v>380</v>
      </c>
    </row>
    <row r="383" spans="1:1" x14ac:dyDescent="0.25">
      <c r="A383" s="4">
        <f t="shared" si="5"/>
        <v>381</v>
      </c>
    </row>
    <row r="384" spans="1:1" x14ac:dyDescent="0.25">
      <c r="A384" s="4">
        <f t="shared" si="5"/>
        <v>382</v>
      </c>
    </row>
    <row r="385" spans="1:1" x14ac:dyDescent="0.25">
      <c r="A385" s="4">
        <f t="shared" si="5"/>
        <v>383</v>
      </c>
    </row>
    <row r="386" spans="1:1" x14ac:dyDescent="0.25">
      <c r="A386" s="4">
        <f t="shared" si="5"/>
        <v>384</v>
      </c>
    </row>
    <row r="387" spans="1:1" x14ac:dyDescent="0.25">
      <c r="A387" s="4">
        <f t="shared" si="5"/>
        <v>385</v>
      </c>
    </row>
    <row r="388" spans="1:1" x14ac:dyDescent="0.25">
      <c r="A388" s="4">
        <f t="shared" si="5"/>
        <v>386</v>
      </c>
    </row>
    <row r="389" spans="1:1" x14ac:dyDescent="0.25">
      <c r="A389" s="4">
        <f t="shared" ref="A389:A452" si="6">A388+1</f>
        <v>387</v>
      </c>
    </row>
    <row r="390" spans="1:1" x14ac:dyDescent="0.25">
      <c r="A390" s="4">
        <f t="shared" si="6"/>
        <v>388</v>
      </c>
    </row>
    <row r="391" spans="1:1" x14ac:dyDescent="0.25">
      <c r="A391" s="4">
        <f t="shared" si="6"/>
        <v>389</v>
      </c>
    </row>
    <row r="392" spans="1:1" x14ac:dyDescent="0.25">
      <c r="A392" s="4">
        <f t="shared" si="6"/>
        <v>390</v>
      </c>
    </row>
    <row r="393" spans="1:1" x14ac:dyDescent="0.25">
      <c r="A393" s="4">
        <f t="shared" si="6"/>
        <v>391</v>
      </c>
    </row>
    <row r="394" spans="1:1" x14ac:dyDescent="0.25">
      <c r="A394" s="4">
        <f t="shared" si="6"/>
        <v>392</v>
      </c>
    </row>
    <row r="395" spans="1:1" x14ac:dyDescent="0.25">
      <c r="A395" s="4">
        <f t="shared" si="6"/>
        <v>393</v>
      </c>
    </row>
    <row r="396" spans="1:1" x14ac:dyDescent="0.25">
      <c r="A396" s="4">
        <f t="shared" si="6"/>
        <v>394</v>
      </c>
    </row>
    <row r="397" spans="1:1" x14ac:dyDescent="0.25">
      <c r="A397" s="4">
        <f t="shared" si="6"/>
        <v>395</v>
      </c>
    </row>
    <row r="398" spans="1:1" x14ac:dyDescent="0.25">
      <c r="A398" s="4">
        <f t="shared" si="6"/>
        <v>396</v>
      </c>
    </row>
    <row r="399" spans="1:1" x14ac:dyDescent="0.25">
      <c r="A399" s="4">
        <f t="shared" si="6"/>
        <v>397</v>
      </c>
    </row>
    <row r="400" spans="1:1" x14ac:dyDescent="0.25">
      <c r="A400" s="4">
        <f t="shared" si="6"/>
        <v>398</v>
      </c>
    </row>
    <row r="401" spans="1:1" x14ac:dyDescent="0.25">
      <c r="A401" s="4">
        <f t="shared" si="6"/>
        <v>399</v>
      </c>
    </row>
    <row r="402" spans="1:1" x14ac:dyDescent="0.25">
      <c r="A402" s="4">
        <f t="shared" si="6"/>
        <v>400</v>
      </c>
    </row>
    <row r="403" spans="1:1" x14ac:dyDescent="0.25">
      <c r="A403" s="4">
        <f t="shared" si="6"/>
        <v>401</v>
      </c>
    </row>
    <row r="404" spans="1:1" x14ac:dyDescent="0.25">
      <c r="A404" s="4">
        <f t="shared" si="6"/>
        <v>402</v>
      </c>
    </row>
    <row r="405" spans="1:1" x14ac:dyDescent="0.25">
      <c r="A405" s="4">
        <f t="shared" si="6"/>
        <v>403</v>
      </c>
    </row>
    <row r="406" spans="1:1" x14ac:dyDescent="0.25">
      <c r="A406" s="4">
        <f t="shared" si="6"/>
        <v>404</v>
      </c>
    </row>
    <row r="407" spans="1:1" x14ac:dyDescent="0.25">
      <c r="A407" s="4">
        <f t="shared" si="6"/>
        <v>405</v>
      </c>
    </row>
    <row r="408" spans="1:1" x14ac:dyDescent="0.25">
      <c r="A408" s="4">
        <f t="shared" si="6"/>
        <v>406</v>
      </c>
    </row>
    <row r="409" spans="1:1" x14ac:dyDescent="0.25">
      <c r="A409" s="4">
        <f t="shared" si="6"/>
        <v>407</v>
      </c>
    </row>
    <row r="410" spans="1:1" x14ac:dyDescent="0.25">
      <c r="A410" s="4">
        <f t="shared" si="6"/>
        <v>408</v>
      </c>
    </row>
    <row r="411" spans="1:1" x14ac:dyDescent="0.25">
      <c r="A411" s="4">
        <f t="shared" si="6"/>
        <v>409</v>
      </c>
    </row>
    <row r="412" spans="1:1" x14ac:dyDescent="0.25">
      <c r="A412" s="4">
        <f t="shared" si="6"/>
        <v>410</v>
      </c>
    </row>
    <row r="413" spans="1:1" x14ac:dyDescent="0.25">
      <c r="A413" s="4">
        <f t="shared" si="6"/>
        <v>411</v>
      </c>
    </row>
    <row r="414" spans="1:1" x14ac:dyDescent="0.25">
      <c r="A414" s="4">
        <f t="shared" si="6"/>
        <v>412</v>
      </c>
    </row>
    <row r="415" spans="1:1" x14ac:dyDescent="0.25">
      <c r="A415" s="4">
        <f t="shared" si="6"/>
        <v>413</v>
      </c>
    </row>
    <row r="416" spans="1:1" x14ac:dyDescent="0.25">
      <c r="A416" s="4">
        <f t="shared" si="6"/>
        <v>414</v>
      </c>
    </row>
    <row r="417" spans="1:1" x14ac:dyDescent="0.25">
      <c r="A417" s="4">
        <f t="shared" si="6"/>
        <v>415</v>
      </c>
    </row>
    <row r="418" spans="1:1" x14ac:dyDescent="0.25">
      <c r="A418" s="4">
        <f t="shared" si="6"/>
        <v>416</v>
      </c>
    </row>
    <row r="419" spans="1:1" x14ac:dyDescent="0.25">
      <c r="A419" s="4">
        <f t="shared" si="6"/>
        <v>417</v>
      </c>
    </row>
    <row r="420" spans="1:1" x14ac:dyDescent="0.25">
      <c r="A420" s="4">
        <f t="shared" si="6"/>
        <v>418</v>
      </c>
    </row>
    <row r="421" spans="1:1" x14ac:dyDescent="0.25">
      <c r="A421" s="4">
        <f t="shared" si="6"/>
        <v>419</v>
      </c>
    </row>
    <row r="422" spans="1:1" x14ac:dyDescent="0.25">
      <c r="A422" s="4">
        <f t="shared" si="6"/>
        <v>420</v>
      </c>
    </row>
    <row r="423" spans="1:1" x14ac:dyDescent="0.25">
      <c r="A423" s="4">
        <f t="shared" si="6"/>
        <v>421</v>
      </c>
    </row>
    <row r="424" spans="1:1" x14ac:dyDescent="0.25">
      <c r="A424" s="4">
        <f t="shared" si="6"/>
        <v>422</v>
      </c>
    </row>
    <row r="425" spans="1:1" x14ac:dyDescent="0.25">
      <c r="A425" s="4">
        <f t="shared" si="6"/>
        <v>423</v>
      </c>
    </row>
    <row r="426" spans="1:1" x14ac:dyDescent="0.25">
      <c r="A426" s="4">
        <f t="shared" si="6"/>
        <v>424</v>
      </c>
    </row>
    <row r="427" spans="1:1" x14ac:dyDescent="0.25">
      <c r="A427" s="4">
        <f t="shared" si="6"/>
        <v>425</v>
      </c>
    </row>
    <row r="428" spans="1:1" x14ac:dyDescent="0.25">
      <c r="A428" s="4">
        <f t="shared" si="6"/>
        <v>426</v>
      </c>
    </row>
    <row r="429" spans="1:1" x14ac:dyDescent="0.25">
      <c r="A429" s="4">
        <f t="shared" si="6"/>
        <v>427</v>
      </c>
    </row>
    <row r="430" spans="1:1" x14ac:dyDescent="0.25">
      <c r="A430" s="4">
        <f t="shared" si="6"/>
        <v>428</v>
      </c>
    </row>
    <row r="431" spans="1:1" x14ac:dyDescent="0.25">
      <c r="A431" s="4">
        <f t="shared" si="6"/>
        <v>429</v>
      </c>
    </row>
    <row r="432" spans="1:1" x14ac:dyDescent="0.25">
      <c r="A432" s="4">
        <f t="shared" si="6"/>
        <v>430</v>
      </c>
    </row>
    <row r="433" spans="1:1" x14ac:dyDescent="0.25">
      <c r="A433" s="4">
        <f t="shared" si="6"/>
        <v>431</v>
      </c>
    </row>
    <row r="434" spans="1:1" x14ac:dyDescent="0.25">
      <c r="A434" s="4">
        <f t="shared" si="6"/>
        <v>432</v>
      </c>
    </row>
    <row r="435" spans="1:1" x14ac:dyDescent="0.25">
      <c r="A435" s="4">
        <f t="shared" si="6"/>
        <v>433</v>
      </c>
    </row>
    <row r="436" spans="1:1" x14ac:dyDescent="0.25">
      <c r="A436" s="4">
        <f t="shared" si="6"/>
        <v>434</v>
      </c>
    </row>
    <row r="437" spans="1:1" x14ac:dyDescent="0.25">
      <c r="A437" s="4">
        <f t="shared" si="6"/>
        <v>435</v>
      </c>
    </row>
    <row r="438" spans="1:1" x14ac:dyDescent="0.25">
      <c r="A438" s="4">
        <f t="shared" si="6"/>
        <v>436</v>
      </c>
    </row>
    <row r="439" spans="1:1" x14ac:dyDescent="0.25">
      <c r="A439" s="4">
        <f t="shared" si="6"/>
        <v>437</v>
      </c>
    </row>
    <row r="440" spans="1:1" x14ac:dyDescent="0.25">
      <c r="A440" s="4">
        <f t="shared" si="6"/>
        <v>438</v>
      </c>
    </row>
    <row r="441" spans="1:1" x14ac:dyDescent="0.25">
      <c r="A441" s="4">
        <f t="shared" si="6"/>
        <v>439</v>
      </c>
    </row>
    <row r="442" spans="1:1" x14ac:dyDescent="0.25">
      <c r="A442" s="4">
        <f t="shared" si="6"/>
        <v>440</v>
      </c>
    </row>
    <row r="443" spans="1:1" x14ac:dyDescent="0.25">
      <c r="A443" s="4">
        <f t="shared" si="6"/>
        <v>441</v>
      </c>
    </row>
    <row r="444" spans="1:1" x14ac:dyDescent="0.25">
      <c r="A444" s="4">
        <f t="shared" si="6"/>
        <v>442</v>
      </c>
    </row>
    <row r="445" spans="1:1" x14ac:dyDescent="0.25">
      <c r="A445" s="4">
        <f t="shared" si="6"/>
        <v>443</v>
      </c>
    </row>
    <row r="446" spans="1:1" x14ac:dyDescent="0.25">
      <c r="A446" s="4">
        <f t="shared" si="6"/>
        <v>444</v>
      </c>
    </row>
    <row r="447" spans="1:1" x14ac:dyDescent="0.25">
      <c r="A447" s="4">
        <f t="shared" si="6"/>
        <v>445</v>
      </c>
    </row>
    <row r="448" spans="1:1" x14ac:dyDescent="0.25">
      <c r="A448" s="4">
        <f t="shared" si="6"/>
        <v>446</v>
      </c>
    </row>
    <row r="449" spans="1:1" x14ac:dyDescent="0.25">
      <c r="A449" s="4">
        <f t="shared" si="6"/>
        <v>447</v>
      </c>
    </row>
    <row r="450" spans="1:1" x14ac:dyDescent="0.25">
      <c r="A450" s="4">
        <f t="shared" si="6"/>
        <v>448</v>
      </c>
    </row>
    <row r="451" spans="1:1" x14ac:dyDescent="0.25">
      <c r="A451" s="4">
        <f t="shared" si="6"/>
        <v>449</v>
      </c>
    </row>
    <row r="452" spans="1:1" x14ac:dyDescent="0.25">
      <c r="A452" s="4">
        <f t="shared" si="6"/>
        <v>450</v>
      </c>
    </row>
    <row r="453" spans="1:1" x14ac:dyDescent="0.25">
      <c r="A453" s="4">
        <f t="shared" ref="A453:A516" si="7">A452+1</f>
        <v>451</v>
      </c>
    </row>
    <row r="454" spans="1:1" x14ac:dyDescent="0.25">
      <c r="A454" s="4">
        <f t="shared" si="7"/>
        <v>452</v>
      </c>
    </row>
    <row r="455" spans="1:1" x14ac:dyDescent="0.25">
      <c r="A455" s="4">
        <f t="shared" si="7"/>
        <v>453</v>
      </c>
    </row>
    <row r="456" spans="1:1" x14ac:dyDescent="0.25">
      <c r="A456" s="4">
        <f t="shared" si="7"/>
        <v>454</v>
      </c>
    </row>
    <row r="457" spans="1:1" x14ac:dyDescent="0.25">
      <c r="A457" s="4">
        <f t="shared" si="7"/>
        <v>455</v>
      </c>
    </row>
    <row r="458" spans="1:1" x14ac:dyDescent="0.25">
      <c r="A458" s="4">
        <f t="shared" si="7"/>
        <v>456</v>
      </c>
    </row>
    <row r="459" spans="1:1" x14ac:dyDescent="0.25">
      <c r="A459" s="4">
        <f t="shared" si="7"/>
        <v>457</v>
      </c>
    </row>
    <row r="460" spans="1:1" x14ac:dyDescent="0.25">
      <c r="A460" s="4">
        <f t="shared" si="7"/>
        <v>458</v>
      </c>
    </row>
    <row r="461" spans="1:1" x14ac:dyDescent="0.25">
      <c r="A461" s="4">
        <f t="shared" si="7"/>
        <v>459</v>
      </c>
    </row>
    <row r="462" spans="1:1" x14ac:dyDescent="0.25">
      <c r="A462" s="4">
        <f t="shared" si="7"/>
        <v>460</v>
      </c>
    </row>
    <row r="463" spans="1:1" x14ac:dyDescent="0.25">
      <c r="A463" s="4">
        <f t="shared" si="7"/>
        <v>461</v>
      </c>
    </row>
    <row r="464" spans="1:1" x14ac:dyDescent="0.25">
      <c r="A464" s="4">
        <f t="shared" si="7"/>
        <v>462</v>
      </c>
    </row>
    <row r="465" spans="1:1" x14ac:dyDescent="0.25">
      <c r="A465" s="4">
        <f t="shared" si="7"/>
        <v>463</v>
      </c>
    </row>
    <row r="466" spans="1:1" x14ac:dyDescent="0.25">
      <c r="A466" s="4">
        <f t="shared" si="7"/>
        <v>464</v>
      </c>
    </row>
    <row r="467" spans="1:1" x14ac:dyDescent="0.25">
      <c r="A467" s="4">
        <f t="shared" si="7"/>
        <v>465</v>
      </c>
    </row>
    <row r="468" spans="1:1" x14ac:dyDescent="0.25">
      <c r="A468" s="4">
        <f t="shared" si="7"/>
        <v>466</v>
      </c>
    </row>
    <row r="469" spans="1:1" x14ac:dyDescent="0.25">
      <c r="A469" s="4">
        <f t="shared" si="7"/>
        <v>467</v>
      </c>
    </row>
    <row r="470" spans="1:1" x14ac:dyDescent="0.25">
      <c r="A470" s="4">
        <f t="shared" si="7"/>
        <v>468</v>
      </c>
    </row>
    <row r="471" spans="1:1" x14ac:dyDescent="0.25">
      <c r="A471" s="4">
        <f t="shared" si="7"/>
        <v>469</v>
      </c>
    </row>
    <row r="472" spans="1:1" x14ac:dyDescent="0.25">
      <c r="A472" s="4">
        <f t="shared" si="7"/>
        <v>470</v>
      </c>
    </row>
    <row r="473" spans="1:1" x14ac:dyDescent="0.25">
      <c r="A473" s="4">
        <f t="shared" si="7"/>
        <v>471</v>
      </c>
    </row>
    <row r="474" spans="1:1" x14ac:dyDescent="0.25">
      <c r="A474" s="4">
        <f t="shared" si="7"/>
        <v>472</v>
      </c>
    </row>
    <row r="475" spans="1:1" x14ac:dyDescent="0.25">
      <c r="A475" s="4">
        <f t="shared" si="7"/>
        <v>473</v>
      </c>
    </row>
    <row r="476" spans="1:1" x14ac:dyDescent="0.25">
      <c r="A476" s="4">
        <f t="shared" si="7"/>
        <v>474</v>
      </c>
    </row>
    <row r="477" spans="1:1" x14ac:dyDescent="0.25">
      <c r="A477" s="4">
        <f t="shared" si="7"/>
        <v>475</v>
      </c>
    </row>
    <row r="478" spans="1:1" x14ac:dyDescent="0.25">
      <c r="A478" s="4">
        <f t="shared" si="7"/>
        <v>476</v>
      </c>
    </row>
    <row r="479" spans="1:1" x14ac:dyDescent="0.25">
      <c r="A479" s="4">
        <f t="shared" si="7"/>
        <v>477</v>
      </c>
    </row>
    <row r="480" spans="1:1" x14ac:dyDescent="0.25">
      <c r="A480" s="4">
        <f t="shared" si="7"/>
        <v>478</v>
      </c>
    </row>
    <row r="481" spans="1:1" x14ac:dyDescent="0.25">
      <c r="A481" s="4">
        <f t="shared" si="7"/>
        <v>479</v>
      </c>
    </row>
    <row r="482" spans="1:1" x14ac:dyDescent="0.25">
      <c r="A482" s="4">
        <f t="shared" si="7"/>
        <v>480</v>
      </c>
    </row>
    <row r="483" spans="1:1" x14ac:dyDescent="0.25">
      <c r="A483" s="4">
        <f t="shared" si="7"/>
        <v>481</v>
      </c>
    </row>
    <row r="484" spans="1:1" x14ac:dyDescent="0.25">
      <c r="A484" s="4">
        <f t="shared" si="7"/>
        <v>482</v>
      </c>
    </row>
    <row r="485" spans="1:1" x14ac:dyDescent="0.25">
      <c r="A485" s="4">
        <f t="shared" si="7"/>
        <v>483</v>
      </c>
    </row>
    <row r="486" spans="1:1" x14ac:dyDescent="0.25">
      <c r="A486" s="4">
        <f t="shared" si="7"/>
        <v>484</v>
      </c>
    </row>
    <row r="487" spans="1:1" x14ac:dyDescent="0.25">
      <c r="A487" s="4">
        <f t="shared" si="7"/>
        <v>485</v>
      </c>
    </row>
    <row r="488" spans="1:1" x14ac:dyDescent="0.25">
      <c r="A488" s="4">
        <f t="shared" si="7"/>
        <v>486</v>
      </c>
    </row>
    <row r="489" spans="1:1" x14ac:dyDescent="0.25">
      <c r="A489" s="4">
        <f t="shared" si="7"/>
        <v>487</v>
      </c>
    </row>
    <row r="490" spans="1:1" x14ac:dyDescent="0.25">
      <c r="A490" s="4">
        <f t="shared" si="7"/>
        <v>488</v>
      </c>
    </row>
    <row r="491" spans="1:1" x14ac:dyDescent="0.25">
      <c r="A491" s="4">
        <f t="shared" si="7"/>
        <v>489</v>
      </c>
    </row>
    <row r="492" spans="1:1" x14ac:dyDescent="0.25">
      <c r="A492" s="4">
        <f t="shared" si="7"/>
        <v>490</v>
      </c>
    </row>
    <row r="493" spans="1:1" x14ac:dyDescent="0.25">
      <c r="A493" s="4">
        <f t="shared" si="7"/>
        <v>491</v>
      </c>
    </row>
    <row r="494" spans="1:1" x14ac:dyDescent="0.25">
      <c r="A494" s="4">
        <f t="shared" si="7"/>
        <v>492</v>
      </c>
    </row>
    <row r="495" spans="1:1" x14ac:dyDescent="0.25">
      <c r="A495" s="4">
        <f t="shared" si="7"/>
        <v>493</v>
      </c>
    </row>
    <row r="496" spans="1:1" x14ac:dyDescent="0.25">
      <c r="A496" s="4">
        <f t="shared" si="7"/>
        <v>494</v>
      </c>
    </row>
    <row r="497" spans="1:1" x14ac:dyDescent="0.25">
      <c r="A497" s="4">
        <f t="shared" si="7"/>
        <v>495</v>
      </c>
    </row>
    <row r="498" spans="1:1" x14ac:dyDescent="0.25">
      <c r="A498" s="4">
        <f t="shared" si="7"/>
        <v>496</v>
      </c>
    </row>
    <row r="499" spans="1:1" x14ac:dyDescent="0.25">
      <c r="A499" s="4">
        <f t="shared" si="7"/>
        <v>497</v>
      </c>
    </row>
    <row r="500" spans="1:1" x14ac:dyDescent="0.25">
      <c r="A500" s="4">
        <f t="shared" si="7"/>
        <v>498</v>
      </c>
    </row>
    <row r="501" spans="1:1" x14ac:dyDescent="0.25">
      <c r="A501" s="4">
        <f t="shared" si="7"/>
        <v>499</v>
      </c>
    </row>
    <row r="502" spans="1:1" x14ac:dyDescent="0.25">
      <c r="A502" s="4">
        <f t="shared" si="7"/>
        <v>500</v>
      </c>
    </row>
    <row r="503" spans="1:1" x14ac:dyDescent="0.25">
      <c r="A503" s="4">
        <f t="shared" si="7"/>
        <v>501</v>
      </c>
    </row>
    <row r="504" spans="1:1" x14ac:dyDescent="0.25">
      <c r="A504" s="4">
        <f t="shared" si="7"/>
        <v>502</v>
      </c>
    </row>
    <row r="505" spans="1:1" x14ac:dyDescent="0.25">
      <c r="A505" s="4">
        <f t="shared" si="7"/>
        <v>503</v>
      </c>
    </row>
    <row r="506" spans="1:1" x14ac:dyDescent="0.25">
      <c r="A506" s="4">
        <f t="shared" si="7"/>
        <v>504</v>
      </c>
    </row>
    <row r="507" spans="1:1" x14ac:dyDescent="0.25">
      <c r="A507" s="4">
        <f t="shared" si="7"/>
        <v>505</v>
      </c>
    </row>
    <row r="508" spans="1:1" x14ac:dyDescent="0.25">
      <c r="A508" s="4">
        <f t="shared" si="7"/>
        <v>506</v>
      </c>
    </row>
    <row r="509" spans="1:1" x14ac:dyDescent="0.25">
      <c r="A509" s="4">
        <f t="shared" si="7"/>
        <v>507</v>
      </c>
    </row>
    <row r="510" spans="1:1" x14ac:dyDescent="0.25">
      <c r="A510" s="4">
        <f t="shared" si="7"/>
        <v>508</v>
      </c>
    </row>
    <row r="511" spans="1:1" x14ac:dyDescent="0.25">
      <c r="A511" s="4">
        <f t="shared" si="7"/>
        <v>509</v>
      </c>
    </row>
    <row r="512" spans="1:1" x14ac:dyDescent="0.25">
      <c r="A512" s="4">
        <f t="shared" si="7"/>
        <v>510</v>
      </c>
    </row>
    <row r="513" spans="1:1" x14ac:dyDescent="0.25">
      <c r="A513" s="4">
        <f t="shared" si="7"/>
        <v>511</v>
      </c>
    </row>
    <row r="514" spans="1:1" x14ac:dyDescent="0.25">
      <c r="A514" s="4">
        <f t="shared" si="7"/>
        <v>512</v>
      </c>
    </row>
    <row r="515" spans="1:1" x14ac:dyDescent="0.25">
      <c r="A515" s="4">
        <f t="shared" si="7"/>
        <v>513</v>
      </c>
    </row>
    <row r="516" spans="1:1" x14ac:dyDescent="0.25">
      <c r="A516" s="4">
        <f t="shared" si="7"/>
        <v>514</v>
      </c>
    </row>
    <row r="517" spans="1:1" x14ac:dyDescent="0.25">
      <c r="A517" s="4">
        <f t="shared" ref="A517:A580" si="8">A516+1</f>
        <v>515</v>
      </c>
    </row>
    <row r="518" spans="1:1" x14ac:dyDescent="0.25">
      <c r="A518" s="4">
        <f t="shared" si="8"/>
        <v>516</v>
      </c>
    </row>
    <row r="519" spans="1:1" x14ac:dyDescent="0.25">
      <c r="A519" s="4">
        <f t="shared" si="8"/>
        <v>517</v>
      </c>
    </row>
    <row r="520" spans="1:1" x14ac:dyDescent="0.25">
      <c r="A520" s="4">
        <f t="shared" si="8"/>
        <v>518</v>
      </c>
    </row>
    <row r="521" spans="1:1" x14ac:dyDescent="0.25">
      <c r="A521" s="4">
        <f t="shared" si="8"/>
        <v>519</v>
      </c>
    </row>
    <row r="522" spans="1:1" x14ac:dyDescent="0.25">
      <c r="A522" s="4">
        <f t="shared" si="8"/>
        <v>520</v>
      </c>
    </row>
    <row r="523" spans="1:1" x14ac:dyDescent="0.25">
      <c r="A523" s="4">
        <f t="shared" si="8"/>
        <v>521</v>
      </c>
    </row>
    <row r="524" spans="1:1" x14ac:dyDescent="0.25">
      <c r="A524" s="4">
        <f t="shared" si="8"/>
        <v>522</v>
      </c>
    </row>
    <row r="525" spans="1:1" x14ac:dyDescent="0.25">
      <c r="A525" s="4">
        <f t="shared" si="8"/>
        <v>523</v>
      </c>
    </row>
    <row r="526" spans="1:1" x14ac:dyDescent="0.25">
      <c r="A526" s="4">
        <f t="shared" si="8"/>
        <v>524</v>
      </c>
    </row>
    <row r="527" spans="1:1" x14ac:dyDescent="0.25">
      <c r="A527" s="4">
        <f t="shared" si="8"/>
        <v>525</v>
      </c>
    </row>
    <row r="528" spans="1:1" x14ac:dyDescent="0.25">
      <c r="A528" s="4">
        <f t="shared" si="8"/>
        <v>526</v>
      </c>
    </row>
    <row r="529" spans="1:1" x14ac:dyDescent="0.25">
      <c r="A529" s="4">
        <f t="shared" si="8"/>
        <v>527</v>
      </c>
    </row>
    <row r="530" spans="1:1" x14ac:dyDescent="0.25">
      <c r="A530" s="4">
        <f t="shared" si="8"/>
        <v>528</v>
      </c>
    </row>
    <row r="531" spans="1:1" x14ac:dyDescent="0.25">
      <c r="A531" s="4">
        <f t="shared" si="8"/>
        <v>529</v>
      </c>
    </row>
    <row r="532" spans="1:1" x14ac:dyDescent="0.25">
      <c r="A532" s="4">
        <f t="shared" si="8"/>
        <v>530</v>
      </c>
    </row>
    <row r="533" spans="1:1" x14ac:dyDescent="0.25">
      <c r="A533" s="4">
        <f t="shared" si="8"/>
        <v>531</v>
      </c>
    </row>
    <row r="534" spans="1:1" x14ac:dyDescent="0.25">
      <c r="A534" s="4">
        <f t="shared" si="8"/>
        <v>532</v>
      </c>
    </row>
    <row r="535" spans="1:1" x14ac:dyDescent="0.25">
      <c r="A535" s="4">
        <f t="shared" si="8"/>
        <v>533</v>
      </c>
    </row>
    <row r="536" spans="1:1" x14ac:dyDescent="0.25">
      <c r="A536" s="4">
        <f t="shared" si="8"/>
        <v>534</v>
      </c>
    </row>
    <row r="537" spans="1:1" x14ac:dyDescent="0.25">
      <c r="A537" s="4">
        <f t="shared" si="8"/>
        <v>535</v>
      </c>
    </row>
    <row r="538" spans="1:1" x14ac:dyDescent="0.25">
      <c r="A538" s="4">
        <f t="shared" si="8"/>
        <v>536</v>
      </c>
    </row>
    <row r="539" spans="1:1" x14ac:dyDescent="0.25">
      <c r="A539" s="4">
        <f t="shared" si="8"/>
        <v>537</v>
      </c>
    </row>
    <row r="540" spans="1:1" x14ac:dyDescent="0.25">
      <c r="A540" s="4">
        <f t="shared" si="8"/>
        <v>538</v>
      </c>
    </row>
    <row r="541" spans="1:1" x14ac:dyDescent="0.25">
      <c r="A541" s="4">
        <f t="shared" si="8"/>
        <v>539</v>
      </c>
    </row>
    <row r="542" spans="1:1" x14ac:dyDescent="0.25">
      <c r="A542" s="4">
        <f t="shared" si="8"/>
        <v>540</v>
      </c>
    </row>
    <row r="543" spans="1:1" x14ac:dyDescent="0.25">
      <c r="A543" s="4">
        <f t="shared" si="8"/>
        <v>541</v>
      </c>
    </row>
    <row r="544" spans="1:1" x14ac:dyDescent="0.25">
      <c r="A544" s="4">
        <f t="shared" si="8"/>
        <v>542</v>
      </c>
    </row>
    <row r="545" spans="1:1" x14ac:dyDescent="0.25">
      <c r="A545" s="4">
        <f t="shared" si="8"/>
        <v>543</v>
      </c>
    </row>
    <row r="546" spans="1:1" x14ac:dyDescent="0.25">
      <c r="A546" s="4">
        <f t="shared" si="8"/>
        <v>544</v>
      </c>
    </row>
    <row r="547" spans="1:1" x14ac:dyDescent="0.25">
      <c r="A547" s="4">
        <f t="shared" si="8"/>
        <v>545</v>
      </c>
    </row>
    <row r="548" spans="1:1" x14ac:dyDescent="0.25">
      <c r="A548" s="4">
        <f t="shared" si="8"/>
        <v>546</v>
      </c>
    </row>
    <row r="549" spans="1:1" x14ac:dyDescent="0.25">
      <c r="A549" s="4">
        <f t="shared" si="8"/>
        <v>547</v>
      </c>
    </row>
    <row r="550" spans="1:1" x14ac:dyDescent="0.25">
      <c r="A550" s="4">
        <f t="shared" si="8"/>
        <v>548</v>
      </c>
    </row>
    <row r="551" spans="1:1" x14ac:dyDescent="0.25">
      <c r="A551" s="4">
        <f t="shared" si="8"/>
        <v>549</v>
      </c>
    </row>
    <row r="552" spans="1:1" x14ac:dyDescent="0.25">
      <c r="A552" s="4">
        <f t="shared" si="8"/>
        <v>550</v>
      </c>
    </row>
    <row r="553" spans="1:1" x14ac:dyDescent="0.25">
      <c r="A553" s="4">
        <f t="shared" si="8"/>
        <v>551</v>
      </c>
    </row>
    <row r="554" spans="1:1" x14ac:dyDescent="0.25">
      <c r="A554" s="4">
        <f t="shared" si="8"/>
        <v>552</v>
      </c>
    </row>
    <row r="555" spans="1:1" x14ac:dyDescent="0.25">
      <c r="A555" s="4">
        <f t="shared" si="8"/>
        <v>553</v>
      </c>
    </row>
    <row r="556" spans="1:1" x14ac:dyDescent="0.25">
      <c r="A556" s="4">
        <f t="shared" si="8"/>
        <v>554</v>
      </c>
    </row>
    <row r="557" spans="1:1" x14ac:dyDescent="0.25">
      <c r="A557" s="4">
        <f t="shared" si="8"/>
        <v>555</v>
      </c>
    </row>
    <row r="558" spans="1:1" x14ac:dyDescent="0.25">
      <c r="A558" s="4">
        <f t="shared" si="8"/>
        <v>556</v>
      </c>
    </row>
    <row r="559" spans="1:1" x14ac:dyDescent="0.25">
      <c r="A559" s="4">
        <f t="shared" si="8"/>
        <v>557</v>
      </c>
    </row>
    <row r="560" spans="1:1" x14ac:dyDescent="0.25">
      <c r="A560" s="4">
        <f t="shared" si="8"/>
        <v>558</v>
      </c>
    </row>
    <row r="561" spans="1:1" x14ac:dyDescent="0.25">
      <c r="A561" s="4">
        <f t="shared" si="8"/>
        <v>559</v>
      </c>
    </row>
    <row r="562" spans="1:1" x14ac:dyDescent="0.25">
      <c r="A562" s="4">
        <f t="shared" si="8"/>
        <v>560</v>
      </c>
    </row>
    <row r="563" spans="1:1" x14ac:dyDescent="0.25">
      <c r="A563" s="4">
        <f t="shared" si="8"/>
        <v>561</v>
      </c>
    </row>
    <row r="564" spans="1:1" x14ac:dyDescent="0.25">
      <c r="A564" s="4">
        <f t="shared" si="8"/>
        <v>562</v>
      </c>
    </row>
    <row r="565" spans="1:1" x14ac:dyDescent="0.25">
      <c r="A565" s="4">
        <f t="shared" si="8"/>
        <v>563</v>
      </c>
    </row>
    <row r="566" spans="1:1" x14ac:dyDescent="0.25">
      <c r="A566" s="4">
        <f t="shared" si="8"/>
        <v>564</v>
      </c>
    </row>
    <row r="567" spans="1:1" x14ac:dyDescent="0.25">
      <c r="A567" s="4">
        <f t="shared" si="8"/>
        <v>565</v>
      </c>
    </row>
    <row r="568" spans="1:1" x14ac:dyDescent="0.25">
      <c r="A568" s="4">
        <f t="shared" si="8"/>
        <v>566</v>
      </c>
    </row>
    <row r="569" spans="1:1" x14ac:dyDescent="0.25">
      <c r="A569" s="4">
        <f t="shared" si="8"/>
        <v>567</v>
      </c>
    </row>
    <row r="570" spans="1:1" x14ac:dyDescent="0.25">
      <c r="A570" s="4">
        <f t="shared" si="8"/>
        <v>568</v>
      </c>
    </row>
    <row r="571" spans="1:1" x14ac:dyDescent="0.25">
      <c r="A571" s="4">
        <f t="shared" si="8"/>
        <v>569</v>
      </c>
    </row>
    <row r="572" spans="1:1" x14ac:dyDescent="0.25">
      <c r="A572" s="4">
        <f t="shared" si="8"/>
        <v>570</v>
      </c>
    </row>
    <row r="573" spans="1:1" x14ac:dyDescent="0.25">
      <c r="A573" s="4">
        <f t="shared" si="8"/>
        <v>571</v>
      </c>
    </row>
    <row r="574" spans="1:1" x14ac:dyDescent="0.25">
      <c r="A574" s="4">
        <f t="shared" si="8"/>
        <v>572</v>
      </c>
    </row>
    <row r="575" spans="1:1" x14ac:dyDescent="0.25">
      <c r="A575" s="4">
        <f t="shared" si="8"/>
        <v>573</v>
      </c>
    </row>
    <row r="576" spans="1:1" x14ac:dyDescent="0.25">
      <c r="A576" s="4">
        <f t="shared" si="8"/>
        <v>574</v>
      </c>
    </row>
    <row r="577" spans="1:1" x14ac:dyDescent="0.25">
      <c r="A577" s="4">
        <f t="shared" si="8"/>
        <v>575</v>
      </c>
    </row>
    <row r="578" spans="1:1" x14ac:dyDescent="0.25">
      <c r="A578" s="4">
        <f t="shared" si="8"/>
        <v>576</v>
      </c>
    </row>
    <row r="579" spans="1:1" x14ac:dyDescent="0.25">
      <c r="A579" s="4">
        <f t="shared" si="8"/>
        <v>577</v>
      </c>
    </row>
    <row r="580" spans="1:1" x14ac:dyDescent="0.25">
      <c r="A580" s="4">
        <f t="shared" si="8"/>
        <v>578</v>
      </c>
    </row>
    <row r="581" spans="1:1" x14ac:dyDescent="0.25">
      <c r="A581" s="4">
        <f t="shared" ref="A581:A644" si="9">A580+1</f>
        <v>579</v>
      </c>
    </row>
    <row r="582" spans="1:1" x14ac:dyDescent="0.25">
      <c r="A582" s="4">
        <f t="shared" si="9"/>
        <v>580</v>
      </c>
    </row>
    <row r="583" spans="1:1" x14ac:dyDescent="0.25">
      <c r="A583" s="4">
        <f t="shared" si="9"/>
        <v>581</v>
      </c>
    </row>
    <row r="584" spans="1:1" x14ac:dyDescent="0.25">
      <c r="A584" s="4">
        <f t="shared" si="9"/>
        <v>582</v>
      </c>
    </row>
    <row r="585" spans="1:1" x14ac:dyDescent="0.25">
      <c r="A585" s="4">
        <f t="shared" si="9"/>
        <v>583</v>
      </c>
    </row>
    <row r="586" spans="1:1" x14ac:dyDescent="0.25">
      <c r="A586" s="4">
        <f t="shared" si="9"/>
        <v>584</v>
      </c>
    </row>
    <row r="587" spans="1:1" x14ac:dyDescent="0.25">
      <c r="A587" s="4">
        <f t="shared" si="9"/>
        <v>585</v>
      </c>
    </row>
    <row r="588" spans="1:1" x14ac:dyDescent="0.25">
      <c r="A588" s="4">
        <f t="shared" si="9"/>
        <v>586</v>
      </c>
    </row>
    <row r="589" spans="1:1" x14ac:dyDescent="0.25">
      <c r="A589" s="4">
        <f t="shared" si="9"/>
        <v>587</v>
      </c>
    </row>
    <row r="590" spans="1:1" x14ac:dyDescent="0.25">
      <c r="A590" s="4">
        <f t="shared" si="9"/>
        <v>588</v>
      </c>
    </row>
    <row r="591" spans="1:1" x14ac:dyDescent="0.25">
      <c r="A591" s="4">
        <f t="shared" si="9"/>
        <v>589</v>
      </c>
    </row>
    <row r="592" spans="1:1" x14ac:dyDescent="0.25">
      <c r="A592" s="4">
        <f t="shared" si="9"/>
        <v>590</v>
      </c>
    </row>
    <row r="593" spans="1:1" x14ac:dyDescent="0.25">
      <c r="A593" s="4">
        <f t="shared" si="9"/>
        <v>591</v>
      </c>
    </row>
    <row r="594" spans="1:1" x14ac:dyDescent="0.25">
      <c r="A594" s="4">
        <f t="shared" si="9"/>
        <v>592</v>
      </c>
    </row>
    <row r="595" spans="1:1" x14ac:dyDescent="0.25">
      <c r="A595" s="4">
        <f t="shared" si="9"/>
        <v>593</v>
      </c>
    </row>
    <row r="596" spans="1:1" x14ac:dyDescent="0.25">
      <c r="A596" s="4">
        <f t="shared" si="9"/>
        <v>594</v>
      </c>
    </row>
    <row r="597" spans="1:1" x14ac:dyDescent="0.25">
      <c r="A597" s="4">
        <f t="shared" si="9"/>
        <v>595</v>
      </c>
    </row>
    <row r="598" spans="1:1" x14ac:dyDescent="0.25">
      <c r="A598" s="4">
        <f t="shared" si="9"/>
        <v>596</v>
      </c>
    </row>
    <row r="599" spans="1:1" x14ac:dyDescent="0.25">
      <c r="A599" s="4">
        <f t="shared" si="9"/>
        <v>597</v>
      </c>
    </row>
    <row r="600" spans="1:1" x14ac:dyDescent="0.25">
      <c r="A600" s="4">
        <f t="shared" si="9"/>
        <v>598</v>
      </c>
    </row>
    <row r="601" spans="1:1" x14ac:dyDescent="0.25">
      <c r="A601" s="4">
        <f t="shared" si="9"/>
        <v>599</v>
      </c>
    </row>
    <row r="602" spans="1:1" x14ac:dyDescent="0.25">
      <c r="A602" s="4">
        <f t="shared" si="9"/>
        <v>600</v>
      </c>
    </row>
    <row r="603" spans="1:1" x14ac:dyDescent="0.25">
      <c r="A603" s="4">
        <f t="shared" si="9"/>
        <v>601</v>
      </c>
    </row>
    <row r="604" spans="1:1" x14ac:dyDescent="0.25">
      <c r="A604" s="4">
        <f t="shared" si="9"/>
        <v>602</v>
      </c>
    </row>
    <row r="605" spans="1:1" x14ac:dyDescent="0.25">
      <c r="A605" s="4">
        <f t="shared" si="9"/>
        <v>603</v>
      </c>
    </row>
    <row r="606" spans="1:1" x14ac:dyDescent="0.25">
      <c r="A606" s="4">
        <f t="shared" si="9"/>
        <v>604</v>
      </c>
    </row>
    <row r="607" spans="1:1" x14ac:dyDescent="0.25">
      <c r="A607" s="4">
        <f t="shared" si="9"/>
        <v>605</v>
      </c>
    </row>
    <row r="608" spans="1:1" x14ac:dyDescent="0.25">
      <c r="A608" s="4">
        <f t="shared" si="9"/>
        <v>606</v>
      </c>
    </row>
    <row r="609" spans="1:1" x14ac:dyDescent="0.25">
      <c r="A609" s="4">
        <f t="shared" si="9"/>
        <v>607</v>
      </c>
    </row>
    <row r="610" spans="1:1" x14ac:dyDescent="0.25">
      <c r="A610" s="4">
        <f t="shared" si="9"/>
        <v>608</v>
      </c>
    </row>
    <row r="611" spans="1:1" x14ac:dyDescent="0.25">
      <c r="A611" s="4">
        <f t="shared" si="9"/>
        <v>609</v>
      </c>
    </row>
    <row r="612" spans="1:1" x14ac:dyDescent="0.25">
      <c r="A612" s="4">
        <f t="shared" si="9"/>
        <v>610</v>
      </c>
    </row>
    <row r="613" spans="1:1" x14ac:dyDescent="0.25">
      <c r="A613" s="4">
        <f t="shared" si="9"/>
        <v>611</v>
      </c>
    </row>
    <row r="614" spans="1:1" x14ac:dyDescent="0.25">
      <c r="A614" s="4">
        <f t="shared" si="9"/>
        <v>612</v>
      </c>
    </row>
    <row r="615" spans="1:1" x14ac:dyDescent="0.25">
      <c r="A615" s="4">
        <f t="shared" si="9"/>
        <v>613</v>
      </c>
    </row>
    <row r="616" spans="1:1" x14ac:dyDescent="0.25">
      <c r="A616" s="4">
        <f t="shared" si="9"/>
        <v>614</v>
      </c>
    </row>
    <row r="617" spans="1:1" x14ac:dyDescent="0.25">
      <c r="A617" s="4">
        <f t="shared" si="9"/>
        <v>615</v>
      </c>
    </row>
    <row r="618" spans="1:1" x14ac:dyDescent="0.25">
      <c r="A618" s="4">
        <f t="shared" si="9"/>
        <v>616</v>
      </c>
    </row>
    <row r="619" spans="1:1" x14ac:dyDescent="0.25">
      <c r="A619" s="4">
        <f t="shared" si="9"/>
        <v>617</v>
      </c>
    </row>
    <row r="620" spans="1:1" x14ac:dyDescent="0.25">
      <c r="A620" s="4">
        <f t="shared" si="9"/>
        <v>618</v>
      </c>
    </row>
    <row r="621" spans="1:1" x14ac:dyDescent="0.25">
      <c r="A621" s="4">
        <f t="shared" si="9"/>
        <v>619</v>
      </c>
    </row>
    <row r="622" spans="1:1" x14ac:dyDescent="0.25">
      <c r="A622" s="4">
        <f t="shared" si="9"/>
        <v>620</v>
      </c>
    </row>
    <row r="623" spans="1:1" x14ac:dyDescent="0.25">
      <c r="A623" s="4">
        <f t="shared" si="9"/>
        <v>621</v>
      </c>
    </row>
    <row r="624" spans="1:1" x14ac:dyDescent="0.25">
      <c r="A624" s="4">
        <f t="shared" si="9"/>
        <v>622</v>
      </c>
    </row>
    <row r="625" spans="1:1" x14ac:dyDescent="0.25">
      <c r="A625" s="4">
        <f t="shared" si="9"/>
        <v>623</v>
      </c>
    </row>
    <row r="626" spans="1:1" x14ac:dyDescent="0.25">
      <c r="A626" s="4">
        <f t="shared" si="9"/>
        <v>624</v>
      </c>
    </row>
    <row r="627" spans="1:1" x14ac:dyDescent="0.25">
      <c r="A627" s="4">
        <f t="shared" si="9"/>
        <v>625</v>
      </c>
    </row>
    <row r="628" spans="1:1" x14ac:dyDescent="0.25">
      <c r="A628" s="4">
        <f t="shared" si="9"/>
        <v>626</v>
      </c>
    </row>
    <row r="629" spans="1:1" x14ac:dyDescent="0.25">
      <c r="A629" s="4">
        <f t="shared" si="9"/>
        <v>627</v>
      </c>
    </row>
    <row r="630" spans="1:1" x14ac:dyDescent="0.25">
      <c r="A630" s="4">
        <f t="shared" si="9"/>
        <v>628</v>
      </c>
    </row>
    <row r="631" spans="1:1" x14ac:dyDescent="0.25">
      <c r="A631" s="4">
        <f t="shared" si="9"/>
        <v>629</v>
      </c>
    </row>
    <row r="632" spans="1:1" x14ac:dyDescent="0.25">
      <c r="A632" s="4">
        <f t="shared" si="9"/>
        <v>630</v>
      </c>
    </row>
    <row r="633" spans="1:1" x14ac:dyDescent="0.25">
      <c r="A633" s="4">
        <f t="shared" si="9"/>
        <v>631</v>
      </c>
    </row>
    <row r="634" spans="1:1" x14ac:dyDescent="0.25">
      <c r="A634" s="4">
        <f t="shared" si="9"/>
        <v>632</v>
      </c>
    </row>
    <row r="635" spans="1:1" x14ac:dyDescent="0.25">
      <c r="A635" s="4">
        <f t="shared" si="9"/>
        <v>633</v>
      </c>
    </row>
    <row r="636" spans="1:1" x14ac:dyDescent="0.25">
      <c r="A636" s="4">
        <f t="shared" si="9"/>
        <v>634</v>
      </c>
    </row>
    <row r="637" spans="1:1" x14ac:dyDescent="0.25">
      <c r="A637" s="4">
        <f t="shared" si="9"/>
        <v>635</v>
      </c>
    </row>
    <row r="638" spans="1:1" x14ac:dyDescent="0.25">
      <c r="A638" s="4">
        <f t="shared" si="9"/>
        <v>636</v>
      </c>
    </row>
    <row r="639" spans="1:1" x14ac:dyDescent="0.25">
      <c r="A639" s="4">
        <f t="shared" si="9"/>
        <v>637</v>
      </c>
    </row>
    <row r="640" spans="1:1" x14ac:dyDescent="0.25">
      <c r="A640" s="4">
        <f t="shared" si="9"/>
        <v>638</v>
      </c>
    </row>
    <row r="641" spans="1:1" x14ac:dyDescent="0.25">
      <c r="A641" s="4">
        <f t="shared" si="9"/>
        <v>639</v>
      </c>
    </row>
    <row r="642" spans="1:1" x14ac:dyDescent="0.25">
      <c r="A642" s="4">
        <f t="shared" si="9"/>
        <v>640</v>
      </c>
    </row>
    <row r="643" spans="1:1" x14ac:dyDescent="0.25">
      <c r="A643" s="4">
        <f t="shared" si="9"/>
        <v>641</v>
      </c>
    </row>
    <row r="644" spans="1:1" x14ac:dyDescent="0.25">
      <c r="A644" s="4">
        <f t="shared" si="9"/>
        <v>642</v>
      </c>
    </row>
    <row r="645" spans="1:1" x14ac:dyDescent="0.25">
      <c r="A645" s="4">
        <f t="shared" ref="A645:A708" si="10">A644+1</f>
        <v>643</v>
      </c>
    </row>
    <row r="646" spans="1:1" x14ac:dyDescent="0.25">
      <c r="A646" s="4">
        <f t="shared" si="10"/>
        <v>644</v>
      </c>
    </row>
    <row r="647" spans="1:1" x14ac:dyDescent="0.25">
      <c r="A647" s="4">
        <f t="shared" si="10"/>
        <v>645</v>
      </c>
    </row>
    <row r="648" spans="1:1" x14ac:dyDescent="0.25">
      <c r="A648" s="4">
        <f t="shared" si="10"/>
        <v>646</v>
      </c>
    </row>
    <row r="649" spans="1:1" x14ac:dyDescent="0.25">
      <c r="A649" s="4">
        <f t="shared" si="10"/>
        <v>647</v>
      </c>
    </row>
    <row r="650" spans="1:1" x14ac:dyDescent="0.25">
      <c r="A650" s="4">
        <f t="shared" si="10"/>
        <v>648</v>
      </c>
    </row>
    <row r="651" spans="1:1" x14ac:dyDescent="0.25">
      <c r="A651" s="4">
        <f t="shared" si="10"/>
        <v>649</v>
      </c>
    </row>
    <row r="652" spans="1:1" x14ac:dyDescent="0.25">
      <c r="A652" s="4">
        <f t="shared" si="10"/>
        <v>650</v>
      </c>
    </row>
    <row r="653" spans="1:1" x14ac:dyDescent="0.25">
      <c r="A653" s="4">
        <f t="shared" si="10"/>
        <v>651</v>
      </c>
    </row>
    <row r="654" spans="1:1" x14ac:dyDescent="0.25">
      <c r="A654" s="4">
        <f t="shared" si="10"/>
        <v>652</v>
      </c>
    </row>
    <row r="655" spans="1:1" x14ac:dyDescent="0.25">
      <c r="A655" s="4">
        <f t="shared" si="10"/>
        <v>653</v>
      </c>
    </row>
    <row r="656" spans="1:1" x14ac:dyDescent="0.25">
      <c r="A656" s="4">
        <f t="shared" si="10"/>
        <v>654</v>
      </c>
    </row>
    <row r="657" spans="1:1" x14ac:dyDescent="0.25">
      <c r="A657" s="4">
        <f t="shared" si="10"/>
        <v>655</v>
      </c>
    </row>
    <row r="658" spans="1:1" x14ac:dyDescent="0.25">
      <c r="A658" s="4">
        <f t="shared" si="10"/>
        <v>656</v>
      </c>
    </row>
    <row r="659" spans="1:1" x14ac:dyDescent="0.25">
      <c r="A659" s="4">
        <f t="shared" si="10"/>
        <v>657</v>
      </c>
    </row>
    <row r="660" spans="1:1" x14ac:dyDescent="0.25">
      <c r="A660" s="4">
        <f t="shared" si="10"/>
        <v>658</v>
      </c>
    </row>
    <row r="661" spans="1:1" x14ac:dyDescent="0.25">
      <c r="A661" s="4">
        <f t="shared" si="10"/>
        <v>659</v>
      </c>
    </row>
    <row r="662" spans="1:1" x14ac:dyDescent="0.25">
      <c r="A662" s="4">
        <f t="shared" si="10"/>
        <v>660</v>
      </c>
    </row>
    <row r="663" spans="1:1" x14ac:dyDescent="0.25">
      <c r="A663" s="4">
        <f t="shared" si="10"/>
        <v>661</v>
      </c>
    </row>
    <row r="664" spans="1:1" x14ac:dyDescent="0.25">
      <c r="A664" s="4">
        <f t="shared" si="10"/>
        <v>662</v>
      </c>
    </row>
    <row r="665" spans="1:1" x14ac:dyDescent="0.25">
      <c r="A665" s="4">
        <f t="shared" si="10"/>
        <v>663</v>
      </c>
    </row>
    <row r="666" spans="1:1" x14ac:dyDescent="0.25">
      <c r="A666" s="4">
        <f t="shared" si="10"/>
        <v>664</v>
      </c>
    </row>
    <row r="667" spans="1:1" x14ac:dyDescent="0.25">
      <c r="A667" s="4">
        <f t="shared" si="10"/>
        <v>665</v>
      </c>
    </row>
    <row r="668" spans="1:1" x14ac:dyDescent="0.25">
      <c r="A668" s="4">
        <f t="shared" si="10"/>
        <v>666</v>
      </c>
    </row>
    <row r="669" spans="1:1" x14ac:dyDescent="0.25">
      <c r="A669" s="4">
        <f t="shared" si="10"/>
        <v>667</v>
      </c>
    </row>
    <row r="670" spans="1:1" x14ac:dyDescent="0.25">
      <c r="A670" s="4">
        <f t="shared" si="10"/>
        <v>668</v>
      </c>
    </row>
    <row r="671" spans="1:1" x14ac:dyDescent="0.25">
      <c r="A671" s="4">
        <f t="shared" si="10"/>
        <v>669</v>
      </c>
    </row>
    <row r="672" spans="1:1" x14ac:dyDescent="0.25">
      <c r="A672" s="4">
        <f t="shared" si="10"/>
        <v>670</v>
      </c>
    </row>
    <row r="673" spans="1:1" x14ac:dyDescent="0.25">
      <c r="A673" s="4">
        <f t="shared" si="10"/>
        <v>671</v>
      </c>
    </row>
    <row r="674" spans="1:1" x14ac:dyDescent="0.25">
      <c r="A674" s="4">
        <f t="shared" si="10"/>
        <v>672</v>
      </c>
    </row>
    <row r="675" spans="1:1" x14ac:dyDescent="0.25">
      <c r="A675" s="4">
        <f t="shared" si="10"/>
        <v>673</v>
      </c>
    </row>
    <row r="676" spans="1:1" x14ac:dyDescent="0.25">
      <c r="A676" s="4">
        <f t="shared" si="10"/>
        <v>674</v>
      </c>
    </row>
    <row r="677" spans="1:1" x14ac:dyDescent="0.25">
      <c r="A677" s="4">
        <f t="shared" si="10"/>
        <v>675</v>
      </c>
    </row>
    <row r="678" spans="1:1" x14ac:dyDescent="0.25">
      <c r="A678" s="4">
        <f t="shared" si="10"/>
        <v>676</v>
      </c>
    </row>
    <row r="679" spans="1:1" x14ac:dyDescent="0.25">
      <c r="A679" s="4">
        <f t="shared" si="10"/>
        <v>677</v>
      </c>
    </row>
    <row r="680" spans="1:1" x14ac:dyDescent="0.25">
      <c r="A680" s="4">
        <f t="shared" si="10"/>
        <v>678</v>
      </c>
    </row>
    <row r="681" spans="1:1" x14ac:dyDescent="0.25">
      <c r="A681" s="4">
        <f t="shared" si="10"/>
        <v>679</v>
      </c>
    </row>
    <row r="682" spans="1:1" x14ac:dyDescent="0.25">
      <c r="A682" s="4">
        <f t="shared" si="10"/>
        <v>680</v>
      </c>
    </row>
    <row r="683" spans="1:1" x14ac:dyDescent="0.25">
      <c r="A683" s="4">
        <f t="shared" si="10"/>
        <v>681</v>
      </c>
    </row>
    <row r="684" spans="1:1" x14ac:dyDescent="0.25">
      <c r="A684" s="4">
        <f t="shared" si="10"/>
        <v>682</v>
      </c>
    </row>
    <row r="685" spans="1:1" x14ac:dyDescent="0.25">
      <c r="A685" s="4">
        <f t="shared" si="10"/>
        <v>683</v>
      </c>
    </row>
    <row r="686" spans="1:1" x14ac:dyDescent="0.25">
      <c r="A686" s="4">
        <f t="shared" si="10"/>
        <v>684</v>
      </c>
    </row>
    <row r="687" spans="1:1" x14ac:dyDescent="0.25">
      <c r="A687" s="4">
        <f t="shared" si="10"/>
        <v>685</v>
      </c>
    </row>
    <row r="688" spans="1:1" x14ac:dyDescent="0.25">
      <c r="A688" s="4">
        <f t="shared" si="10"/>
        <v>686</v>
      </c>
    </row>
    <row r="689" spans="1:1" x14ac:dyDescent="0.25">
      <c r="A689" s="4">
        <f t="shared" si="10"/>
        <v>687</v>
      </c>
    </row>
    <row r="690" spans="1:1" x14ac:dyDescent="0.25">
      <c r="A690" s="4">
        <f t="shared" si="10"/>
        <v>688</v>
      </c>
    </row>
    <row r="691" spans="1:1" x14ac:dyDescent="0.25">
      <c r="A691" s="4">
        <f t="shared" si="10"/>
        <v>689</v>
      </c>
    </row>
    <row r="692" spans="1:1" x14ac:dyDescent="0.25">
      <c r="A692" s="4">
        <f t="shared" si="10"/>
        <v>690</v>
      </c>
    </row>
    <row r="693" spans="1:1" x14ac:dyDescent="0.25">
      <c r="A693" s="4">
        <f t="shared" si="10"/>
        <v>691</v>
      </c>
    </row>
    <row r="694" spans="1:1" x14ac:dyDescent="0.25">
      <c r="A694" s="4">
        <f t="shared" si="10"/>
        <v>692</v>
      </c>
    </row>
    <row r="695" spans="1:1" x14ac:dyDescent="0.25">
      <c r="A695" s="4">
        <f t="shared" si="10"/>
        <v>693</v>
      </c>
    </row>
    <row r="696" spans="1:1" x14ac:dyDescent="0.25">
      <c r="A696" s="4">
        <f t="shared" si="10"/>
        <v>694</v>
      </c>
    </row>
    <row r="697" spans="1:1" x14ac:dyDescent="0.25">
      <c r="A697" s="4">
        <f t="shared" si="10"/>
        <v>695</v>
      </c>
    </row>
    <row r="698" spans="1:1" x14ac:dyDescent="0.25">
      <c r="A698" s="4">
        <f t="shared" si="10"/>
        <v>696</v>
      </c>
    </row>
    <row r="699" spans="1:1" x14ac:dyDescent="0.25">
      <c r="A699" s="4">
        <f t="shared" si="10"/>
        <v>697</v>
      </c>
    </row>
    <row r="700" spans="1:1" x14ac:dyDescent="0.25">
      <c r="A700" s="4">
        <f t="shared" si="10"/>
        <v>698</v>
      </c>
    </row>
    <row r="701" spans="1:1" x14ac:dyDescent="0.25">
      <c r="A701" s="4">
        <f t="shared" si="10"/>
        <v>699</v>
      </c>
    </row>
    <row r="702" spans="1:1" x14ac:dyDescent="0.25">
      <c r="A702" s="4">
        <f t="shared" si="10"/>
        <v>700</v>
      </c>
    </row>
    <row r="703" spans="1:1" x14ac:dyDescent="0.25">
      <c r="A703" s="4">
        <f t="shared" si="10"/>
        <v>701</v>
      </c>
    </row>
    <row r="704" spans="1:1" x14ac:dyDescent="0.25">
      <c r="A704" s="4">
        <f t="shared" si="10"/>
        <v>702</v>
      </c>
    </row>
    <row r="705" spans="1:1" x14ac:dyDescent="0.25">
      <c r="A705" s="4">
        <f t="shared" si="10"/>
        <v>703</v>
      </c>
    </row>
    <row r="706" spans="1:1" x14ac:dyDescent="0.25">
      <c r="A706" s="4">
        <f t="shared" si="10"/>
        <v>704</v>
      </c>
    </row>
    <row r="707" spans="1:1" x14ac:dyDescent="0.25">
      <c r="A707" s="4">
        <f t="shared" si="10"/>
        <v>705</v>
      </c>
    </row>
    <row r="708" spans="1:1" x14ac:dyDescent="0.25">
      <c r="A708" s="4">
        <f t="shared" si="10"/>
        <v>706</v>
      </c>
    </row>
    <row r="709" spans="1:1" x14ac:dyDescent="0.25">
      <c r="A709" s="4">
        <f t="shared" ref="A709:A772" si="11">A708+1</f>
        <v>707</v>
      </c>
    </row>
    <row r="710" spans="1:1" x14ac:dyDescent="0.25">
      <c r="A710" s="4">
        <f t="shared" si="11"/>
        <v>708</v>
      </c>
    </row>
    <row r="711" spans="1:1" x14ac:dyDescent="0.25">
      <c r="A711" s="4">
        <f t="shared" si="11"/>
        <v>709</v>
      </c>
    </row>
    <row r="712" spans="1:1" x14ac:dyDescent="0.25">
      <c r="A712" s="4">
        <f t="shared" si="11"/>
        <v>710</v>
      </c>
    </row>
    <row r="713" spans="1:1" x14ac:dyDescent="0.25">
      <c r="A713" s="4">
        <f t="shared" si="11"/>
        <v>711</v>
      </c>
    </row>
    <row r="714" spans="1:1" x14ac:dyDescent="0.25">
      <c r="A714" s="4">
        <f t="shared" si="11"/>
        <v>712</v>
      </c>
    </row>
    <row r="715" spans="1:1" x14ac:dyDescent="0.25">
      <c r="A715" s="4">
        <f t="shared" si="11"/>
        <v>713</v>
      </c>
    </row>
    <row r="716" spans="1:1" x14ac:dyDescent="0.25">
      <c r="A716" s="4">
        <f t="shared" si="11"/>
        <v>714</v>
      </c>
    </row>
    <row r="717" spans="1:1" x14ac:dyDescent="0.25">
      <c r="A717" s="4">
        <f t="shared" si="11"/>
        <v>715</v>
      </c>
    </row>
    <row r="718" spans="1:1" x14ac:dyDescent="0.25">
      <c r="A718" s="4">
        <f t="shared" si="11"/>
        <v>716</v>
      </c>
    </row>
    <row r="719" spans="1:1" x14ac:dyDescent="0.25">
      <c r="A719" s="4">
        <f t="shared" si="11"/>
        <v>717</v>
      </c>
    </row>
    <row r="720" spans="1:1" x14ac:dyDescent="0.25">
      <c r="A720" s="4">
        <f t="shared" si="11"/>
        <v>718</v>
      </c>
    </row>
    <row r="721" spans="1:1" x14ac:dyDescent="0.25">
      <c r="A721" s="4">
        <f t="shared" si="11"/>
        <v>719</v>
      </c>
    </row>
    <row r="722" spans="1:1" x14ac:dyDescent="0.25">
      <c r="A722" s="4">
        <f t="shared" si="11"/>
        <v>720</v>
      </c>
    </row>
    <row r="723" spans="1:1" x14ac:dyDescent="0.25">
      <c r="A723" s="4">
        <f t="shared" si="11"/>
        <v>721</v>
      </c>
    </row>
    <row r="724" spans="1:1" x14ac:dyDescent="0.25">
      <c r="A724" s="4">
        <f t="shared" si="11"/>
        <v>722</v>
      </c>
    </row>
    <row r="725" spans="1:1" x14ac:dyDescent="0.25">
      <c r="A725" s="4">
        <f t="shared" si="11"/>
        <v>723</v>
      </c>
    </row>
    <row r="726" spans="1:1" x14ac:dyDescent="0.25">
      <c r="A726" s="4">
        <f t="shared" si="11"/>
        <v>724</v>
      </c>
    </row>
    <row r="727" spans="1:1" x14ac:dyDescent="0.25">
      <c r="A727" s="4">
        <f t="shared" si="11"/>
        <v>725</v>
      </c>
    </row>
    <row r="728" spans="1:1" x14ac:dyDescent="0.25">
      <c r="A728" s="4">
        <f t="shared" si="11"/>
        <v>726</v>
      </c>
    </row>
    <row r="729" spans="1:1" x14ac:dyDescent="0.25">
      <c r="A729" s="4">
        <f t="shared" si="11"/>
        <v>727</v>
      </c>
    </row>
    <row r="730" spans="1:1" x14ac:dyDescent="0.25">
      <c r="A730" s="4">
        <f t="shared" si="11"/>
        <v>728</v>
      </c>
    </row>
    <row r="731" spans="1:1" x14ac:dyDescent="0.25">
      <c r="A731" s="4">
        <f t="shared" si="11"/>
        <v>729</v>
      </c>
    </row>
    <row r="732" spans="1:1" x14ac:dyDescent="0.25">
      <c r="A732" s="4">
        <f t="shared" si="11"/>
        <v>730</v>
      </c>
    </row>
    <row r="733" spans="1:1" x14ac:dyDescent="0.25">
      <c r="A733" s="4">
        <f t="shared" si="11"/>
        <v>731</v>
      </c>
    </row>
    <row r="734" spans="1:1" x14ac:dyDescent="0.25">
      <c r="A734" s="4">
        <f t="shared" si="11"/>
        <v>732</v>
      </c>
    </row>
    <row r="735" spans="1:1" x14ac:dyDescent="0.25">
      <c r="A735" s="4">
        <f t="shared" si="11"/>
        <v>733</v>
      </c>
    </row>
    <row r="736" spans="1:1" x14ac:dyDescent="0.25">
      <c r="A736" s="4">
        <f t="shared" si="11"/>
        <v>734</v>
      </c>
    </row>
    <row r="737" spans="1:1" x14ac:dyDescent="0.25">
      <c r="A737" s="4">
        <f t="shared" si="11"/>
        <v>735</v>
      </c>
    </row>
    <row r="738" spans="1:1" x14ac:dyDescent="0.25">
      <c r="A738" s="4">
        <f t="shared" si="11"/>
        <v>736</v>
      </c>
    </row>
    <row r="739" spans="1:1" x14ac:dyDescent="0.25">
      <c r="A739" s="4">
        <f t="shared" si="11"/>
        <v>737</v>
      </c>
    </row>
    <row r="740" spans="1:1" x14ac:dyDescent="0.25">
      <c r="A740" s="4">
        <f t="shared" si="11"/>
        <v>738</v>
      </c>
    </row>
    <row r="741" spans="1:1" x14ac:dyDescent="0.25">
      <c r="A741" s="4">
        <f t="shared" si="11"/>
        <v>739</v>
      </c>
    </row>
    <row r="742" spans="1:1" x14ac:dyDescent="0.25">
      <c r="A742" s="4">
        <f t="shared" si="11"/>
        <v>740</v>
      </c>
    </row>
    <row r="743" spans="1:1" x14ac:dyDescent="0.25">
      <c r="A743" s="4">
        <f t="shared" si="11"/>
        <v>741</v>
      </c>
    </row>
    <row r="744" spans="1:1" x14ac:dyDescent="0.25">
      <c r="A744" s="4">
        <f t="shared" si="11"/>
        <v>742</v>
      </c>
    </row>
    <row r="745" spans="1:1" x14ac:dyDescent="0.25">
      <c r="A745" s="4">
        <f t="shared" si="11"/>
        <v>743</v>
      </c>
    </row>
    <row r="746" spans="1:1" x14ac:dyDescent="0.25">
      <c r="A746" s="4">
        <f t="shared" si="11"/>
        <v>744</v>
      </c>
    </row>
    <row r="747" spans="1:1" x14ac:dyDescent="0.25">
      <c r="A747" s="4">
        <f t="shared" si="11"/>
        <v>745</v>
      </c>
    </row>
    <row r="748" spans="1:1" x14ac:dyDescent="0.25">
      <c r="A748" s="4">
        <f t="shared" si="11"/>
        <v>746</v>
      </c>
    </row>
    <row r="749" spans="1:1" x14ac:dyDescent="0.25">
      <c r="A749" s="4">
        <f t="shared" si="11"/>
        <v>747</v>
      </c>
    </row>
    <row r="750" spans="1:1" x14ac:dyDescent="0.25">
      <c r="A750" s="4">
        <f t="shared" si="11"/>
        <v>748</v>
      </c>
    </row>
    <row r="751" spans="1:1" x14ac:dyDescent="0.25">
      <c r="A751" s="4">
        <f t="shared" si="11"/>
        <v>749</v>
      </c>
    </row>
    <row r="752" spans="1:1" x14ac:dyDescent="0.25">
      <c r="A752" s="4">
        <f t="shared" si="11"/>
        <v>750</v>
      </c>
    </row>
    <row r="753" spans="1:1" x14ac:dyDescent="0.25">
      <c r="A753" s="4">
        <f t="shared" si="11"/>
        <v>751</v>
      </c>
    </row>
    <row r="754" spans="1:1" x14ac:dyDescent="0.25">
      <c r="A754" s="4">
        <f t="shared" si="11"/>
        <v>752</v>
      </c>
    </row>
    <row r="755" spans="1:1" x14ac:dyDescent="0.25">
      <c r="A755" s="4">
        <f t="shared" si="11"/>
        <v>753</v>
      </c>
    </row>
    <row r="756" spans="1:1" x14ac:dyDescent="0.25">
      <c r="A756" s="4">
        <f t="shared" si="11"/>
        <v>754</v>
      </c>
    </row>
    <row r="757" spans="1:1" x14ac:dyDescent="0.25">
      <c r="A757" s="4">
        <f t="shared" si="11"/>
        <v>755</v>
      </c>
    </row>
    <row r="758" spans="1:1" x14ac:dyDescent="0.25">
      <c r="A758" s="4">
        <f t="shared" si="11"/>
        <v>756</v>
      </c>
    </row>
    <row r="759" spans="1:1" x14ac:dyDescent="0.25">
      <c r="A759" s="4">
        <f t="shared" si="11"/>
        <v>757</v>
      </c>
    </row>
    <row r="760" spans="1:1" x14ac:dyDescent="0.25">
      <c r="A760" s="4">
        <f t="shared" si="11"/>
        <v>758</v>
      </c>
    </row>
    <row r="761" spans="1:1" x14ac:dyDescent="0.25">
      <c r="A761" s="4">
        <f t="shared" si="11"/>
        <v>759</v>
      </c>
    </row>
    <row r="762" spans="1:1" x14ac:dyDescent="0.25">
      <c r="A762" s="4">
        <f t="shared" si="11"/>
        <v>760</v>
      </c>
    </row>
    <row r="763" spans="1:1" x14ac:dyDescent="0.25">
      <c r="A763" s="4">
        <f t="shared" si="11"/>
        <v>761</v>
      </c>
    </row>
    <row r="764" spans="1:1" x14ac:dyDescent="0.25">
      <c r="A764" s="4">
        <f t="shared" si="11"/>
        <v>762</v>
      </c>
    </row>
    <row r="765" spans="1:1" x14ac:dyDescent="0.25">
      <c r="A765" s="4">
        <f t="shared" si="11"/>
        <v>763</v>
      </c>
    </row>
    <row r="766" spans="1:1" x14ac:dyDescent="0.25">
      <c r="A766" s="4">
        <f t="shared" si="11"/>
        <v>764</v>
      </c>
    </row>
    <row r="767" spans="1:1" x14ac:dyDescent="0.25">
      <c r="A767" s="4">
        <f t="shared" si="11"/>
        <v>765</v>
      </c>
    </row>
    <row r="768" spans="1:1" x14ac:dyDescent="0.25">
      <c r="A768" s="4">
        <f t="shared" si="11"/>
        <v>766</v>
      </c>
    </row>
    <row r="769" spans="1:1" x14ac:dyDescent="0.25">
      <c r="A769" s="4">
        <f t="shared" si="11"/>
        <v>767</v>
      </c>
    </row>
    <row r="770" spans="1:1" x14ac:dyDescent="0.25">
      <c r="A770" s="4">
        <f t="shared" si="11"/>
        <v>768</v>
      </c>
    </row>
    <row r="771" spans="1:1" x14ac:dyDescent="0.25">
      <c r="A771" s="4">
        <f t="shared" si="11"/>
        <v>769</v>
      </c>
    </row>
    <row r="772" spans="1:1" x14ac:dyDescent="0.25">
      <c r="A772" s="4">
        <f t="shared" si="11"/>
        <v>770</v>
      </c>
    </row>
    <row r="773" spans="1:1" x14ac:dyDescent="0.25">
      <c r="A773" s="4">
        <f t="shared" ref="A773:A836" si="12">A772+1</f>
        <v>771</v>
      </c>
    </row>
    <row r="774" spans="1:1" x14ac:dyDescent="0.25">
      <c r="A774" s="4">
        <f t="shared" si="12"/>
        <v>772</v>
      </c>
    </row>
    <row r="775" spans="1:1" x14ac:dyDescent="0.25">
      <c r="A775" s="4">
        <f t="shared" si="12"/>
        <v>773</v>
      </c>
    </row>
    <row r="776" spans="1:1" x14ac:dyDescent="0.25">
      <c r="A776" s="4">
        <f t="shared" si="12"/>
        <v>774</v>
      </c>
    </row>
    <row r="777" spans="1:1" x14ac:dyDescent="0.25">
      <c r="A777" s="4">
        <f t="shared" si="12"/>
        <v>775</v>
      </c>
    </row>
    <row r="778" spans="1:1" x14ac:dyDescent="0.25">
      <c r="A778" s="4">
        <f t="shared" si="12"/>
        <v>776</v>
      </c>
    </row>
    <row r="779" spans="1:1" x14ac:dyDescent="0.25">
      <c r="A779" s="4">
        <f t="shared" si="12"/>
        <v>777</v>
      </c>
    </row>
    <row r="780" spans="1:1" x14ac:dyDescent="0.25">
      <c r="A780" s="4">
        <f t="shared" si="12"/>
        <v>778</v>
      </c>
    </row>
    <row r="781" spans="1:1" x14ac:dyDescent="0.25">
      <c r="A781" s="4">
        <f t="shared" si="12"/>
        <v>779</v>
      </c>
    </row>
    <row r="782" spans="1:1" x14ac:dyDescent="0.25">
      <c r="A782" s="4">
        <f t="shared" si="12"/>
        <v>780</v>
      </c>
    </row>
    <row r="783" spans="1:1" x14ac:dyDescent="0.25">
      <c r="A783" s="4">
        <f t="shared" si="12"/>
        <v>781</v>
      </c>
    </row>
    <row r="784" spans="1:1" x14ac:dyDescent="0.25">
      <c r="A784" s="4">
        <f t="shared" si="12"/>
        <v>782</v>
      </c>
    </row>
    <row r="785" spans="1:1" x14ac:dyDescent="0.25">
      <c r="A785" s="4">
        <f t="shared" si="12"/>
        <v>783</v>
      </c>
    </row>
    <row r="786" spans="1:1" x14ac:dyDescent="0.25">
      <c r="A786" s="4">
        <f t="shared" si="12"/>
        <v>784</v>
      </c>
    </row>
    <row r="787" spans="1:1" x14ac:dyDescent="0.25">
      <c r="A787" s="4">
        <f t="shared" si="12"/>
        <v>785</v>
      </c>
    </row>
    <row r="788" spans="1:1" x14ac:dyDescent="0.25">
      <c r="A788" s="4">
        <f t="shared" si="12"/>
        <v>786</v>
      </c>
    </row>
    <row r="789" spans="1:1" x14ac:dyDescent="0.25">
      <c r="A789" s="4">
        <f t="shared" si="12"/>
        <v>787</v>
      </c>
    </row>
    <row r="790" spans="1:1" x14ac:dyDescent="0.25">
      <c r="A790" s="4">
        <f t="shared" si="12"/>
        <v>788</v>
      </c>
    </row>
    <row r="791" spans="1:1" x14ac:dyDescent="0.25">
      <c r="A791" s="4">
        <f t="shared" si="12"/>
        <v>789</v>
      </c>
    </row>
    <row r="792" spans="1:1" x14ac:dyDescent="0.25">
      <c r="A792" s="4">
        <f t="shared" si="12"/>
        <v>790</v>
      </c>
    </row>
    <row r="793" spans="1:1" x14ac:dyDescent="0.25">
      <c r="A793" s="4">
        <f t="shared" si="12"/>
        <v>791</v>
      </c>
    </row>
    <row r="794" spans="1:1" x14ac:dyDescent="0.25">
      <c r="A794" s="4">
        <f t="shared" si="12"/>
        <v>792</v>
      </c>
    </row>
    <row r="795" spans="1:1" x14ac:dyDescent="0.25">
      <c r="A795" s="4">
        <f t="shared" si="12"/>
        <v>793</v>
      </c>
    </row>
    <row r="796" spans="1:1" x14ac:dyDescent="0.25">
      <c r="A796" s="4">
        <f t="shared" si="12"/>
        <v>794</v>
      </c>
    </row>
    <row r="797" spans="1:1" x14ac:dyDescent="0.25">
      <c r="A797" s="4">
        <f t="shared" si="12"/>
        <v>795</v>
      </c>
    </row>
    <row r="798" spans="1:1" x14ac:dyDescent="0.25">
      <c r="A798" s="4">
        <f t="shared" si="12"/>
        <v>796</v>
      </c>
    </row>
    <row r="799" spans="1:1" x14ac:dyDescent="0.25">
      <c r="A799" s="4">
        <f t="shared" si="12"/>
        <v>797</v>
      </c>
    </row>
    <row r="800" spans="1:1" x14ac:dyDescent="0.25">
      <c r="A800" s="4">
        <f t="shared" si="12"/>
        <v>798</v>
      </c>
    </row>
    <row r="801" spans="1:1" x14ac:dyDescent="0.25">
      <c r="A801" s="4">
        <f t="shared" si="12"/>
        <v>799</v>
      </c>
    </row>
    <row r="802" spans="1:1" x14ac:dyDescent="0.25">
      <c r="A802" s="4">
        <f t="shared" si="12"/>
        <v>800</v>
      </c>
    </row>
    <row r="803" spans="1:1" x14ac:dyDescent="0.25">
      <c r="A803" s="4">
        <f t="shared" si="12"/>
        <v>801</v>
      </c>
    </row>
    <row r="804" spans="1:1" x14ac:dyDescent="0.25">
      <c r="A804" s="4">
        <f t="shared" si="12"/>
        <v>802</v>
      </c>
    </row>
    <row r="805" spans="1:1" x14ac:dyDescent="0.25">
      <c r="A805" s="4">
        <f t="shared" si="12"/>
        <v>803</v>
      </c>
    </row>
    <row r="806" spans="1:1" x14ac:dyDescent="0.25">
      <c r="A806" s="4">
        <f t="shared" si="12"/>
        <v>804</v>
      </c>
    </row>
    <row r="807" spans="1:1" x14ac:dyDescent="0.25">
      <c r="A807" s="4">
        <f t="shared" si="12"/>
        <v>805</v>
      </c>
    </row>
    <row r="808" spans="1:1" x14ac:dyDescent="0.25">
      <c r="A808" s="4">
        <f t="shared" si="12"/>
        <v>806</v>
      </c>
    </row>
    <row r="809" spans="1:1" x14ac:dyDescent="0.25">
      <c r="A809" s="4">
        <f t="shared" si="12"/>
        <v>807</v>
      </c>
    </row>
    <row r="810" spans="1:1" x14ac:dyDescent="0.25">
      <c r="A810" s="4">
        <f t="shared" si="12"/>
        <v>808</v>
      </c>
    </row>
    <row r="811" spans="1:1" x14ac:dyDescent="0.25">
      <c r="A811" s="4">
        <f t="shared" si="12"/>
        <v>809</v>
      </c>
    </row>
    <row r="812" spans="1:1" x14ac:dyDescent="0.25">
      <c r="A812" s="4">
        <f t="shared" si="12"/>
        <v>810</v>
      </c>
    </row>
    <row r="813" spans="1:1" x14ac:dyDescent="0.25">
      <c r="A813" s="4">
        <f t="shared" si="12"/>
        <v>811</v>
      </c>
    </row>
    <row r="814" spans="1:1" x14ac:dyDescent="0.25">
      <c r="A814" s="4">
        <f t="shared" si="12"/>
        <v>812</v>
      </c>
    </row>
    <row r="815" spans="1:1" x14ac:dyDescent="0.25">
      <c r="A815" s="4">
        <f t="shared" si="12"/>
        <v>813</v>
      </c>
    </row>
    <row r="816" spans="1:1" x14ac:dyDescent="0.25">
      <c r="A816" s="4">
        <f t="shared" si="12"/>
        <v>814</v>
      </c>
    </row>
    <row r="817" spans="1:1" x14ac:dyDescent="0.25">
      <c r="A817" s="4">
        <f t="shared" si="12"/>
        <v>815</v>
      </c>
    </row>
    <row r="818" spans="1:1" x14ac:dyDescent="0.25">
      <c r="A818" s="4">
        <f t="shared" si="12"/>
        <v>816</v>
      </c>
    </row>
    <row r="819" spans="1:1" x14ac:dyDescent="0.25">
      <c r="A819" s="4">
        <f t="shared" si="12"/>
        <v>817</v>
      </c>
    </row>
    <row r="820" spans="1:1" x14ac:dyDescent="0.25">
      <c r="A820" s="4">
        <f t="shared" si="12"/>
        <v>818</v>
      </c>
    </row>
    <row r="821" spans="1:1" x14ac:dyDescent="0.25">
      <c r="A821" s="4">
        <f t="shared" si="12"/>
        <v>819</v>
      </c>
    </row>
    <row r="822" spans="1:1" x14ac:dyDescent="0.25">
      <c r="A822" s="4">
        <f t="shared" si="12"/>
        <v>820</v>
      </c>
    </row>
    <row r="823" spans="1:1" x14ac:dyDescent="0.25">
      <c r="A823" s="4">
        <f t="shared" si="12"/>
        <v>821</v>
      </c>
    </row>
    <row r="824" spans="1:1" x14ac:dyDescent="0.25">
      <c r="A824" s="4">
        <f t="shared" si="12"/>
        <v>822</v>
      </c>
    </row>
    <row r="825" spans="1:1" x14ac:dyDescent="0.25">
      <c r="A825" s="4">
        <f t="shared" si="12"/>
        <v>823</v>
      </c>
    </row>
    <row r="826" spans="1:1" x14ac:dyDescent="0.25">
      <c r="A826" s="4">
        <f t="shared" si="12"/>
        <v>824</v>
      </c>
    </row>
    <row r="827" spans="1:1" x14ac:dyDescent="0.25">
      <c r="A827" s="4">
        <f t="shared" si="12"/>
        <v>825</v>
      </c>
    </row>
    <row r="828" spans="1:1" x14ac:dyDescent="0.25">
      <c r="A828" s="4">
        <f t="shared" si="12"/>
        <v>826</v>
      </c>
    </row>
    <row r="829" spans="1:1" x14ac:dyDescent="0.25">
      <c r="A829" s="4">
        <f t="shared" si="12"/>
        <v>827</v>
      </c>
    </row>
    <row r="830" spans="1:1" x14ac:dyDescent="0.25">
      <c r="A830" s="4">
        <f t="shared" si="12"/>
        <v>828</v>
      </c>
    </row>
    <row r="831" spans="1:1" x14ac:dyDescent="0.25">
      <c r="A831" s="4">
        <f t="shared" si="12"/>
        <v>829</v>
      </c>
    </row>
    <row r="832" spans="1:1" x14ac:dyDescent="0.25">
      <c r="A832" s="4">
        <f t="shared" si="12"/>
        <v>830</v>
      </c>
    </row>
    <row r="833" spans="1:1" x14ac:dyDescent="0.25">
      <c r="A833" s="4">
        <f t="shared" si="12"/>
        <v>831</v>
      </c>
    </row>
    <row r="834" spans="1:1" x14ac:dyDescent="0.25">
      <c r="A834" s="4">
        <f t="shared" si="12"/>
        <v>832</v>
      </c>
    </row>
    <row r="835" spans="1:1" x14ac:dyDescent="0.25">
      <c r="A835" s="4">
        <f t="shared" si="12"/>
        <v>833</v>
      </c>
    </row>
    <row r="836" spans="1:1" x14ac:dyDescent="0.25">
      <c r="A836" s="4">
        <f t="shared" si="12"/>
        <v>834</v>
      </c>
    </row>
    <row r="837" spans="1:1" x14ac:dyDescent="0.25">
      <c r="A837" s="4">
        <f t="shared" ref="A837:A900" si="13">A836+1</f>
        <v>835</v>
      </c>
    </row>
    <row r="838" spans="1:1" x14ac:dyDescent="0.25">
      <c r="A838" s="4">
        <f t="shared" si="13"/>
        <v>836</v>
      </c>
    </row>
    <row r="839" spans="1:1" x14ac:dyDescent="0.25">
      <c r="A839" s="4">
        <f t="shared" si="13"/>
        <v>837</v>
      </c>
    </row>
    <row r="840" spans="1:1" x14ac:dyDescent="0.25">
      <c r="A840" s="4">
        <f t="shared" si="13"/>
        <v>838</v>
      </c>
    </row>
    <row r="841" spans="1:1" x14ac:dyDescent="0.25">
      <c r="A841" s="4">
        <f t="shared" si="13"/>
        <v>839</v>
      </c>
    </row>
    <row r="842" spans="1:1" x14ac:dyDescent="0.25">
      <c r="A842" s="4">
        <f t="shared" si="13"/>
        <v>840</v>
      </c>
    </row>
    <row r="843" spans="1:1" x14ac:dyDescent="0.25">
      <c r="A843" s="4">
        <f t="shared" si="13"/>
        <v>841</v>
      </c>
    </row>
    <row r="844" spans="1:1" x14ac:dyDescent="0.25">
      <c r="A844" s="4">
        <f t="shared" si="13"/>
        <v>842</v>
      </c>
    </row>
    <row r="845" spans="1:1" x14ac:dyDescent="0.25">
      <c r="A845" s="4">
        <f t="shared" si="13"/>
        <v>843</v>
      </c>
    </row>
    <row r="846" spans="1:1" x14ac:dyDescent="0.25">
      <c r="A846" s="4">
        <f t="shared" si="13"/>
        <v>844</v>
      </c>
    </row>
    <row r="847" spans="1:1" x14ac:dyDescent="0.25">
      <c r="A847" s="4">
        <f t="shared" si="13"/>
        <v>845</v>
      </c>
    </row>
    <row r="848" spans="1:1" x14ac:dyDescent="0.25">
      <c r="A848" s="4">
        <f t="shared" si="13"/>
        <v>846</v>
      </c>
    </row>
    <row r="849" spans="1:1" x14ac:dyDescent="0.25">
      <c r="A849" s="4">
        <f t="shared" si="13"/>
        <v>847</v>
      </c>
    </row>
    <row r="850" spans="1:1" x14ac:dyDescent="0.25">
      <c r="A850" s="4">
        <f t="shared" si="13"/>
        <v>848</v>
      </c>
    </row>
    <row r="851" spans="1:1" x14ac:dyDescent="0.25">
      <c r="A851" s="4">
        <f t="shared" si="13"/>
        <v>849</v>
      </c>
    </row>
    <row r="852" spans="1:1" x14ac:dyDescent="0.25">
      <c r="A852" s="4">
        <f t="shared" si="13"/>
        <v>850</v>
      </c>
    </row>
    <row r="853" spans="1:1" x14ac:dyDescent="0.25">
      <c r="A853" s="4">
        <f t="shared" si="13"/>
        <v>851</v>
      </c>
    </row>
    <row r="854" spans="1:1" x14ac:dyDescent="0.25">
      <c r="A854" s="4">
        <f t="shared" si="13"/>
        <v>852</v>
      </c>
    </row>
    <row r="855" spans="1:1" x14ac:dyDescent="0.25">
      <c r="A855" s="4">
        <f t="shared" si="13"/>
        <v>853</v>
      </c>
    </row>
    <row r="856" spans="1:1" x14ac:dyDescent="0.25">
      <c r="A856" s="4">
        <f t="shared" si="13"/>
        <v>854</v>
      </c>
    </row>
    <row r="857" spans="1:1" x14ac:dyDescent="0.25">
      <c r="A857" s="4">
        <f t="shared" si="13"/>
        <v>855</v>
      </c>
    </row>
    <row r="858" spans="1:1" x14ac:dyDescent="0.25">
      <c r="A858" s="4">
        <f t="shared" si="13"/>
        <v>856</v>
      </c>
    </row>
    <row r="859" spans="1:1" x14ac:dyDescent="0.25">
      <c r="A859" s="4">
        <f t="shared" si="13"/>
        <v>857</v>
      </c>
    </row>
    <row r="860" spans="1:1" x14ac:dyDescent="0.25">
      <c r="A860" s="4">
        <f t="shared" si="13"/>
        <v>858</v>
      </c>
    </row>
    <row r="861" spans="1:1" x14ac:dyDescent="0.25">
      <c r="A861" s="4">
        <f t="shared" si="13"/>
        <v>859</v>
      </c>
    </row>
    <row r="862" spans="1:1" x14ac:dyDescent="0.25">
      <c r="A862" s="4">
        <f t="shared" si="13"/>
        <v>860</v>
      </c>
    </row>
    <row r="863" spans="1:1" x14ac:dyDescent="0.25">
      <c r="A863" s="4">
        <f t="shared" si="13"/>
        <v>861</v>
      </c>
    </row>
    <row r="864" spans="1:1" x14ac:dyDescent="0.25">
      <c r="A864" s="4">
        <f t="shared" si="13"/>
        <v>862</v>
      </c>
    </row>
    <row r="865" spans="1:1" x14ac:dyDescent="0.25">
      <c r="A865" s="4">
        <f t="shared" si="13"/>
        <v>863</v>
      </c>
    </row>
    <row r="866" spans="1:1" x14ac:dyDescent="0.25">
      <c r="A866" s="4">
        <f t="shared" si="13"/>
        <v>864</v>
      </c>
    </row>
    <row r="867" spans="1:1" x14ac:dyDescent="0.25">
      <c r="A867" s="4">
        <f t="shared" si="13"/>
        <v>865</v>
      </c>
    </row>
    <row r="868" spans="1:1" x14ac:dyDescent="0.25">
      <c r="A868" s="4">
        <f t="shared" si="13"/>
        <v>866</v>
      </c>
    </row>
    <row r="869" spans="1:1" x14ac:dyDescent="0.25">
      <c r="A869" s="4">
        <f t="shared" si="13"/>
        <v>867</v>
      </c>
    </row>
    <row r="870" spans="1:1" x14ac:dyDescent="0.25">
      <c r="A870" s="4">
        <f t="shared" si="13"/>
        <v>868</v>
      </c>
    </row>
    <row r="871" spans="1:1" x14ac:dyDescent="0.25">
      <c r="A871" s="4">
        <f t="shared" si="13"/>
        <v>869</v>
      </c>
    </row>
    <row r="872" spans="1:1" x14ac:dyDescent="0.25">
      <c r="A872" s="4">
        <f t="shared" si="13"/>
        <v>870</v>
      </c>
    </row>
    <row r="873" spans="1:1" x14ac:dyDescent="0.25">
      <c r="A873" s="4">
        <f t="shared" si="13"/>
        <v>871</v>
      </c>
    </row>
    <row r="874" spans="1:1" x14ac:dyDescent="0.25">
      <c r="A874" s="4">
        <f t="shared" si="13"/>
        <v>872</v>
      </c>
    </row>
    <row r="875" spans="1:1" x14ac:dyDescent="0.25">
      <c r="A875" s="4">
        <f t="shared" si="13"/>
        <v>873</v>
      </c>
    </row>
    <row r="876" spans="1:1" x14ac:dyDescent="0.25">
      <c r="A876" s="4">
        <f t="shared" si="13"/>
        <v>874</v>
      </c>
    </row>
    <row r="877" spans="1:1" x14ac:dyDescent="0.25">
      <c r="A877" s="4">
        <f t="shared" si="13"/>
        <v>875</v>
      </c>
    </row>
    <row r="878" spans="1:1" x14ac:dyDescent="0.25">
      <c r="A878" s="4">
        <f t="shared" si="13"/>
        <v>876</v>
      </c>
    </row>
    <row r="879" spans="1:1" x14ac:dyDescent="0.25">
      <c r="A879" s="4">
        <f t="shared" si="13"/>
        <v>877</v>
      </c>
    </row>
    <row r="880" spans="1:1" x14ac:dyDescent="0.25">
      <c r="A880" s="4">
        <f t="shared" si="13"/>
        <v>878</v>
      </c>
    </row>
    <row r="881" spans="1:1" x14ac:dyDescent="0.25">
      <c r="A881" s="4">
        <f t="shared" si="13"/>
        <v>879</v>
      </c>
    </row>
    <row r="882" spans="1:1" x14ac:dyDescent="0.25">
      <c r="A882" s="4">
        <f t="shared" si="13"/>
        <v>880</v>
      </c>
    </row>
    <row r="883" spans="1:1" x14ac:dyDescent="0.25">
      <c r="A883" s="4">
        <f t="shared" si="13"/>
        <v>881</v>
      </c>
    </row>
    <row r="884" spans="1:1" x14ac:dyDescent="0.25">
      <c r="A884" s="4">
        <f t="shared" si="13"/>
        <v>882</v>
      </c>
    </row>
    <row r="885" spans="1:1" x14ac:dyDescent="0.25">
      <c r="A885" s="4">
        <f t="shared" si="13"/>
        <v>883</v>
      </c>
    </row>
    <row r="886" spans="1:1" x14ac:dyDescent="0.25">
      <c r="A886" s="4">
        <f t="shared" si="13"/>
        <v>884</v>
      </c>
    </row>
    <row r="887" spans="1:1" x14ac:dyDescent="0.25">
      <c r="A887" s="4">
        <f t="shared" si="13"/>
        <v>885</v>
      </c>
    </row>
    <row r="888" spans="1:1" x14ac:dyDescent="0.25">
      <c r="A888" s="4">
        <f t="shared" si="13"/>
        <v>886</v>
      </c>
    </row>
    <row r="889" spans="1:1" x14ac:dyDescent="0.25">
      <c r="A889" s="4">
        <f t="shared" si="13"/>
        <v>887</v>
      </c>
    </row>
    <row r="890" spans="1:1" x14ac:dyDescent="0.25">
      <c r="A890" s="4">
        <f t="shared" si="13"/>
        <v>888</v>
      </c>
    </row>
    <row r="891" spans="1:1" x14ac:dyDescent="0.25">
      <c r="A891" s="4">
        <f t="shared" si="13"/>
        <v>889</v>
      </c>
    </row>
    <row r="892" spans="1:1" x14ac:dyDescent="0.25">
      <c r="A892" s="4">
        <f t="shared" si="13"/>
        <v>890</v>
      </c>
    </row>
    <row r="893" spans="1:1" x14ac:dyDescent="0.25">
      <c r="A893" s="4">
        <f t="shared" si="13"/>
        <v>891</v>
      </c>
    </row>
    <row r="894" spans="1:1" x14ac:dyDescent="0.25">
      <c r="A894" s="4">
        <f t="shared" si="13"/>
        <v>892</v>
      </c>
    </row>
    <row r="895" spans="1:1" x14ac:dyDescent="0.25">
      <c r="A895" s="4">
        <f t="shared" si="13"/>
        <v>893</v>
      </c>
    </row>
    <row r="896" spans="1:1" x14ac:dyDescent="0.25">
      <c r="A896" s="4">
        <f t="shared" si="13"/>
        <v>894</v>
      </c>
    </row>
    <row r="897" spans="1:1" x14ac:dyDescent="0.25">
      <c r="A897" s="4">
        <f t="shared" si="13"/>
        <v>895</v>
      </c>
    </row>
    <row r="898" spans="1:1" x14ac:dyDescent="0.25">
      <c r="A898" s="4">
        <f t="shared" si="13"/>
        <v>896</v>
      </c>
    </row>
    <row r="899" spans="1:1" x14ac:dyDescent="0.25">
      <c r="A899" s="4">
        <f t="shared" si="13"/>
        <v>897</v>
      </c>
    </row>
    <row r="900" spans="1:1" x14ac:dyDescent="0.25">
      <c r="A900" s="4">
        <f t="shared" si="13"/>
        <v>898</v>
      </c>
    </row>
    <row r="901" spans="1:1" x14ac:dyDescent="0.25">
      <c r="A901" s="4">
        <f t="shared" ref="A901:A964" si="14">A900+1</f>
        <v>899</v>
      </c>
    </row>
    <row r="902" spans="1:1" x14ac:dyDescent="0.25">
      <c r="A902" s="4">
        <f t="shared" si="14"/>
        <v>900</v>
      </c>
    </row>
    <row r="903" spans="1:1" x14ac:dyDescent="0.25">
      <c r="A903" s="4">
        <f t="shared" si="14"/>
        <v>901</v>
      </c>
    </row>
    <row r="904" spans="1:1" x14ac:dyDescent="0.25">
      <c r="A904" s="4">
        <f t="shared" si="14"/>
        <v>902</v>
      </c>
    </row>
    <row r="905" spans="1:1" x14ac:dyDescent="0.25">
      <c r="A905" s="4">
        <f t="shared" si="14"/>
        <v>903</v>
      </c>
    </row>
    <row r="906" spans="1:1" x14ac:dyDescent="0.25">
      <c r="A906" s="4">
        <f t="shared" si="14"/>
        <v>904</v>
      </c>
    </row>
    <row r="907" spans="1:1" x14ac:dyDescent="0.25">
      <c r="A907" s="4">
        <f t="shared" si="14"/>
        <v>905</v>
      </c>
    </row>
    <row r="908" spans="1:1" x14ac:dyDescent="0.25">
      <c r="A908" s="4">
        <f t="shared" si="14"/>
        <v>906</v>
      </c>
    </row>
    <row r="909" spans="1:1" x14ac:dyDescent="0.25">
      <c r="A909" s="4">
        <f t="shared" si="14"/>
        <v>907</v>
      </c>
    </row>
    <row r="910" spans="1:1" x14ac:dyDescent="0.25">
      <c r="A910" s="4">
        <f t="shared" si="14"/>
        <v>908</v>
      </c>
    </row>
    <row r="911" spans="1:1" x14ac:dyDescent="0.25">
      <c r="A911" s="4">
        <f t="shared" si="14"/>
        <v>909</v>
      </c>
    </row>
    <row r="912" spans="1:1" x14ac:dyDescent="0.25">
      <c r="A912" s="4">
        <f t="shared" si="14"/>
        <v>910</v>
      </c>
    </row>
    <row r="913" spans="1:1" x14ac:dyDescent="0.25">
      <c r="A913" s="4">
        <f t="shared" si="14"/>
        <v>911</v>
      </c>
    </row>
    <row r="914" spans="1:1" x14ac:dyDescent="0.25">
      <c r="A914" s="4">
        <f t="shared" si="14"/>
        <v>912</v>
      </c>
    </row>
    <row r="915" spans="1:1" x14ac:dyDescent="0.25">
      <c r="A915" s="4">
        <f t="shared" si="14"/>
        <v>913</v>
      </c>
    </row>
    <row r="916" spans="1:1" x14ac:dyDescent="0.25">
      <c r="A916" s="4">
        <f t="shared" si="14"/>
        <v>914</v>
      </c>
    </row>
    <row r="917" spans="1:1" x14ac:dyDescent="0.25">
      <c r="A917" s="4">
        <f t="shared" si="14"/>
        <v>915</v>
      </c>
    </row>
    <row r="918" spans="1:1" x14ac:dyDescent="0.25">
      <c r="A918" s="4">
        <f t="shared" si="14"/>
        <v>916</v>
      </c>
    </row>
    <row r="919" spans="1:1" x14ac:dyDescent="0.25">
      <c r="A919" s="4">
        <f t="shared" si="14"/>
        <v>917</v>
      </c>
    </row>
    <row r="920" spans="1:1" x14ac:dyDescent="0.25">
      <c r="A920" s="4">
        <f t="shared" si="14"/>
        <v>918</v>
      </c>
    </row>
    <row r="921" spans="1:1" x14ac:dyDescent="0.25">
      <c r="A921" s="4">
        <f t="shared" si="14"/>
        <v>919</v>
      </c>
    </row>
    <row r="922" spans="1:1" x14ac:dyDescent="0.25">
      <c r="A922" s="4">
        <f t="shared" si="14"/>
        <v>920</v>
      </c>
    </row>
    <row r="923" spans="1:1" x14ac:dyDescent="0.25">
      <c r="A923" s="4">
        <f t="shared" si="14"/>
        <v>921</v>
      </c>
    </row>
    <row r="924" spans="1:1" x14ac:dyDescent="0.25">
      <c r="A924" s="4">
        <f t="shared" si="14"/>
        <v>922</v>
      </c>
    </row>
    <row r="925" spans="1:1" x14ac:dyDescent="0.25">
      <c r="A925" s="4">
        <f t="shared" si="14"/>
        <v>923</v>
      </c>
    </row>
    <row r="926" spans="1:1" x14ac:dyDescent="0.25">
      <c r="A926" s="4">
        <f t="shared" si="14"/>
        <v>924</v>
      </c>
    </row>
    <row r="927" spans="1:1" x14ac:dyDescent="0.25">
      <c r="A927" s="4">
        <f t="shared" si="14"/>
        <v>925</v>
      </c>
    </row>
    <row r="928" spans="1:1" x14ac:dyDescent="0.25">
      <c r="A928" s="4">
        <f t="shared" si="14"/>
        <v>926</v>
      </c>
    </row>
    <row r="929" spans="1:1" x14ac:dyDescent="0.25">
      <c r="A929" s="4">
        <f t="shared" si="14"/>
        <v>927</v>
      </c>
    </row>
    <row r="930" spans="1:1" x14ac:dyDescent="0.25">
      <c r="A930" s="4">
        <f t="shared" si="14"/>
        <v>928</v>
      </c>
    </row>
    <row r="931" spans="1:1" x14ac:dyDescent="0.25">
      <c r="A931" s="4">
        <f t="shared" si="14"/>
        <v>929</v>
      </c>
    </row>
    <row r="932" spans="1:1" x14ac:dyDescent="0.25">
      <c r="A932" s="4">
        <f t="shared" si="14"/>
        <v>930</v>
      </c>
    </row>
    <row r="933" spans="1:1" x14ac:dyDescent="0.25">
      <c r="A933" s="4">
        <f t="shared" si="14"/>
        <v>931</v>
      </c>
    </row>
    <row r="934" spans="1:1" x14ac:dyDescent="0.25">
      <c r="A934" s="4">
        <f t="shared" si="14"/>
        <v>932</v>
      </c>
    </row>
    <row r="935" spans="1:1" x14ac:dyDescent="0.25">
      <c r="A935" s="4">
        <f t="shared" si="14"/>
        <v>933</v>
      </c>
    </row>
    <row r="936" spans="1:1" x14ac:dyDescent="0.25">
      <c r="A936" s="4">
        <f t="shared" si="14"/>
        <v>934</v>
      </c>
    </row>
    <row r="937" spans="1:1" x14ac:dyDescent="0.25">
      <c r="A937" s="4">
        <f t="shared" si="14"/>
        <v>935</v>
      </c>
    </row>
    <row r="938" spans="1:1" x14ac:dyDescent="0.25">
      <c r="A938" s="4">
        <f t="shared" si="14"/>
        <v>936</v>
      </c>
    </row>
    <row r="939" spans="1:1" x14ac:dyDescent="0.25">
      <c r="A939" s="4">
        <f t="shared" si="14"/>
        <v>937</v>
      </c>
    </row>
    <row r="940" spans="1:1" x14ac:dyDescent="0.25">
      <c r="A940" s="4">
        <f t="shared" si="14"/>
        <v>938</v>
      </c>
    </row>
    <row r="941" spans="1:1" x14ac:dyDescent="0.25">
      <c r="A941" s="4">
        <f t="shared" si="14"/>
        <v>939</v>
      </c>
    </row>
    <row r="942" spans="1:1" x14ac:dyDescent="0.25">
      <c r="A942" s="4">
        <f t="shared" si="14"/>
        <v>940</v>
      </c>
    </row>
    <row r="943" spans="1:1" x14ac:dyDescent="0.25">
      <c r="A943" s="4">
        <f t="shared" si="14"/>
        <v>941</v>
      </c>
    </row>
    <row r="944" spans="1:1" x14ac:dyDescent="0.25">
      <c r="A944" s="4">
        <f t="shared" si="14"/>
        <v>942</v>
      </c>
    </row>
    <row r="945" spans="1:1" x14ac:dyDescent="0.25">
      <c r="A945" s="4">
        <f t="shared" si="14"/>
        <v>943</v>
      </c>
    </row>
    <row r="946" spans="1:1" x14ac:dyDescent="0.25">
      <c r="A946" s="4">
        <f t="shared" si="14"/>
        <v>944</v>
      </c>
    </row>
    <row r="947" spans="1:1" x14ac:dyDescent="0.25">
      <c r="A947" s="4">
        <f t="shared" si="14"/>
        <v>945</v>
      </c>
    </row>
    <row r="948" spans="1:1" x14ac:dyDescent="0.25">
      <c r="A948" s="4">
        <f t="shared" si="14"/>
        <v>946</v>
      </c>
    </row>
    <row r="949" spans="1:1" x14ac:dyDescent="0.25">
      <c r="A949" s="4">
        <f t="shared" si="14"/>
        <v>947</v>
      </c>
    </row>
    <row r="950" spans="1:1" x14ac:dyDescent="0.25">
      <c r="A950" s="4">
        <f t="shared" si="14"/>
        <v>948</v>
      </c>
    </row>
    <row r="951" spans="1:1" x14ac:dyDescent="0.25">
      <c r="A951" s="4">
        <f t="shared" si="14"/>
        <v>949</v>
      </c>
    </row>
    <row r="952" spans="1:1" x14ac:dyDescent="0.25">
      <c r="A952" s="4">
        <f t="shared" si="14"/>
        <v>950</v>
      </c>
    </row>
    <row r="953" spans="1:1" x14ac:dyDescent="0.25">
      <c r="A953" s="4">
        <f t="shared" si="14"/>
        <v>951</v>
      </c>
    </row>
    <row r="954" spans="1:1" x14ac:dyDescent="0.25">
      <c r="A954" s="4">
        <f t="shared" si="14"/>
        <v>952</v>
      </c>
    </row>
    <row r="955" spans="1:1" x14ac:dyDescent="0.25">
      <c r="A955" s="4">
        <f t="shared" si="14"/>
        <v>953</v>
      </c>
    </row>
    <row r="956" spans="1:1" x14ac:dyDescent="0.25">
      <c r="A956" s="4">
        <f t="shared" si="14"/>
        <v>954</v>
      </c>
    </row>
    <row r="957" spans="1:1" x14ac:dyDescent="0.25">
      <c r="A957" s="4">
        <f t="shared" si="14"/>
        <v>955</v>
      </c>
    </row>
    <row r="958" spans="1:1" x14ac:dyDescent="0.25">
      <c r="A958" s="4">
        <f t="shared" si="14"/>
        <v>956</v>
      </c>
    </row>
    <row r="959" spans="1:1" x14ac:dyDescent="0.25">
      <c r="A959" s="4">
        <f t="shared" si="14"/>
        <v>957</v>
      </c>
    </row>
    <row r="960" spans="1:1" x14ac:dyDescent="0.25">
      <c r="A960" s="4">
        <f t="shared" si="14"/>
        <v>958</v>
      </c>
    </row>
    <row r="961" spans="1:1" x14ac:dyDescent="0.25">
      <c r="A961" s="4">
        <f t="shared" si="14"/>
        <v>959</v>
      </c>
    </row>
    <row r="962" spans="1:1" x14ac:dyDescent="0.25">
      <c r="A962" s="4">
        <f t="shared" si="14"/>
        <v>960</v>
      </c>
    </row>
    <row r="963" spans="1:1" x14ac:dyDescent="0.25">
      <c r="A963" s="4">
        <f t="shared" si="14"/>
        <v>961</v>
      </c>
    </row>
    <row r="964" spans="1:1" x14ac:dyDescent="0.25">
      <c r="A964" s="4">
        <f t="shared" si="14"/>
        <v>962</v>
      </c>
    </row>
    <row r="965" spans="1:1" x14ac:dyDescent="0.25">
      <c r="A965" s="4">
        <f t="shared" ref="A965:A1028" si="15">A964+1</f>
        <v>963</v>
      </c>
    </row>
    <row r="966" spans="1:1" x14ac:dyDescent="0.25">
      <c r="A966" s="4">
        <f t="shared" si="15"/>
        <v>964</v>
      </c>
    </row>
    <row r="967" spans="1:1" x14ac:dyDescent="0.25">
      <c r="A967" s="4">
        <f t="shared" si="15"/>
        <v>965</v>
      </c>
    </row>
    <row r="968" spans="1:1" x14ac:dyDescent="0.25">
      <c r="A968" s="4">
        <f t="shared" si="15"/>
        <v>966</v>
      </c>
    </row>
    <row r="969" spans="1:1" x14ac:dyDescent="0.25">
      <c r="A969" s="4">
        <f t="shared" si="15"/>
        <v>967</v>
      </c>
    </row>
    <row r="970" spans="1:1" x14ac:dyDescent="0.25">
      <c r="A970" s="4">
        <f t="shared" si="15"/>
        <v>968</v>
      </c>
    </row>
    <row r="971" spans="1:1" x14ac:dyDescent="0.25">
      <c r="A971" s="4">
        <f t="shared" si="15"/>
        <v>969</v>
      </c>
    </row>
    <row r="972" spans="1:1" x14ac:dyDescent="0.25">
      <c r="A972" s="4">
        <f t="shared" si="15"/>
        <v>970</v>
      </c>
    </row>
    <row r="973" spans="1:1" x14ac:dyDescent="0.25">
      <c r="A973" s="4">
        <f t="shared" si="15"/>
        <v>971</v>
      </c>
    </row>
    <row r="974" spans="1:1" x14ac:dyDescent="0.25">
      <c r="A974" s="4">
        <f t="shared" si="15"/>
        <v>972</v>
      </c>
    </row>
    <row r="975" spans="1:1" x14ac:dyDescent="0.25">
      <c r="A975" s="4">
        <f t="shared" si="15"/>
        <v>973</v>
      </c>
    </row>
    <row r="976" spans="1:1" x14ac:dyDescent="0.25">
      <c r="A976" s="4">
        <f t="shared" si="15"/>
        <v>974</v>
      </c>
    </row>
    <row r="977" spans="1:1" x14ac:dyDescent="0.25">
      <c r="A977" s="4">
        <f t="shared" si="15"/>
        <v>975</v>
      </c>
    </row>
    <row r="978" spans="1:1" x14ac:dyDescent="0.25">
      <c r="A978" s="4">
        <f t="shared" si="15"/>
        <v>976</v>
      </c>
    </row>
    <row r="979" spans="1:1" x14ac:dyDescent="0.25">
      <c r="A979" s="4">
        <f t="shared" si="15"/>
        <v>977</v>
      </c>
    </row>
    <row r="980" spans="1:1" x14ac:dyDescent="0.25">
      <c r="A980" s="4">
        <f t="shared" si="15"/>
        <v>978</v>
      </c>
    </row>
    <row r="981" spans="1:1" x14ac:dyDescent="0.25">
      <c r="A981" s="4">
        <f t="shared" si="15"/>
        <v>979</v>
      </c>
    </row>
    <row r="982" spans="1:1" x14ac:dyDescent="0.25">
      <c r="A982" s="4">
        <f t="shared" si="15"/>
        <v>980</v>
      </c>
    </row>
    <row r="983" spans="1:1" x14ac:dyDescent="0.25">
      <c r="A983" s="4">
        <f t="shared" si="15"/>
        <v>981</v>
      </c>
    </row>
    <row r="984" spans="1:1" x14ac:dyDescent="0.25">
      <c r="A984" s="4">
        <f t="shared" si="15"/>
        <v>982</v>
      </c>
    </row>
    <row r="985" spans="1:1" x14ac:dyDescent="0.25">
      <c r="A985" s="4">
        <f t="shared" si="15"/>
        <v>983</v>
      </c>
    </row>
    <row r="986" spans="1:1" x14ac:dyDescent="0.25">
      <c r="A986" s="4">
        <f t="shared" si="15"/>
        <v>984</v>
      </c>
    </row>
    <row r="987" spans="1:1" x14ac:dyDescent="0.25">
      <c r="A987" s="4">
        <f t="shared" si="15"/>
        <v>985</v>
      </c>
    </row>
    <row r="988" spans="1:1" x14ac:dyDescent="0.25">
      <c r="A988" s="4">
        <f t="shared" si="15"/>
        <v>986</v>
      </c>
    </row>
    <row r="989" spans="1:1" x14ac:dyDescent="0.25">
      <c r="A989" s="4">
        <f t="shared" si="15"/>
        <v>987</v>
      </c>
    </row>
    <row r="990" spans="1:1" x14ac:dyDescent="0.25">
      <c r="A990" s="4">
        <f t="shared" si="15"/>
        <v>988</v>
      </c>
    </row>
    <row r="991" spans="1:1" x14ac:dyDescent="0.25">
      <c r="A991" s="4">
        <f t="shared" si="15"/>
        <v>989</v>
      </c>
    </row>
    <row r="992" spans="1:1" x14ac:dyDescent="0.25">
      <c r="A992" s="4">
        <f t="shared" si="15"/>
        <v>990</v>
      </c>
    </row>
    <row r="993" spans="1:1" x14ac:dyDescent="0.25">
      <c r="A993" s="4">
        <f t="shared" si="15"/>
        <v>991</v>
      </c>
    </row>
    <row r="994" spans="1:1" x14ac:dyDescent="0.25">
      <c r="A994" s="4">
        <f t="shared" si="15"/>
        <v>992</v>
      </c>
    </row>
    <row r="995" spans="1:1" x14ac:dyDescent="0.25">
      <c r="A995" s="4">
        <f t="shared" si="15"/>
        <v>993</v>
      </c>
    </row>
    <row r="996" spans="1:1" x14ac:dyDescent="0.25">
      <c r="A996" s="4">
        <f t="shared" si="15"/>
        <v>994</v>
      </c>
    </row>
    <row r="997" spans="1:1" x14ac:dyDescent="0.25">
      <c r="A997" s="4">
        <f t="shared" si="15"/>
        <v>995</v>
      </c>
    </row>
    <row r="998" spans="1:1" x14ac:dyDescent="0.25">
      <c r="A998" s="4">
        <f t="shared" si="15"/>
        <v>996</v>
      </c>
    </row>
    <row r="999" spans="1:1" x14ac:dyDescent="0.25">
      <c r="A999" s="4">
        <f t="shared" si="15"/>
        <v>997</v>
      </c>
    </row>
    <row r="1000" spans="1:1" x14ac:dyDescent="0.25">
      <c r="A1000" s="4">
        <f t="shared" si="15"/>
        <v>998</v>
      </c>
    </row>
    <row r="1001" spans="1:1" x14ac:dyDescent="0.25">
      <c r="A1001" s="4">
        <f t="shared" si="15"/>
        <v>999</v>
      </c>
    </row>
    <row r="1002" spans="1:1" x14ac:dyDescent="0.25">
      <c r="A1002" s="4">
        <f t="shared" si="15"/>
        <v>1000</v>
      </c>
    </row>
    <row r="1003" spans="1:1" x14ac:dyDescent="0.25">
      <c r="A1003" s="4">
        <f t="shared" si="15"/>
        <v>1001</v>
      </c>
    </row>
    <row r="1004" spans="1:1" x14ac:dyDescent="0.25">
      <c r="A1004" s="4">
        <f t="shared" si="15"/>
        <v>1002</v>
      </c>
    </row>
    <row r="1005" spans="1:1" x14ac:dyDescent="0.25">
      <c r="A1005" s="4">
        <f t="shared" si="15"/>
        <v>1003</v>
      </c>
    </row>
    <row r="1006" spans="1:1" x14ac:dyDescent="0.25">
      <c r="A1006" s="4">
        <f t="shared" si="15"/>
        <v>1004</v>
      </c>
    </row>
    <row r="1007" spans="1:1" x14ac:dyDescent="0.25">
      <c r="A1007" s="4">
        <f t="shared" si="15"/>
        <v>1005</v>
      </c>
    </row>
    <row r="1008" spans="1:1" x14ac:dyDescent="0.25">
      <c r="A1008" s="4">
        <f t="shared" si="15"/>
        <v>1006</v>
      </c>
    </row>
    <row r="1009" spans="1:1" x14ac:dyDescent="0.25">
      <c r="A1009" s="4">
        <f t="shared" si="15"/>
        <v>1007</v>
      </c>
    </row>
    <row r="1010" spans="1:1" x14ac:dyDescent="0.25">
      <c r="A1010" s="4">
        <f t="shared" si="15"/>
        <v>1008</v>
      </c>
    </row>
    <row r="1011" spans="1:1" x14ac:dyDescent="0.25">
      <c r="A1011" s="4">
        <f t="shared" si="15"/>
        <v>1009</v>
      </c>
    </row>
    <row r="1012" spans="1:1" x14ac:dyDescent="0.25">
      <c r="A1012" s="4">
        <f t="shared" si="15"/>
        <v>1010</v>
      </c>
    </row>
    <row r="1013" spans="1:1" x14ac:dyDescent="0.25">
      <c r="A1013" s="4">
        <f t="shared" si="15"/>
        <v>1011</v>
      </c>
    </row>
    <row r="1014" spans="1:1" x14ac:dyDescent="0.25">
      <c r="A1014" s="4">
        <f t="shared" si="15"/>
        <v>1012</v>
      </c>
    </row>
    <row r="1015" spans="1:1" x14ac:dyDescent="0.25">
      <c r="A1015" s="4">
        <f t="shared" si="15"/>
        <v>1013</v>
      </c>
    </row>
    <row r="1016" spans="1:1" x14ac:dyDescent="0.25">
      <c r="A1016" s="4">
        <f t="shared" si="15"/>
        <v>1014</v>
      </c>
    </row>
    <row r="1017" spans="1:1" x14ac:dyDescent="0.25">
      <c r="A1017" s="4">
        <f t="shared" si="15"/>
        <v>1015</v>
      </c>
    </row>
    <row r="1018" spans="1:1" x14ac:dyDescent="0.25">
      <c r="A1018" s="4">
        <f t="shared" si="15"/>
        <v>1016</v>
      </c>
    </row>
    <row r="1019" spans="1:1" x14ac:dyDescent="0.25">
      <c r="A1019" s="4">
        <f t="shared" si="15"/>
        <v>1017</v>
      </c>
    </row>
    <row r="1020" spans="1:1" x14ac:dyDescent="0.25">
      <c r="A1020" s="4">
        <f t="shared" si="15"/>
        <v>1018</v>
      </c>
    </row>
    <row r="1021" spans="1:1" x14ac:dyDescent="0.25">
      <c r="A1021" s="4">
        <f t="shared" si="15"/>
        <v>1019</v>
      </c>
    </row>
    <row r="1022" spans="1:1" x14ac:dyDescent="0.25">
      <c r="A1022" s="4">
        <f t="shared" si="15"/>
        <v>1020</v>
      </c>
    </row>
    <row r="1023" spans="1:1" x14ac:dyDescent="0.25">
      <c r="A1023" s="4">
        <f t="shared" si="15"/>
        <v>1021</v>
      </c>
    </row>
    <row r="1024" spans="1:1" x14ac:dyDescent="0.25">
      <c r="A1024" s="4">
        <f t="shared" si="15"/>
        <v>1022</v>
      </c>
    </row>
    <row r="1025" spans="1:1" x14ac:dyDescent="0.25">
      <c r="A1025" s="4">
        <f t="shared" si="15"/>
        <v>1023</v>
      </c>
    </row>
    <row r="1026" spans="1:1" x14ac:dyDescent="0.25">
      <c r="A1026" s="4">
        <f t="shared" si="15"/>
        <v>1024</v>
      </c>
    </row>
    <row r="1027" spans="1:1" x14ac:dyDescent="0.25">
      <c r="A1027" s="4">
        <f t="shared" si="15"/>
        <v>1025</v>
      </c>
    </row>
    <row r="1028" spans="1:1" x14ac:dyDescent="0.25">
      <c r="A1028" s="4">
        <f t="shared" si="15"/>
        <v>1026</v>
      </c>
    </row>
    <row r="1029" spans="1:1" x14ac:dyDescent="0.25">
      <c r="A1029" s="4">
        <f t="shared" ref="A1029:A1092" si="16">A1028+1</f>
        <v>1027</v>
      </c>
    </row>
    <row r="1030" spans="1:1" x14ac:dyDescent="0.25">
      <c r="A1030" s="4">
        <f t="shared" si="16"/>
        <v>1028</v>
      </c>
    </row>
    <row r="1031" spans="1:1" x14ac:dyDescent="0.25">
      <c r="A1031" s="4">
        <f t="shared" si="16"/>
        <v>1029</v>
      </c>
    </row>
    <row r="1032" spans="1:1" x14ac:dyDescent="0.25">
      <c r="A1032" s="4">
        <f t="shared" si="16"/>
        <v>1030</v>
      </c>
    </row>
    <row r="1033" spans="1:1" x14ac:dyDescent="0.25">
      <c r="A1033" s="4">
        <f t="shared" si="16"/>
        <v>1031</v>
      </c>
    </row>
    <row r="1034" spans="1:1" x14ac:dyDescent="0.25">
      <c r="A1034" s="4">
        <f t="shared" si="16"/>
        <v>1032</v>
      </c>
    </row>
    <row r="1035" spans="1:1" x14ac:dyDescent="0.25">
      <c r="A1035" s="4">
        <f t="shared" si="16"/>
        <v>1033</v>
      </c>
    </row>
    <row r="1036" spans="1:1" x14ac:dyDescent="0.25">
      <c r="A1036" s="4">
        <f t="shared" si="16"/>
        <v>1034</v>
      </c>
    </row>
    <row r="1037" spans="1:1" x14ac:dyDescent="0.25">
      <c r="A1037" s="4">
        <f t="shared" si="16"/>
        <v>1035</v>
      </c>
    </row>
    <row r="1038" spans="1:1" x14ac:dyDescent="0.25">
      <c r="A1038" s="4">
        <f t="shared" si="16"/>
        <v>1036</v>
      </c>
    </row>
    <row r="1039" spans="1:1" x14ac:dyDescent="0.25">
      <c r="A1039" s="4">
        <f t="shared" si="16"/>
        <v>1037</v>
      </c>
    </row>
    <row r="1040" spans="1:1" x14ac:dyDescent="0.25">
      <c r="A1040" s="4">
        <f t="shared" si="16"/>
        <v>1038</v>
      </c>
    </row>
    <row r="1041" spans="1:1" x14ac:dyDescent="0.25">
      <c r="A1041" s="4">
        <f t="shared" si="16"/>
        <v>1039</v>
      </c>
    </row>
    <row r="1042" spans="1:1" x14ac:dyDescent="0.25">
      <c r="A1042" s="4">
        <f t="shared" si="16"/>
        <v>1040</v>
      </c>
    </row>
    <row r="1043" spans="1:1" x14ac:dyDescent="0.25">
      <c r="A1043" s="4">
        <f t="shared" si="16"/>
        <v>1041</v>
      </c>
    </row>
    <row r="1044" spans="1:1" x14ac:dyDescent="0.25">
      <c r="A1044" s="4">
        <f t="shared" si="16"/>
        <v>1042</v>
      </c>
    </row>
    <row r="1045" spans="1:1" x14ac:dyDescent="0.25">
      <c r="A1045" s="4">
        <f t="shared" si="16"/>
        <v>1043</v>
      </c>
    </row>
    <row r="1046" spans="1:1" x14ac:dyDescent="0.25">
      <c r="A1046" s="4">
        <f t="shared" si="16"/>
        <v>1044</v>
      </c>
    </row>
    <row r="1047" spans="1:1" x14ac:dyDescent="0.25">
      <c r="A1047" s="4">
        <f t="shared" si="16"/>
        <v>1045</v>
      </c>
    </row>
    <row r="1048" spans="1:1" x14ac:dyDescent="0.25">
      <c r="A1048" s="4">
        <f t="shared" si="16"/>
        <v>1046</v>
      </c>
    </row>
    <row r="1049" spans="1:1" x14ac:dyDescent="0.25">
      <c r="A1049" s="4">
        <f t="shared" si="16"/>
        <v>1047</v>
      </c>
    </row>
    <row r="1050" spans="1:1" x14ac:dyDescent="0.25">
      <c r="A1050" s="4">
        <f t="shared" si="16"/>
        <v>1048</v>
      </c>
    </row>
    <row r="1051" spans="1:1" x14ac:dyDescent="0.25">
      <c r="A1051" s="4">
        <f t="shared" si="16"/>
        <v>1049</v>
      </c>
    </row>
    <row r="1052" spans="1:1" x14ac:dyDescent="0.25">
      <c r="A1052" s="4">
        <f t="shared" si="16"/>
        <v>1050</v>
      </c>
    </row>
    <row r="1053" spans="1:1" x14ac:dyDescent="0.25">
      <c r="A1053" s="4">
        <f t="shared" si="16"/>
        <v>1051</v>
      </c>
    </row>
    <row r="1054" spans="1:1" x14ac:dyDescent="0.25">
      <c r="A1054" s="4">
        <f t="shared" si="16"/>
        <v>1052</v>
      </c>
    </row>
    <row r="1055" spans="1:1" x14ac:dyDescent="0.25">
      <c r="A1055" s="4">
        <f t="shared" si="16"/>
        <v>1053</v>
      </c>
    </row>
    <row r="1056" spans="1:1" x14ac:dyDescent="0.25">
      <c r="A1056" s="4">
        <f t="shared" si="16"/>
        <v>1054</v>
      </c>
    </row>
    <row r="1057" spans="1:1" x14ac:dyDescent="0.25">
      <c r="A1057" s="4">
        <f t="shared" si="16"/>
        <v>1055</v>
      </c>
    </row>
    <row r="1058" spans="1:1" x14ac:dyDescent="0.25">
      <c r="A1058" s="4">
        <f t="shared" si="16"/>
        <v>1056</v>
      </c>
    </row>
    <row r="1059" spans="1:1" x14ac:dyDescent="0.25">
      <c r="A1059" s="4">
        <f t="shared" si="16"/>
        <v>1057</v>
      </c>
    </row>
    <row r="1060" spans="1:1" x14ac:dyDescent="0.25">
      <c r="A1060" s="4">
        <f t="shared" si="16"/>
        <v>1058</v>
      </c>
    </row>
    <row r="1061" spans="1:1" x14ac:dyDescent="0.25">
      <c r="A1061" s="4">
        <f t="shared" si="16"/>
        <v>1059</v>
      </c>
    </row>
    <row r="1062" spans="1:1" x14ac:dyDescent="0.25">
      <c r="A1062" s="4">
        <f t="shared" si="16"/>
        <v>1060</v>
      </c>
    </row>
    <row r="1063" spans="1:1" x14ac:dyDescent="0.25">
      <c r="A1063" s="4">
        <f t="shared" si="16"/>
        <v>1061</v>
      </c>
    </row>
    <row r="1064" spans="1:1" x14ac:dyDescent="0.25">
      <c r="A1064" s="4">
        <f t="shared" si="16"/>
        <v>1062</v>
      </c>
    </row>
    <row r="1065" spans="1:1" x14ac:dyDescent="0.25">
      <c r="A1065" s="4">
        <f t="shared" si="16"/>
        <v>1063</v>
      </c>
    </row>
    <row r="1066" spans="1:1" x14ac:dyDescent="0.25">
      <c r="A1066" s="4">
        <f t="shared" si="16"/>
        <v>1064</v>
      </c>
    </row>
    <row r="1067" spans="1:1" x14ac:dyDescent="0.25">
      <c r="A1067" s="4">
        <f t="shared" si="16"/>
        <v>1065</v>
      </c>
    </row>
    <row r="1068" spans="1:1" x14ac:dyDescent="0.25">
      <c r="A1068" s="4">
        <f t="shared" si="16"/>
        <v>1066</v>
      </c>
    </row>
    <row r="1069" spans="1:1" x14ac:dyDescent="0.25">
      <c r="A1069" s="4">
        <f t="shared" si="16"/>
        <v>1067</v>
      </c>
    </row>
    <row r="1070" spans="1:1" x14ac:dyDescent="0.25">
      <c r="A1070" s="4">
        <f t="shared" si="16"/>
        <v>1068</v>
      </c>
    </row>
    <row r="1071" spans="1:1" x14ac:dyDescent="0.25">
      <c r="A1071" s="4">
        <f t="shared" si="16"/>
        <v>1069</v>
      </c>
    </row>
    <row r="1072" spans="1:1" x14ac:dyDescent="0.25">
      <c r="A1072" s="4">
        <f t="shared" si="16"/>
        <v>1070</v>
      </c>
    </row>
    <row r="1073" spans="1:1" x14ac:dyDescent="0.25">
      <c r="A1073" s="4">
        <f t="shared" si="16"/>
        <v>1071</v>
      </c>
    </row>
    <row r="1074" spans="1:1" x14ac:dyDescent="0.25">
      <c r="A1074" s="4">
        <f t="shared" si="16"/>
        <v>1072</v>
      </c>
    </row>
    <row r="1075" spans="1:1" x14ac:dyDescent="0.25">
      <c r="A1075" s="4">
        <f t="shared" si="16"/>
        <v>1073</v>
      </c>
    </row>
    <row r="1076" spans="1:1" x14ac:dyDescent="0.25">
      <c r="A1076" s="4">
        <f t="shared" si="16"/>
        <v>1074</v>
      </c>
    </row>
    <row r="1077" spans="1:1" x14ac:dyDescent="0.25">
      <c r="A1077" s="4">
        <f t="shared" si="16"/>
        <v>1075</v>
      </c>
    </row>
    <row r="1078" spans="1:1" x14ac:dyDescent="0.25">
      <c r="A1078" s="4">
        <f t="shared" si="16"/>
        <v>1076</v>
      </c>
    </row>
    <row r="1079" spans="1:1" x14ac:dyDescent="0.25">
      <c r="A1079" s="4">
        <f t="shared" si="16"/>
        <v>1077</v>
      </c>
    </row>
    <row r="1080" spans="1:1" x14ac:dyDescent="0.25">
      <c r="A1080" s="4">
        <f t="shared" si="16"/>
        <v>1078</v>
      </c>
    </row>
    <row r="1081" spans="1:1" x14ac:dyDescent="0.25">
      <c r="A1081" s="4">
        <f t="shared" si="16"/>
        <v>1079</v>
      </c>
    </row>
    <row r="1082" spans="1:1" x14ac:dyDescent="0.25">
      <c r="A1082" s="4">
        <f t="shared" si="16"/>
        <v>1080</v>
      </c>
    </row>
    <row r="1083" spans="1:1" x14ac:dyDescent="0.25">
      <c r="A1083" s="4">
        <f t="shared" si="16"/>
        <v>1081</v>
      </c>
    </row>
    <row r="1084" spans="1:1" x14ac:dyDescent="0.25">
      <c r="A1084" s="4">
        <f t="shared" si="16"/>
        <v>1082</v>
      </c>
    </row>
    <row r="1085" spans="1:1" x14ac:dyDescent="0.25">
      <c r="A1085" s="4">
        <f t="shared" si="16"/>
        <v>1083</v>
      </c>
    </row>
    <row r="1086" spans="1:1" x14ac:dyDescent="0.25">
      <c r="A1086" s="4">
        <f t="shared" si="16"/>
        <v>1084</v>
      </c>
    </row>
    <row r="1087" spans="1:1" x14ac:dyDescent="0.25">
      <c r="A1087" s="4">
        <f t="shared" si="16"/>
        <v>1085</v>
      </c>
    </row>
    <row r="1088" spans="1:1" x14ac:dyDescent="0.25">
      <c r="A1088" s="4">
        <f t="shared" si="16"/>
        <v>1086</v>
      </c>
    </row>
    <row r="1089" spans="1:1" x14ac:dyDescent="0.25">
      <c r="A1089" s="4">
        <f t="shared" si="16"/>
        <v>1087</v>
      </c>
    </row>
    <row r="1090" spans="1:1" x14ac:dyDescent="0.25">
      <c r="A1090" s="4">
        <f t="shared" si="16"/>
        <v>1088</v>
      </c>
    </row>
    <row r="1091" spans="1:1" x14ac:dyDescent="0.25">
      <c r="A1091" s="4">
        <f t="shared" si="16"/>
        <v>1089</v>
      </c>
    </row>
    <row r="1092" spans="1:1" x14ac:dyDescent="0.25">
      <c r="A1092" s="4">
        <f t="shared" si="16"/>
        <v>1090</v>
      </c>
    </row>
    <row r="1093" spans="1:1" x14ac:dyDescent="0.25">
      <c r="A1093" s="4">
        <f t="shared" ref="A1093:A1156" si="17">A1092+1</f>
        <v>1091</v>
      </c>
    </row>
    <row r="1094" spans="1:1" x14ac:dyDescent="0.25">
      <c r="A1094" s="4">
        <f t="shared" si="17"/>
        <v>1092</v>
      </c>
    </row>
    <row r="1095" spans="1:1" x14ac:dyDescent="0.25">
      <c r="A1095" s="4">
        <f t="shared" si="17"/>
        <v>1093</v>
      </c>
    </row>
    <row r="1096" spans="1:1" x14ac:dyDescent="0.25">
      <c r="A1096" s="4">
        <f t="shared" si="17"/>
        <v>1094</v>
      </c>
    </row>
    <row r="1097" spans="1:1" x14ac:dyDescent="0.25">
      <c r="A1097" s="4">
        <f t="shared" si="17"/>
        <v>1095</v>
      </c>
    </row>
    <row r="1098" spans="1:1" x14ac:dyDescent="0.25">
      <c r="A1098" s="4">
        <f t="shared" si="17"/>
        <v>1096</v>
      </c>
    </row>
    <row r="1099" spans="1:1" x14ac:dyDescent="0.25">
      <c r="A1099" s="4">
        <f t="shared" si="17"/>
        <v>1097</v>
      </c>
    </row>
    <row r="1100" spans="1:1" x14ac:dyDescent="0.25">
      <c r="A1100" s="4">
        <f t="shared" si="17"/>
        <v>1098</v>
      </c>
    </row>
    <row r="1101" spans="1:1" x14ac:dyDescent="0.25">
      <c r="A1101" s="4">
        <f t="shared" si="17"/>
        <v>1099</v>
      </c>
    </row>
    <row r="1102" spans="1:1" x14ac:dyDescent="0.25">
      <c r="A1102" s="4">
        <f t="shared" si="17"/>
        <v>1100</v>
      </c>
    </row>
    <row r="1103" spans="1:1" x14ac:dyDescent="0.25">
      <c r="A1103" s="4">
        <f t="shared" si="17"/>
        <v>1101</v>
      </c>
    </row>
    <row r="1104" spans="1:1" x14ac:dyDescent="0.25">
      <c r="A1104" s="4">
        <f t="shared" si="17"/>
        <v>1102</v>
      </c>
    </row>
    <row r="1105" spans="1:1" x14ac:dyDescent="0.25">
      <c r="A1105" s="4">
        <f t="shared" si="17"/>
        <v>1103</v>
      </c>
    </row>
    <row r="1106" spans="1:1" x14ac:dyDescent="0.25">
      <c r="A1106" s="4">
        <f t="shared" si="17"/>
        <v>1104</v>
      </c>
    </row>
    <row r="1107" spans="1:1" x14ac:dyDescent="0.25">
      <c r="A1107" s="4">
        <f t="shared" si="17"/>
        <v>1105</v>
      </c>
    </row>
    <row r="1108" spans="1:1" x14ac:dyDescent="0.25">
      <c r="A1108" s="4">
        <f t="shared" si="17"/>
        <v>1106</v>
      </c>
    </row>
    <row r="1109" spans="1:1" x14ac:dyDescent="0.25">
      <c r="A1109" s="4">
        <f t="shared" si="17"/>
        <v>1107</v>
      </c>
    </row>
    <row r="1110" spans="1:1" x14ac:dyDescent="0.25">
      <c r="A1110" s="4">
        <f t="shared" si="17"/>
        <v>1108</v>
      </c>
    </row>
    <row r="1111" spans="1:1" x14ac:dyDescent="0.25">
      <c r="A1111" s="4">
        <f t="shared" si="17"/>
        <v>1109</v>
      </c>
    </row>
    <row r="1112" spans="1:1" x14ac:dyDescent="0.25">
      <c r="A1112" s="4">
        <f t="shared" si="17"/>
        <v>1110</v>
      </c>
    </row>
    <row r="1113" spans="1:1" x14ac:dyDescent="0.25">
      <c r="A1113" s="4">
        <f t="shared" si="17"/>
        <v>1111</v>
      </c>
    </row>
    <row r="1114" spans="1:1" x14ac:dyDescent="0.25">
      <c r="A1114" s="4">
        <f t="shared" si="17"/>
        <v>1112</v>
      </c>
    </row>
    <row r="1115" spans="1:1" x14ac:dyDescent="0.25">
      <c r="A1115" s="4">
        <f t="shared" si="17"/>
        <v>1113</v>
      </c>
    </row>
    <row r="1116" spans="1:1" x14ac:dyDescent="0.25">
      <c r="A1116" s="4">
        <f t="shared" si="17"/>
        <v>1114</v>
      </c>
    </row>
    <row r="1117" spans="1:1" x14ac:dyDescent="0.25">
      <c r="A1117" s="4">
        <f t="shared" si="17"/>
        <v>1115</v>
      </c>
    </row>
    <row r="1118" spans="1:1" x14ac:dyDescent="0.25">
      <c r="A1118" s="4">
        <f t="shared" si="17"/>
        <v>1116</v>
      </c>
    </row>
    <row r="1119" spans="1:1" x14ac:dyDescent="0.25">
      <c r="A1119" s="4">
        <f t="shared" si="17"/>
        <v>1117</v>
      </c>
    </row>
    <row r="1120" spans="1:1" x14ac:dyDescent="0.25">
      <c r="A1120" s="4">
        <f t="shared" si="17"/>
        <v>1118</v>
      </c>
    </row>
    <row r="1121" spans="1:1" x14ac:dyDescent="0.25">
      <c r="A1121" s="4">
        <f t="shared" si="17"/>
        <v>1119</v>
      </c>
    </row>
    <row r="1122" spans="1:1" x14ac:dyDescent="0.25">
      <c r="A1122" s="4">
        <f t="shared" si="17"/>
        <v>1120</v>
      </c>
    </row>
    <row r="1123" spans="1:1" x14ac:dyDescent="0.25">
      <c r="A1123" s="4">
        <f t="shared" si="17"/>
        <v>1121</v>
      </c>
    </row>
    <row r="1124" spans="1:1" x14ac:dyDescent="0.25">
      <c r="A1124" s="4">
        <f t="shared" si="17"/>
        <v>1122</v>
      </c>
    </row>
    <row r="1125" spans="1:1" x14ac:dyDescent="0.25">
      <c r="A1125" s="4">
        <f t="shared" si="17"/>
        <v>1123</v>
      </c>
    </row>
    <row r="1126" spans="1:1" x14ac:dyDescent="0.25">
      <c r="A1126" s="4">
        <f t="shared" si="17"/>
        <v>1124</v>
      </c>
    </row>
    <row r="1127" spans="1:1" x14ac:dyDescent="0.25">
      <c r="A1127" s="4">
        <f t="shared" si="17"/>
        <v>1125</v>
      </c>
    </row>
    <row r="1128" spans="1:1" x14ac:dyDescent="0.25">
      <c r="A1128" s="4">
        <f t="shared" si="17"/>
        <v>1126</v>
      </c>
    </row>
    <row r="1129" spans="1:1" x14ac:dyDescent="0.25">
      <c r="A1129" s="4">
        <f t="shared" si="17"/>
        <v>1127</v>
      </c>
    </row>
    <row r="1130" spans="1:1" x14ac:dyDescent="0.25">
      <c r="A1130" s="4">
        <f t="shared" si="17"/>
        <v>1128</v>
      </c>
    </row>
    <row r="1131" spans="1:1" x14ac:dyDescent="0.25">
      <c r="A1131" s="4">
        <f t="shared" si="17"/>
        <v>1129</v>
      </c>
    </row>
    <row r="1132" spans="1:1" x14ac:dyDescent="0.25">
      <c r="A1132" s="4">
        <f t="shared" si="17"/>
        <v>1130</v>
      </c>
    </row>
    <row r="1133" spans="1:1" x14ac:dyDescent="0.25">
      <c r="A1133" s="4">
        <f t="shared" si="17"/>
        <v>1131</v>
      </c>
    </row>
    <row r="1134" spans="1:1" x14ac:dyDescent="0.25">
      <c r="A1134" s="4">
        <f t="shared" si="17"/>
        <v>1132</v>
      </c>
    </row>
    <row r="1135" spans="1:1" x14ac:dyDescent="0.25">
      <c r="A1135" s="4">
        <f t="shared" si="17"/>
        <v>1133</v>
      </c>
    </row>
    <row r="1136" spans="1:1" x14ac:dyDescent="0.25">
      <c r="A1136" s="4">
        <f t="shared" si="17"/>
        <v>1134</v>
      </c>
    </row>
    <row r="1137" spans="1:1" x14ac:dyDescent="0.25">
      <c r="A1137" s="4">
        <f t="shared" si="17"/>
        <v>1135</v>
      </c>
    </row>
    <row r="1138" spans="1:1" x14ac:dyDescent="0.25">
      <c r="A1138" s="4">
        <f t="shared" si="17"/>
        <v>1136</v>
      </c>
    </row>
    <row r="1139" spans="1:1" x14ac:dyDescent="0.25">
      <c r="A1139" s="4">
        <f t="shared" si="17"/>
        <v>1137</v>
      </c>
    </row>
    <row r="1140" spans="1:1" x14ac:dyDescent="0.25">
      <c r="A1140" s="4">
        <f t="shared" si="17"/>
        <v>1138</v>
      </c>
    </row>
    <row r="1141" spans="1:1" x14ac:dyDescent="0.25">
      <c r="A1141" s="4">
        <f t="shared" si="17"/>
        <v>1139</v>
      </c>
    </row>
    <row r="1142" spans="1:1" x14ac:dyDescent="0.25">
      <c r="A1142" s="4">
        <f t="shared" si="17"/>
        <v>1140</v>
      </c>
    </row>
    <row r="1143" spans="1:1" x14ac:dyDescent="0.25">
      <c r="A1143" s="4">
        <f t="shared" si="17"/>
        <v>1141</v>
      </c>
    </row>
    <row r="1144" spans="1:1" x14ac:dyDescent="0.25">
      <c r="A1144" s="4">
        <f t="shared" si="17"/>
        <v>1142</v>
      </c>
    </row>
    <row r="1145" spans="1:1" x14ac:dyDescent="0.25">
      <c r="A1145" s="4">
        <f t="shared" si="17"/>
        <v>1143</v>
      </c>
    </row>
    <row r="1146" spans="1:1" x14ac:dyDescent="0.25">
      <c r="A1146" s="4">
        <f t="shared" si="17"/>
        <v>1144</v>
      </c>
    </row>
    <row r="1147" spans="1:1" x14ac:dyDescent="0.25">
      <c r="A1147" s="4">
        <f t="shared" si="17"/>
        <v>1145</v>
      </c>
    </row>
    <row r="1148" spans="1:1" x14ac:dyDescent="0.25">
      <c r="A1148" s="4">
        <f t="shared" si="17"/>
        <v>1146</v>
      </c>
    </row>
    <row r="1149" spans="1:1" x14ac:dyDescent="0.25">
      <c r="A1149" s="4">
        <f t="shared" si="17"/>
        <v>1147</v>
      </c>
    </row>
    <row r="1150" spans="1:1" x14ac:dyDescent="0.25">
      <c r="A1150" s="4">
        <f t="shared" si="17"/>
        <v>1148</v>
      </c>
    </row>
    <row r="1151" spans="1:1" x14ac:dyDescent="0.25">
      <c r="A1151" s="4">
        <f t="shared" si="17"/>
        <v>1149</v>
      </c>
    </row>
    <row r="1152" spans="1:1" x14ac:dyDescent="0.25">
      <c r="A1152" s="4">
        <f t="shared" si="17"/>
        <v>1150</v>
      </c>
    </row>
    <row r="1153" spans="1:1" x14ac:dyDescent="0.25">
      <c r="A1153" s="4">
        <f t="shared" si="17"/>
        <v>1151</v>
      </c>
    </row>
    <row r="1154" spans="1:1" x14ac:dyDescent="0.25">
      <c r="A1154" s="4">
        <f t="shared" si="17"/>
        <v>1152</v>
      </c>
    </row>
    <row r="1155" spans="1:1" x14ac:dyDescent="0.25">
      <c r="A1155" s="4">
        <f t="shared" si="17"/>
        <v>1153</v>
      </c>
    </row>
    <row r="1156" spans="1:1" x14ac:dyDescent="0.25">
      <c r="A1156" s="4">
        <f t="shared" si="17"/>
        <v>1154</v>
      </c>
    </row>
    <row r="1157" spans="1:1" x14ac:dyDescent="0.25">
      <c r="A1157" s="4">
        <f t="shared" ref="A1157:A1220" si="18">A1156+1</f>
        <v>1155</v>
      </c>
    </row>
    <row r="1158" spans="1:1" x14ac:dyDescent="0.25">
      <c r="A1158" s="4">
        <f t="shared" si="18"/>
        <v>1156</v>
      </c>
    </row>
    <row r="1159" spans="1:1" x14ac:dyDescent="0.25">
      <c r="A1159" s="4">
        <f t="shared" si="18"/>
        <v>1157</v>
      </c>
    </row>
    <row r="1160" spans="1:1" x14ac:dyDescent="0.25">
      <c r="A1160" s="4">
        <f t="shared" si="18"/>
        <v>1158</v>
      </c>
    </row>
    <row r="1161" spans="1:1" x14ac:dyDescent="0.25">
      <c r="A1161" s="4">
        <f t="shared" si="18"/>
        <v>1159</v>
      </c>
    </row>
    <row r="1162" spans="1:1" x14ac:dyDescent="0.25">
      <c r="A1162" s="4">
        <f t="shared" si="18"/>
        <v>1160</v>
      </c>
    </row>
    <row r="1163" spans="1:1" x14ac:dyDescent="0.25">
      <c r="A1163" s="4">
        <f t="shared" si="18"/>
        <v>1161</v>
      </c>
    </row>
    <row r="1164" spans="1:1" x14ac:dyDescent="0.25">
      <c r="A1164" s="4">
        <f t="shared" si="18"/>
        <v>1162</v>
      </c>
    </row>
    <row r="1165" spans="1:1" x14ac:dyDescent="0.25">
      <c r="A1165" s="4">
        <f t="shared" si="18"/>
        <v>1163</v>
      </c>
    </row>
    <row r="1166" spans="1:1" x14ac:dyDescent="0.25">
      <c r="A1166" s="4">
        <f t="shared" si="18"/>
        <v>1164</v>
      </c>
    </row>
    <row r="1167" spans="1:1" x14ac:dyDescent="0.25">
      <c r="A1167" s="4">
        <f t="shared" si="18"/>
        <v>1165</v>
      </c>
    </row>
    <row r="1168" spans="1:1" x14ac:dyDescent="0.25">
      <c r="A1168" s="4">
        <f t="shared" si="18"/>
        <v>1166</v>
      </c>
    </row>
    <row r="1169" spans="1:1" x14ac:dyDescent="0.25">
      <c r="A1169" s="4">
        <f t="shared" si="18"/>
        <v>1167</v>
      </c>
    </row>
    <row r="1170" spans="1:1" x14ac:dyDescent="0.25">
      <c r="A1170" s="4">
        <f t="shared" si="18"/>
        <v>1168</v>
      </c>
    </row>
    <row r="1171" spans="1:1" x14ac:dyDescent="0.25">
      <c r="A1171" s="4">
        <f t="shared" si="18"/>
        <v>1169</v>
      </c>
    </row>
    <row r="1172" spans="1:1" x14ac:dyDescent="0.25">
      <c r="A1172" s="4">
        <f t="shared" si="18"/>
        <v>1170</v>
      </c>
    </row>
    <row r="1173" spans="1:1" x14ac:dyDescent="0.25">
      <c r="A1173" s="4">
        <f t="shared" si="18"/>
        <v>1171</v>
      </c>
    </row>
    <row r="1174" spans="1:1" x14ac:dyDescent="0.25">
      <c r="A1174" s="4">
        <f t="shared" si="18"/>
        <v>1172</v>
      </c>
    </row>
    <row r="1175" spans="1:1" x14ac:dyDescent="0.25">
      <c r="A1175" s="4">
        <f t="shared" si="18"/>
        <v>1173</v>
      </c>
    </row>
    <row r="1176" spans="1:1" x14ac:dyDescent="0.25">
      <c r="A1176" s="4">
        <f t="shared" si="18"/>
        <v>1174</v>
      </c>
    </row>
    <row r="1177" spans="1:1" x14ac:dyDescent="0.25">
      <c r="A1177" s="4">
        <f t="shared" si="18"/>
        <v>1175</v>
      </c>
    </row>
    <row r="1178" spans="1:1" x14ac:dyDescent="0.25">
      <c r="A1178" s="4">
        <f t="shared" si="18"/>
        <v>1176</v>
      </c>
    </row>
    <row r="1179" spans="1:1" x14ac:dyDescent="0.25">
      <c r="A1179" s="4">
        <f t="shared" si="18"/>
        <v>1177</v>
      </c>
    </row>
    <row r="1180" spans="1:1" x14ac:dyDescent="0.25">
      <c r="A1180" s="4">
        <f t="shared" si="18"/>
        <v>1178</v>
      </c>
    </row>
    <row r="1181" spans="1:1" x14ac:dyDescent="0.25">
      <c r="A1181" s="4">
        <f t="shared" si="18"/>
        <v>1179</v>
      </c>
    </row>
    <row r="1182" spans="1:1" x14ac:dyDescent="0.25">
      <c r="A1182" s="4">
        <f t="shared" si="18"/>
        <v>1180</v>
      </c>
    </row>
    <row r="1183" spans="1:1" x14ac:dyDescent="0.25">
      <c r="A1183" s="4">
        <f t="shared" si="18"/>
        <v>1181</v>
      </c>
    </row>
    <row r="1184" spans="1:1" x14ac:dyDescent="0.25">
      <c r="A1184" s="4">
        <f t="shared" si="18"/>
        <v>1182</v>
      </c>
    </row>
    <row r="1185" spans="1:1" x14ac:dyDescent="0.25">
      <c r="A1185" s="4">
        <f t="shared" si="18"/>
        <v>1183</v>
      </c>
    </row>
    <row r="1186" spans="1:1" x14ac:dyDescent="0.25">
      <c r="A1186" s="4">
        <f t="shared" si="18"/>
        <v>1184</v>
      </c>
    </row>
    <row r="1187" spans="1:1" x14ac:dyDescent="0.25">
      <c r="A1187" s="4">
        <f t="shared" si="18"/>
        <v>1185</v>
      </c>
    </row>
    <row r="1188" spans="1:1" x14ac:dyDescent="0.25">
      <c r="A1188" s="4">
        <f t="shared" si="18"/>
        <v>1186</v>
      </c>
    </row>
    <row r="1189" spans="1:1" x14ac:dyDescent="0.25">
      <c r="A1189" s="4">
        <f t="shared" si="18"/>
        <v>1187</v>
      </c>
    </row>
    <row r="1190" spans="1:1" x14ac:dyDescent="0.25">
      <c r="A1190" s="4">
        <f t="shared" si="18"/>
        <v>1188</v>
      </c>
    </row>
    <row r="1191" spans="1:1" x14ac:dyDescent="0.25">
      <c r="A1191" s="4">
        <f t="shared" si="18"/>
        <v>1189</v>
      </c>
    </row>
    <row r="1192" spans="1:1" x14ac:dyDescent="0.25">
      <c r="A1192" s="4">
        <f t="shared" si="18"/>
        <v>1190</v>
      </c>
    </row>
    <row r="1193" spans="1:1" x14ac:dyDescent="0.25">
      <c r="A1193" s="4">
        <f t="shared" si="18"/>
        <v>1191</v>
      </c>
    </row>
    <row r="1194" spans="1:1" x14ac:dyDescent="0.25">
      <c r="A1194" s="4">
        <f t="shared" si="18"/>
        <v>1192</v>
      </c>
    </row>
    <row r="1195" spans="1:1" x14ac:dyDescent="0.25">
      <c r="A1195" s="4">
        <f t="shared" si="18"/>
        <v>1193</v>
      </c>
    </row>
    <row r="1196" spans="1:1" x14ac:dyDescent="0.25">
      <c r="A1196" s="4">
        <f t="shared" si="18"/>
        <v>1194</v>
      </c>
    </row>
    <row r="1197" spans="1:1" x14ac:dyDescent="0.25">
      <c r="A1197" s="4">
        <f t="shared" si="18"/>
        <v>1195</v>
      </c>
    </row>
    <row r="1198" spans="1:1" x14ac:dyDescent="0.25">
      <c r="A1198" s="4">
        <f t="shared" si="18"/>
        <v>1196</v>
      </c>
    </row>
    <row r="1199" spans="1:1" x14ac:dyDescent="0.25">
      <c r="A1199" s="4">
        <f t="shared" si="18"/>
        <v>1197</v>
      </c>
    </row>
    <row r="1200" spans="1:1" x14ac:dyDescent="0.25">
      <c r="A1200" s="4">
        <f t="shared" si="18"/>
        <v>1198</v>
      </c>
    </row>
    <row r="1201" spans="1:1" x14ac:dyDescent="0.25">
      <c r="A1201" s="4">
        <f t="shared" si="18"/>
        <v>1199</v>
      </c>
    </row>
    <row r="1202" spans="1:1" x14ac:dyDescent="0.25">
      <c r="A1202" s="4">
        <f t="shared" si="18"/>
        <v>1200</v>
      </c>
    </row>
    <row r="1203" spans="1:1" x14ac:dyDescent="0.25">
      <c r="A1203" s="4">
        <f t="shared" si="18"/>
        <v>1201</v>
      </c>
    </row>
    <row r="1204" spans="1:1" x14ac:dyDescent="0.25">
      <c r="A1204" s="4">
        <f t="shared" si="18"/>
        <v>1202</v>
      </c>
    </row>
    <row r="1205" spans="1:1" x14ac:dyDescent="0.25">
      <c r="A1205" s="4">
        <f t="shared" si="18"/>
        <v>1203</v>
      </c>
    </row>
    <row r="1206" spans="1:1" x14ac:dyDescent="0.25">
      <c r="A1206" s="4">
        <f t="shared" si="18"/>
        <v>1204</v>
      </c>
    </row>
    <row r="1207" spans="1:1" x14ac:dyDescent="0.25">
      <c r="A1207" s="4">
        <f t="shared" si="18"/>
        <v>1205</v>
      </c>
    </row>
    <row r="1208" spans="1:1" x14ac:dyDescent="0.25">
      <c r="A1208" s="4">
        <f t="shared" si="18"/>
        <v>1206</v>
      </c>
    </row>
    <row r="1209" spans="1:1" x14ac:dyDescent="0.25">
      <c r="A1209" s="4">
        <f t="shared" si="18"/>
        <v>1207</v>
      </c>
    </row>
    <row r="1210" spans="1:1" x14ac:dyDescent="0.25">
      <c r="A1210" s="4">
        <f t="shared" si="18"/>
        <v>1208</v>
      </c>
    </row>
    <row r="1211" spans="1:1" x14ac:dyDescent="0.25">
      <c r="A1211" s="4">
        <f t="shared" si="18"/>
        <v>1209</v>
      </c>
    </row>
    <row r="1212" spans="1:1" x14ac:dyDescent="0.25">
      <c r="A1212" s="4">
        <f t="shared" si="18"/>
        <v>1210</v>
      </c>
    </row>
    <row r="1213" spans="1:1" x14ac:dyDescent="0.25">
      <c r="A1213" s="4">
        <f t="shared" si="18"/>
        <v>1211</v>
      </c>
    </row>
    <row r="1214" spans="1:1" x14ac:dyDescent="0.25">
      <c r="A1214" s="4">
        <f t="shared" si="18"/>
        <v>1212</v>
      </c>
    </row>
    <row r="1215" spans="1:1" x14ac:dyDescent="0.25">
      <c r="A1215" s="4">
        <f t="shared" si="18"/>
        <v>1213</v>
      </c>
    </row>
    <row r="1216" spans="1:1" x14ac:dyDescent="0.25">
      <c r="A1216" s="4">
        <f t="shared" si="18"/>
        <v>1214</v>
      </c>
    </row>
    <row r="1217" spans="1:1" x14ac:dyDescent="0.25">
      <c r="A1217" s="4">
        <f t="shared" si="18"/>
        <v>1215</v>
      </c>
    </row>
    <row r="1218" spans="1:1" x14ac:dyDescent="0.25">
      <c r="A1218" s="4">
        <f t="shared" si="18"/>
        <v>1216</v>
      </c>
    </row>
    <row r="1219" spans="1:1" x14ac:dyDescent="0.25">
      <c r="A1219" s="4">
        <f t="shared" si="18"/>
        <v>1217</v>
      </c>
    </row>
    <row r="1220" spans="1:1" x14ac:dyDescent="0.25">
      <c r="A1220" s="4">
        <f t="shared" si="18"/>
        <v>1218</v>
      </c>
    </row>
    <row r="1221" spans="1:1" x14ac:dyDescent="0.25">
      <c r="A1221" s="4">
        <f t="shared" ref="A1221:A1284" si="19">A1220+1</f>
        <v>1219</v>
      </c>
    </row>
    <row r="1222" spans="1:1" x14ac:dyDescent="0.25">
      <c r="A1222" s="4">
        <f t="shared" si="19"/>
        <v>1220</v>
      </c>
    </row>
    <row r="1223" spans="1:1" x14ac:dyDescent="0.25">
      <c r="A1223" s="4">
        <f t="shared" si="19"/>
        <v>1221</v>
      </c>
    </row>
    <row r="1224" spans="1:1" x14ac:dyDescent="0.25">
      <c r="A1224" s="4">
        <f t="shared" si="19"/>
        <v>1222</v>
      </c>
    </row>
    <row r="1225" spans="1:1" x14ac:dyDescent="0.25">
      <c r="A1225" s="4">
        <f t="shared" si="19"/>
        <v>1223</v>
      </c>
    </row>
    <row r="1226" spans="1:1" x14ac:dyDescent="0.25">
      <c r="A1226" s="4">
        <f t="shared" si="19"/>
        <v>1224</v>
      </c>
    </row>
    <row r="1227" spans="1:1" x14ac:dyDescent="0.25">
      <c r="A1227" s="4">
        <f t="shared" si="19"/>
        <v>1225</v>
      </c>
    </row>
    <row r="1228" spans="1:1" x14ac:dyDescent="0.25">
      <c r="A1228" s="4">
        <f t="shared" si="19"/>
        <v>1226</v>
      </c>
    </row>
    <row r="1229" spans="1:1" x14ac:dyDescent="0.25">
      <c r="A1229" s="4">
        <f t="shared" si="19"/>
        <v>1227</v>
      </c>
    </row>
    <row r="1230" spans="1:1" x14ac:dyDescent="0.25">
      <c r="A1230" s="4">
        <f t="shared" si="19"/>
        <v>1228</v>
      </c>
    </row>
    <row r="1231" spans="1:1" x14ac:dyDescent="0.25">
      <c r="A1231" s="4">
        <f t="shared" si="19"/>
        <v>1229</v>
      </c>
    </row>
    <row r="1232" spans="1:1" x14ac:dyDescent="0.25">
      <c r="A1232" s="4">
        <f t="shared" si="19"/>
        <v>1230</v>
      </c>
    </row>
    <row r="1233" spans="1:1" x14ac:dyDescent="0.25">
      <c r="A1233" s="4">
        <f t="shared" si="19"/>
        <v>1231</v>
      </c>
    </row>
    <row r="1234" spans="1:1" x14ac:dyDescent="0.25">
      <c r="A1234" s="4">
        <f t="shared" si="19"/>
        <v>1232</v>
      </c>
    </row>
    <row r="1235" spans="1:1" x14ac:dyDescent="0.25">
      <c r="A1235" s="4">
        <f t="shared" si="19"/>
        <v>1233</v>
      </c>
    </row>
    <row r="1236" spans="1:1" x14ac:dyDescent="0.25">
      <c r="A1236" s="4">
        <f t="shared" si="19"/>
        <v>1234</v>
      </c>
    </row>
    <row r="1237" spans="1:1" x14ac:dyDescent="0.25">
      <c r="A1237" s="4">
        <f t="shared" si="19"/>
        <v>1235</v>
      </c>
    </row>
    <row r="1238" spans="1:1" x14ac:dyDescent="0.25">
      <c r="A1238" s="4">
        <f t="shared" si="19"/>
        <v>1236</v>
      </c>
    </row>
    <row r="1239" spans="1:1" x14ac:dyDescent="0.25">
      <c r="A1239" s="4">
        <f t="shared" si="19"/>
        <v>1237</v>
      </c>
    </row>
    <row r="1240" spans="1:1" x14ac:dyDescent="0.25">
      <c r="A1240" s="4">
        <f t="shared" si="19"/>
        <v>1238</v>
      </c>
    </row>
    <row r="1241" spans="1:1" x14ac:dyDescent="0.25">
      <c r="A1241" s="4">
        <f t="shared" si="19"/>
        <v>1239</v>
      </c>
    </row>
    <row r="1242" spans="1:1" x14ac:dyDescent="0.25">
      <c r="A1242" s="4">
        <f t="shared" si="19"/>
        <v>1240</v>
      </c>
    </row>
    <row r="1243" spans="1:1" x14ac:dyDescent="0.25">
      <c r="A1243" s="4">
        <f t="shared" si="19"/>
        <v>1241</v>
      </c>
    </row>
    <row r="1244" spans="1:1" x14ac:dyDescent="0.25">
      <c r="A1244" s="4">
        <f t="shared" si="19"/>
        <v>1242</v>
      </c>
    </row>
    <row r="1245" spans="1:1" x14ac:dyDescent="0.25">
      <c r="A1245" s="4">
        <f t="shared" si="19"/>
        <v>1243</v>
      </c>
    </row>
    <row r="1246" spans="1:1" x14ac:dyDescent="0.25">
      <c r="A1246" s="4">
        <f t="shared" si="19"/>
        <v>1244</v>
      </c>
    </row>
    <row r="1247" spans="1:1" x14ac:dyDescent="0.25">
      <c r="A1247" s="4">
        <f t="shared" si="19"/>
        <v>1245</v>
      </c>
    </row>
    <row r="1248" spans="1:1" x14ac:dyDescent="0.25">
      <c r="A1248" s="4">
        <f t="shared" si="19"/>
        <v>1246</v>
      </c>
    </row>
    <row r="1249" spans="1:1" x14ac:dyDescent="0.25">
      <c r="A1249" s="4">
        <f t="shared" si="19"/>
        <v>1247</v>
      </c>
    </row>
    <row r="1250" spans="1:1" x14ac:dyDescent="0.25">
      <c r="A1250" s="4">
        <f t="shared" si="19"/>
        <v>1248</v>
      </c>
    </row>
    <row r="1251" spans="1:1" x14ac:dyDescent="0.25">
      <c r="A1251" s="4">
        <f t="shared" si="19"/>
        <v>1249</v>
      </c>
    </row>
    <row r="1252" spans="1:1" x14ac:dyDescent="0.25">
      <c r="A1252" s="4">
        <f t="shared" si="19"/>
        <v>1250</v>
      </c>
    </row>
    <row r="1253" spans="1:1" x14ac:dyDescent="0.25">
      <c r="A1253" s="4">
        <f t="shared" si="19"/>
        <v>1251</v>
      </c>
    </row>
    <row r="1254" spans="1:1" x14ac:dyDescent="0.25">
      <c r="A1254" s="4">
        <f t="shared" si="19"/>
        <v>1252</v>
      </c>
    </row>
    <row r="1255" spans="1:1" x14ac:dyDescent="0.25">
      <c r="A1255" s="4">
        <f t="shared" si="19"/>
        <v>1253</v>
      </c>
    </row>
    <row r="1256" spans="1:1" x14ac:dyDescent="0.25">
      <c r="A1256" s="4">
        <f t="shared" si="19"/>
        <v>1254</v>
      </c>
    </row>
    <row r="1257" spans="1:1" x14ac:dyDescent="0.25">
      <c r="A1257" s="4">
        <f t="shared" si="19"/>
        <v>1255</v>
      </c>
    </row>
    <row r="1258" spans="1:1" x14ac:dyDescent="0.25">
      <c r="A1258" s="4">
        <f t="shared" si="19"/>
        <v>1256</v>
      </c>
    </row>
    <row r="1259" spans="1:1" x14ac:dyDescent="0.25">
      <c r="A1259" s="4">
        <f t="shared" si="19"/>
        <v>1257</v>
      </c>
    </row>
    <row r="1260" spans="1:1" x14ac:dyDescent="0.25">
      <c r="A1260" s="4">
        <f t="shared" si="19"/>
        <v>1258</v>
      </c>
    </row>
    <row r="1261" spans="1:1" x14ac:dyDescent="0.25">
      <c r="A1261" s="4">
        <f t="shared" si="19"/>
        <v>1259</v>
      </c>
    </row>
    <row r="1262" spans="1:1" x14ac:dyDescent="0.25">
      <c r="A1262" s="4">
        <f t="shared" si="19"/>
        <v>1260</v>
      </c>
    </row>
    <row r="1263" spans="1:1" x14ac:dyDescent="0.25">
      <c r="A1263" s="4">
        <f t="shared" si="19"/>
        <v>1261</v>
      </c>
    </row>
    <row r="1264" spans="1:1" x14ac:dyDescent="0.25">
      <c r="A1264" s="4">
        <f t="shared" si="19"/>
        <v>1262</v>
      </c>
    </row>
    <row r="1265" spans="1:1" x14ac:dyDescent="0.25">
      <c r="A1265" s="4">
        <f t="shared" si="19"/>
        <v>1263</v>
      </c>
    </row>
    <row r="1266" spans="1:1" x14ac:dyDescent="0.25">
      <c r="A1266" s="4">
        <f t="shared" si="19"/>
        <v>1264</v>
      </c>
    </row>
    <row r="1267" spans="1:1" x14ac:dyDescent="0.25">
      <c r="A1267" s="4">
        <f t="shared" si="19"/>
        <v>1265</v>
      </c>
    </row>
    <row r="1268" spans="1:1" x14ac:dyDescent="0.25">
      <c r="A1268" s="4">
        <f t="shared" si="19"/>
        <v>1266</v>
      </c>
    </row>
    <row r="1269" spans="1:1" x14ac:dyDescent="0.25">
      <c r="A1269" s="4">
        <f t="shared" si="19"/>
        <v>1267</v>
      </c>
    </row>
    <row r="1270" spans="1:1" x14ac:dyDescent="0.25">
      <c r="A1270" s="4">
        <f t="shared" si="19"/>
        <v>1268</v>
      </c>
    </row>
    <row r="1271" spans="1:1" x14ac:dyDescent="0.25">
      <c r="A1271" s="4">
        <f t="shared" si="19"/>
        <v>1269</v>
      </c>
    </row>
    <row r="1272" spans="1:1" x14ac:dyDescent="0.25">
      <c r="A1272" s="4">
        <f t="shared" si="19"/>
        <v>1270</v>
      </c>
    </row>
    <row r="1273" spans="1:1" x14ac:dyDescent="0.25">
      <c r="A1273" s="4">
        <f t="shared" si="19"/>
        <v>1271</v>
      </c>
    </row>
    <row r="1274" spans="1:1" x14ac:dyDescent="0.25">
      <c r="A1274" s="4">
        <f t="shared" si="19"/>
        <v>1272</v>
      </c>
    </row>
    <row r="1275" spans="1:1" x14ac:dyDescent="0.25">
      <c r="A1275" s="4">
        <f t="shared" si="19"/>
        <v>1273</v>
      </c>
    </row>
    <row r="1276" spans="1:1" x14ac:dyDescent="0.25">
      <c r="A1276" s="4">
        <f t="shared" si="19"/>
        <v>1274</v>
      </c>
    </row>
    <row r="1277" spans="1:1" x14ac:dyDescent="0.25">
      <c r="A1277" s="4">
        <f t="shared" si="19"/>
        <v>1275</v>
      </c>
    </row>
    <row r="1278" spans="1:1" x14ac:dyDescent="0.25">
      <c r="A1278" s="4">
        <f t="shared" si="19"/>
        <v>1276</v>
      </c>
    </row>
    <row r="1279" spans="1:1" x14ac:dyDescent="0.25">
      <c r="A1279" s="4">
        <f t="shared" si="19"/>
        <v>1277</v>
      </c>
    </row>
    <row r="1280" spans="1:1" x14ac:dyDescent="0.25">
      <c r="A1280" s="4">
        <f t="shared" si="19"/>
        <v>1278</v>
      </c>
    </row>
    <row r="1281" spans="1:1" x14ac:dyDescent="0.25">
      <c r="A1281" s="4">
        <f t="shared" si="19"/>
        <v>1279</v>
      </c>
    </row>
    <row r="1282" spans="1:1" x14ac:dyDescent="0.25">
      <c r="A1282" s="4">
        <f t="shared" si="19"/>
        <v>1280</v>
      </c>
    </row>
    <row r="1283" spans="1:1" x14ac:dyDescent="0.25">
      <c r="A1283" s="4">
        <f t="shared" si="19"/>
        <v>1281</v>
      </c>
    </row>
    <row r="1284" spans="1:1" x14ac:dyDescent="0.25">
      <c r="A1284" s="4">
        <f t="shared" si="19"/>
        <v>1282</v>
      </c>
    </row>
    <row r="1285" spans="1:1" x14ac:dyDescent="0.25">
      <c r="A1285" s="4">
        <f t="shared" ref="A1285:A1348" si="20">A1284+1</f>
        <v>1283</v>
      </c>
    </row>
    <row r="1286" spans="1:1" x14ac:dyDescent="0.25">
      <c r="A1286" s="4">
        <f t="shared" si="20"/>
        <v>1284</v>
      </c>
    </row>
    <row r="1287" spans="1:1" x14ac:dyDescent="0.25">
      <c r="A1287" s="4">
        <f t="shared" si="20"/>
        <v>1285</v>
      </c>
    </row>
    <row r="1288" spans="1:1" x14ac:dyDescent="0.25">
      <c r="A1288" s="4">
        <f t="shared" si="20"/>
        <v>1286</v>
      </c>
    </row>
    <row r="1289" spans="1:1" x14ac:dyDescent="0.25">
      <c r="A1289" s="4">
        <f t="shared" si="20"/>
        <v>1287</v>
      </c>
    </row>
    <row r="1290" spans="1:1" x14ac:dyDescent="0.25">
      <c r="A1290" s="4">
        <f t="shared" si="20"/>
        <v>1288</v>
      </c>
    </row>
    <row r="1291" spans="1:1" x14ac:dyDescent="0.25">
      <c r="A1291" s="4">
        <f t="shared" si="20"/>
        <v>1289</v>
      </c>
    </row>
    <row r="1292" spans="1:1" x14ac:dyDescent="0.25">
      <c r="A1292" s="4">
        <f t="shared" si="20"/>
        <v>1290</v>
      </c>
    </row>
    <row r="1293" spans="1:1" x14ac:dyDescent="0.25">
      <c r="A1293" s="4">
        <f t="shared" si="20"/>
        <v>1291</v>
      </c>
    </row>
    <row r="1294" spans="1:1" x14ac:dyDescent="0.25">
      <c r="A1294" s="4">
        <f t="shared" si="20"/>
        <v>1292</v>
      </c>
    </row>
    <row r="1295" spans="1:1" x14ac:dyDescent="0.25">
      <c r="A1295" s="4">
        <f t="shared" si="20"/>
        <v>1293</v>
      </c>
    </row>
    <row r="1296" spans="1:1" x14ac:dyDescent="0.25">
      <c r="A1296" s="4">
        <f t="shared" si="20"/>
        <v>1294</v>
      </c>
    </row>
    <row r="1297" spans="1:1" x14ac:dyDescent="0.25">
      <c r="A1297" s="4">
        <f t="shared" si="20"/>
        <v>1295</v>
      </c>
    </row>
    <row r="1298" spans="1:1" x14ac:dyDescent="0.25">
      <c r="A1298" s="4">
        <f t="shared" si="20"/>
        <v>1296</v>
      </c>
    </row>
    <row r="1299" spans="1:1" x14ac:dyDescent="0.25">
      <c r="A1299" s="4">
        <f t="shared" si="20"/>
        <v>1297</v>
      </c>
    </row>
    <row r="1300" spans="1:1" x14ac:dyDescent="0.25">
      <c r="A1300" s="4">
        <f t="shared" si="20"/>
        <v>1298</v>
      </c>
    </row>
    <row r="1301" spans="1:1" x14ac:dyDescent="0.25">
      <c r="A1301" s="4">
        <f t="shared" si="20"/>
        <v>1299</v>
      </c>
    </row>
    <row r="1302" spans="1:1" x14ac:dyDescent="0.25">
      <c r="A1302" s="4">
        <f t="shared" si="20"/>
        <v>1300</v>
      </c>
    </row>
    <row r="1303" spans="1:1" x14ac:dyDescent="0.25">
      <c r="A1303" s="4">
        <f t="shared" si="20"/>
        <v>1301</v>
      </c>
    </row>
    <row r="1304" spans="1:1" x14ac:dyDescent="0.25">
      <c r="A1304" s="4">
        <f t="shared" si="20"/>
        <v>1302</v>
      </c>
    </row>
    <row r="1305" spans="1:1" x14ac:dyDescent="0.25">
      <c r="A1305" s="4">
        <f t="shared" si="20"/>
        <v>1303</v>
      </c>
    </row>
    <row r="1306" spans="1:1" x14ac:dyDescent="0.25">
      <c r="A1306" s="4">
        <f t="shared" si="20"/>
        <v>1304</v>
      </c>
    </row>
    <row r="1307" spans="1:1" x14ac:dyDescent="0.25">
      <c r="A1307" s="4">
        <f t="shared" si="20"/>
        <v>1305</v>
      </c>
    </row>
    <row r="1308" spans="1:1" x14ac:dyDescent="0.25">
      <c r="A1308" s="4">
        <f t="shared" si="20"/>
        <v>1306</v>
      </c>
    </row>
    <row r="1309" spans="1:1" x14ac:dyDescent="0.25">
      <c r="A1309" s="4">
        <f t="shared" si="20"/>
        <v>1307</v>
      </c>
    </row>
    <row r="1310" spans="1:1" x14ac:dyDescent="0.25">
      <c r="A1310" s="4">
        <f t="shared" si="20"/>
        <v>1308</v>
      </c>
    </row>
    <row r="1311" spans="1:1" x14ac:dyDescent="0.25">
      <c r="A1311" s="4">
        <f t="shared" si="20"/>
        <v>1309</v>
      </c>
    </row>
    <row r="1312" spans="1:1" x14ac:dyDescent="0.25">
      <c r="A1312" s="4">
        <f t="shared" si="20"/>
        <v>1310</v>
      </c>
    </row>
    <row r="1313" spans="1:1" x14ac:dyDescent="0.25">
      <c r="A1313" s="4">
        <f t="shared" si="20"/>
        <v>1311</v>
      </c>
    </row>
    <row r="1314" spans="1:1" x14ac:dyDescent="0.25">
      <c r="A1314" s="4">
        <f t="shared" si="20"/>
        <v>1312</v>
      </c>
    </row>
    <row r="1315" spans="1:1" x14ac:dyDescent="0.25">
      <c r="A1315" s="4">
        <f t="shared" si="20"/>
        <v>1313</v>
      </c>
    </row>
    <row r="1316" spans="1:1" x14ac:dyDescent="0.25">
      <c r="A1316" s="4">
        <f t="shared" si="20"/>
        <v>1314</v>
      </c>
    </row>
    <row r="1317" spans="1:1" x14ac:dyDescent="0.25">
      <c r="A1317" s="4">
        <f t="shared" si="20"/>
        <v>1315</v>
      </c>
    </row>
    <row r="1318" spans="1:1" x14ac:dyDescent="0.25">
      <c r="A1318" s="4">
        <f t="shared" si="20"/>
        <v>1316</v>
      </c>
    </row>
    <row r="1319" spans="1:1" x14ac:dyDescent="0.25">
      <c r="A1319" s="4">
        <f t="shared" si="20"/>
        <v>1317</v>
      </c>
    </row>
    <row r="1320" spans="1:1" x14ac:dyDescent="0.25">
      <c r="A1320" s="4">
        <f t="shared" si="20"/>
        <v>1318</v>
      </c>
    </row>
    <row r="1321" spans="1:1" x14ac:dyDescent="0.25">
      <c r="A1321" s="4">
        <f t="shared" si="20"/>
        <v>1319</v>
      </c>
    </row>
    <row r="1322" spans="1:1" x14ac:dyDescent="0.25">
      <c r="A1322" s="4">
        <f t="shared" si="20"/>
        <v>1320</v>
      </c>
    </row>
    <row r="1323" spans="1:1" x14ac:dyDescent="0.25">
      <c r="A1323" s="4">
        <f t="shared" si="20"/>
        <v>1321</v>
      </c>
    </row>
    <row r="1324" spans="1:1" x14ac:dyDescent="0.25">
      <c r="A1324" s="4">
        <f t="shared" si="20"/>
        <v>1322</v>
      </c>
    </row>
    <row r="1325" spans="1:1" x14ac:dyDescent="0.25">
      <c r="A1325" s="4">
        <f t="shared" si="20"/>
        <v>1323</v>
      </c>
    </row>
    <row r="1326" spans="1:1" x14ac:dyDescent="0.25">
      <c r="A1326" s="4">
        <f t="shared" si="20"/>
        <v>1324</v>
      </c>
    </row>
    <row r="1327" spans="1:1" x14ac:dyDescent="0.25">
      <c r="A1327" s="4">
        <f t="shared" si="20"/>
        <v>1325</v>
      </c>
    </row>
    <row r="1328" spans="1:1" x14ac:dyDescent="0.25">
      <c r="A1328" s="4">
        <f t="shared" si="20"/>
        <v>1326</v>
      </c>
    </row>
    <row r="1329" spans="1:1" x14ac:dyDescent="0.25">
      <c r="A1329" s="4">
        <f t="shared" si="20"/>
        <v>1327</v>
      </c>
    </row>
    <row r="1330" spans="1:1" x14ac:dyDescent="0.25">
      <c r="A1330" s="4">
        <f t="shared" si="20"/>
        <v>1328</v>
      </c>
    </row>
    <row r="1331" spans="1:1" x14ac:dyDescent="0.25">
      <c r="A1331" s="4">
        <f t="shared" si="20"/>
        <v>1329</v>
      </c>
    </row>
    <row r="1332" spans="1:1" x14ac:dyDescent="0.25">
      <c r="A1332" s="4">
        <f t="shared" si="20"/>
        <v>1330</v>
      </c>
    </row>
    <row r="1333" spans="1:1" x14ac:dyDescent="0.25">
      <c r="A1333" s="4">
        <f t="shared" si="20"/>
        <v>1331</v>
      </c>
    </row>
    <row r="1334" spans="1:1" x14ac:dyDescent="0.25">
      <c r="A1334" s="4">
        <f t="shared" si="20"/>
        <v>1332</v>
      </c>
    </row>
    <row r="1335" spans="1:1" x14ac:dyDescent="0.25">
      <c r="A1335" s="4">
        <f t="shared" si="20"/>
        <v>1333</v>
      </c>
    </row>
    <row r="1336" spans="1:1" x14ac:dyDescent="0.25">
      <c r="A1336" s="4">
        <f t="shared" si="20"/>
        <v>1334</v>
      </c>
    </row>
    <row r="1337" spans="1:1" x14ac:dyDescent="0.25">
      <c r="A1337" s="4">
        <f t="shared" si="20"/>
        <v>1335</v>
      </c>
    </row>
    <row r="1338" spans="1:1" x14ac:dyDescent="0.25">
      <c r="A1338" s="4">
        <f t="shared" si="20"/>
        <v>1336</v>
      </c>
    </row>
    <row r="1339" spans="1:1" x14ac:dyDescent="0.25">
      <c r="A1339" s="4">
        <f t="shared" si="20"/>
        <v>1337</v>
      </c>
    </row>
    <row r="1340" spans="1:1" x14ac:dyDescent="0.25">
      <c r="A1340" s="4">
        <f t="shared" si="20"/>
        <v>1338</v>
      </c>
    </row>
    <row r="1341" spans="1:1" x14ac:dyDescent="0.25">
      <c r="A1341" s="4">
        <f t="shared" si="20"/>
        <v>1339</v>
      </c>
    </row>
    <row r="1342" spans="1:1" x14ac:dyDescent="0.25">
      <c r="A1342" s="4">
        <f t="shared" si="20"/>
        <v>1340</v>
      </c>
    </row>
    <row r="1343" spans="1:1" x14ac:dyDescent="0.25">
      <c r="A1343" s="4">
        <f t="shared" si="20"/>
        <v>1341</v>
      </c>
    </row>
    <row r="1344" spans="1:1" x14ac:dyDescent="0.25">
      <c r="A1344" s="4">
        <f t="shared" si="20"/>
        <v>1342</v>
      </c>
    </row>
    <row r="1345" spans="1:1" x14ac:dyDescent="0.25">
      <c r="A1345" s="4">
        <f t="shared" si="20"/>
        <v>1343</v>
      </c>
    </row>
    <row r="1346" spans="1:1" x14ac:dyDescent="0.25">
      <c r="A1346" s="4">
        <f t="shared" si="20"/>
        <v>1344</v>
      </c>
    </row>
    <row r="1347" spans="1:1" x14ac:dyDescent="0.25">
      <c r="A1347" s="4">
        <f t="shared" si="20"/>
        <v>1345</v>
      </c>
    </row>
    <row r="1348" spans="1:1" x14ac:dyDescent="0.25">
      <c r="A1348" s="4">
        <f t="shared" si="20"/>
        <v>1346</v>
      </c>
    </row>
    <row r="1349" spans="1:1" x14ac:dyDescent="0.25">
      <c r="A1349" s="4">
        <f t="shared" ref="A1349:A1412" si="21">A1348+1</f>
        <v>1347</v>
      </c>
    </row>
    <row r="1350" spans="1:1" x14ac:dyDescent="0.25">
      <c r="A1350" s="4">
        <f t="shared" si="21"/>
        <v>1348</v>
      </c>
    </row>
    <row r="1351" spans="1:1" x14ac:dyDescent="0.25">
      <c r="A1351" s="4">
        <f t="shared" si="21"/>
        <v>1349</v>
      </c>
    </row>
    <row r="1352" spans="1:1" x14ac:dyDescent="0.25">
      <c r="A1352" s="4">
        <f t="shared" si="21"/>
        <v>1350</v>
      </c>
    </row>
    <row r="1353" spans="1:1" x14ac:dyDescent="0.25">
      <c r="A1353" s="4">
        <f t="shared" si="21"/>
        <v>1351</v>
      </c>
    </row>
    <row r="1354" spans="1:1" x14ac:dyDescent="0.25">
      <c r="A1354" s="4">
        <f t="shared" si="21"/>
        <v>1352</v>
      </c>
    </row>
    <row r="1355" spans="1:1" x14ac:dyDescent="0.25">
      <c r="A1355" s="4">
        <f t="shared" si="21"/>
        <v>1353</v>
      </c>
    </row>
    <row r="1356" spans="1:1" x14ac:dyDescent="0.25">
      <c r="A1356" s="4">
        <f t="shared" si="21"/>
        <v>1354</v>
      </c>
    </row>
    <row r="1357" spans="1:1" x14ac:dyDescent="0.25">
      <c r="A1357" s="4">
        <f t="shared" si="21"/>
        <v>1355</v>
      </c>
    </row>
    <row r="1358" spans="1:1" x14ac:dyDescent="0.25">
      <c r="A1358" s="4">
        <f t="shared" si="21"/>
        <v>1356</v>
      </c>
    </row>
    <row r="1359" spans="1:1" x14ac:dyDescent="0.25">
      <c r="A1359" s="4">
        <f t="shared" si="21"/>
        <v>1357</v>
      </c>
    </row>
    <row r="1360" spans="1:1" x14ac:dyDescent="0.25">
      <c r="A1360" s="4">
        <f t="shared" si="21"/>
        <v>1358</v>
      </c>
    </row>
    <row r="1361" spans="1:1" x14ac:dyDescent="0.25">
      <c r="A1361" s="4">
        <f t="shared" si="21"/>
        <v>1359</v>
      </c>
    </row>
    <row r="1362" spans="1:1" x14ac:dyDescent="0.25">
      <c r="A1362" s="4">
        <f t="shared" si="21"/>
        <v>1360</v>
      </c>
    </row>
    <row r="1363" spans="1:1" x14ac:dyDescent="0.25">
      <c r="A1363" s="4">
        <f t="shared" si="21"/>
        <v>1361</v>
      </c>
    </row>
    <row r="1364" spans="1:1" x14ac:dyDescent="0.25">
      <c r="A1364" s="4">
        <f t="shared" si="21"/>
        <v>1362</v>
      </c>
    </row>
    <row r="1365" spans="1:1" x14ac:dyDescent="0.25">
      <c r="A1365" s="4">
        <f t="shared" si="21"/>
        <v>1363</v>
      </c>
    </row>
    <row r="1366" spans="1:1" x14ac:dyDescent="0.25">
      <c r="A1366" s="4">
        <f t="shared" si="21"/>
        <v>1364</v>
      </c>
    </row>
    <row r="1367" spans="1:1" x14ac:dyDescent="0.25">
      <c r="A1367" s="4">
        <f t="shared" si="21"/>
        <v>1365</v>
      </c>
    </row>
    <row r="1368" spans="1:1" x14ac:dyDescent="0.25">
      <c r="A1368" s="4">
        <f t="shared" si="21"/>
        <v>1366</v>
      </c>
    </row>
    <row r="1369" spans="1:1" x14ac:dyDescent="0.25">
      <c r="A1369" s="4">
        <f t="shared" si="21"/>
        <v>1367</v>
      </c>
    </row>
    <row r="1370" spans="1:1" x14ac:dyDescent="0.25">
      <c r="A1370" s="4">
        <f t="shared" si="21"/>
        <v>1368</v>
      </c>
    </row>
    <row r="1371" spans="1:1" x14ac:dyDescent="0.25">
      <c r="A1371" s="4">
        <f t="shared" si="21"/>
        <v>1369</v>
      </c>
    </row>
    <row r="1372" spans="1:1" x14ac:dyDescent="0.25">
      <c r="A1372" s="4">
        <f t="shared" si="21"/>
        <v>1370</v>
      </c>
    </row>
    <row r="1373" spans="1:1" x14ac:dyDescent="0.25">
      <c r="A1373" s="4">
        <f t="shared" si="21"/>
        <v>1371</v>
      </c>
    </row>
    <row r="1374" spans="1:1" x14ac:dyDescent="0.25">
      <c r="A1374" s="4">
        <f t="shared" si="21"/>
        <v>1372</v>
      </c>
    </row>
    <row r="1375" spans="1:1" x14ac:dyDescent="0.25">
      <c r="A1375" s="4">
        <f t="shared" si="21"/>
        <v>1373</v>
      </c>
    </row>
    <row r="1376" spans="1:1" x14ac:dyDescent="0.25">
      <c r="A1376" s="4">
        <f t="shared" si="21"/>
        <v>1374</v>
      </c>
    </row>
    <row r="1377" spans="1:1" x14ac:dyDescent="0.25">
      <c r="A1377" s="4">
        <f t="shared" si="21"/>
        <v>1375</v>
      </c>
    </row>
    <row r="1378" spans="1:1" x14ac:dyDescent="0.25">
      <c r="A1378" s="4">
        <f t="shared" si="21"/>
        <v>1376</v>
      </c>
    </row>
    <row r="1379" spans="1:1" x14ac:dyDescent="0.25">
      <c r="A1379" s="4">
        <f t="shared" si="21"/>
        <v>1377</v>
      </c>
    </row>
    <row r="1380" spans="1:1" x14ac:dyDescent="0.25">
      <c r="A1380" s="4">
        <f t="shared" si="21"/>
        <v>1378</v>
      </c>
    </row>
    <row r="1381" spans="1:1" x14ac:dyDescent="0.25">
      <c r="A1381" s="4">
        <f t="shared" si="21"/>
        <v>1379</v>
      </c>
    </row>
    <row r="1382" spans="1:1" x14ac:dyDescent="0.25">
      <c r="A1382" s="4">
        <f t="shared" si="21"/>
        <v>1380</v>
      </c>
    </row>
    <row r="1383" spans="1:1" x14ac:dyDescent="0.25">
      <c r="A1383" s="4">
        <f t="shared" si="21"/>
        <v>1381</v>
      </c>
    </row>
    <row r="1384" spans="1:1" x14ac:dyDescent="0.25">
      <c r="A1384" s="4">
        <f t="shared" si="21"/>
        <v>1382</v>
      </c>
    </row>
    <row r="1385" spans="1:1" x14ac:dyDescent="0.25">
      <c r="A1385" s="4">
        <f t="shared" si="21"/>
        <v>1383</v>
      </c>
    </row>
    <row r="1386" spans="1:1" x14ac:dyDescent="0.25">
      <c r="A1386" s="4">
        <f t="shared" si="21"/>
        <v>1384</v>
      </c>
    </row>
    <row r="1387" spans="1:1" x14ac:dyDescent="0.25">
      <c r="A1387" s="4">
        <f t="shared" si="21"/>
        <v>1385</v>
      </c>
    </row>
    <row r="1388" spans="1:1" x14ac:dyDescent="0.25">
      <c r="A1388" s="4">
        <f t="shared" si="21"/>
        <v>1386</v>
      </c>
    </row>
    <row r="1389" spans="1:1" x14ac:dyDescent="0.25">
      <c r="A1389" s="4">
        <f t="shared" si="21"/>
        <v>1387</v>
      </c>
    </row>
    <row r="1390" spans="1:1" x14ac:dyDescent="0.25">
      <c r="A1390" s="4">
        <f t="shared" si="21"/>
        <v>1388</v>
      </c>
    </row>
    <row r="1391" spans="1:1" x14ac:dyDescent="0.25">
      <c r="A1391" s="4">
        <f t="shared" si="21"/>
        <v>1389</v>
      </c>
    </row>
    <row r="1392" spans="1:1" x14ac:dyDescent="0.25">
      <c r="A1392" s="4">
        <f t="shared" si="21"/>
        <v>1390</v>
      </c>
    </row>
    <row r="1393" spans="1:1" x14ac:dyDescent="0.25">
      <c r="A1393" s="4">
        <f t="shared" si="21"/>
        <v>1391</v>
      </c>
    </row>
    <row r="1394" spans="1:1" x14ac:dyDescent="0.25">
      <c r="A1394" s="4">
        <f t="shared" si="21"/>
        <v>1392</v>
      </c>
    </row>
    <row r="1395" spans="1:1" x14ac:dyDescent="0.25">
      <c r="A1395" s="4">
        <f t="shared" si="21"/>
        <v>1393</v>
      </c>
    </row>
    <row r="1396" spans="1:1" x14ac:dyDescent="0.25">
      <c r="A1396" s="4">
        <f t="shared" si="21"/>
        <v>1394</v>
      </c>
    </row>
    <row r="1397" spans="1:1" x14ac:dyDescent="0.25">
      <c r="A1397" s="4">
        <f t="shared" si="21"/>
        <v>1395</v>
      </c>
    </row>
    <row r="1398" spans="1:1" x14ac:dyDescent="0.25">
      <c r="A1398" s="4">
        <f t="shared" si="21"/>
        <v>1396</v>
      </c>
    </row>
    <row r="1399" spans="1:1" x14ac:dyDescent="0.25">
      <c r="A1399" s="4">
        <f t="shared" si="21"/>
        <v>1397</v>
      </c>
    </row>
    <row r="1400" spans="1:1" x14ac:dyDescent="0.25">
      <c r="A1400" s="4">
        <f t="shared" si="21"/>
        <v>1398</v>
      </c>
    </row>
    <row r="1401" spans="1:1" x14ac:dyDescent="0.25">
      <c r="A1401" s="4">
        <f t="shared" si="21"/>
        <v>1399</v>
      </c>
    </row>
    <row r="1402" spans="1:1" x14ac:dyDescent="0.25">
      <c r="A1402" s="4">
        <f t="shared" si="21"/>
        <v>1400</v>
      </c>
    </row>
    <row r="1403" spans="1:1" x14ac:dyDescent="0.25">
      <c r="A1403" s="4">
        <f t="shared" si="21"/>
        <v>1401</v>
      </c>
    </row>
    <row r="1404" spans="1:1" x14ac:dyDescent="0.25">
      <c r="A1404" s="4">
        <f t="shared" si="21"/>
        <v>1402</v>
      </c>
    </row>
    <row r="1405" spans="1:1" x14ac:dyDescent="0.25">
      <c r="A1405" s="4">
        <f t="shared" si="21"/>
        <v>1403</v>
      </c>
    </row>
    <row r="1406" spans="1:1" x14ac:dyDescent="0.25">
      <c r="A1406" s="4">
        <f t="shared" si="21"/>
        <v>1404</v>
      </c>
    </row>
    <row r="1407" spans="1:1" x14ac:dyDescent="0.25">
      <c r="A1407" s="4">
        <f t="shared" si="21"/>
        <v>1405</v>
      </c>
    </row>
    <row r="1408" spans="1:1" x14ac:dyDescent="0.25">
      <c r="A1408" s="4">
        <f t="shared" si="21"/>
        <v>1406</v>
      </c>
    </row>
    <row r="1409" spans="1:1" x14ac:dyDescent="0.25">
      <c r="A1409" s="4">
        <f t="shared" si="21"/>
        <v>1407</v>
      </c>
    </row>
    <row r="1410" spans="1:1" x14ac:dyDescent="0.25">
      <c r="A1410" s="4">
        <f t="shared" si="21"/>
        <v>1408</v>
      </c>
    </row>
    <row r="1411" spans="1:1" x14ac:dyDescent="0.25">
      <c r="A1411" s="4">
        <f t="shared" si="21"/>
        <v>1409</v>
      </c>
    </row>
    <row r="1412" spans="1:1" x14ac:dyDescent="0.25">
      <c r="A1412" s="4">
        <f t="shared" si="21"/>
        <v>1410</v>
      </c>
    </row>
    <row r="1413" spans="1:1" x14ac:dyDescent="0.25">
      <c r="A1413" s="4">
        <f t="shared" ref="A1413:A1476" si="22">A1412+1</f>
        <v>1411</v>
      </c>
    </row>
    <row r="1414" spans="1:1" x14ac:dyDescent="0.25">
      <c r="A1414" s="4">
        <f t="shared" si="22"/>
        <v>1412</v>
      </c>
    </row>
    <row r="1415" spans="1:1" x14ac:dyDescent="0.25">
      <c r="A1415" s="4">
        <f t="shared" si="22"/>
        <v>1413</v>
      </c>
    </row>
    <row r="1416" spans="1:1" x14ac:dyDescent="0.25">
      <c r="A1416" s="4">
        <f t="shared" si="22"/>
        <v>1414</v>
      </c>
    </row>
    <row r="1417" spans="1:1" x14ac:dyDescent="0.25">
      <c r="A1417" s="4">
        <f t="shared" si="22"/>
        <v>1415</v>
      </c>
    </row>
    <row r="1418" spans="1:1" x14ac:dyDescent="0.25">
      <c r="A1418" s="4">
        <f t="shared" si="22"/>
        <v>1416</v>
      </c>
    </row>
    <row r="1419" spans="1:1" x14ac:dyDescent="0.25">
      <c r="A1419" s="4">
        <f t="shared" si="22"/>
        <v>1417</v>
      </c>
    </row>
    <row r="1420" spans="1:1" x14ac:dyDescent="0.25">
      <c r="A1420" s="4">
        <f t="shared" si="22"/>
        <v>1418</v>
      </c>
    </row>
    <row r="1421" spans="1:1" x14ac:dyDescent="0.25">
      <c r="A1421" s="4">
        <f t="shared" si="22"/>
        <v>1419</v>
      </c>
    </row>
    <row r="1422" spans="1:1" x14ac:dyDescent="0.25">
      <c r="A1422" s="4">
        <f t="shared" si="22"/>
        <v>1420</v>
      </c>
    </row>
    <row r="1423" spans="1:1" x14ac:dyDescent="0.25">
      <c r="A1423" s="4">
        <f t="shared" si="22"/>
        <v>1421</v>
      </c>
    </row>
    <row r="1424" spans="1:1" x14ac:dyDescent="0.25">
      <c r="A1424" s="4">
        <f t="shared" si="22"/>
        <v>1422</v>
      </c>
    </row>
    <row r="1425" spans="1:1" x14ac:dyDescent="0.25">
      <c r="A1425" s="4">
        <f t="shared" si="22"/>
        <v>1423</v>
      </c>
    </row>
    <row r="1426" spans="1:1" x14ac:dyDescent="0.25">
      <c r="A1426" s="4">
        <f t="shared" si="22"/>
        <v>1424</v>
      </c>
    </row>
    <row r="1427" spans="1:1" x14ac:dyDescent="0.25">
      <c r="A1427" s="4">
        <f t="shared" si="22"/>
        <v>1425</v>
      </c>
    </row>
    <row r="1428" spans="1:1" x14ac:dyDescent="0.25">
      <c r="A1428" s="4">
        <f t="shared" si="22"/>
        <v>1426</v>
      </c>
    </row>
    <row r="1429" spans="1:1" x14ac:dyDescent="0.25">
      <c r="A1429" s="4">
        <f t="shared" si="22"/>
        <v>1427</v>
      </c>
    </row>
    <row r="1430" spans="1:1" x14ac:dyDescent="0.25">
      <c r="A1430" s="4">
        <f t="shared" si="22"/>
        <v>1428</v>
      </c>
    </row>
    <row r="1431" spans="1:1" x14ac:dyDescent="0.25">
      <c r="A1431" s="4">
        <f t="shared" si="22"/>
        <v>1429</v>
      </c>
    </row>
    <row r="1432" spans="1:1" x14ac:dyDescent="0.25">
      <c r="A1432" s="4">
        <f t="shared" si="22"/>
        <v>1430</v>
      </c>
    </row>
    <row r="1433" spans="1:1" x14ac:dyDescent="0.25">
      <c r="A1433" s="4">
        <f t="shared" si="22"/>
        <v>1431</v>
      </c>
    </row>
    <row r="1434" spans="1:1" x14ac:dyDescent="0.25">
      <c r="A1434" s="4">
        <f t="shared" si="22"/>
        <v>1432</v>
      </c>
    </row>
    <row r="1435" spans="1:1" x14ac:dyDescent="0.25">
      <c r="A1435" s="4">
        <f t="shared" si="22"/>
        <v>1433</v>
      </c>
    </row>
    <row r="1436" spans="1:1" x14ac:dyDescent="0.25">
      <c r="A1436" s="4">
        <f t="shared" si="22"/>
        <v>1434</v>
      </c>
    </row>
    <row r="1437" spans="1:1" x14ac:dyDescent="0.25">
      <c r="A1437" s="4">
        <f t="shared" si="22"/>
        <v>1435</v>
      </c>
    </row>
    <row r="1438" spans="1:1" x14ac:dyDescent="0.25">
      <c r="A1438" s="4">
        <f t="shared" si="22"/>
        <v>1436</v>
      </c>
    </row>
    <row r="1439" spans="1:1" x14ac:dyDescent="0.25">
      <c r="A1439" s="4">
        <f t="shared" si="22"/>
        <v>1437</v>
      </c>
    </row>
    <row r="1440" spans="1:1" x14ac:dyDescent="0.25">
      <c r="A1440" s="4">
        <f t="shared" si="22"/>
        <v>1438</v>
      </c>
    </row>
    <row r="1441" spans="1:1" x14ac:dyDescent="0.25">
      <c r="A1441" s="4">
        <f t="shared" si="22"/>
        <v>1439</v>
      </c>
    </row>
    <row r="1442" spans="1:1" x14ac:dyDescent="0.25">
      <c r="A1442" s="4">
        <f t="shared" si="22"/>
        <v>1440</v>
      </c>
    </row>
    <row r="1443" spans="1:1" x14ac:dyDescent="0.25">
      <c r="A1443" s="4">
        <f t="shared" si="22"/>
        <v>1441</v>
      </c>
    </row>
    <row r="1444" spans="1:1" x14ac:dyDescent="0.25">
      <c r="A1444" s="4">
        <f t="shared" si="22"/>
        <v>1442</v>
      </c>
    </row>
    <row r="1445" spans="1:1" x14ac:dyDescent="0.25">
      <c r="A1445" s="4">
        <f t="shared" si="22"/>
        <v>1443</v>
      </c>
    </row>
    <row r="1446" spans="1:1" x14ac:dyDescent="0.25">
      <c r="A1446" s="4">
        <f t="shared" si="22"/>
        <v>1444</v>
      </c>
    </row>
    <row r="1447" spans="1:1" x14ac:dyDescent="0.25">
      <c r="A1447" s="4">
        <f t="shared" si="22"/>
        <v>1445</v>
      </c>
    </row>
    <row r="1448" spans="1:1" x14ac:dyDescent="0.25">
      <c r="A1448" s="4">
        <f t="shared" si="22"/>
        <v>1446</v>
      </c>
    </row>
    <row r="1449" spans="1:1" x14ac:dyDescent="0.25">
      <c r="A1449" s="4">
        <f t="shared" si="22"/>
        <v>1447</v>
      </c>
    </row>
    <row r="1450" spans="1:1" x14ac:dyDescent="0.25">
      <c r="A1450" s="4">
        <f t="shared" si="22"/>
        <v>1448</v>
      </c>
    </row>
    <row r="1451" spans="1:1" x14ac:dyDescent="0.25">
      <c r="A1451" s="4">
        <f t="shared" si="22"/>
        <v>1449</v>
      </c>
    </row>
    <row r="1452" spans="1:1" x14ac:dyDescent="0.25">
      <c r="A1452" s="4">
        <f t="shared" si="22"/>
        <v>1450</v>
      </c>
    </row>
    <row r="1453" spans="1:1" x14ac:dyDescent="0.25">
      <c r="A1453" s="4">
        <f t="shared" si="22"/>
        <v>1451</v>
      </c>
    </row>
    <row r="1454" spans="1:1" x14ac:dyDescent="0.25">
      <c r="A1454" s="4">
        <f t="shared" si="22"/>
        <v>1452</v>
      </c>
    </row>
    <row r="1455" spans="1:1" x14ac:dyDescent="0.25">
      <c r="A1455" s="4">
        <f t="shared" si="22"/>
        <v>1453</v>
      </c>
    </row>
    <row r="1456" spans="1:1" x14ac:dyDescent="0.25">
      <c r="A1456" s="4">
        <f t="shared" si="22"/>
        <v>1454</v>
      </c>
    </row>
    <row r="1457" spans="1:1" x14ac:dyDescent="0.25">
      <c r="A1457" s="4">
        <f t="shared" si="22"/>
        <v>1455</v>
      </c>
    </row>
    <row r="1458" spans="1:1" x14ac:dyDescent="0.25">
      <c r="A1458" s="4">
        <f t="shared" si="22"/>
        <v>1456</v>
      </c>
    </row>
    <row r="1459" spans="1:1" x14ac:dyDescent="0.25">
      <c r="A1459" s="4">
        <f t="shared" si="22"/>
        <v>1457</v>
      </c>
    </row>
    <row r="1460" spans="1:1" x14ac:dyDescent="0.25">
      <c r="A1460" s="4">
        <f t="shared" si="22"/>
        <v>1458</v>
      </c>
    </row>
    <row r="1461" spans="1:1" x14ac:dyDescent="0.25">
      <c r="A1461" s="4">
        <f t="shared" si="22"/>
        <v>1459</v>
      </c>
    </row>
    <row r="1462" spans="1:1" x14ac:dyDescent="0.25">
      <c r="A1462" s="4">
        <f t="shared" si="22"/>
        <v>1460</v>
      </c>
    </row>
    <row r="1463" spans="1:1" x14ac:dyDescent="0.25">
      <c r="A1463" s="4">
        <f t="shared" si="22"/>
        <v>1461</v>
      </c>
    </row>
    <row r="1464" spans="1:1" x14ac:dyDescent="0.25">
      <c r="A1464" s="4">
        <f t="shared" si="22"/>
        <v>1462</v>
      </c>
    </row>
    <row r="1465" spans="1:1" x14ac:dyDescent="0.25">
      <c r="A1465" s="4">
        <f t="shared" si="22"/>
        <v>1463</v>
      </c>
    </row>
    <row r="1466" spans="1:1" x14ac:dyDescent="0.25">
      <c r="A1466" s="4">
        <f t="shared" si="22"/>
        <v>1464</v>
      </c>
    </row>
    <row r="1467" spans="1:1" x14ac:dyDescent="0.25">
      <c r="A1467" s="4">
        <f t="shared" si="22"/>
        <v>1465</v>
      </c>
    </row>
    <row r="1468" spans="1:1" x14ac:dyDescent="0.25">
      <c r="A1468" s="4">
        <f t="shared" si="22"/>
        <v>1466</v>
      </c>
    </row>
    <row r="1469" spans="1:1" x14ac:dyDescent="0.25">
      <c r="A1469" s="4">
        <f t="shared" si="22"/>
        <v>1467</v>
      </c>
    </row>
    <row r="1470" spans="1:1" x14ac:dyDescent="0.25">
      <c r="A1470" s="4">
        <f t="shared" si="22"/>
        <v>1468</v>
      </c>
    </row>
    <row r="1471" spans="1:1" x14ac:dyDescent="0.25">
      <c r="A1471" s="4">
        <f t="shared" si="22"/>
        <v>1469</v>
      </c>
    </row>
    <row r="1472" spans="1:1" x14ac:dyDescent="0.25">
      <c r="A1472" s="4">
        <f t="shared" si="22"/>
        <v>1470</v>
      </c>
    </row>
    <row r="1473" spans="1:1" x14ac:dyDescent="0.25">
      <c r="A1473" s="4">
        <f t="shared" si="22"/>
        <v>1471</v>
      </c>
    </row>
    <row r="1474" spans="1:1" x14ac:dyDescent="0.25">
      <c r="A1474" s="4">
        <f t="shared" si="22"/>
        <v>1472</v>
      </c>
    </row>
    <row r="1475" spans="1:1" x14ac:dyDescent="0.25">
      <c r="A1475" s="4">
        <f t="shared" si="22"/>
        <v>1473</v>
      </c>
    </row>
    <row r="1476" spans="1:1" x14ac:dyDescent="0.25">
      <c r="A1476" s="4">
        <f t="shared" si="22"/>
        <v>1474</v>
      </c>
    </row>
    <row r="1477" spans="1:1" x14ac:dyDescent="0.25">
      <c r="A1477" s="4">
        <f t="shared" ref="A1477:A1501" si="23">A1476+1</f>
        <v>1475</v>
      </c>
    </row>
    <row r="1478" spans="1:1" x14ac:dyDescent="0.25">
      <c r="A1478" s="4">
        <f t="shared" si="23"/>
        <v>1476</v>
      </c>
    </row>
    <row r="1479" spans="1:1" x14ac:dyDescent="0.25">
      <c r="A1479" s="4">
        <f t="shared" si="23"/>
        <v>1477</v>
      </c>
    </row>
    <row r="1480" spans="1:1" x14ac:dyDescent="0.25">
      <c r="A1480" s="4">
        <f t="shared" si="23"/>
        <v>1478</v>
      </c>
    </row>
    <row r="1481" spans="1:1" x14ac:dyDescent="0.25">
      <c r="A1481" s="4">
        <f t="shared" si="23"/>
        <v>1479</v>
      </c>
    </row>
    <row r="1482" spans="1:1" x14ac:dyDescent="0.25">
      <c r="A1482" s="4">
        <f t="shared" si="23"/>
        <v>1480</v>
      </c>
    </row>
    <row r="1483" spans="1:1" x14ac:dyDescent="0.25">
      <c r="A1483" s="4">
        <f t="shared" si="23"/>
        <v>1481</v>
      </c>
    </row>
    <row r="1484" spans="1:1" x14ac:dyDescent="0.25">
      <c r="A1484" s="4">
        <f t="shared" si="23"/>
        <v>1482</v>
      </c>
    </row>
    <row r="1485" spans="1:1" x14ac:dyDescent="0.25">
      <c r="A1485" s="4">
        <f t="shared" si="23"/>
        <v>1483</v>
      </c>
    </row>
    <row r="1486" spans="1:1" x14ac:dyDescent="0.25">
      <c r="A1486" s="4">
        <f t="shared" si="23"/>
        <v>1484</v>
      </c>
    </row>
    <row r="1487" spans="1:1" x14ac:dyDescent="0.25">
      <c r="A1487" s="4">
        <f t="shared" si="23"/>
        <v>1485</v>
      </c>
    </row>
    <row r="1488" spans="1:1" x14ac:dyDescent="0.25">
      <c r="A1488" s="4">
        <f t="shared" si="23"/>
        <v>1486</v>
      </c>
    </row>
    <row r="1489" spans="1:1" x14ac:dyDescent="0.25">
      <c r="A1489" s="4">
        <f t="shared" si="23"/>
        <v>1487</v>
      </c>
    </row>
    <row r="1490" spans="1:1" x14ac:dyDescent="0.25">
      <c r="A1490" s="4">
        <f t="shared" si="23"/>
        <v>1488</v>
      </c>
    </row>
    <row r="1491" spans="1:1" x14ac:dyDescent="0.25">
      <c r="A1491" s="4">
        <f t="shared" si="23"/>
        <v>1489</v>
      </c>
    </row>
    <row r="1492" spans="1:1" x14ac:dyDescent="0.25">
      <c r="A1492" s="4">
        <f t="shared" si="23"/>
        <v>1490</v>
      </c>
    </row>
    <row r="1493" spans="1:1" x14ac:dyDescent="0.25">
      <c r="A1493" s="4">
        <f t="shared" si="23"/>
        <v>1491</v>
      </c>
    </row>
    <row r="1494" spans="1:1" x14ac:dyDescent="0.25">
      <c r="A1494" s="4">
        <f t="shared" si="23"/>
        <v>1492</v>
      </c>
    </row>
    <row r="1495" spans="1:1" x14ac:dyDescent="0.25">
      <c r="A1495" s="4">
        <f t="shared" si="23"/>
        <v>1493</v>
      </c>
    </row>
    <row r="1496" spans="1:1" x14ac:dyDescent="0.25">
      <c r="A1496" s="4">
        <f t="shared" si="23"/>
        <v>1494</v>
      </c>
    </row>
    <row r="1497" spans="1:1" x14ac:dyDescent="0.25">
      <c r="A1497" s="4">
        <f t="shared" si="23"/>
        <v>1495</v>
      </c>
    </row>
    <row r="1498" spans="1:1" x14ac:dyDescent="0.25">
      <c r="A1498" s="4">
        <f t="shared" si="23"/>
        <v>1496</v>
      </c>
    </row>
    <row r="1499" spans="1:1" x14ac:dyDescent="0.25">
      <c r="A1499" s="4">
        <f t="shared" si="23"/>
        <v>1497</v>
      </c>
    </row>
    <row r="1500" spans="1:1" x14ac:dyDescent="0.25">
      <c r="A1500" s="4">
        <f t="shared" si="23"/>
        <v>1498</v>
      </c>
    </row>
    <row r="1501" spans="1:1" x14ac:dyDescent="0.25">
      <c r="A1501" s="4">
        <f t="shared" si="23"/>
        <v>1499</v>
      </c>
    </row>
    <row r="1502" spans="1:1" x14ac:dyDescent="0.25">
      <c r="A1502" s="4">
        <f>A1501+1</f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Fruits &amp; Légumes</vt:lpstr>
      <vt:lpstr>Economat</vt:lpstr>
      <vt:lpstr>Boucherie</vt:lpstr>
      <vt:lpstr>Poisonnerie</vt:lpstr>
      <vt:lpstr>BOF</vt:lpstr>
      <vt:lpstr>Desserts</vt:lpstr>
      <vt:lpstr>Autres</vt:lpstr>
      <vt:lpstr>Traiteur</vt:lpstr>
      <vt:lpstr>Recettes</vt:lpstr>
      <vt:lpstr>Fiche technique</vt:lpstr>
      <vt:lpstr>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Poste01</dc:creator>
  <cp:lastModifiedBy>Poste01</cp:lastModifiedBy>
  <cp:lastPrinted>2016-04-11T08:57:13Z</cp:lastPrinted>
  <dcterms:created xsi:type="dcterms:W3CDTF">2016-04-08T08:30:36Z</dcterms:created>
  <dcterms:modified xsi:type="dcterms:W3CDTF">2016-04-14T09:39:49Z</dcterms:modified>
</cp:coreProperties>
</file>