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ste01\Desktop\Restauration\"/>
    </mc:Choice>
  </mc:AlternateContent>
  <bookViews>
    <workbookView xWindow="0" yWindow="0" windowWidth="21570" windowHeight="7980" firstSheet="1" activeTab="9"/>
  </bookViews>
  <sheets>
    <sheet name="Boucherie" sheetId="14" r:id="rId1"/>
    <sheet name="Poisonnerie" sheetId="11" r:id="rId2"/>
    <sheet name="BOF" sheetId="9" r:id="rId3"/>
    <sheet name="Fruits &amp; Légumes" sheetId="7" r:id="rId4"/>
    <sheet name="Economat" sheetId="2" r:id="rId5"/>
    <sheet name="Autres" sheetId="4" r:id="rId6"/>
    <sheet name="Desserts" sheetId="8" r:id="rId7"/>
    <sheet name="Traiteur" sheetId="12" r:id="rId8"/>
    <sheet name="Recettes" sheetId="10" r:id="rId9"/>
    <sheet name="Fiche technique" sheetId="17" r:id="rId10"/>
    <sheet name="Annexe" sheetId="16" r:id="rId11"/>
  </sheets>
  <definedNames>
    <definedName name="_xlnm._FilterDatabase" localSheetId="5" hidden="1">Autres!$A$1:$H$56</definedName>
    <definedName name="_xlnm._FilterDatabase" localSheetId="2" hidden="1">BOF!$A$1:$H$50</definedName>
    <definedName name="_xlnm._FilterDatabase" localSheetId="0" hidden="1">Boucherie!$A$1:$H$103</definedName>
    <definedName name="_xlnm._FilterDatabase" localSheetId="6" hidden="1">Desserts!$A$1:$G$28</definedName>
    <definedName name="_xlnm._FilterDatabase" localSheetId="4" hidden="1">Economat!$A$1:$G$81</definedName>
    <definedName name="_xlnm._FilterDatabase" localSheetId="3" hidden="1">'Fruits &amp; Légumes'!$A$1:$H$110</definedName>
    <definedName name="_xlnm._FilterDatabase" localSheetId="1" hidden="1">Poisonnerie!$A$1:$G$38</definedName>
    <definedName name="f_autre">OFFSET(p_autre,0,0,COUNTA(l_autre),1)</definedName>
    <definedName name="f_bof">OFFSET(p_bof,0,0,COUNTA(l_bof),1)</definedName>
    <definedName name="f_boucherie">OFFSET(p_boucherie,0,0,COUNTA(l_boucherie),1)</definedName>
    <definedName name="f_economat">OFFSET(p_economat,0,0,COUNTA(l_economat),1)</definedName>
    <definedName name="f_légume">OFFSET(p_légume,0,0,COUNTA(l_légume),1)</definedName>
    <definedName name="f_poisson">OFFSET(p_poisson,0,0,COUNTA(l_poisson),1)</definedName>
    <definedName name="l_autre">Autres!$A:$A</definedName>
    <definedName name="l_bof">BOF!$A:$A</definedName>
    <definedName name="l_boucherie">Boucherie!$A:$A</definedName>
    <definedName name="l_economat">Economat!$A:$A</definedName>
    <definedName name="l_économat">Economat!$A:$A</definedName>
    <definedName name="l_légume">'Fruits &amp; Légumes'!$A:$A</definedName>
    <definedName name="l_poisson">Poisonnerie!$A:$A</definedName>
    <definedName name="p_autre">Autres!$A$2</definedName>
    <definedName name="p_bof">BOF!$A$2</definedName>
    <definedName name="p_boucherie">Boucherie!$A$2</definedName>
    <definedName name="p_economat">Economat!$A$2</definedName>
    <definedName name="p_légume">'Fruits &amp; Légumes'!$A$2</definedName>
    <definedName name="p_poisson">Poisonnerie!$A$2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8" l="1"/>
  <c r="F27" i="8"/>
  <c r="F30" i="8"/>
  <c r="F32" i="8"/>
  <c r="F33" i="8"/>
  <c r="D122" i="2"/>
  <c r="C31" i="2"/>
  <c r="D9" i="2"/>
  <c r="D33" i="8"/>
  <c r="D32" i="8"/>
  <c r="D30" i="8"/>
  <c r="D27" i="8"/>
  <c r="D28" i="8"/>
  <c r="D23" i="8"/>
  <c r="F23" i="8"/>
  <c r="D22" i="8"/>
  <c r="F22" i="8"/>
  <c r="D136" i="2"/>
  <c r="D135" i="2"/>
  <c r="D114" i="2"/>
  <c r="D100" i="2"/>
  <c r="D77" i="2"/>
  <c r="D68" i="2"/>
  <c r="D62" i="2"/>
  <c r="D60" i="2"/>
  <c r="D61" i="2"/>
  <c r="D58" i="2"/>
  <c r="D54" i="2"/>
  <c r="D53" i="2"/>
  <c r="D52" i="2"/>
  <c r="D30" i="2"/>
  <c r="D29" i="2"/>
  <c r="D26" i="2"/>
  <c r="D15" i="2"/>
  <c r="D14" i="2"/>
  <c r="D13" i="2"/>
  <c r="D12" i="2"/>
  <c r="D112" i="2"/>
  <c r="D110" i="2"/>
  <c r="D109" i="2"/>
  <c r="D107" i="2"/>
  <c r="D106" i="2"/>
  <c r="D105" i="2"/>
  <c r="D102" i="2"/>
  <c r="D88" i="2"/>
  <c r="D87" i="2"/>
  <c r="D79" i="2"/>
  <c r="D70" i="2"/>
  <c r="D66" i="2"/>
  <c r="D67" i="2"/>
  <c r="D64" i="2"/>
  <c r="D56" i="2"/>
  <c r="D55" i="2"/>
  <c r="D28" i="2"/>
  <c r="D24" i="2"/>
  <c r="D17" i="2"/>
  <c r="D11" i="2"/>
  <c r="D6" i="2"/>
  <c r="D89" i="2"/>
  <c r="D5" i="2"/>
  <c r="C132" i="2"/>
  <c r="C130" i="2"/>
  <c r="D131" i="2"/>
  <c r="D129" i="2"/>
  <c r="C128" i="2"/>
  <c r="C127" i="2"/>
  <c r="F127" i="2" s="1"/>
  <c r="J19" i="17" l="1"/>
  <c r="J20" i="17"/>
  <c r="I18" i="17"/>
  <c r="I55" i="17"/>
  <c r="I56" i="17"/>
  <c r="I54" i="17"/>
  <c r="I50" i="17"/>
  <c r="J55" i="17"/>
  <c r="J56" i="17"/>
  <c r="J54" i="17"/>
  <c r="J50" i="17"/>
  <c r="K55" i="17"/>
  <c r="K56" i="17"/>
  <c r="K54" i="17"/>
  <c r="K52" i="17"/>
  <c r="J18" i="17" l="1"/>
  <c r="K18" i="17" s="1"/>
  <c r="J52" i="17" l="1"/>
  <c r="C51" i="17" l="1"/>
  <c r="C52" i="17"/>
  <c r="C50" i="17"/>
  <c r="C45" i="17"/>
  <c r="C46" i="17"/>
  <c r="C47" i="17"/>
  <c r="C48" i="17"/>
  <c r="C44" i="17"/>
  <c r="C34" i="17"/>
  <c r="C35" i="17"/>
  <c r="C36" i="17"/>
  <c r="C37" i="17"/>
  <c r="C38" i="17"/>
  <c r="C39" i="17"/>
  <c r="C40" i="17"/>
  <c r="C41" i="17"/>
  <c r="C42" i="17"/>
  <c r="C33" i="17"/>
  <c r="C28" i="17"/>
  <c r="C29" i="17"/>
  <c r="C30" i="17"/>
  <c r="C31" i="17"/>
  <c r="C27" i="17"/>
  <c r="C19" i="17"/>
  <c r="C20" i="17"/>
  <c r="C18" i="17"/>
  <c r="C23" i="17"/>
  <c r="C24" i="17"/>
  <c r="C25" i="17"/>
  <c r="C22" i="17"/>
  <c r="J28" i="17"/>
  <c r="J29" i="17"/>
  <c r="J30" i="17"/>
  <c r="J31" i="17"/>
  <c r="J27" i="17"/>
  <c r="J34" i="17"/>
  <c r="J35" i="17"/>
  <c r="J36" i="17"/>
  <c r="J38" i="17"/>
  <c r="J39" i="17"/>
  <c r="J40" i="17"/>
  <c r="J41" i="17"/>
  <c r="J42" i="17"/>
  <c r="J45" i="17"/>
  <c r="J46" i="17"/>
  <c r="J47" i="17"/>
  <c r="J48" i="17"/>
  <c r="J23" i="17"/>
  <c r="J24" i="17"/>
  <c r="J25" i="17"/>
  <c r="J22" i="17"/>
  <c r="E35" i="14"/>
  <c r="D27" i="14"/>
  <c r="E23" i="14"/>
  <c r="E11" i="14"/>
  <c r="I51" i="17" l="1"/>
  <c r="I52" i="17"/>
  <c r="K50" i="17"/>
  <c r="I45" i="17"/>
  <c r="I46" i="17"/>
  <c r="I47" i="17"/>
  <c r="I48" i="17"/>
  <c r="I44" i="17"/>
  <c r="I42" i="17"/>
  <c r="I34" i="17"/>
  <c r="I35" i="17"/>
  <c r="I36" i="17"/>
  <c r="I37" i="17"/>
  <c r="I38" i="17"/>
  <c r="K38" i="17" s="1"/>
  <c r="I39" i="17"/>
  <c r="I40" i="17"/>
  <c r="I41" i="17"/>
  <c r="I33" i="17"/>
  <c r="I28" i="17"/>
  <c r="I29" i="17"/>
  <c r="I30" i="17"/>
  <c r="I31" i="17"/>
  <c r="I27" i="17"/>
  <c r="I23" i="17"/>
  <c r="I24" i="17"/>
  <c r="I25" i="17"/>
  <c r="I22" i="17"/>
  <c r="I19" i="17"/>
  <c r="I20" i="17"/>
  <c r="K20" i="17"/>
  <c r="K23" i="17"/>
  <c r="K24" i="17"/>
  <c r="K25" i="17"/>
  <c r="K29" i="17"/>
  <c r="K30" i="17"/>
  <c r="K31" i="17"/>
  <c r="K34" i="17"/>
  <c r="K35" i="17"/>
  <c r="K36" i="17"/>
  <c r="K39" i="17"/>
  <c r="K40" i="17"/>
  <c r="K41" i="17"/>
  <c r="K42" i="17"/>
  <c r="K45" i="17"/>
  <c r="K46" i="17"/>
  <c r="K47" i="17"/>
  <c r="K48" i="17"/>
  <c r="E14" i="10"/>
  <c r="K28" i="17" l="1"/>
  <c r="K27" i="17"/>
  <c r="K19" i="17"/>
  <c r="C62" i="10"/>
  <c r="K22" i="17"/>
  <c r="G101" i="14"/>
  <c r="G100" i="14"/>
  <c r="G99" i="14"/>
  <c r="G97" i="14"/>
  <c r="E97" i="14"/>
  <c r="G98" i="14"/>
  <c r="E98" i="14"/>
  <c r="G96" i="14"/>
  <c r="E96" i="14"/>
  <c r="E102" i="14"/>
  <c r="G95" i="14"/>
  <c r="E95" i="14"/>
  <c r="G94" i="14"/>
  <c r="E94" i="14"/>
  <c r="G93" i="14"/>
  <c r="E93" i="14"/>
  <c r="G91" i="14"/>
  <c r="G88" i="14"/>
  <c r="E88" i="14"/>
  <c r="G87" i="14"/>
  <c r="G86" i="14"/>
  <c r="E86" i="14"/>
  <c r="G85" i="14"/>
  <c r="G84" i="14"/>
  <c r="E84" i="14"/>
  <c r="G83" i="14"/>
  <c r="E83" i="14"/>
  <c r="G82" i="14"/>
  <c r="E82" i="14"/>
  <c r="G81" i="14"/>
  <c r="D81" i="14"/>
  <c r="G80" i="14"/>
  <c r="G79" i="14"/>
  <c r="E79" i="14"/>
  <c r="G78" i="14"/>
  <c r="E78" i="14"/>
  <c r="G77" i="14"/>
  <c r="G76" i="14"/>
  <c r="E76" i="14"/>
  <c r="G75" i="14"/>
  <c r="E75" i="14"/>
  <c r="G74" i="14"/>
  <c r="E74" i="14"/>
  <c r="G73" i="14"/>
  <c r="E73" i="14"/>
  <c r="G72" i="14"/>
  <c r="G71" i="14"/>
  <c r="E71" i="14"/>
  <c r="G70" i="14"/>
  <c r="E70" i="14"/>
  <c r="G68" i="14"/>
  <c r="E68" i="14"/>
  <c r="G67" i="14"/>
  <c r="E67" i="14"/>
  <c r="G66" i="14"/>
  <c r="E66" i="14"/>
  <c r="G65" i="14"/>
  <c r="D65" i="14"/>
  <c r="G64" i="14"/>
  <c r="E64" i="14"/>
  <c r="G63" i="14"/>
  <c r="G62" i="14"/>
  <c r="G61" i="14"/>
  <c r="E61" i="14"/>
  <c r="G57" i="14"/>
  <c r="E57" i="14"/>
  <c r="G54" i="14"/>
  <c r="E54" i="14"/>
  <c r="G90" i="14"/>
  <c r="G89" i="14"/>
  <c r="D89" i="14"/>
  <c r="G59" i="14"/>
  <c r="E59" i="14"/>
  <c r="G58" i="14"/>
  <c r="D58" i="14"/>
  <c r="G42" i="14"/>
  <c r="D42" i="14"/>
  <c r="G36" i="14"/>
  <c r="D36" i="14"/>
  <c r="G34" i="14"/>
  <c r="D34" i="14"/>
  <c r="G32" i="14"/>
  <c r="E32" i="14"/>
  <c r="G20" i="14"/>
  <c r="E20" i="14"/>
  <c r="G53" i="14"/>
  <c r="E53" i="14"/>
  <c r="G52" i="14"/>
  <c r="E52" i="14"/>
  <c r="G51" i="14"/>
  <c r="E51" i="14"/>
  <c r="G49" i="14"/>
  <c r="D49" i="14"/>
  <c r="G48" i="14"/>
  <c r="G46" i="14"/>
  <c r="E46" i="14"/>
  <c r="G45" i="14"/>
  <c r="E45" i="14"/>
  <c r="G44" i="14"/>
  <c r="D44" i="14"/>
  <c r="G43" i="14"/>
  <c r="G41" i="14"/>
  <c r="E41" i="14"/>
  <c r="G39" i="14"/>
  <c r="E39" i="14"/>
  <c r="G38" i="14"/>
  <c r="E38" i="14"/>
  <c r="G37" i="14"/>
  <c r="E37" i="14"/>
  <c r="G35" i="14"/>
  <c r="G33" i="14"/>
  <c r="E33" i="14"/>
  <c r="G31" i="14"/>
  <c r="E31" i="14"/>
  <c r="G30" i="14"/>
  <c r="E30" i="14"/>
  <c r="G29" i="14"/>
  <c r="E29" i="14"/>
  <c r="G27" i="14"/>
  <c r="G26" i="14"/>
  <c r="E26" i="14"/>
  <c r="G25" i="14"/>
  <c r="D25" i="14"/>
  <c r="G24" i="14"/>
  <c r="E24" i="14"/>
  <c r="G23" i="14"/>
  <c r="G22" i="14"/>
  <c r="E22" i="14"/>
  <c r="G21" i="14"/>
  <c r="G19" i="14"/>
  <c r="E19" i="14"/>
  <c r="G18" i="14"/>
  <c r="D18" i="14"/>
  <c r="G17" i="14"/>
  <c r="D17" i="14"/>
  <c r="G15" i="14"/>
  <c r="E15" i="14"/>
  <c r="G16" i="14"/>
  <c r="E16" i="14"/>
  <c r="G14" i="14"/>
  <c r="E14" i="14"/>
  <c r="G13" i="14"/>
  <c r="E13" i="14"/>
  <c r="G11" i="14"/>
  <c r="G10" i="14"/>
  <c r="E10" i="14"/>
  <c r="G9" i="14"/>
  <c r="E9" i="14"/>
  <c r="G8" i="14"/>
  <c r="E8" i="14"/>
  <c r="G7" i="14"/>
  <c r="E7" i="14"/>
  <c r="G6" i="14"/>
  <c r="G5" i="14"/>
  <c r="E5" i="14"/>
  <c r="G47" i="14"/>
  <c r="E47" i="14"/>
  <c r="G4" i="14"/>
  <c r="G69" i="14"/>
  <c r="E69" i="14"/>
  <c r="G50" i="14"/>
  <c r="E50" i="14"/>
  <c r="G12" i="14"/>
  <c r="E12" i="14"/>
  <c r="G40" i="14"/>
  <c r="E40" i="14"/>
  <c r="G60" i="14"/>
  <c r="E60" i="14"/>
  <c r="G56" i="14"/>
  <c r="E56" i="14"/>
  <c r="G55" i="14"/>
  <c r="E55" i="14"/>
  <c r="G28" i="14"/>
  <c r="E28" i="14"/>
  <c r="G92" i="14"/>
  <c r="D92" i="14"/>
  <c r="G3" i="14"/>
  <c r="E3" i="14"/>
  <c r="G2" i="14"/>
  <c r="E2" i="14"/>
  <c r="H44" i="10" l="1"/>
  <c r="I44" i="10" s="1"/>
  <c r="H46" i="10"/>
  <c r="I46" i="10" s="1"/>
  <c r="H38" i="10"/>
  <c r="I38" i="10" s="1"/>
  <c r="H39" i="10"/>
  <c r="I39" i="10" s="1"/>
  <c r="H40" i="10"/>
  <c r="I40" i="10" s="1"/>
  <c r="H26" i="10"/>
  <c r="I26" i="10" s="1"/>
  <c r="H28" i="10"/>
  <c r="I28" i="10" s="1"/>
  <c r="H22" i="10"/>
  <c r="I22" i="10" s="1"/>
  <c r="H15" i="10"/>
  <c r="I15" i="10" s="1"/>
  <c r="H16" i="10"/>
  <c r="I16" i="10" s="1"/>
  <c r="H17" i="10"/>
  <c r="I17" i="10" s="1"/>
  <c r="F44" i="10"/>
  <c r="F46" i="10"/>
  <c r="F43" i="10"/>
  <c r="E43" i="10"/>
  <c r="F26" i="10"/>
  <c r="F28" i="10"/>
  <c r="F25" i="10"/>
  <c r="E44" i="10"/>
  <c r="E45" i="10"/>
  <c r="E46" i="10"/>
  <c r="E38" i="10"/>
  <c r="E39" i="10"/>
  <c r="E40" i="10"/>
  <c r="B37" i="10"/>
  <c r="E26" i="10"/>
  <c r="E27" i="10"/>
  <c r="E28" i="10"/>
  <c r="B25" i="10"/>
  <c r="E21" i="10"/>
  <c r="H21" i="10" s="1"/>
  <c r="I21" i="10" s="1"/>
  <c r="E22" i="10"/>
  <c r="E23" i="10"/>
  <c r="E20" i="10"/>
  <c r="H20" i="10" s="1"/>
  <c r="I20" i="10" s="1"/>
  <c r="E15" i="10"/>
  <c r="E16" i="10"/>
  <c r="E17" i="10"/>
  <c r="B12" i="10"/>
  <c r="E5" i="10"/>
  <c r="H5" i="10" s="1"/>
  <c r="I5" i="10" s="1"/>
  <c r="E6" i="10"/>
  <c r="H6" i="10" s="1"/>
  <c r="I6" i="10" s="1"/>
  <c r="E8" i="10"/>
  <c r="H8" i="10" s="1"/>
  <c r="I8" i="10" s="1"/>
  <c r="H43" i="10" l="1"/>
  <c r="I43" i="10" s="1"/>
  <c r="D44" i="10"/>
  <c r="D45" i="10"/>
  <c r="D46" i="10"/>
  <c r="D43" i="10"/>
  <c r="D38" i="10"/>
  <c r="D39" i="10"/>
  <c r="D40" i="10"/>
  <c r="D37" i="10"/>
  <c r="D26" i="10"/>
  <c r="D27" i="10"/>
  <c r="D28" i="10"/>
  <c r="D25" i="10"/>
  <c r="C25" i="10"/>
  <c r="D21" i="10"/>
  <c r="D22" i="10"/>
  <c r="D20" i="10"/>
  <c r="D13" i="10"/>
  <c r="D14" i="10"/>
  <c r="D15" i="10"/>
  <c r="D16" i="10"/>
  <c r="D17" i="10"/>
  <c r="D12" i="10"/>
  <c r="C12" i="10"/>
  <c r="D5" i="10"/>
  <c r="D6" i="10"/>
  <c r="D7" i="10"/>
  <c r="D8" i="10"/>
  <c r="D4" i="10"/>
  <c r="B4" i="10"/>
  <c r="C4" i="10" s="1"/>
  <c r="C50" i="10"/>
  <c r="C51" i="10"/>
  <c r="C52" i="10"/>
  <c r="C49" i="10"/>
  <c r="C37" i="10"/>
  <c r="C32" i="10"/>
  <c r="C33" i="10"/>
  <c r="C34" i="10"/>
  <c r="C31" i="10"/>
  <c r="B44" i="10"/>
  <c r="C44" i="10" s="1"/>
  <c r="B46" i="10"/>
  <c r="C46" i="10" s="1"/>
  <c r="B38" i="10"/>
  <c r="C38" i="10" s="1"/>
  <c r="B39" i="10"/>
  <c r="C39" i="10" s="1"/>
  <c r="B40" i="10"/>
  <c r="C40" i="10" s="1"/>
  <c r="B26" i="10"/>
  <c r="C26" i="10" s="1"/>
  <c r="B27" i="10"/>
  <c r="C27" i="10" s="1"/>
  <c r="B28" i="10"/>
  <c r="C28" i="10" s="1"/>
  <c r="B22" i="10"/>
  <c r="C22" i="10" s="1"/>
  <c r="B13" i="10"/>
  <c r="C13" i="10" s="1"/>
  <c r="B14" i="10"/>
  <c r="C14" i="10" s="1"/>
  <c r="B15" i="10"/>
  <c r="C15" i="10" s="1"/>
  <c r="B16" i="10"/>
  <c r="C16" i="10" s="1"/>
  <c r="B17" i="10"/>
  <c r="C17" i="10" s="1"/>
  <c r="B5" i="10"/>
  <c r="C5" i="10" s="1"/>
  <c r="B6" i="10"/>
  <c r="C6" i="10" s="1"/>
  <c r="B7" i="10"/>
  <c r="C7" i="10" s="1"/>
  <c r="B8" i="10"/>
  <c r="C8" i="10" s="1"/>
  <c r="A3" i="16" l="1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8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A381" i="16" s="1"/>
  <c r="A382" i="16" s="1"/>
  <c r="A383" i="16" s="1"/>
  <c r="A384" i="16" s="1"/>
  <c r="A385" i="16" s="1"/>
  <c r="A386" i="16" s="1"/>
  <c r="A387" i="16" s="1"/>
  <c r="A388" i="16" s="1"/>
  <c r="A389" i="16" s="1"/>
  <c r="A390" i="16" s="1"/>
  <c r="A391" i="16" s="1"/>
  <c r="A392" i="16" s="1"/>
  <c r="A393" i="16" s="1"/>
  <c r="A394" i="16" s="1"/>
  <c r="A395" i="16" s="1"/>
  <c r="A396" i="16" s="1"/>
  <c r="A397" i="16" s="1"/>
  <c r="A398" i="16" s="1"/>
  <c r="A399" i="16" s="1"/>
  <c r="A400" i="16" s="1"/>
  <c r="A401" i="16" s="1"/>
  <c r="A402" i="16" s="1"/>
  <c r="A403" i="16" s="1"/>
  <c r="A404" i="16" s="1"/>
  <c r="A405" i="16" s="1"/>
  <c r="A406" i="16" s="1"/>
  <c r="A407" i="16" s="1"/>
  <c r="A408" i="16" s="1"/>
  <c r="A409" i="16" s="1"/>
  <c r="A410" i="16" s="1"/>
  <c r="A411" i="16" s="1"/>
  <c r="A412" i="16" s="1"/>
  <c r="A413" i="16" s="1"/>
  <c r="A414" i="16" s="1"/>
  <c r="A415" i="16" s="1"/>
  <c r="A416" i="16" s="1"/>
  <c r="A417" i="16" s="1"/>
  <c r="A418" i="16" s="1"/>
  <c r="A419" i="16" s="1"/>
  <c r="A420" i="16" s="1"/>
  <c r="A421" i="16" s="1"/>
  <c r="A422" i="16" s="1"/>
  <c r="A423" i="16" s="1"/>
  <c r="A424" i="16" s="1"/>
  <c r="A425" i="16" s="1"/>
  <c r="A426" i="16" s="1"/>
  <c r="A427" i="16" s="1"/>
  <c r="A428" i="16" s="1"/>
  <c r="A429" i="16" s="1"/>
  <c r="A430" i="16" s="1"/>
  <c r="A431" i="16" s="1"/>
  <c r="A432" i="16" s="1"/>
  <c r="A433" i="16" s="1"/>
  <c r="A434" i="16" s="1"/>
  <c r="A435" i="16" s="1"/>
  <c r="A436" i="16" s="1"/>
  <c r="A437" i="16" s="1"/>
  <c r="A438" i="16" s="1"/>
  <c r="A439" i="16" s="1"/>
  <c r="A440" i="16" s="1"/>
  <c r="A441" i="16" s="1"/>
  <c r="A442" i="16" s="1"/>
  <c r="A443" i="16" s="1"/>
  <c r="A444" i="16" s="1"/>
  <c r="A445" i="16" s="1"/>
  <c r="A446" i="16" s="1"/>
  <c r="A447" i="16" s="1"/>
  <c r="A448" i="16" s="1"/>
  <c r="A449" i="16" s="1"/>
  <c r="A450" i="16" s="1"/>
  <c r="A451" i="16" s="1"/>
  <c r="A452" i="16" s="1"/>
  <c r="A453" i="16" s="1"/>
  <c r="A454" i="16" s="1"/>
  <c r="A455" i="16" s="1"/>
  <c r="A456" i="16" s="1"/>
  <c r="A457" i="16" s="1"/>
  <c r="A458" i="16" s="1"/>
  <c r="A459" i="16" s="1"/>
  <c r="A460" i="16" s="1"/>
  <c r="A461" i="16" s="1"/>
  <c r="A462" i="16" s="1"/>
  <c r="A463" i="16" s="1"/>
  <c r="A464" i="16" s="1"/>
  <c r="A465" i="16" s="1"/>
  <c r="A466" i="16" s="1"/>
  <c r="A467" i="16" s="1"/>
  <c r="A468" i="16" s="1"/>
  <c r="A469" i="16" s="1"/>
  <c r="A470" i="16" s="1"/>
  <c r="A471" i="16" s="1"/>
  <c r="A472" i="16" s="1"/>
  <c r="A473" i="16" s="1"/>
  <c r="A474" i="16" s="1"/>
  <c r="A475" i="16" s="1"/>
  <c r="A476" i="16" s="1"/>
  <c r="A477" i="16" s="1"/>
  <c r="A478" i="16" s="1"/>
  <c r="A479" i="16" s="1"/>
  <c r="A480" i="16" s="1"/>
  <c r="A481" i="16" s="1"/>
  <c r="A482" i="16" s="1"/>
  <c r="A483" i="16" s="1"/>
  <c r="A484" i="16" s="1"/>
  <c r="A485" i="16" s="1"/>
  <c r="A486" i="16" s="1"/>
  <c r="A487" i="16" s="1"/>
  <c r="A488" i="16" s="1"/>
  <c r="A489" i="16" s="1"/>
  <c r="A490" i="16" s="1"/>
  <c r="A491" i="16" s="1"/>
  <c r="A492" i="16" s="1"/>
  <c r="A493" i="16" s="1"/>
  <c r="A494" i="16" s="1"/>
  <c r="A495" i="16" s="1"/>
  <c r="A496" i="16" s="1"/>
  <c r="A497" i="16" s="1"/>
  <c r="A498" i="16" s="1"/>
  <c r="A499" i="16" s="1"/>
  <c r="A500" i="16" s="1"/>
  <c r="A501" i="16" s="1"/>
  <c r="A502" i="16" s="1"/>
  <c r="A503" i="16" s="1"/>
  <c r="A504" i="16" s="1"/>
  <c r="A505" i="16" s="1"/>
  <c r="A506" i="16" s="1"/>
  <c r="A507" i="16" s="1"/>
  <c r="A508" i="16" s="1"/>
  <c r="A509" i="16" s="1"/>
  <c r="A510" i="16" s="1"/>
  <c r="A511" i="16" s="1"/>
  <c r="A512" i="16" s="1"/>
  <c r="A513" i="16" s="1"/>
  <c r="A514" i="16" s="1"/>
  <c r="A515" i="16" s="1"/>
  <c r="A516" i="16" s="1"/>
  <c r="A517" i="16" s="1"/>
  <c r="A518" i="16" s="1"/>
  <c r="A519" i="16" s="1"/>
  <c r="A520" i="16" s="1"/>
  <c r="A521" i="16" s="1"/>
  <c r="A522" i="16" s="1"/>
  <c r="A523" i="16" s="1"/>
  <c r="A524" i="16" s="1"/>
  <c r="A525" i="16" s="1"/>
  <c r="A526" i="16" s="1"/>
  <c r="A527" i="16" s="1"/>
  <c r="A528" i="16" s="1"/>
  <c r="A529" i="16" s="1"/>
  <c r="A530" i="16" s="1"/>
  <c r="A531" i="16" s="1"/>
  <c r="A532" i="16" s="1"/>
  <c r="A533" i="16" s="1"/>
  <c r="A534" i="16" s="1"/>
  <c r="A535" i="16" s="1"/>
  <c r="A536" i="16" s="1"/>
  <c r="A537" i="16" s="1"/>
  <c r="A538" i="16" s="1"/>
  <c r="A539" i="16" s="1"/>
  <c r="A540" i="16" s="1"/>
  <c r="A541" i="16" s="1"/>
  <c r="A542" i="16" s="1"/>
  <c r="A543" i="16" s="1"/>
  <c r="A544" i="16" s="1"/>
  <c r="A545" i="16" s="1"/>
  <c r="A546" i="16" s="1"/>
  <c r="A547" i="16" s="1"/>
  <c r="A548" i="16" s="1"/>
  <c r="A549" i="16" s="1"/>
  <c r="A550" i="16" s="1"/>
  <c r="A551" i="16" s="1"/>
  <c r="A552" i="16" s="1"/>
  <c r="A553" i="16" s="1"/>
  <c r="A554" i="16" s="1"/>
  <c r="A555" i="16" s="1"/>
  <c r="A556" i="16" s="1"/>
  <c r="A557" i="16" s="1"/>
  <c r="A558" i="16" s="1"/>
  <c r="A559" i="16" s="1"/>
  <c r="A560" i="16" s="1"/>
  <c r="A561" i="16" s="1"/>
  <c r="A562" i="16" s="1"/>
  <c r="A563" i="16" s="1"/>
  <c r="A564" i="16" s="1"/>
  <c r="A565" i="16" s="1"/>
  <c r="A566" i="16" s="1"/>
  <c r="A567" i="16" s="1"/>
  <c r="A568" i="16" s="1"/>
  <c r="A569" i="16" s="1"/>
  <c r="A570" i="16" s="1"/>
  <c r="A571" i="16" s="1"/>
  <c r="A572" i="16" s="1"/>
  <c r="A573" i="16" s="1"/>
  <c r="A574" i="16" s="1"/>
  <c r="A575" i="16" s="1"/>
  <c r="A576" i="16" s="1"/>
  <c r="A577" i="16" s="1"/>
  <c r="A578" i="16" s="1"/>
  <c r="A579" i="16" s="1"/>
  <c r="A580" i="16" s="1"/>
  <c r="A581" i="16" s="1"/>
  <c r="A582" i="16" s="1"/>
  <c r="A583" i="16" s="1"/>
  <c r="A584" i="16" s="1"/>
  <c r="A585" i="16" s="1"/>
  <c r="A586" i="16" s="1"/>
  <c r="A587" i="16" s="1"/>
  <c r="A588" i="16" s="1"/>
  <c r="A589" i="16" s="1"/>
  <c r="A590" i="16" s="1"/>
  <c r="A591" i="16" s="1"/>
  <c r="A592" i="16" s="1"/>
  <c r="A593" i="16" s="1"/>
  <c r="A594" i="16" s="1"/>
  <c r="A595" i="16" s="1"/>
  <c r="A596" i="16" s="1"/>
  <c r="A597" i="16" s="1"/>
  <c r="A598" i="16" s="1"/>
  <c r="A599" i="16" s="1"/>
  <c r="A600" i="16" s="1"/>
  <c r="A601" i="16" s="1"/>
  <c r="A602" i="16" s="1"/>
  <c r="A603" i="16" s="1"/>
  <c r="A604" i="16" s="1"/>
  <c r="A605" i="16" s="1"/>
  <c r="A606" i="16" s="1"/>
  <c r="A607" i="16" s="1"/>
  <c r="A608" i="16" s="1"/>
  <c r="A609" i="16" s="1"/>
  <c r="A610" i="16" s="1"/>
  <c r="A611" i="16" s="1"/>
  <c r="A612" i="16" s="1"/>
  <c r="A613" i="16" s="1"/>
  <c r="A614" i="16" s="1"/>
  <c r="A615" i="16" s="1"/>
  <c r="A616" i="16" s="1"/>
  <c r="A617" i="16" s="1"/>
  <c r="A618" i="16" s="1"/>
  <c r="A619" i="16" s="1"/>
  <c r="A620" i="16" s="1"/>
  <c r="A621" i="16" s="1"/>
  <c r="A622" i="16" s="1"/>
  <c r="A623" i="16" s="1"/>
  <c r="A624" i="16" s="1"/>
  <c r="A625" i="16" s="1"/>
  <c r="A626" i="16" s="1"/>
  <c r="A627" i="16" s="1"/>
  <c r="A628" i="16" s="1"/>
  <c r="A629" i="16" s="1"/>
  <c r="A630" i="16" s="1"/>
  <c r="A631" i="16" s="1"/>
  <c r="A632" i="16" s="1"/>
  <c r="A633" i="16" s="1"/>
  <c r="A634" i="16" s="1"/>
  <c r="A635" i="16" s="1"/>
  <c r="A636" i="16" s="1"/>
  <c r="A637" i="16" s="1"/>
  <c r="A638" i="16" s="1"/>
  <c r="A639" i="16" s="1"/>
  <c r="A640" i="16" s="1"/>
  <c r="A641" i="16" s="1"/>
  <c r="A642" i="16" s="1"/>
  <c r="A643" i="16" s="1"/>
  <c r="A644" i="16" s="1"/>
  <c r="A645" i="16" s="1"/>
  <c r="A646" i="16" s="1"/>
  <c r="A647" i="16" s="1"/>
  <c r="A648" i="16" s="1"/>
  <c r="A649" i="16" s="1"/>
  <c r="A650" i="16" s="1"/>
  <c r="A651" i="16" s="1"/>
  <c r="A652" i="16" s="1"/>
  <c r="A653" i="16" s="1"/>
  <c r="A654" i="16" s="1"/>
  <c r="A655" i="16" s="1"/>
  <c r="A656" i="16" s="1"/>
  <c r="A657" i="16" s="1"/>
  <c r="A658" i="16" s="1"/>
  <c r="A659" i="16" s="1"/>
  <c r="A660" i="16" s="1"/>
  <c r="A661" i="16" s="1"/>
  <c r="A662" i="16" s="1"/>
  <c r="A663" i="16" s="1"/>
  <c r="A664" i="16" s="1"/>
  <c r="A665" i="16" s="1"/>
  <c r="A666" i="16" s="1"/>
  <c r="A667" i="16" s="1"/>
  <c r="A668" i="16" s="1"/>
  <c r="A669" i="16" s="1"/>
  <c r="A670" i="16" s="1"/>
  <c r="A671" i="16" s="1"/>
  <c r="A672" i="16" s="1"/>
  <c r="A673" i="16" s="1"/>
  <c r="A674" i="16" s="1"/>
  <c r="A675" i="16" s="1"/>
  <c r="A676" i="16" s="1"/>
  <c r="A677" i="16" s="1"/>
  <c r="A678" i="16" s="1"/>
  <c r="A679" i="16" s="1"/>
  <c r="A680" i="16" s="1"/>
  <c r="A681" i="16" s="1"/>
  <c r="A682" i="16" s="1"/>
  <c r="A683" i="16" s="1"/>
  <c r="A684" i="16" s="1"/>
  <c r="A685" i="16" s="1"/>
  <c r="A686" i="16" s="1"/>
  <c r="A687" i="16" s="1"/>
  <c r="A688" i="16" s="1"/>
  <c r="A689" i="16" s="1"/>
  <c r="A690" i="16" s="1"/>
  <c r="A691" i="16" s="1"/>
  <c r="A692" i="16" s="1"/>
  <c r="A693" i="16" s="1"/>
  <c r="A694" i="16" s="1"/>
  <c r="A695" i="16" s="1"/>
  <c r="A696" i="16" s="1"/>
  <c r="A697" i="16" s="1"/>
  <c r="A698" i="16" s="1"/>
  <c r="A699" i="16" s="1"/>
  <c r="A700" i="16" s="1"/>
  <c r="A701" i="16" s="1"/>
  <c r="A702" i="16" s="1"/>
  <c r="A703" i="16" s="1"/>
  <c r="A704" i="16" s="1"/>
  <c r="A705" i="16" s="1"/>
  <c r="A706" i="16" s="1"/>
  <c r="A707" i="16" s="1"/>
  <c r="A708" i="16" s="1"/>
  <c r="A709" i="16" s="1"/>
  <c r="A710" i="16" s="1"/>
  <c r="A711" i="16" s="1"/>
  <c r="A712" i="16" s="1"/>
  <c r="A713" i="16" s="1"/>
  <c r="A714" i="16" s="1"/>
  <c r="A715" i="16" s="1"/>
  <c r="A716" i="16" s="1"/>
  <c r="A717" i="16" s="1"/>
  <c r="A718" i="16" s="1"/>
  <c r="A719" i="16" s="1"/>
  <c r="A720" i="16" s="1"/>
  <c r="A721" i="16" s="1"/>
  <c r="A722" i="16" s="1"/>
  <c r="A723" i="16" s="1"/>
  <c r="A724" i="16" s="1"/>
  <c r="A725" i="16" s="1"/>
  <c r="A726" i="16" s="1"/>
  <c r="A727" i="16" s="1"/>
  <c r="A728" i="16" s="1"/>
  <c r="A729" i="16" s="1"/>
  <c r="A730" i="16" s="1"/>
  <c r="A731" i="16" s="1"/>
  <c r="A732" i="16" s="1"/>
  <c r="A733" i="16" s="1"/>
  <c r="A734" i="16" s="1"/>
  <c r="A735" i="16" s="1"/>
  <c r="A736" i="16" s="1"/>
  <c r="A737" i="16" s="1"/>
  <c r="A738" i="16" s="1"/>
  <c r="A739" i="16" s="1"/>
  <c r="A740" i="16" s="1"/>
  <c r="A741" i="16" s="1"/>
  <c r="A742" i="16" s="1"/>
  <c r="A743" i="16" s="1"/>
  <c r="A744" i="16" s="1"/>
  <c r="A745" i="16" s="1"/>
  <c r="A746" i="16" s="1"/>
  <c r="A747" i="16" s="1"/>
  <c r="A748" i="16" s="1"/>
  <c r="A749" i="16" s="1"/>
  <c r="A750" i="16" s="1"/>
  <c r="A751" i="16" s="1"/>
  <c r="A752" i="16" s="1"/>
  <c r="A753" i="16" s="1"/>
  <c r="A754" i="16" s="1"/>
  <c r="A755" i="16" s="1"/>
  <c r="A756" i="16" s="1"/>
  <c r="A757" i="16" s="1"/>
  <c r="A758" i="16" s="1"/>
  <c r="A759" i="16" s="1"/>
  <c r="A760" i="16" s="1"/>
  <c r="A761" i="16" s="1"/>
  <c r="A762" i="16" s="1"/>
  <c r="A763" i="16" s="1"/>
  <c r="A764" i="16" s="1"/>
  <c r="A765" i="16" s="1"/>
  <c r="A766" i="16" s="1"/>
  <c r="A767" i="16" s="1"/>
  <c r="A768" i="16" s="1"/>
  <c r="A769" i="16" s="1"/>
  <c r="A770" i="16" s="1"/>
  <c r="A771" i="16" s="1"/>
  <c r="A772" i="16" s="1"/>
  <c r="A773" i="16" s="1"/>
  <c r="A774" i="16" s="1"/>
  <c r="A775" i="16" s="1"/>
  <c r="A776" i="16" s="1"/>
  <c r="A777" i="16" s="1"/>
  <c r="A778" i="16" s="1"/>
  <c r="A779" i="16" s="1"/>
  <c r="A780" i="16" s="1"/>
  <c r="A781" i="16" s="1"/>
  <c r="A782" i="16" s="1"/>
  <c r="A783" i="16" s="1"/>
  <c r="A784" i="16" s="1"/>
  <c r="A785" i="16" s="1"/>
  <c r="A786" i="16" s="1"/>
  <c r="A787" i="16" s="1"/>
  <c r="A788" i="16" s="1"/>
  <c r="A789" i="16" s="1"/>
  <c r="A790" i="16" s="1"/>
  <c r="A791" i="16" s="1"/>
  <c r="A792" i="16" s="1"/>
  <c r="A793" i="16" s="1"/>
  <c r="A794" i="16" s="1"/>
  <c r="A795" i="16" s="1"/>
  <c r="A796" i="16" s="1"/>
  <c r="A797" i="16" s="1"/>
  <c r="A798" i="16" s="1"/>
  <c r="A799" i="16" s="1"/>
  <c r="A800" i="16" s="1"/>
  <c r="A801" i="16" s="1"/>
  <c r="A802" i="16" s="1"/>
  <c r="A803" i="16" s="1"/>
  <c r="A804" i="16" s="1"/>
  <c r="A805" i="16" s="1"/>
  <c r="A806" i="16" s="1"/>
  <c r="A807" i="16" s="1"/>
  <c r="A808" i="16" s="1"/>
  <c r="A809" i="16" s="1"/>
  <c r="A810" i="16" s="1"/>
  <c r="A811" i="16" s="1"/>
  <c r="A812" i="16" s="1"/>
  <c r="A813" i="16" s="1"/>
  <c r="A814" i="16" s="1"/>
  <c r="A815" i="16" s="1"/>
  <c r="A816" i="16" s="1"/>
  <c r="A817" i="16" s="1"/>
  <c r="A818" i="16" s="1"/>
  <c r="A819" i="16" s="1"/>
  <c r="A820" i="16" s="1"/>
  <c r="A821" i="16" s="1"/>
  <c r="A822" i="16" s="1"/>
  <c r="A823" i="16" s="1"/>
  <c r="A824" i="16" s="1"/>
  <c r="A825" i="16" s="1"/>
  <c r="A826" i="16" s="1"/>
  <c r="A827" i="16" s="1"/>
  <c r="A828" i="16" s="1"/>
  <c r="A829" i="16" s="1"/>
  <c r="A830" i="16" s="1"/>
  <c r="A831" i="16" s="1"/>
  <c r="A832" i="16" s="1"/>
  <c r="A833" i="16" s="1"/>
  <c r="A834" i="16" s="1"/>
  <c r="A835" i="16" s="1"/>
  <c r="A836" i="16" s="1"/>
  <c r="A837" i="16" s="1"/>
  <c r="A838" i="16" s="1"/>
  <c r="A839" i="16" s="1"/>
  <c r="A840" i="16" s="1"/>
  <c r="A841" i="16" s="1"/>
  <c r="A842" i="16" s="1"/>
  <c r="A843" i="16" s="1"/>
  <c r="A844" i="16" s="1"/>
  <c r="A845" i="16" s="1"/>
  <c r="A846" i="16" s="1"/>
  <c r="A847" i="16" s="1"/>
  <c r="A848" i="16" s="1"/>
  <c r="A849" i="16" s="1"/>
  <c r="A850" i="16" s="1"/>
  <c r="A851" i="16" s="1"/>
  <c r="A852" i="16" s="1"/>
  <c r="A853" i="16" s="1"/>
  <c r="A854" i="16" s="1"/>
  <c r="A855" i="16" s="1"/>
  <c r="A856" i="16" s="1"/>
  <c r="A857" i="16" s="1"/>
  <c r="A858" i="16" s="1"/>
  <c r="A859" i="16" s="1"/>
  <c r="A860" i="16" s="1"/>
  <c r="A861" i="16" s="1"/>
  <c r="A862" i="16" s="1"/>
  <c r="A863" i="16" s="1"/>
  <c r="A864" i="16" s="1"/>
  <c r="A865" i="16" s="1"/>
  <c r="A866" i="16" s="1"/>
  <c r="A867" i="16" s="1"/>
  <c r="A868" i="16" s="1"/>
  <c r="A869" i="16" s="1"/>
  <c r="A870" i="16" s="1"/>
  <c r="A871" i="16" s="1"/>
  <c r="A872" i="16" s="1"/>
  <c r="A873" i="16" s="1"/>
  <c r="A874" i="16" s="1"/>
  <c r="A875" i="16" s="1"/>
  <c r="A876" i="16" s="1"/>
  <c r="A877" i="16" s="1"/>
  <c r="A878" i="16" s="1"/>
  <c r="A879" i="16" s="1"/>
  <c r="A880" i="16" s="1"/>
  <c r="A881" i="16" s="1"/>
  <c r="A882" i="16" s="1"/>
  <c r="A883" i="16" s="1"/>
  <c r="A884" i="16" s="1"/>
  <c r="A885" i="16" s="1"/>
  <c r="A886" i="16" s="1"/>
  <c r="A887" i="16" s="1"/>
  <c r="A888" i="16" s="1"/>
  <c r="A889" i="16" s="1"/>
  <c r="A890" i="16" s="1"/>
  <c r="A891" i="16" s="1"/>
  <c r="A892" i="16" s="1"/>
  <c r="A893" i="16" s="1"/>
  <c r="A894" i="16" s="1"/>
  <c r="A895" i="16" s="1"/>
  <c r="A896" i="16" s="1"/>
  <c r="A897" i="16" s="1"/>
  <c r="A898" i="16" s="1"/>
  <c r="A899" i="16" s="1"/>
  <c r="A900" i="16" s="1"/>
  <c r="A901" i="16" s="1"/>
  <c r="A902" i="16" s="1"/>
  <c r="A903" i="16" s="1"/>
  <c r="A904" i="16" s="1"/>
  <c r="A905" i="16" s="1"/>
  <c r="A906" i="16" s="1"/>
  <c r="A907" i="16" s="1"/>
  <c r="A908" i="16" s="1"/>
  <c r="A909" i="16" s="1"/>
  <c r="A910" i="16" s="1"/>
  <c r="A911" i="16" s="1"/>
  <c r="A912" i="16" s="1"/>
  <c r="A913" i="16" s="1"/>
  <c r="A914" i="16" s="1"/>
  <c r="A915" i="16" s="1"/>
  <c r="A916" i="16" s="1"/>
  <c r="A917" i="16" s="1"/>
  <c r="A918" i="16" s="1"/>
  <c r="A919" i="16" s="1"/>
  <c r="A920" i="16" s="1"/>
  <c r="A921" i="16" s="1"/>
  <c r="A922" i="16" s="1"/>
  <c r="A923" i="16" s="1"/>
  <c r="A924" i="16" s="1"/>
  <c r="A925" i="16" s="1"/>
  <c r="A926" i="16" s="1"/>
  <c r="A927" i="16" s="1"/>
  <c r="A928" i="16" s="1"/>
  <c r="A929" i="16" s="1"/>
  <c r="A930" i="16" s="1"/>
  <c r="A931" i="16" s="1"/>
  <c r="A932" i="16" s="1"/>
  <c r="A933" i="16" s="1"/>
  <c r="A934" i="16" s="1"/>
  <c r="A935" i="16" s="1"/>
  <c r="A936" i="16" s="1"/>
  <c r="A937" i="16" s="1"/>
  <c r="A938" i="16" s="1"/>
  <c r="A939" i="16" s="1"/>
  <c r="A940" i="16" s="1"/>
  <c r="A941" i="16" s="1"/>
  <c r="A942" i="16" s="1"/>
  <c r="A943" i="16" s="1"/>
  <c r="A944" i="16" s="1"/>
  <c r="A945" i="16" s="1"/>
  <c r="A946" i="16" s="1"/>
  <c r="A947" i="16" s="1"/>
  <c r="A948" i="16" s="1"/>
  <c r="A949" i="16" s="1"/>
  <c r="A950" i="16" s="1"/>
  <c r="A951" i="16" s="1"/>
  <c r="A952" i="16" s="1"/>
  <c r="A953" i="16" s="1"/>
  <c r="A954" i="16" s="1"/>
  <c r="A955" i="16" s="1"/>
  <c r="A956" i="16" s="1"/>
  <c r="A957" i="16" s="1"/>
  <c r="A958" i="16" s="1"/>
  <c r="A959" i="16" s="1"/>
  <c r="A960" i="16" s="1"/>
  <c r="A961" i="16" s="1"/>
  <c r="A962" i="16" s="1"/>
  <c r="A963" i="16" s="1"/>
  <c r="A964" i="16" s="1"/>
  <c r="A965" i="16" s="1"/>
  <c r="A966" i="16" s="1"/>
  <c r="A967" i="16" s="1"/>
  <c r="A968" i="16" s="1"/>
  <c r="A969" i="16" s="1"/>
  <c r="A970" i="16" s="1"/>
  <c r="A971" i="16" s="1"/>
  <c r="A972" i="16" s="1"/>
  <c r="A973" i="16" s="1"/>
  <c r="A974" i="16" s="1"/>
  <c r="A975" i="16" s="1"/>
  <c r="A976" i="16" s="1"/>
  <c r="A977" i="16" s="1"/>
  <c r="A978" i="16" s="1"/>
  <c r="A979" i="16" s="1"/>
  <c r="A980" i="16" s="1"/>
  <c r="A981" i="16" s="1"/>
  <c r="A982" i="16" s="1"/>
  <c r="A983" i="16" s="1"/>
  <c r="A984" i="16" s="1"/>
  <c r="A985" i="16" s="1"/>
  <c r="A986" i="16" s="1"/>
  <c r="A987" i="16" s="1"/>
  <c r="A988" i="16" s="1"/>
  <c r="A989" i="16" s="1"/>
  <c r="A990" i="16" s="1"/>
  <c r="A991" i="16" s="1"/>
  <c r="A992" i="16" s="1"/>
  <c r="A993" i="16" s="1"/>
  <c r="A994" i="16" s="1"/>
  <c r="A995" i="16" s="1"/>
  <c r="A996" i="16" s="1"/>
  <c r="A997" i="16" s="1"/>
  <c r="A998" i="16" s="1"/>
  <c r="A999" i="16" s="1"/>
  <c r="A1000" i="16" s="1"/>
  <c r="A1001" i="16" s="1"/>
  <c r="A1002" i="16" s="1"/>
  <c r="A1003" i="16" s="1"/>
  <c r="A1004" i="16" s="1"/>
  <c r="A1005" i="16" s="1"/>
  <c r="A1006" i="16" s="1"/>
  <c r="A1007" i="16" s="1"/>
  <c r="A1008" i="16" s="1"/>
  <c r="A1009" i="16" s="1"/>
  <c r="A1010" i="16" s="1"/>
  <c r="A1011" i="16" s="1"/>
  <c r="A1012" i="16" s="1"/>
  <c r="A1013" i="16" s="1"/>
  <c r="A1014" i="16" s="1"/>
  <c r="A1015" i="16" s="1"/>
  <c r="A1016" i="16" s="1"/>
  <c r="A1017" i="16" s="1"/>
  <c r="A1018" i="16" s="1"/>
  <c r="A1019" i="16" s="1"/>
  <c r="A1020" i="16" s="1"/>
  <c r="A1021" i="16" s="1"/>
  <c r="A1022" i="16" s="1"/>
  <c r="A1023" i="16" s="1"/>
  <c r="A1024" i="16" s="1"/>
  <c r="A1025" i="16" s="1"/>
  <c r="A1026" i="16" s="1"/>
  <c r="A1027" i="16" s="1"/>
  <c r="A1028" i="16" s="1"/>
  <c r="A1029" i="16" s="1"/>
  <c r="A1030" i="16" s="1"/>
  <c r="A1031" i="16" s="1"/>
  <c r="A1032" i="16" s="1"/>
  <c r="A1033" i="16" s="1"/>
  <c r="A1034" i="16" s="1"/>
  <c r="A1035" i="16" s="1"/>
  <c r="A1036" i="16" s="1"/>
  <c r="A1037" i="16" s="1"/>
  <c r="A1038" i="16" s="1"/>
  <c r="A1039" i="16" s="1"/>
  <c r="A1040" i="16" s="1"/>
  <c r="A1041" i="16" s="1"/>
  <c r="A1042" i="16" s="1"/>
  <c r="A1043" i="16" s="1"/>
  <c r="A1044" i="16" s="1"/>
  <c r="A1045" i="16" s="1"/>
  <c r="A1046" i="16" s="1"/>
  <c r="A1047" i="16" s="1"/>
  <c r="A1048" i="16" s="1"/>
  <c r="A1049" i="16" s="1"/>
  <c r="A1050" i="16" s="1"/>
  <c r="A1051" i="16" s="1"/>
  <c r="A1052" i="16" s="1"/>
  <c r="A1053" i="16" s="1"/>
  <c r="A1054" i="16" s="1"/>
  <c r="A1055" i="16" s="1"/>
  <c r="A1056" i="16" s="1"/>
  <c r="A1057" i="16" s="1"/>
  <c r="A1058" i="16" s="1"/>
  <c r="A1059" i="16" s="1"/>
  <c r="A1060" i="16" s="1"/>
  <c r="A1061" i="16" s="1"/>
  <c r="A1062" i="16" s="1"/>
  <c r="A1063" i="16" s="1"/>
  <c r="A1064" i="16" s="1"/>
  <c r="A1065" i="16" s="1"/>
  <c r="A1066" i="16" s="1"/>
  <c r="A1067" i="16" s="1"/>
  <c r="A1068" i="16" s="1"/>
  <c r="A1069" i="16" s="1"/>
  <c r="A1070" i="16" s="1"/>
  <c r="A1071" i="16" s="1"/>
  <c r="A1072" i="16" s="1"/>
  <c r="A1073" i="16" s="1"/>
  <c r="A1074" i="16" s="1"/>
  <c r="A1075" i="16" s="1"/>
  <c r="A1076" i="16" s="1"/>
  <c r="A1077" i="16" s="1"/>
  <c r="A1078" i="16" s="1"/>
  <c r="A1079" i="16" s="1"/>
  <c r="A1080" i="16" s="1"/>
  <c r="A1081" i="16" s="1"/>
  <c r="A1082" i="16" s="1"/>
  <c r="A1083" i="16" s="1"/>
  <c r="A1084" i="16" s="1"/>
  <c r="A1085" i="16" s="1"/>
  <c r="A1086" i="16" s="1"/>
  <c r="A1087" i="16" s="1"/>
  <c r="A1088" i="16" s="1"/>
  <c r="A1089" i="16" s="1"/>
  <c r="A1090" i="16" s="1"/>
  <c r="A1091" i="16" s="1"/>
  <c r="A1092" i="16" s="1"/>
  <c r="A1093" i="16" s="1"/>
  <c r="A1094" i="16" s="1"/>
  <c r="A1095" i="16" s="1"/>
  <c r="A1096" i="16" s="1"/>
  <c r="A1097" i="16" s="1"/>
  <c r="A1098" i="16" s="1"/>
  <c r="A1099" i="16" s="1"/>
  <c r="A1100" i="16" s="1"/>
  <c r="A1101" i="16" s="1"/>
  <c r="A1102" i="16" s="1"/>
  <c r="A1103" i="16" s="1"/>
  <c r="A1104" i="16" s="1"/>
  <c r="A1105" i="16" s="1"/>
  <c r="A1106" i="16" s="1"/>
  <c r="A1107" i="16" s="1"/>
  <c r="A1108" i="16" s="1"/>
  <c r="A1109" i="16" s="1"/>
  <c r="A1110" i="16" s="1"/>
  <c r="A1111" i="16" s="1"/>
  <c r="A1112" i="16" s="1"/>
  <c r="A1113" i="16" s="1"/>
  <c r="A1114" i="16" s="1"/>
  <c r="A1115" i="16" s="1"/>
  <c r="A1116" i="16" s="1"/>
  <c r="A1117" i="16" s="1"/>
  <c r="A1118" i="16" s="1"/>
  <c r="A1119" i="16" s="1"/>
  <c r="A1120" i="16" s="1"/>
  <c r="A1121" i="16" s="1"/>
  <c r="A1122" i="16" s="1"/>
  <c r="A1123" i="16" s="1"/>
  <c r="A1124" i="16" s="1"/>
  <c r="A1125" i="16" s="1"/>
  <c r="A1126" i="16" s="1"/>
  <c r="A1127" i="16" s="1"/>
  <c r="A1128" i="16" s="1"/>
  <c r="A1129" i="16" s="1"/>
  <c r="A1130" i="16" s="1"/>
  <c r="A1131" i="16" s="1"/>
  <c r="A1132" i="16" s="1"/>
  <c r="A1133" i="16" s="1"/>
  <c r="A1134" i="16" s="1"/>
  <c r="A1135" i="16" s="1"/>
  <c r="A1136" i="16" s="1"/>
  <c r="A1137" i="16" s="1"/>
  <c r="A1138" i="16" s="1"/>
  <c r="A1139" i="16" s="1"/>
  <c r="A1140" i="16" s="1"/>
  <c r="A1141" i="16" s="1"/>
  <c r="A1142" i="16" s="1"/>
  <c r="A1143" i="16" s="1"/>
  <c r="A1144" i="16" s="1"/>
  <c r="A1145" i="16" s="1"/>
  <c r="A1146" i="16" s="1"/>
  <c r="A1147" i="16" s="1"/>
  <c r="A1148" i="16" s="1"/>
  <c r="A1149" i="16" s="1"/>
  <c r="A1150" i="16" s="1"/>
  <c r="A1151" i="16" s="1"/>
  <c r="A1152" i="16" s="1"/>
  <c r="A1153" i="16" s="1"/>
  <c r="A1154" i="16" s="1"/>
  <c r="A1155" i="16" s="1"/>
  <c r="A1156" i="16" s="1"/>
  <c r="A1157" i="16" s="1"/>
  <c r="A1158" i="16" s="1"/>
  <c r="A1159" i="16" s="1"/>
  <c r="A1160" i="16" s="1"/>
  <c r="A1161" i="16" s="1"/>
  <c r="A1162" i="16" s="1"/>
  <c r="A1163" i="16" s="1"/>
  <c r="A1164" i="16" s="1"/>
  <c r="A1165" i="16" s="1"/>
  <c r="A1166" i="16" s="1"/>
  <c r="A1167" i="16" s="1"/>
  <c r="A1168" i="16" s="1"/>
  <c r="A1169" i="16" s="1"/>
  <c r="A1170" i="16" s="1"/>
  <c r="A1171" i="16" s="1"/>
  <c r="A1172" i="16" s="1"/>
  <c r="A1173" i="16" s="1"/>
  <c r="A1174" i="16" s="1"/>
  <c r="A1175" i="16" s="1"/>
  <c r="A1176" i="16" s="1"/>
  <c r="A1177" i="16" s="1"/>
  <c r="A1178" i="16" s="1"/>
  <c r="A1179" i="16" s="1"/>
  <c r="A1180" i="16" s="1"/>
  <c r="A1181" i="16" s="1"/>
  <c r="A1182" i="16" s="1"/>
  <c r="A1183" i="16" s="1"/>
  <c r="A1184" i="16" s="1"/>
  <c r="A1185" i="16" s="1"/>
  <c r="A1186" i="16" s="1"/>
  <c r="A1187" i="16" s="1"/>
  <c r="A1188" i="16" s="1"/>
  <c r="A1189" i="16" s="1"/>
  <c r="A1190" i="16" s="1"/>
  <c r="A1191" i="16" s="1"/>
  <c r="A1192" i="16" s="1"/>
  <c r="A1193" i="16" s="1"/>
  <c r="A1194" i="16" s="1"/>
  <c r="A1195" i="16" s="1"/>
  <c r="A1196" i="16" s="1"/>
  <c r="A1197" i="16" s="1"/>
  <c r="A1198" i="16" s="1"/>
  <c r="A1199" i="16" s="1"/>
  <c r="A1200" i="16" s="1"/>
  <c r="A1201" i="16" s="1"/>
  <c r="A1202" i="16" s="1"/>
  <c r="A1203" i="16" s="1"/>
  <c r="A1204" i="16" s="1"/>
  <c r="A1205" i="16" s="1"/>
  <c r="A1206" i="16" s="1"/>
  <c r="A1207" i="16" s="1"/>
  <c r="A1208" i="16" s="1"/>
  <c r="A1209" i="16" s="1"/>
  <c r="A1210" i="16" s="1"/>
  <c r="A1211" i="16" s="1"/>
  <c r="A1212" i="16" s="1"/>
  <c r="A1213" i="16" s="1"/>
  <c r="A1214" i="16" s="1"/>
  <c r="A1215" i="16" s="1"/>
  <c r="A1216" i="16" s="1"/>
  <c r="A1217" i="16" s="1"/>
  <c r="A1218" i="16" s="1"/>
  <c r="A1219" i="16" s="1"/>
  <c r="A1220" i="16" s="1"/>
  <c r="A1221" i="16" s="1"/>
  <c r="A1222" i="16" s="1"/>
  <c r="A1223" i="16" s="1"/>
  <c r="A1224" i="16" s="1"/>
  <c r="A1225" i="16" s="1"/>
  <c r="A1226" i="16" s="1"/>
  <c r="A1227" i="16" s="1"/>
  <c r="A1228" i="16" s="1"/>
  <c r="A1229" i="16" s="1"/>
  <c r="A1230" i="16" s="1"/>
  <c r="A1231" i="16" s="1"/>
  <c r="A1232" i="16" s="1"/>
  <c r="A1233" i="16" s="1"/>
  <c r="A1234" i="16" s="1"/>
  <c r="A1235" i="16" s="1"/>
  <c r="A1236" i="16" s="1"/>
  <c r="A1237" i="16" s="1"/>
  <c r="A1238" i="16" s="1"/>
  <c r="A1239" i="16" s="1"/>
  <c r="A1240" i="16" s="1"/>
  <c r="A1241" i="16" s="1"/>
  <c r="A1242" i="16" s="1"/>
  <c r="A1243" i="16" s="1"/>
  <c r="A1244" i="16" s="1"/>
  <c r="A1245" i="16" s="1"/>
  <c r="A1246" i="16" s="1"/>
  <c r="A1247" i="16" s="1"/>
  <c r="A1248" i="16" s="1"/>
  <c r="A1249" i="16" s="1"/>
  <c r="A1250" i="16" s="1"/>
  <c r="A1251" i="16" s="1"/>
  <c r="A1252" i="16" s="1"/>
  <c r="A1253" i="16" s="1"/>
  <c r="A1254" i="16" s="1"/>
  <c r="A1255" i="16" s="1"/>
  <c r="A1256" i="16" s="1"/>
  <c r="A1257" i="16" s="1"/>
  <c r="A1258" i="16" s="1"/>
  <c r="A1259" i="16" s="1"/>
  <c r="A1260" i="16" s="1"/>
  <c r="A1261" i="16" s="1"/>
  <c r="A1262" i="16" s="1"/>
  <c r="A1263" i="16" s="1"/>
  <c r="A1264" i="16" s="1"/>
  <c r="A1265" i="16" s="1"/>
  <c r="A1266" i="16" s="1"/>
  <c r="A1267" i="16" s="1"/>
  <c r="A1268" i="16" s="1"/>
  <c r="A1269" i="16" s="1"/>
  <c r="A1270" i="16" s="1"/>
  <c r="A1271" i="16" s="1"/>
  <c r="A1272" i="16" s="1"/>
  <c r="A1273" i="16" s="1"/>
  <c r="A1274" i="16" s="1"/>
  <c r="A1275" i="16" s="1"/>
  <c r="A1276" i="16" s="1"/>
  <c r="A1277" i="16" s="1"/>
  <c r="A1278" i="16" s="1"/>
  <c r="A1279" i="16" s="1"/>
  <c r="A1280" i="16" s="1"/>
  <c r="A1281" i="16" s="1"/>
  <c r="A1282" i="16" s="1"/>
  <c r="A1283" i="16" s="1"/>
  <c r="A1284" i="16" s="1"/>
  <c r="A1285" i="16" s="1"/>
  <c r="A1286" i="16" s="1"/>
  <c r="A1287" i="16" s="1"/>
  <c r="A1288" i="16" s="1"/>
  <c r="A1289" i="16" s="1"/>
  <c r="A1290" i="16" s="1"/>
  <c r="A1291" i="16" s="1"/>
  <c r="A1292" i="16" s="1"/>
  <c r="A1293" i="16" s="1"/>
  <c r="A1294" i="16" s="1"/>
  <c r="A1295" i="16" s="1"/>
  <c r="A1296" i="16" s="1"/>
  <c r="A1297" i="16" s="1"/>
  <c r="A1298" i="16" s="1"/>
  <c r="A1299" i="16" s="1"/>
  <c r="A1300" i="16" s="1"/>
  <c r="A1301" i="16" s="1"/>
  <c r="A1302" i="16" s="1"/>
  <c r="A1303" i="16" s="1"/>
  <c r="A1304" i="16" s="1"/>
  <c r="A1305" i="16" s="1"/>
  <c r="A1306" i="16" s="1"/>
  <c r="A1307" i="16" s="1"/>
  <c r="A1308" i="16" s="1"/>
  <c r="A1309" i="16" s="1"/>
  <c r="A1310" i="16" s="1"/>
  <c r="A1311" i="16" s="1"/>
  <c r="A1312" i="16" s="1"/>
  <c r="A1313" i="16" s="1"/>
  <c r="A1314" i="16" s="1"/>
  <c r="A1315" i="16" s="1"/>
  <c r="A1316" i="16" s="1"/>
  <c r="A1317" i="16" s="1"/>
  <c r="A1318" i="16" s="1"/>
  <c r="A1319" i="16" s="1"/>
  <c r="A1320" i="16" s="1"/>
  <c r="A1321" i="16" s="1"/>
  <c r="A1322" i="16" s="1"/>
  <c r="A1323" i="16" s="1"/>
  <c r="A1324" i="16" s="1"/>
  <c r="A1325" i="16" s="1"/>
  <c r="A1326" i="16" s="1"/>
  <c r="A1327" i="16" s="1"/>
  <c r="A1328" i="16" s="1"/>
  <c r="A1329" i="16" s="1"/>
  <c r="A1330" i="16" s="1"/>
  <c r="A1331" i="16" s="1"/>
  <c r="A1332" i="16" s="1"/>
  <c r="A1333" i="16" s="1"/>
  <c r="A1334" i="16" s="1"/>
  <c r="A1335" i="16" s="1"/>
  <c r="A1336" i="16" s="1"/>
  <c r="A1337" i="16" s="1"/>
  <c r="A1338" i="16" s="1"/>
  <c r="A1339" i="16" s="1"/>
  <c r="A1340" i="16" s="1"/>
  <c r="A1341" i="16" s="1"/>
  <c r="A1342" i="16" s="1"/>
  <c r="A1343" i="16" s="1"/>
  <c r="A1344" i="16" s="1"/>
  <c r="A1345" i="16" s="1"/>
  <c r="A1346" i="16" s="1"/>
  <c r="A1347" i="16" s="1"/>
  <c r="A1348" i="16" s="1"/>
  <c r="A1349" i="16" s="1"/>
  <c r="A1350" i="16" s="1"/>
  <c r="A1351" i="16" s="1"/>
  <c r="A1352" i="16" s="1"/>
  <c r="A1353" i="16" s="1"/>
  <c r="A1354" i="16" s="1"/>
  <c r="A1355" i="16" s="1"/>
  <c r="A1356" i="16" s="1"/>
  <c r="A1357" i="16" s="1"/>
  <c r="A1358" i="16" s="1"/>
  <c r="A1359" i="16" s="1"/>
  <c r="A1360" i="16" s="1"/>
  <c r="A1361" i="16" s="1"/>
  <c r="A1362" i="16" s="1"/>
  <c r="A1363" i="16" s="1"/>
  <c r="A1364" i="16" s="1"/>
  <c r="A1365" i="16" s="1"/>
  <c r="A1366" i="16" s="1"/>
  <c r="A1367" i="16" s="1"/>
  <c r="A1368" i="16" s="1"/>
  <c r="A1369" i="16" s="1"/>
  <c r="A1370" i="16" s="1"/>
  <c r="A1371" i="16" s="1"/>
  <c r="A1372" i="16" s="1"/>
  <c r="A1373" i="16" s="1"/>
  <c r="A1374" i="16" s="1"/>
  <c r="A1375" i="16" s="1"/>
  <c r="A1376" i="16" s="1"/>
  <c r="A1377" i="16" s="1"/>
  <c r="A1378" i="16" s="1"/>
  <c r="A1379" i="16" s="1"/>
  <c r="A1380" i="16" s="1"/>
  <c r="A1381" i="16" s="1"/>
  <c r="A1382" i="16" s="1"/>
  <c r="A1383" i="16" s="1"/>
  <c r="A1384" i="16" s="1"/>
  <c r="A1385" i="16" s="1"/>
  <c r="A1386" i="16" s="1"/>
  <c r="A1387" i="16" s="1"/>
  <c r="A1388" i="16" s="1"/>
  <c r="A1389" i="16" s="1"/>
  <c r="A1390" i="16" s="1"/>
  <c r="A1391" i="16" s="1"/>
  <c r="A1392" i="16" s="1"/>
  <c r="A1393" i="16" s="1"/>
  <c r="A1394" i="16" s="1"/>
  <c r="A1395" i="16" s="1"/>
  <c r="A1396" i="16" s="1"/>
  <c r="A1397" i="16" s="1"/>
  <c r="A1398" i="16" s="1"/>
  <c r="A1399" i="16" s="1"/>
  <c r="A1400" i="16" s="1"/>
  <c r="A1401" i="16" s="1"/>
  <c r="A1402" i="16" s="1"/>
  <c r="A1403" i="16" s="1"/>
  <c r="A1404" i="16" s="1"/>
  <c r="A1405" i="16" s="1"/>
  <c r="A1406" i="16" s="1"/>
  <c r="A1407" i="16" s="1"/>
  <c r="A1408" i="16" s="1"/>
  <c r="A1409" i="16" s="1"/>
  <c r="A1410" i="16" s="1"/>
  <c r="A1411" i="16" s="1"/>
  <c r="A1412" i="16" s="1"/>
  <c r="A1413" i="16" s="1"/>
  <c r="A1414" i="16" s="1"/>
  <c r="A1415" i="16" s="1"/>
  <c r="A1416" i="16" s="1"/>
  <c r="A1417" i="16" s="1"/>
  <c r="A1418" i="16" s="1"/>
  <c r="A1419" i="16" s="1"/>
  <c r="A1420" i="16" s="1"/>
  <c r="A1421" i="16" s="1"/>
  <c r="A1422" i="16" s="1"/>
  <c r="A1423" i="16" s="1"/>
  <c r="A1424" i="16" s="1"/>
  <c r="A1425" i="16" s="1"/>
  <c r="A1426" i="16" s="1"/>
  <c r="A1427" i="16" s="1"/>
  <c r="A1428" i="16" s="1"/>
  <c r="A1429" i="16" s="1"/>
  <c r="A1430" i="16" s="1"/>
  <c r="A1431" i="16" s="1"/>
  <c r="A1432" i="16" s="1"/>
  <c r="A1433" i="16" s="1"/>
  <c r="A1434" i="16" s="1"/>
  <c r="A1435" i="16" s="1"/>
  <c r="A1436" i="16" s="1"/>
  <c r="A1437" i="16" s="1"/>
  <c r="A1438" i="16" s="1"/>
  <c r="A1439" i="16" s="1"/>
  <c r="A1440" i="16" s="1"/>
  <c r="A1441" i="16" s="1"/>
  <c r="A1442" i="16" s="1"/>
  <c r="A1443" i="16" s="1"/>
  <c r="A1444" i="16" s="1"/>
  <c r="A1445" i="16" s="1"/>
  <c r="A1446" i="16" s="1"/>
  <c r="A1447" i="16" s="1"/>
  <c r="A1448" i="16" s="1"/>
  <c r="A1449" i="16" s="1"/>
  <c r="A1450" i="16" s="1"/>
  <c r="A1451" i="16" s="1"/>
  <c r="A1452" i="16" s="1"/>
  <c r="A1453" i="16" s="1"/>
  <c r="A1454" i="16" s="1"/>
  <c r="A1455" i="16" s="1"/>
  <c r="A1456" i="16" s="1"/>
  <c r="A1457" i="16" s="1"/>
  <c r="A1458" i="16" s="1"/>
  <c r="A1459" i="16" s="1"/>
  <c r="A1460" i="16" s="1"/>
  <c r="A1461" i="16" s="1"/>
  <c r="A1462" i="16" s="1"/>
  <c r="A1463" i="16" s="1"/>
  <c r="A1464" i="16" s="1"/>
  <c r="A1465" i="16" s="1"/>
  <c r="A1466" i="16" s="1"/>
  <c r="A1467" i="16" s="1"/>
  <c r="A1468" i="16" s="1"/>
  <c r="A1469" i="16" s="1"/>
  <c r="A1470" i="16" s="1"/>
  <c r="A1471" i="16" s="1"/>
  <c r="A1472" i="16" s="1"/>
  <c r="A1473" i="16" s="1"/>
  <c r="A1474" i="16" s="1"/>
  <c r="A1475" i="16" s="1"/>
  <c r="A1476" i="16" s="1"/>
  <c r="A1477" i="16" s="1"/>
  <c r="A1478" i="16" s="1"/>
  <c r="A1479" i="16" s="1"/>
  <c r="A1480" i="16" s="1"/>
  <c r="A1481" i="16" s="1"/>
  <c r="A1482" i="16" s="1"/>
  <c r="A1483" i="16" s="1"/>
  <c r="A1484" i="16" s="1"/>
  <c r="A1485" i="16" s="1"/>
  <c r="A1486" i="16" s="1"/>
  <c r="A1487" i="16" s="1"/>
  <c r="A1488" i="16" s="1"/>
  <c r="A1489" i="16" s="1"/>
  <c r="A1490" i="16" s="1"/>
  <c r="A1491" i="16" s="1"/>
  <c r="A1492" i="16" s="1"/>
  <c r="A1493" i="16" s="1"/>
  <c r="A1494" i="16" s="1"/>
  <c r="A1495" i="16" s="1"/>
  <c r="A1496" i="16" s="1"/>
  <c r="A1497" i="16" s="1"/>
  <c r="A1498" i="16" s="1"/>
  <c r="A1499" i="16" s="1"/>
  <c r="A1500" i="16" s="1"/>
  <c r="A1501" i="16" s="1"/>
  <c r="A1502" i="16" s="1"/>
  <c r="E50" i="9"/>
  <c r="E49" i="9"/>
  <c r="E48" i="9"/>
  <c r="E47" i="9"/>
  <c r="E46" i="9"/>
  <c r="E43" i="9"/>
  <c r="E42" i="9"/>
  <c r="E41" i="9"/>
  <c r="E40" i="9"/>
  <c r="E39" i="9"/>
  <c r="E38" i="9"/>
  <c r="E37" i="9"/>
  <c r="E36" i="9"/>
  <c r="E29" i="9"/>
  <c r="E28" i="9"/>
  <c r="E25" i="10" s="1"/>
  <c r="H25" i="10" s="1"/>
  <c r="I25" i="10" s="1"/>
  <c r="E27" i="9"/>
  <c r="E26" i="9"/>
  <c r="E25" i="9"/>
  <c r="E24" i="9"/>
  <c r="E23" i="9"/>
  <c r="E20" i="9"/>
  <c r="E19" i="9"/>
  <c r="E18" i="9"/>
  <c r="D14" i="9"/>
  <c r="E13" i="9"/>
  <c r="E10" i="9"/>
  <c r="E11" i="9"/>
  <c r="E12" i="9"/>
  <c r="E9" i="9"/>
  <c r="E8" i="9"/>
  <c r="D7" i="9"/>
  <c r="F27" i="10" s="1"/>
  <c r="H27" i="10" s="1"/>
  <c r="I27" i="10" s="1"/>
  <c r="E6" i="9"/>
  <c r="E5" i="9"/>
  <c r="E4" i="9"/>
  <c r="E3" i="9"/>
  <c r="E2" i="9"/>
  <c r="D34" i="11"/>
  <c r="D33" i="11"/>
  <c r="D32" i="11"/>
  <c r="D30" i="11"/>
  <c r="D26" i="11"/>
  <c r="D25" i="11"/>
  <c r="D23" i="11"/>
  <c r="D22" i="11"/>
  <c r="D18" i="11"/>
  <c r="E37" i="10" s="1"/>
  <c r="H37" i="10" s="1"/>
  <c r="I37" i="10" s="1"/>
  <c r="D21" i="11"/>
  <c r="D19" i="11"/>
  <c r="D14" i="11"/>
  <c r="D17" i="11"/>
  <c r="D16" i="11"/>
  <c r="D15" i="11"/>
  <c r="D4" i="11"/>
  <c r="D3" i="11"/>
  <c r="D2" i="11"/>
  <c r="D6" i="11"/>
  <c r="D20" i="11"/>
  <c r="D37" i="11"/>
  <c r="D36" i="11"/>
  <c r="D11" i="11"/>
  <c r="D13" i="11"/>
  <c r="D29" i="11"/>
  <c r="D5" i="11"/>
  <c r="D126" i="2"/>
  <c r="D99" i="2"/>
  <c r="D76" i="2"/>
  <c r="D71" i="2"/>
  <c r="D35" i="2"/>
  <c r="D113" i="2"/>
  <c r="D50" i="2"/>
  <c r="D73" i="2"/>
  <c r="E4" i="10" s="1"/>
  <c r="H4" i="10" s="1"/>
  <c r="I4" i="10" s="1"/>
  <c r="D115" i="2"/>
  <c r="D98" i="2"/>
  <c r="D96" i="2"/>
  <c r="D95" i="2"/>
  <c r="D75" i="2"/>
  <c r="E104" i="7"/>
  <c r="E103" i="7"/>
  <c r="J37" i="17" s="1"/>
  <c r="K37" i="17" s="1"/>
  <c r="E105" i="7"/>
  <c r="E71" i="7"/>
  <c r="E96" i="7"/>
  <c r="E95" i="7"/>
  <c r="E82" i="7"/>
  <c r="E72" i="7"/>
  <c r="E73" i="7"/>
  <c r="E70" i="7"/>
  <c r="E69" i="7"/>
  <c r="E67" i="7"/>
  <c r="E66" i="7"/>
  <c r="E64" i="7"/>
  <c r="E62" i="7"/>
  <c r="E60" i="7"/>
  <c r="E59" i="7"/>
  <c r="J33" i="17" s="1"/>
  <c r="K33" i="17" s="1"/>
  <c r="E58" i="7"/>
  <c r="E13" i="10" s="1"/>
  <c r="H13" i="10" s="1"/>
  <c r="I13" i="10" s="1"/>
  <c r="E57" i="7"/>
  <c r="D57" i="7"/>
  <c r="E106" i="7"/>
  <c r="E102" i="7"/>
  <c r="E101" i="7"/>
  <c r="E93" i="7"/>
  <c r="E87" i="7"/>
  <c r="E86" i="7"/>
  <c r="E83" i="7"/>
  <c r="E65" i="7"/>
  <c r="E63" i="7"/>
  <c r="E61" i="7"/>
  <c r="E45" i="7"/>
  <c r="E42" i="7"/>
  <c r="E35" i="7"/>
  <c r="E34" i="7"/>
  <c r="E36" i="7"/>
  <c r="E26" i="7"/>
  <c r="E25" i="7"/>
  <c r="E20" i="7"/>
  <c r="E16" i="7"/>
  <c r="E7" i="7"/>
  <c r="E46" i="7"/>
  <c r="E43" i="7"/>
  <c r="E40" i="7"/>
  <c r="E39" i="7"/>
  <c r="E37" i="7"/>
  <c r="D38" i="7"/>
  <c r="E30" i="7"/>
  <c r="E29" i="7"/>
  <c r="E31" i="7"/>
  <c r="E24" i="7"/>
  <c r="E23" i="7"/>
  <c r="E22" i="7"/>
  <c r="E19" i="7"/>
  <c r="D18" i="7"/>
  <c r="E17" i="7"/>
  <c r="E99" i="7"/>
  <c r="E14" i="7"/>
  <c r="E12" i="7"/>
  <c r="E8" i="7"/>
  <c r="E6" i="7"/>
  <c r="E15" i="7"/>
  <c r="E97" i="7"/>
  <c r="E2" i="7"/>
  <c r="E33" i="7"/>
  <c r="E98" i="7"/>
  <c r="E47" i="7"/>
  <c r="E32" i="7"/>
  <c r="D35" i="8"/>
  <c r="D21" i="8"/>
  <c r="D26" i="8"/>
  <c r="D25" i="8"/>
  <c r="F25" i="8"/>
  <c r="F26" i="8"/>
  <c r="F21" i="8"/>
  <c r="D14" i="8"/>
  <c r="D12" i="8"/>
  <c r="D11" i="8"/>
  <c r="D10" i="8"/>
  <c r="D9" i="8"/>
  <c r="D8" i="8"/>
  <c r="D7" i="8"/>
  <c r="D6" i="8"/>
  <c r="D4" i="8"/>
  <c r="D3" i="8"/>
  <c r="D13" i="8"/>
  <c r="D16" i="8"/>
  <c r="D29" i="8"/>
  <c r="D31" i="8"/>
  <c r="D24" i="8"/>
  <c r="E27" i="7"/>
  <c r="E28" i="7"/>
  <c r="E80" i="7"/>
  <c r="E91" i="7"/>
  <c r="E10" i="7"/>
  <c r="E52" i="7"/>
  <c r="E50" i="7"/>
  <c r="E49" i="7"/>
  <c r="E51" i="7"/>
  <c r="D5" i="7"/>
  <c r="E3" i="7"/>
  <c r="E48" i="7"/>
  <c r="D54" i="7"/>
  <c r="E53" i="7"/>
  <c r="E56" i="4"/>
  <c r="E54" i="4"/>
  <c r="J51" i="17" s="1"/>
  <c r="K51" i="17" s="1"/>
  <c r="E53" i="4"/>
  <c r="E52" i="4"/>
  <c r="E51" i="4"/>
  <c r="E50" i="4"/>
  <c r="E49" i="4"/>
  <c r="E48" i="4"/>
  <c r="E46" i="4"/>
  <c r="E44" i="4"/>
  <c r="E43" i="4"/>
  <c r="E42" i="4"/>
  <c r="E41" i="4"/>
  <c r="E40" i="4"/>
  <c r="E39" i="4"/>
  <c r="E38" i="4"/>
  <c r="E37" i="4"/>
  <c r="F45" i="10" s="1"/>
  <c r="H45" i="10" s="1"/>
  <c r="I45" i="10" s="1"/>
  <c r="E34" i="4"/>
  <c r="E33" i="4"/>
  <c r="E32" i="4"/>
  <c r="E31" i="4"/>
  <c r="E30" i="4"/>
  <c r="E29" i="4"/>
  <c r="D28" i="4"/>
  <c r="E27" i="4"/>
  <c r="E26" i="4"/>
  <c r="E25" i="4"/>
  <c r="E24" i="4"/>
  <c r="E20" i="4"/>
  <c r="E19" i="4"/>
  <c r="E18" i="4"/>
  <c r="E17" i="4"/>
  <c r="E15" i="4"/>
  <c r="E14" i="4"/>
  <c r="E12" i="4"/>
  <c r="E11" i="4"/>
  <c r="E10" i="4"/>
  <c r="E9" i="4"/>
  <c r="E6" i="4"/>
  <c r="E5" i="4"/>
  <c r="E4" i="4"/>
  <c r="E3" i="4"/>
  <c r="E2" i="4"/>
  <c r="D121" i="2"/>
  <c r="D16" i="2"/>
  <c r="D83" i="2"/>
  <c r="D65" i="2"/>
  <c r="D133" i="2"/>
  <c r="D57" i="2"/>
  <c r="E7" i="10" s="1"/>
  <c r="H7" i="10" s="1"/>
  <c r="I7" i="10" s="1"/>
  <c r="D48" i="2"/>
  <c r="D8" i="2"/>
  <c r="D3" i="2"/>
  <c r="D111" i="2"/>
  <c r="D39" i="2"/>
  <c r="D7" i="2"/>
  <c r="D34" i="2"/>
  <c r="D45" i="2"/>
  <c r="D63" i="2"/>
  <c r="D119" i="2"/>
  <c r="D43" i="2"/>
  <c r="D38" i="2"/>
  <c r="D41" i="2"/>
  <c r="D139" i="2"/>
  <c r="D25" i="2"/>
  <c r="D125" i="2"/>
  <c r="J44" i="17" s="1"/>
  <c r="K44" i="17" s="1"/>
  <c r="K57" i="17" s="1"/>
  <c r="D103" i="2"/>
  <c r="D85" i="2"/>
  <c r="D37" i="2"/>
  <c r="D86" i="2"/>
  <c r="D69" i="2"/>
  <c r="D23" i="2"/>
  <c r="D84" i="2"/>
  <c r="D137" i="2"/>
  <c r="D20" i="2"/>
  <c r="D118" i="2"/>
  <c r="D138" i="2"/>
  <c r="D124" i="2"/>
  <c r="D108" i="2"/>
  <c r="D101" i="2"/>
  <c r="D93" i="2"/>
  <c r="D33" i="2"/>
  <c r="D27" i="2"/>
  <c r="D21" i="2"/>
  <c r="D117" i="2"/>
  <c r="D116" i="2"/>
  <c r="D123" i="2"/>
  <c r="K58" i="17" l="1"/>
  <c r="K59" i="17" s="1"/>
  <c r="H14" i="10"/>
  <c r="I14" i="10" s="1"/>
  <c r="E12" i="10"/>
  <c r="F22" i="11"/>
  <c r="F7" i="2"/>
  <c r="F36" i="2"/>
  <c r="F19" i="11"/>
  <c r="F2" i="2"/>
  <c r="F121" i="2"/>
  <c r="F13" i="11"/>
  <c r="F116" i="2"/>
  <c r="F117" i="2"/>
  <c r="F118" i="2"/>
  <c r="F65" i="2"/>
  <c r="F137" i="2"/>
  <c r="F123" i="2"/>
  <c r="F21" i="2"/>
  <c r="F36" i="11"/>
  <c r="F11" i="11"/>
  <c r="E12" i="17" l="1"/>
  <c r="E14" i="17" s="1"/>
  <c r="K61" i="17"/>
  <c r="H12" i="10"/>
  <c r="F93" i="2"/>
  <c r="F104" i="2"/>
  <c r="F32" i="2"/>
  <c r="F20" i="2"/>
  <c r="F18" i="11"/>
  <c r="G44" i="4"/>
  <c r="F119" i="2"/>
  <c r="F83" i="2"/>
  <c r="G43" i="4"/>
  <c r="F37" i="2"/>
  <c r="G42" i="4"/>
  <c r="G41" i="4"/>
  <c r="G40" i="4"/>
  <c r="F111" i="2"/>
  <c r="F101" i="2"/>
  <c r="F13" i="8"/>
  <c r="G39" i="4"/>
  <c r="G38" i="4"/>
  <c r="F57" i="2"/>
  <c r="F3" i="2"/>
  <c r="F37" i="11"/>
  <c r="F23" i="2"/>
  <c r="G37" i="4"/>
  <c r="B45" i="10" s="1"/>
  <c r="C45" i="10" s="1"/>
  <c r="F84" i="2"/>
  <c r="F25" i="2"/>
  <c r="F103" i="2"/>
  <c r="F125" i="2"/>
  <c r="G36" i="4"/>
  <c r="F38" i="2"/>
  <c r="F43" i="2"/>
  <c r="G35" i="4"/>
  <c r="G34" i="4"/>
  <c r="F138" i="2"/>
  <c r="F69" i="2"/>
  <c r="I12" i="10" l="1"/>
  <c r="K56" i="10"/>
  <c r="G33" i="4"/>
  <c r="G32" i="4"/>
  <c r="F6" i="11"/>
  <c r="F5" i="11"/>
  <c r="F29" i="11"/>
  <c r="F41" i="2"/>
  <c r="G31" i="4"/>
  <c r="G30" i="4"/>
  <c r="F47" i="2"/>
  <c r="F46" i="2"/>
  <c r="F20" i="11"/>
  <c r="G29" i="4"/>
  <c r="F85" i="2"/>
  <c r="F86" i="2"/>
  <c r="G28" i="4"/>
  <c r="B43" i="10" s="1"/>
  <c r="C43" i="10" s="1"/>
  <c r="F7" i="11" l="1"/>
  <c r="G4" i="7"/>
  <c r="G21" i="4"/>
  <c r="F15" i="8"/>
  <c r="F34" i="8"/>
  <c r="F18" i="8"/>
  <c r="F17" i="8"/>
  <c r="F19" i="8"/>
  <c r="F9" i="11"/>
  <c r="F14" i="11"/>
  <c r="F12" i="11"/>
  <c r="F8" i="11"/>
  <c r="F28" i="11"/>
  <c r="F35" i="11"/>
  <c r="F27" i="11"/>
  <c r="F24" i="11"/>
  <c r="F10" i="11"/>
  <c r="F17" i="11"/>
  <c r="F31" i="11"/>
  <c r="F30" i="11"/>
  <c r="F25" i="11"/>
  <c r="F3" i="11"/>
  <c r="F23" i="11"/>
  <c r="F34" i="11"/>
  <c r="F32" i="11"/>
  <c r="F2" i="11"/>
  <c r="F33" i="11"/>
  <c r="F16" i="11"/>
  <c r="F38" i="11"/>
  <c r="F4" i="11"/>
  <c r="F21" i="11"/>
  <c r="F26" i="11"/>
  <c r="F15" i="11"/>
  <c r="G23" i="9" l="1"/>
  <c r="G24" i="9"/>
  <c r="G17" i="9"/>
  <c r="G18" i="9"/>
  <c r="G36" i="9"/>
  <c r="G41" i="9"/>
  <c r="G46" i="9"/>
  <c r="G45" i="9"/>
  <c r="G30" i="9"/>
  <c r="G15" i="9"/>
  <c r="G16" i="9"/>
  <c r="G34" i="9"/>
  <c r="G25" i="9"/>
  <c r="G44" i="9"/>
  <c r="G39" i="9"/>
  <c r="G28" i="9"/>
  <c r="G31" i="9"/>
  <c r="G47" i="9"/>
  <c r="G40" i="9"/>
  <c r="G22" i="9"/>
  <c r="G50" i="9"/>
  <c r="G42" i="9"/>
  <c r="G26" i="9"/>
  <c r="G21" i="9"/>
  <c r="G32" i="9"/>
  <c r="F16" i="8"/>
  <c r="F24" i="8"/>
  <c r="F29" i="8"/>
  <c r="F4" i="8"/>
  <c r="F11" i="8"/>
  <c r="F6" i="8"/>
  <c r="F10" i="8"/>
  <c r="F9" i="8"/>
  <c r="F8" i="8"/>
  <c r="F7" i="8"/>
  <c r="F12" i="8"/>
  <c r="F35" i="8"/>
  <c r="F14" i="8"/>
  <c r="F3" i="8"/>
  <c r="F2" i="8"/>
  <c r="F31" i="8"/>
  <c r="F20" i="8"/>
  <c r="F5" i="8"/>
  <c r="G110" i="7"/>
  <c r="G109" i="7"/>
  <c r="G50" i="7"/>
  <c r="G56" i="7"/>
  <c r="G51" i="7"/>
  <c r="G49" i="7"/>
  <c r="G52" i="7"/>
  <c r="G90" i="7"/>
  <c r="G5" i="7"/>
  <c r="G78" i="7"/>
  <c r="G80" i="7"/>
  <c r="G54" i="7"/>
  <c r="G53" i="7"/>
  <c r="G10" i="7"/>
  <c r="G74" i="7"/>
  <c r="G79" i="7"/>
  <c r="G48" i="7"/>
  <c r="G91" i="7"/>
  <c r="G9" i="7"/>
  <c r="G55" i="7"/>
  <c r="G3" i="7"/>
  <c r="G81" i="7"/>
  <c r="G89" i="7"/>
  <c r="G27" i="7"/>
  <c r="G28" i="7"/>
  <c r="G27" i="4"/>
  <c r="G26" i="4"/>
  <c r="G25" i="4"/>
  <c r="G24" i="4"/>
  <c r="G23" i="4"/>
  <c r="G22" i="4"/>
  <c r="G7" i="4"/>
  <c r="G11" i="4"/>
  <c r="G14" i="4"/>
  <c r="G5" i="4"/>
  <c r="G4" i="4"/>
  <c r="G20" i="4"/>
  <c r="G19" i="4"/>
  <c r="G9" i="4"/>
  <c r="G10" i="4"/>
  <c r="G12" i="4"/>
  <c r="G3" i="4"/>
  <c r="G6" i="4"/>
  <c r="G17" i="4"/>
  <c r="G2" i="4"/>
  <c r="G18" i="4"/>
  <c r="G15" i="4"/>
  <c r="G13" i="4"/>
  <c r="G8" i="4"/>
  <c r="G16" i="4"/>
  <c r="F133" i="2"/>
  <c r="F48" i="2"/>
  <c r="F45" i="2"/>
  <c r="F139" i="2"/>
  <c r="F10" i="2"/>
  <c r="F16" i="2"/>
  <c r="F8" i="2"/>
  <c r="F74" i="2"/>
  <c r="F39" i="2"/>
  <c r="F40" i="2"/>
  <c r="F42" i="2"/>
  <c r="F44" i="2"/>
  <c r="F33" i="2"/>
  <c r="F108" i="2"/>
  <c r="F22" i="2"/>
  <c r="F82" i="2"/>
  <c r="F94" i="2"/>
  <c r="F27" i="2"/>
  <c r="F120" i="2"/>
  <c r="F124" i="2"/>
  <c r="F90" i="2"/>
  <c r="F51" i="2"/>
  <c r="F63" i="2"/>
  <c r="F34" i="2"/>
  <c r="B21" i="10" l="1"/>
  <c r="C21" i="10" s="1"/>
  <c r="B20" i="10"/>
  <c r="C20" i="10" s="1"/>
</calcChain>
</file>

<file path=xl/sharedStrings.xml><?xml version="1.0" encoding="utf-8"?>
<sst xmlns="http://schemas.openxmlformats.org/spreadsheetml/2006/main" count="1626" uniqueCount="617">
  <si>
    <t>Quantité</t>
  </si>
  <si>
    <t>Prix total</t>
  </si>
  <si>
    <t>Viandes</t>
  </si>
  <si>
    <t>Prix de revente minimum</t>
  </si>
  <si>
    <t>Autres</t>
  </si>
  <si>
    <t>Fruits</t>
  </si>
  <si>
    <t>Pdts laitiers</t>
  </si>
  <si>
    <t>Condiments</t>
  </si>
  <si>
    <t>Viande hachée</t>
  </si>
  <si>
    <t>Magret de canard fumée tranché</t>
  </si>
  <si>
    <t>Poitrine fumé tranchée</t>
  </si>
  <si>
    <t>Lard paysans fumés aux épices</t>
  </si>
  <si>
    <t>Jambon serrano</t>
  </si>
  <si>
    <t>Boudin noir</t>
  </si>
  <si>
    <t>Andouille de guemene</t>
  </si>
  <si>
    <t>Foie gras</t>
  </si>
  <si>
    <t>Poivre vert</t>
  </si>
  <si>
    <t>Sucre galce</t>
  </si>
  <si>
    <t>Poudres d'amande</t>
  </si>
  <si>
    <t>Poivre blanc</t>
  </si>
  <si>
    <t>Cumin</t>
  </si>
  <si>
    <t>Magret de canard tranchée</t>
  </si>
  <si>
    <t>Confit de canard</t>
  </si>
  <si>
    <t>Foie de volaille</t>
  </si>
  <si>
    <t>Oignons jaune</t>
  </si>
  <si>
    <t>Echalotte</t>
  </si>
  <si>
    <t>Risotto</t>
  </si>
  <si>
    <t>Graisse de canard</t>
  </si>
  <si>
    <t>Polenta</t>
  </si>
  <si>
    <t>Pois cassé</t>
  </si>
  <si>
    <t>Pâtes lasagne</t>
  </si>
  <si>
    <t>Lentilles verte</t>
  </si>
  <si>
    <t>Coulis de fruits mangue-passion</t>
  </si>
  <si>
    <t>Praliné</t>
  </si>
  <si>
    <t>Biscuit tiramisu</t>
  </si>
  <si>
    <t>Desserts</t>
  </si>
  <si>
    <t>P.U HT</t>
  </si>
  <si>
    <t>P.U TTC</t>
  </si>
  <si>
    <t>TOTAL</t>
  </si>
  <si>
    <t>Fromage frais batttu MONTEBOURG</t>
  </si>
  <si>
    <t>Beurre doux EX.POMMERAIE.TRIB</t>
  </si>
  <si>
    <t>Beurre 1/2sel POMMERAIE. TRIB</t>
  </si>
  <si>
    <t>Crème UHT 34% VAL DE SAIRE</t>
  </si>
  <si>
    <t>OEUFVRAC 63/73 GESLIN</t>
  </si>
  <si>
    <t>EMMENTAL RAPEE 45%</t>
  </si>
  <si>
    <t>CHEDDAR FONDU 25%</t>
  </si>
  <si>
    <t>LEVURE L'HIRONDELLE MENAGERE</t>
  </si>
  <si>
    <t>Saucisson sec</t>
  </si>
  <si>
    <t>chorizzo fort</t>
  </si>
  <si>
    <t>BEURRE MICROPAIN 1/2S 10G</t>
  </si>
  <si>
    <t>CHEVRE LONG FRAIS 280G BOCAIN</t>
  </si>
  <si>
    <t>HUILE TOURNESOL GID HUILERIE</t>
  </si>
  <si>
    <t>RICOTTA 250G CASA AZZURRA</t>
  </si>
  <si>
    <t>HUILE OLIVE EXTRA VIERGE PET GID</t>
  </si>
  <si>
    <t>ŒUF KIT P.AIR +73TG PAMPR O</t>
  </si>
  <si>
    <t>HUILE GIDOLEIC GID HUILERIE</t>
  </si>
  <si>
    <t>CREAM CHEESE 25,5% 1K E&amp;V</t>
  </si>
  <si>
    <t xml:space="preserve">FAUX FILET RACE SIMMENTAL </t>
  </si>
  <si>
    <t>ASSORTIMENT MINI WRAPS BKE 15G</t>
  </si>
  <si>
    <t>Poissons</t>
  </si>
  <si>
    <t>TRANCHETTE SAUMON FUMEE DECONGELEE</t>
  </si>
  <si>
    <t>BRIE DE MAUX AOP 22%</t>
  </si>
  <si>
    <t>FOURME D'AMBERT AOP 27%</t>
  </si>
  <si>
    <t>FROMMAGE DE CHEVRE FRAIS 8%</t>
  </si>
  <si>
    <t>BETTERAVE EN DES BT 5/1</t>
  </si>
  <si>
    <t>ROTI DE PORC LONGE MONTAGNE S/V 2/2,5KG</t>
  </si>
  <si>
    <t>CHILI CHEESE NUGGETS 1KG</t>
  </si>
  <si>
    <t>ROTI DE BŒUF"MACR./TT"CUIT S/V 2,25KG</t>
  </si>
  <si>
    <t>BUTTERNUT EN CUBE 20*20 BKE 2,5KG 2ST</t>
  </si>
  <si>
    <t>POELEE WOK BKE 2,5KG</t>
  </si>
  <si>
    <t xml:space="preserve">POELEE MEDIT LEGUME GRILLEE BKE 2,5KG </t>
  </si>
  <si>
    <t>OPERA EN BANDE BKE 750G</t>
  </si>
  <si>
    <t>FLAN PATISSIER BKE 1,8KG 3PC</t>
  </si>
  <si>
    <t>ROTI DE PORC CUIT MDG 3,9KG</t>
  </si>
  <si>
    <t>ROSETTE DE LYON (50TR) BKE 500G</t>
  </si>
  <si>
    <t>FROMAGE BLANC LISSE</t>
  </si>
  <si>
    <t>CAPRONS AUX VINAIGRE BT 4/4</t>
  </si>
  <si>
    <t>CAVIAR D'AUBERGINE MDG 470G</t>
  </si>
  <si>
    <t>RABAS BKE 65/117 ST 1KG</t>
  </si>
  <si>
    <t>POELEE PIPERADE PIMENT ESP BKE 2,5KG 2ST</t>
  </si>
  <si>
    <t>MINI POIRREAU 500G</t>
  </si>
  <si>
    <t>RIZ CARNAROLI PREMIUM (RISOTTO)</t>
  </si>
  <si>
    <t>VIANDES MAIGRE TARTARE RACE CHAROLAIS 2KG</t>
  </si>
  <si>
    <t>SAUTE DE PORC 1KG</t>
  </si>
  <si>
    <t>ROTI ECHINE SANS OS 1KG</t>
  </si>
  <si>
    <t>TRAVERS NATURE 1KG</t>
  </si>
  <si>
    <t>ROTI FILET SANS OS 1KG</t>
  </si>
  <si>
    <t>NOIX ST JACQUES S/MER CAN S/C10-20LB</t>
  </si>
  <si>
    <t>DOS CABILLAUD A/PEAU 170/190G</t>
  </si>
  <si>
    <t>Fournisseurs</t>
  </si>
  <si>
    <t>Fournisseur</t>
  </si>
  <si>
    <t>DS Restauration</t>
  </si>
  <si>
    <t>LONGE DE THON ALBACORE 2/2,5KG</t>
  </si>
  <si>
    <t>HACHE TRAD P.BF 15%MG 700G</t>
  </si>
  <si>
    <t>SAUCISSE FUMEE E125g*12</t>
  </si>
  <si>
    <t xml:space="preserve">COTE DE VEAU VVF EPAISSE E320g </t>
  </si>
  <si>
    <t>DESSUS PALETTE 2/3 5VBF</t>
  </si>
  <si>
    <t>NAVARIN EP.AGNEAU S/OS UE E60g</t>
  </si>
  <si>
    <t>AUMAND</t>
  </si>
  <si>
    <t>SAUCISSON SEC PP 1K4 MENAGE ALH</t>
  </si>
  <si>
    <t>BRAKE</t>
  </si>
  <si>
    <t>CROIX MARAND</t>
  </si>
  <si>
    <t>ESTARELLAS</t>
  </si>
  <si>
    <t>TROMPETTE DE LA MORT</t>
  </si>
  <si>
    <t>ROQUETTE 200G</t>
  </si>
  <si>
    <t>POTIMARON</t>
  </si>
  <si>
    <t>POMME GOLDEN 150/180 FR</t>
  </si>
  <si>
    <t>BASILIC CELLO</t>
  </si>
  <si>
    <t>TOMATE 57 PAYS</t>
  </si>
  <si>
    <t>EPINARD</t>
  </si>
  <si>
    <t>PDT 10 LAVEE FR (AGATA)</t>
  </si>
  <si>
    <t>PDT GT10 "MELODIE" (50+)</t>
  </si>
  <si>
    <t>TOMATE RONDE 67 "DE PAYS"</t>
  </si>
  <si>
    <t>POIRE CONFERENCE 60/65</t>
  </si>
  <si>
    <t>SHIITAKE</t>
  </si>
  <si>
    <t>CELERI RAVE GROS</t>
  </si>
  <si>
    <t>ANANAS CAK A 8</t>
  </si>
  <si>
    <t>ROQUETTE 250G</t>
  </si>
  <si>
    <t>MESCLUN 250G</t>
  </si>
  <si>
    <t>RADIS BOTTE ROSE</t>
  </si>
  <si>
    <t>KIWI 27 PLT (105-115G) FR</t>
  </si>
  <si>
    <t>BANANE</t>
  </si>
  <si>
    <t>GRANADA OLIVE</t>
  </si>
  <si>
    <t>DORADE CORYPHENE 8/15 SENEGAL</t>
  </si>
  <si>
    <t>MERICQ</t>
  </si>
  <si>
    <t>MAIGRE "QMC PF" 2/5</t>
  </si>
  <si>
    <t>ROUGET 100/200 COTE OPALE</t>
  </si>
  <si>
    <t>MERLU LA ROCHELLE 2,5/+ VIDE</t>
  </si>
  <si>
    <t>DORADE GRISE "QMC PF" 5/800</t>
  </si>
  <si>
    <t>FILET DAUR.ROY.ELV 100/150 AVP</t>
  </si>
  <si>
    <t>DORADE GRISE 2/300 C/3</t>
  </si>
  <si>
    <t>PROMOCASH</t>
  </si>
  <si>
    <t>PCE AIL TRESSE 5/7 C1 France</t>
  </si>
  <si>
    <t>BOTTE AIL VERT CAT2 France</t>
  </si>
  <si>
    <t>5/1 TOMATES CONC.CUBES JYRELA</t>
  </si>
  <si>
    <t>1KG GROS SEL DE MER</t>
  </si>
  <si>
    <t>170G 10 FEUILLES DE BRICK J.R</t>
  </si>
  <si>
    <t>600G FD VEAU LIE PREMIUM CHEF</t>
  </si>
  <si>
    <t>KG FENOUILLE C1 Espagne</t>
  </si>
  <si>
    <t>KG GIMGEMBRE CAT1 CHINE</t>
  </si>
  <si>
    <t>PCE COMCONBRE 5/6 C1 France</t>
  </si>
  <si>
    <t>PIECE KIWI 85/90 CAT1 Italie</t>
  </si>
  <si>
    <t>PCE ANANAS EQR C1 COTE IVOIRE</t>
  </si>
  <si>
    <t>RAMETTE N1 500F 70GR</t>
  </si>
  <si>
    <t>1/2 GIROLLES CUISINE GR.CANAR</t>
  </si>
  <si>
    <t>KG GRANA PADANO Italie E.CUISINE</t>
  </si>
  <si>
    <t>5KG PATES SPHAGETTIS PASTA PRO</t>
  </si>
  <si>
    <t>5KG FORCE NOIRE PISTOLES BARRY</t>
  </si>
  <si>
    <t>SACHET 100G MENTHE EQR MARCO</t>
  </si>
  <si>
    <t>PCE AVOCAT +203 EQR C1 AFRIQ.S</t>
  </si>
  <si>
    <t>1KG PUREE PASSION FRUITS DELICE</t>
  </si>
  <si>
    <t>KG FIL.SAUMON 1K2+NORVEGE *2</t>
  </si>
  <si>
    <t>BT 1K2 CUILLERS REST. ENCUISINE</t>
  </si>
  <si>
    <t>PLAT LASAGNE 19*13*4 SFOOD BLC</t>
  </si>
  <si>
    <t>GIMGEMBRE PRÊT EMPLOI JAR</t>
  </si>
  <si>
    <t>SEL FIN COLLECTIV. CEREBOS</t>
  </si>
  <si>
    <t>1KG CONFIT OIGNONS ID FRUITS</t>
  </si>
  <si>
    <t>30 ŒUF 53/63G CALIBRE MOYEN</t>
  </si>
  <si>
    <t>PCE CHOU BLANC CAT1 France</t>
  </si>
  <si>
    <t>100*12G STICK KETCHUP SAXO</t>
  </si>
  <si>
    <t>PIECE ANANAS A8 C1 COSTA RICA</t>
  </si>
  <si>
    <t>5ST LEVURE BOUL.BRICHIN.ALSA</t>
  </si>
  <si>
    <t>TERREAZUR</t>
  </si>
  <si>
    <t>PDT AGRIA 50+ 10K FR</t>
  </si>
  <si>
    <t>POIVRONS VERT G 70/90 1K ESP C1</t>
  </si>
  <si>
    <t>POIVRONS ROUGE G 70/90 1K ESP C1</t>
  </si>
  <si>
    <t xml:space="preserve">POIVRONS JAUNE GG 80/100 ESP C1 </t>
  </si>
  <si>
    <t>POMME GOLDEN 170/200G REG FRC1</t>
  </si>
  <si>
    <t>HF ESTRAGON BOTTE</t>
  </si>
  <si>
    <t>KIWI 85/95G *33 PL Italie C1 50*30</t>
  </si>
  <si>
    <t>Prix portion</t>
  </si>
  <si>
    <t>Prix 10 portions</t>
  </si>
  <si>
    <t>CAROTTE SAC PLASTIC (5kg)</t>
  </si>
  <si>
    <t>Prix/grammes ou cl</t>
  </si>
  <si>
    <t>Prix piece</t>
  </si>
  <si>
    <t>Prix/gramme/cl/</t>
  </si>
  <si>
    <t>Prix/gramme/cl</t>
  </si>
  <si>
    <t>Prix pièce</t>
  </si>
  <si>
    <t>Prix/gramme</t>
  </si>
  <si>
    <t>Prix/piece</t>
  </si>
  <si>
    <t>Prix/pièce</t>
  </si>
  <si>
    <t>Prix/grammes/cl</t>
  </si>
  <si>
    <t xml:space="preserve"> Fruits &amp; Légumes</t>
  </si>
  <si>
    <t>Economat</t>
  </si>
  <si>
    <t>Boucherie</t>
  </si>
  <si>
    <t>BOF</t>
  </si>
  <si>
    <t>Traiteur</t>
  </si>
  <si>
    <t>Prix/g/cl</t>
  </si>
  <si>
    <t xml:space="preserve">L'ensemble des nombres sont arrondis a 3 chiffres après la virgule </t>
  </si>
  <si>
    <t>Quantité (en g et par piece)</t>
  </si>
  <si>
    <t>TOTAL Prix/g/cl</t>
  </si>
  <si>
    <t>TOTAL Prix/piece</t>
  </si>
  <si>
    <t>TOTAL Prix portion</t>
  </si>
  <si>
    <t>TOTAL Prix 10 portions</t>
  </si>
  <si>
    <t>TOTAL Prix HT</t>
  </si>
  <si>
    <t>TOTAL Prix TTC</t>
  </si>
  <si>
    <t>Coeff</t>
  </si>
  <si>
    <t>Prix de revente minimum d'1 plat</t>
  </si>
  <si>
    <t xml:space="preserve"> </t>
  </si>
  <si>
    <t>Date création</t>
  </si>
  <si>
    <t>pour</t>
  </si>
  <si>
    <t>Type</t>
  </si>
  <si>
    <t>Auteur</t>
  </si>
  <si>
    <t>cts</t>
  </si>
  <si>
    <t>Photographie</t>
  </si>
  <si>
    <r>
      <t>Apport nutritionnel:</t>
    </r>
    <r>
      <rPr>
        <b/>
        <sz val="9"/>
        <rFont val="Arial"/>
        <family val="2"/>
      </rPr>
      <t xml:space="preserve"> </t>
    </r>
  </si>
  <si>
    <t>Coût matières total HT</t>
  </si>
  <si>
    <t>Coeff multiplicateur</t>
  </si>
  <si>
    <t>Prix de vente / Portion HT</t>
  </si>
  <si>
    <t>TECHNIQUES</t>
  </si>
  <si>
    <t>valorisation</t>
  </si>
  <si>
    <t>NATURE</t>
  </si>
  <si>
    <t>U</t>
  </si>
  <si>
    <t>Total</t>
  </si>
  <si>
    <t>PUHT</t>
  </si>
  <si>
    <t>PTHT</t>
  </si>
  <si>
    <t>Poissonnerie</t>
  </si>
  <si>
    <t>B.O.F</t>
  </si>
  <si>
    <t>Fruits Légumes</t>
  </si>
  <si>
    <t>Économat</t>
  </si>
  <si>
    <t>Total denrées:</t>
  </si>
  <si>
    <t>Assaisonnement 2%:</t>
  </si>
  <si>
    <t>Coût matières total:</t>
  </si>
  <si>
    <t>GOUSSES VANILLES BOURBON</t>
  </si>
  <si>
    <t>GOUSSES VANILLES EN CUISINE</t>
  </si>
  <si>
    <t>FRAISE CHARLOTTE CAT1 FRA</t>
  </si>
  <si>
    <t xml:space="preserve">ABRICOTS SEC </t>
  </si>
  <si>
    <t xml:space="preserve">ANANAS X.SWEET COSTA RICA </t>
  </si>
  <si>
    <t xml:space="preserve">FRAISE France </t>
  </si>
  <si>
    <t xml:space="preserve">FRAISE REG France </t>
  </si>
  <si>
    <t xml:space="preserve">FRAISE NUE Belgique </t>
  </si>
  <si>
    <t xml:space="preserve">FRAISE RONDE FRCE </t>
  </si>
  <si>
    <t>BANNANE ANTILLE</t>
  </si>
  <si>
    <t>CITRON JAUNE Espagne</t>
  </si>
  <si>
    <t>CITRON VERT BRESIL</t>
  </si>
  <si>
    <t>POIRE CONFER. France</t>
  </si>
  <si>
    <t>POMMES GOLDEN France</t>
  </si>
  <si>
    <t xml:space="preserve">CONFIT OIGNONS </t>
  </si>
  <si>
    <t>FEVES PELEES EGYPTE</t>
  </si>
  <si>
    <t>SALADE MESCLUN France</t>
  </si>
  <si>
    <t>CORNICHON MALOSS. RUSSIE</t>
  </si>
  <si>
    <t>SALADE COMPOSE France</t>
  </si>
  <si>
    <t>CAROTTE France</t>
  </si>
  <si>
    <t xml:space="preserve">ASPERGE VERTE </t>
  </si>
  <si>
    <t xml:space="preserve">AUBERGINE Espagne </t>
  </si>
  <si>
    <t>BOUTON ARTICHAUT A/TIGE</t>
  </si>
  <si>
    <t>SALADE SUCRINE Espagne</t>
  </si>
  <si>
    <t xml:space="preserve">CAROTTE JAUNE CUBE BLANCHI </t>
  </si>
  <si>
    <t xml:space="preserve">CAROTTE MINI </t>
  </si>
  <si>
    <t xml:space="preserve">CHAMPIGNON A LA GRECQUE FR </t>
  </si>
  <si>
    <t xml:space="preserve">CHAMPIGNON HOY </t>
  </si>
  <si>
    <t xml:space="preserve">CHAMPIGNON PIED COUPE FR </t>
  </si>
  <si>
    <t>COMCOMBRE Espagne</t>
  </si>
  <si>
    <t xml:space="preserve">COMCOMBRE +600G FR </t>
  </si>
  <si>
    <t>COMCOMBRE 500/600 FR</t>
  </si>
  <si>
    <t>COURGETTE FR France</t>
  </si>
  <si>
    <t xml:space="preserve">COURGETTES MINI LEGUME </t>
  </si>
  <si>
    <t xml:space="preserve">DOUBLE CONCENTRE DE TOMATE </t>
  </si>
  <si>
    <t xml:space="preserve">ECHALION FR </t>
  </si>
  <si>
    <t xml:space="preserve">ENDIVES </t>
  </si>
  <si>
    <t xml:space="preserve">FEVES PELEES </t>
  </si>
  <si>
    <t>AUBERGINE Espagne</t>
  </si>
  <si>
    <t>CELERI BLANCHE France</t>
  </si>
  <si>
    <t>CHAMPIGNON POLOGNE</t>
  </si>
  <si>
    <t xml:space="preserve">CHOU ROUGE France </t>
  </si>
  <si>
    <t>COURGETTE Espagne</t>
  </si>
  <si>
    <t>COURGETTE C1 France</t>
  </si>
  <si>
    <t>COURGETTE CAT1 France</t>
  </si>
  <si>
    <t>ENDIVE France</t>
  </si>
  <si>
    <t>EPINARD France</t>
  </si>
  <si>
    <t>NAVET GROS France</t>
  </si>
  <si>
    <t>OIGNON RGE France</t>
  </si>
  <si>
    <t>OIGNONS BLC SEC Italie</t>
  </si>
  <si>
    <t>POIVRON VERT France</t>
  </si>
  <si>
    <t>POIVRONS ROUGES Espagne</t>
  </si>
  <si>
    <t>POIVRONS VERT Espagne</t>
  </si>
  <si>
    <t>POVRONS JAUNE Espagne</t>
  </si>
  <si>
    <t>TOMATE Belgique</t>
  </si>
  <si>
    <t>TOMATE CERISE GRAPPE Espagne</t>
  </si>
  <si>
    <t>TOMATE GRAPPE Espagne</t>
  </si>
  <si>
    <t>LAMELLES TRUFFES</t>
  </si>
  <si>
    <t xml:space="preserve">MESCLUN </t>
  </si>
  <si>
    <t xml:space="preserve">NAVET </t>
  </si>
  <si>
    <t>OIGNON JAUNE  France</t>
  </si>
  <si>
    <t xml:space="preserve">OIGNON ROUGE FR </t>
  </si>
  <si>
    <t xml:space="preserve">OIGNONS BORRETANE BALSAMICO </t>
  </si>
  <si>
    <t>OIGNONS EMINCE UE</t>
  </si>
  <si>
    <t>OIGNONS MOYENS FR</t>
  </si>
  <si>
    <t>OIGNONS ROUGES FR</t>
  </si>
  <si>
    <t>PANAIS FR</t>
  </si>
  <si>
    <t xml:space="preserve">PANAIS BLANCHI EN CUBE </t>
  </si>
  <si>
    <t>POIREAU FR</t>
  </si>
  <si>
    <t>OLIVES VERDIALES</t>
  </si>
  <si>
    <t xml:space="preserve">TOMATE FRANCE EXTRA </t>
  </si>
  <si>
    <t xml:space="preserve">TOMATE COKTAIL GRAP SAVEOL </t>
  </si>
  <si>
    <t xml:space="preserve">TOMATE CONFITE </t>
  </si>
  <si>
    <t xml:space="preserve">1/2 FX FILET </t>
  </si>
  <si>
    <t xml:space="preserve">1/2 FX FILET VBF </t>
  </si>
  <si>
    <t xml:space="preserve">STEAK HACHE </t>
  </si>
  <si>
    <t xml:space="preserve">EFFILOCHE CANARD CONFIT </t>
  </si>
  <si>
    <t xml:space="preserve">LARDON FUM SUP </t>
  </si>
  <si>
    <t xml:space="preserve">LARDON SALE </t>
  </si>
  <si>
    <t>MAGRET CANARD FUMEE TRANCHE</t>
  </si>
  <si>
    <t>FILET POULET</t>
  </si>
  <si>
    <t>CHORIZO PORC TRANCHE</t>
  </si>
  <si>
    <t>JAMBON BLANC SUP</t>
  </si>
  <si>
    <t>POITRINE FUMEE TRANCHE</t>
  </si>
  <si>
    <t xml:space="preserve">FOND VEAU PREMIUM </t>
  </si>
  <si>
    <t xml:space="preserve">ASSORTIMENT MINI BROCHETTE </t>
  </si>
  <si>
    <t>ANDOUILLE DE BRETAGNE</t>
  </si>
  <si>
    <t xml:space="preserve">BOUDIN BLANC AUX TROMPETTES </t>
  </si>
  <si>
    <t xml:space="preserve">CARRE DE PORC AVEC OS </t>
  </si>
  <si>
    <t xml:space="preserve">CARRE DE PORC TRAD.BOUCHERE </t>
  </si>
  <si>
    <t xml:space="preserve">CHORIZO TRANCHE </t>
  </si>
  <si>
    <t xml:space="preserve">CHORIZZO CULAR </t>
  </si>
  <si>
    <t>CHORIZZO CULAR TRANCHE</t>
  </si>
  <si>
    <t xml:space="preserve">CŒUR T.TRANCH </t>
  </si>
  <si>
    <t>CONFIT FOIE VOL ANCIEN TERRINE</t>
  </si>
  <si>
    <t xml:space="preserve">CUISSE DE POULET DEJ JAUNE </t>
  </si>
  <si>
    <t xml:space="preserve">CUISSE DE POULET DEJ. </t>
  </si>
  <si>
    <t xml:space="preserve">CUISSE CANETTE BARBARIE DEJ. </t>
  </si>
  <si>
    <t xml:space="preserve">CUISSE DE POULET DEJOINTE </t>
  </si>
  <si>
    <t xml:space="preserve">DEMI ANDOUILLE DE GUEMENE </t>
  </si>
  <si>
    <t xml:space="preserve">ECHINE DE PORC DESOSSEE </t>
  </si>
  <si>
    <t xml:space="preserve">EMINCE BLANQUETTE DINDE </t>
  </si>
  <si>
    <t xml:space="preserve">EMINCE ROUGE CUISSE DINDE </t>
  </si>
  <si>
    <t xml:space="preserve">Faux-filets race simmental </t>
  </si>
  <si>
    <t xml:space="preserve">FILET BŒUF CHATEAUBRIAN </t>
  </si>
  <si>
    <t xml:space="preserve">FILET DE POULET </t>
  </si>
  <si>
    <t xml:space="preserve">FILET MIGNON PORC </t>
  </si>
  <si>
    <t xml:space="preserve">FILET POULET JAUNE </t>
  </si>
  <si>
    <t xml:space="preserve">FOIE DE POULET </t>
  </si>
  <si>
    <t>FOIE POULET GASTRONOME</t>
  </si>
  <si>
    <t xml:space="preserve">HAMPE COCHON </t>
  </si>
  <si>
    <t xml:space="preserve">JAMBON CRU TRANCHE ITALIEN </t>
  </si>
  <si>
    <t>JAMBONETTE POULET CONFIT</t>
  </si>
  <si>
    <t>COTE DE BETTE</t>
  </si>
  <si>
    <t xml:space="preserve">ESCALOPE FG </t>
  </si>
  <si>
    <t>FAUX-FILETS</t>
  </si>
  <si>
    <t xml:space="preserve">FIL POULET </t>
  </si>
  <si>
    <t xml:space="preserve">FOIE DE DINDE </t>
  </si>
  <si>
    <t xml:space="preserve">MAGRET CANARD FRAIS </t>
  </si>
  <si>
    <t>MAGRET CANARD FUMEE ENT</t>
  </si>
  <si>
    <t>SAUTE DE VEAU France</t>
  </si>
  <si>
    <t xml:space="preserve">SAUTE DE VEAU VBF </t>
  </si>
  <si>
    <t xml:space="preserve">LARDONS FUMES </t>
  </si>
  <si>
    <t xml:space="preserve">NOIX DE JOUE PORC CONFITE </t>
  </si>
  <si>
    <t xml:space="preserve">P.ECHINE CONF.COCHON </t>
  </si>
  <si>
    <t xml:space="preserve">POITRINE FUMEE </t>
  </si>
  <si>
    <t>POITRINE FUMEE DELICATE</t>
  </si>
  <si>
    <t xml:space="preserve">RABLE DE LAPIN </t>
  </si>
  <si>
    <t>ROGNON DE VEAU AVEC GRAS</t>
  </si>
  <si>
    <t xml:space="preserve">SAUCISSE DE MORTEAU </t>
  </si>
  <si>
    <t xml:space="preserve">SAUCISSE FUMEE A CUIRE </t>
  </si>
  <si>
    <t xml:space="preserve">SAUCISSE PETIT DEJ FUMEE </t>
  </si>
  <si>
    <t xml:space="preserve">SAUCISSES AUX HERBES </t>
  </si>
  <si>
    <t xml:space="preserve">SAUCISSON CUIT A L'AIL </t>
  </si>
  <si>
    <t xml:space="preserve">SAUTE AGNEAU </t>
  </si>
  <si>
    <t>SAUTE DE VEAU</t>
  </si>
  <si>
    <t xml:space="preserve">STEACK HACHE BOUCHERE </t>
  </si>
  <si>
    <t xml:space="preserve">STEAK HACHE CHAROLAIS </t>
  </si>
  <si>
    <t>STEAK HACHE ROND XXL</t>
  </si>
  <si>
    <t xml:space="preserve">TERRINE DE CAMPAGNE </t>
  </si>
  <si>
    <t xml:space="preserve">TRANCHE FINE POITRINE FUMEE </t>
  </si>
  <si>
    <t xml:space="preserve">TRAVERS DE PORC France </t>
  </si>
  <si>
    <t xml:space="preserve">TRAVERS DE PORC </t>
  </si>
  <si>
    <t>CREVETTE ENT.CRU</t>
  </si>
  <si>
    <t>DOS CABILLAUD ESPA</t>
  </si>
  <si>
    <t xml:space="preserve">FILET HARENG FUME </t>
  </si>
  <si>
    <t>NOIX DE ST JACQ USA</t>
  </si>
  <si>
    <t xml:space="preserve">THON ALBACORE </t>
  </si>
  <si>
    <t xml:space="preserve">TRANCHETTE SAUMON FUME </t>
  </si>
  <si>
    <t xml:space="preserve">FUMET POISSON PREMIUM </t>
  </si>
  <si>
    <t>CREVETTE ENT.CRU VIETNAM</t>
  </si>
  <si>
    <t xml:space="preserve">BRANDADE DE MORUE </t>
  </si>
  <si>
    <t xml:space="preserve">BROCHETTE CREVETTES </t>
  </si>
  <si>
    <t xml:space="preserve">CREVETTE DECO DEVEI.CRUE </t>
  </si>
  <si>
    <t xml:space="preserve">FILET LOTTE PECH. </t>
  </si>
  <si>
    <t>FILET SAUMON ATL.</t>
  </si>
  <si>
    <t xml:space="preserve">FILET SAUMON FRAIS </t>
  </si>
  <si>
    <t>FT SAUMON TD</t>
  </si>
  <si>
    <t xml:space="preserve">FILET IMP SAUMON NORV </t>
  </si>
  <si>
    <t xml:space="preserve">HOMARD AM DECORTIQUE CRU </t>
  </si>
  <si>
    <t xml:space="preserve">FILET SAUMON NORVEGE </t>
  </si>
  <si>
    <t xml:space="preserve">LANGOUSTINE </t>
  </si>
  <si>
    <t xml:space="preserve">LANGOUSTINE ENT. CRUE </t>
  </si>
  <si>
    <t xml:space="preserve">LONGE THON ALBAC. DECONG. </t>
  </si>
  <si>
    <t xml:space="preserve">LONGE THON S/PEAU </t>
  </si>
  <si>
    <t xml:space="preserve">NOIX DE ST JACQUES </t>
  </si>
  <si>
    <t xml:space="preserve">PAVE CABILLAUD </t>
  </si>
  <si>
    <t xml:space="preserve">PAVEE DE SAUMON FUMEE FICELLE </t>
  </si>
  <si>
    <t>PAVEE SAUMON ATL.</t>
  </si>
  <si>
    <t>88 TRANCHE CHEDDAR FONDU</t>
  </si>
  <si>
    <t xml:space="preserve">FROMAGE FRAIS </t>
  </si>
  <si>
    <t xml:space="preserve">JAUNE D'ŒUF NATURE </t>
  </si>
  <si>
    <t xml:space="preserve">STE MAURE AFFINE </t>
  </si>
  <si>
    <t>STE MAURE DE TOURAINE</t>
  </si>
  <si>
    <t>ŒUF CALIBRE MOYEN</t>
  </si>
  <si>
    <t xml:space="preserve">REBLOCHON LAIT.AOC </t>
  </si>
  <si>
    <t>BEURRE DOUX SAVENAY</t>
  </si>
  <si>
    <t>MASCARPONE CASA AZZURRA</t>
  </si>
  <si>
    <t>MASCARPONE EN CUISINE</t>
  </si>
  <si>
    <t>PARMESAN REGGIANO RAPE</t>
  </si>
  <si>
    <t xml:space="preserve">STE MAURE CAPRIFEUIL </t>
  </si>
  <si>
    <t>ŒUF CALIBRE MOYEN *60</t>
  </si>
  <si>
    <t xml:space="preserve">BLANC ŒUF LIQUIDE </t>
  </si>
  <si>
    <t>BOUCHEE CAMEMBERT</t>
  </si>
  <si>
    <t xml:space="preserve">CREME UHT </t>
  </si>
  <si>
    <t>CHEVRE LONG CENDRE BOCAIN</t>
  </si>
  <si>
    <t xml:space="preserve">COMTE BAGUETTE </t>
  </si>
  <si>
    <t xml:space="preserve">COMTE B.VERTE </t>
  </si>
  <si>
    <t>COMTE BLOC ENTREMONT</t>
  </si>
  <si>
    <t xml:space="preserve">CREAM CHEESE </t>
  </si>
  <si>
    <t xml:space="preserve">CREME MASCARPONE </t>
  </si>
  <si>
    <t>JAUNE ŒUF LIQUIDE</t>
  </si>
  <si>
    <t>COMTE BLOC E.CUIS</t>
  </si>
  <si>
    <t xml:space="preserve">LAIT DE COCO </t>
  </si>
  <si>
    <t xml:space="preserve">LAIT UHT 1/2 ECREME </t>
  </si>
  <si>
    <t xml:space="preserve">LEERDAMMER FONDU </t>
  </si>
  <si>
    <t xml:space="preserve">MOZARELLA BOUL.LATTE.BUFFALA </t>
  </si>
  <si>
    <t>MOZARELLA DE BUFFLONE</t>
  </si>
  <si>
    <t xml:space="preserve">MOZARELLA STICK </t>
  </si>
  <si>
    <t>PARMIGIANNO REGG.RAPEE FRAIS</t>
  </si>
  <si>
    <t xml:space="preserve">REBLOCHON FRUIT. AOP </t>
  </si>
  <si>
    <t xml:space="preserve">SAINTE MAURE DE TOURMALINE AOP </t>
  </si>
  <si>
    <t xml:space="preserve">TARTARE AUX COUTEAUX CHAROL </t>
  </si>
  <si>
    <t>TOST'O CHEVRE SOIGNON</t>
  </si>
  <si>
    <t>SUCRE POUDRE 1ER PRIX</t>
  </si>
  <si>
    <t>STICK KETCHUP SAXO</t>
  </si>
  <si>
    <t>STICK MAYONNAISE SAXO</t>
  </si>
  <si>
    <t>CUBE LEVURE HIRONDELLE</t>
  </si>
  <si>
    <t>FARINE T55 NO NAME PP</t>
  </si>
  <si>
    <t>GROS SEL DE MER</t>
  </si>
  <si>
    <t>POUDRE D'AMANDE BLCHE PULPE</t>
  </si>
  <si>
    <t>SACHET PAVOT BLEU ESPIG</t>
  </si>
  <si>
    <t>SESAME DOREE BAHIA</t>
  </si>
  <si>
    <t>SUCRE SEMOULE LE BON SUCRE</t>
  </si>
  <si>
    <t>VINAIGRE CIDRE 5D EN CUISINE</t>
  </si>
  <si>
    <t>STICK MOUTARDE SAXO</t>
  </si>
  <si>
    <t>CREME DE MARRON FAUGIER</t>
  </si>
  <si>
    <t>TUBE WASABI TANOSHI</t>
  </si>
  <si>
    <t>POIVRE NOIR CONCASSE ENCUIS</t>
  </si>
  <si>
    <t>CURRY EN CUISINE</t>
  </si>
  <si>
    <t>PAPRIKA DOUX EN CUISINE</t>
  </si>
  <si>
    <t>POIVRE NOIR SARAWAK ENTIE</t>
  </si>
  <si>
    <t>HUILE DE NOISETTE GID</t>
  </si>
  <si>
    <t>POIVRE NOIR NR SARAWAK ENTIER</t>
  </si>
  <si>
    <t>SCE WORCESTERSHIRE HEINZ</t>
  </si>
  <si>
    <t>TABASCO ROUGE MAILLE</t>
  </si>
  <si>
    <t>ESTRAGON EN CUISINE</t>
  </si>
  <si>
    <t xml:space="preserve">VINAIGRE CIDRE GD JURY </t>
  </si>
  <si>
    <t>HUILE GISDOL GID</t>
  </si>
  <si>
    <t>HUILE D'OLIVE GID</t>
  </si>
  <si>
    <t>HUILE TOURNESOL GID</t>
  </si>
  <si>
    <t>SUCRE CASSONADE ST LOUIS</t>
  </si>
  <si>
    <t>MOUT.DIJON CALIFORNIA</t>
  </si>
  <si>
    <t>KETCHUP BOUCHPROP. HEIN</t>
  </si>
  <si>
    <t xml:space="preserve">GUACAMOLE </t>
  </si>
  <si>
    <t xml:space="preserve">BASILIC </t>
  </si>
  <si>
    <t>HUILE D'OLIVE VIERGE EXTRA</t>
  </si>
  <si>
    <t xml:space="preserve">SESAME NOIR </t>
  </si>
  <si>
    <t>ANETH EQR France</t>
  </si>
  <si>
    <t>BASILIC EQR MAROC</t>
  </si>
  <si>
    <t>LAURIER C1 France</t>
  </si>
  <si>
    <t>MENTHE EQR MARCO</t>
  </si>
  <si>
    <t>THYM EQR France</t>
  </si>
  <si>
    <t>MOUTARDE FORTE DIJONA</t>
  </si>
  <si>
    <t>POIVRE BLANC MLU ESPIG</t>
  </si>
  <si>
    <t>CIBOULETTE EQR MAROC</t>
  </si>
  <si>
    <t>SUCRE GLACE ST LOUIS</t>
  </si>
  <si>
    <t>PDT FRITE VIC.60+ EQR FRA</t>
  </si>
  <si>
    <t>RIZ 3 SAVEURS EN CUISINE</t>
  </si>
  <si>
    <t>RIZ ARBORIO QS EN CUISINE</t>
  </si>
  <si>
    <t>RIZ LG GRAIN CUIS.10M BENS</t>
  </si>
  <si>
    <t>SPHAGETTIS GRAND JURY</t>
  </si>
  <si>
    <t>PATES SPHAGETTIS PASTA PRO</t>
  </si>
  <si>
    <t>LENTILLES VERTES ENCUI</t>
  </si>
  <si>
    <t>SPHAGETTI PANZANI</t>
  </si>
  <si>
    <t xml:space="preserve">HARICOTS ROUGE </t>
  </si>
  <si>
    <t>PATATE DOUCE C1 ISRAEL</t>
  </si>
  <si>
    <t xml:space="preserve">MICROPAIN 1/2 SEL PRESIDENT </t>
  </si>
  <si>
    <t xml:space="preserve">PENNE RIGATE </t>
  </si>
  <si>
    <t xml:space="preserve">PETIT PAIN A LA FARINE </t>
  </si>
  <si>
    <t xml:space="preserve">PLAQUE PAIN DE MIE </t>
  </si>
  <si>
    <t>RIZ LG GRAIN UBEN</t>
  </si>
  <si>
    <t xml:space="preserve">TAGLIATELLE AUX ŒUFS FRAIS </t>
  </si>
  <si>
    <t>SALADE FESTIVAL 10 FRUITS</t>
  </si>
  <si>
    <t xml:space="preserve">SUPREME DE PINTADE </t>
  </si>
  <si>
    <t xml:space="preserve">TERRINES AUX 3 LEGUMES </t>
  </si>
  <si>
    <t>TOMME GRISE AFFINNE MONTAGNE</t>
  </si>
  <si>
    <t>LINGUINE DE CECCO</t>
  </si>
  <si>
    <t>GELATINE OR FEUILLE</t>
  </si>
  <si>
    <t>CER. NOIX INVAL.BLC IMPORT</t>
  </si>
  <si>
    <t>SHISO MIX C1 HOLLAN</t>
  </si>
  <si>
    <t>FEUILLES DE BRICK J.R</t>
  </si>
  <si>
    <t>ENCRE SEICHE AROME</t>
  </si>
  <si>
    <t>ECHALION CAT1 France</t>
  </si>
  <si>
    <t>PDT GRENAIL.CHARLOT.C1 FR</t>
  </si>
  <si>
    <t>PLEUROTE GRISE C1 POLOGNE</t>
  </si>
  <si>
    <t>PDT SAMBA EQR 60/75 C1 FR</t>
  </si>
  <si>
    <t>FORCE NOIRE PISTOLES BARRY</t>
  </si>
  <si>
    <t xml:space="preserve">SPIGOL LE DRAPEAU </t>
  </si>
  <si>
    <t>OURAGAN GRAISSE</t>
  </si>
  <si>
    <t>COLORANT MENTHE SEBALCE</t>
  </si>
  <si>
    <t>PIGNONS PIN GRADE 650/750</t>
  </si>
  <si>
    <t>LASAGNE ŒUF BARILLA</t>
  </si>
  <si>
    <t>CANNELLONI ROND A FARCIR</t>
  </si>
  <si>
    <t>BLANC  SATIN CACAO BARRY</t>
  </si>
  <si>
    <t>MARSALA FINE PELLEG 17D</t>
  </si>
  <si>
    <t>RICOTTA</t>
  </si>
  <si>
    <t>EXTRAIT VANILLE BOURBON SEB</t>
  </si>
  <si>
    <t>ESTERLIN BRUT SELECTION</t>
  </si>
  <si>
    <t>CACAO PLEIN AROME BARRY</t>
  </si>
  <si>
    <t>CARDAMONE VTE ENTIERE JDE</t>
  </si>
  <si>
    <t>OLIVES COCKTAIL MAROCAINE</t>
  </si>
  <si>
    <t>GRANA PADANO PETALE</t>
  </si>
  <si>
    <t xml:space="preserve">SAL MELANG JP PROVENCE </t>
  </si>
  <si>
    <t>PUREE DE FRAISE FRUITS DELICE</t>
  </si>
  <si>
    <t>PUREE MANGUE FRUITS DELICE</t>
  </si>
  <si>
    <t>PUREE PASSION FRUITS DELICE</t>
  </si>
  <si>
    <t>MIEL ACACIA DE France MEL</t>
  </si>
  <si>
    <t>EXCELLENCE PIST. CACAO BARR</t>
  </si>
  <si>
    <t xml:space="preserve">CONFITURE ASSORTIES POT VERRE </t>
  </si>
  <si>
    <t xml:space="preserve">COULIS ABRICOT BOUT </t>
  </si>
  <si>
    <t xml:space="preserve">COULIS EXOTIQUE BOUT </t>
  </si>
  <si>
    <t>COULIS EXTRA FRAMBOISE</t>
  </si>
  <si>
    <t xml:space="preserve">COULIS EXTRA FRUITS ROUGES </t>
  </si>
  <si>
    <t xml:space="preserve">COULIS EXTRA POIRE </t>
  </si>
  <si>
    <t>COULIS FRAISE ROSE BOUT</t>
  </si>
  <si>
    <t>COULIS FRAMBOISE BOUT</t>
  </si>
  <si>
    <t>COULIS FRUITS EXOTIQUE</t>
  </si>
  <si>
    <t xml:space="preserve">FLAN PATISSIER BKE </t>
  </si>
  <si>
    <t>FOND TARTELETTE CUIT ROND</t>
  </si>
  <si>
    <t xml:space="preserve">MINI CROISS BEUR AOP PAC LUNCH </t>
  </si>
  <si>
    <t xml:space="preserve">MINI PAIN CHOC BEUR AOP </t>
  </si>
  <si>
    <t xml:space="preserve">PAIN FRUITS "RECETTE LENOTRE" </t>
  </si>
  <si>
    <t xml:space="preserve">PUREE DE FRAISE SUCR </t>
  </si>
  <si>
    <t xml:space="preserve">PUREE DE FRAMBOISE </t>
  </si>
  <si>
    <t>PRALINE AMAN/NOIS. BARRY</t>
  </si>
  <si>
    <t xml:space="preserve">SUCETTE FOIE G CHUTNEY POIRE </t>
  </si>
  <si>
    <t>TARTE POMMES ET NOIX</t>
  </si>
  <si>
    <t xml:space="preserve">DENRÉES </t>
  </si>
  <si>
    <t>Unité</t>
  </si>
  <si>
    <t>g</t>
  </si>
  <si>
    <t>piece</t>
  </si>
  <si>
    <t>cl</t>
  </si>
  <si>
    <t>mirabelle</t>
  </si>
  <si>
    <t>petit con</t>
  </si>
  <si>
    <t>SI(B22&lt;&gt;"";DECALER(f_poisson;EQUIV(B33&amp;"*";f_poisson;0)-1;;NB.SI(f_poisson;B22&amp;"*");1);f_poisson)</t>
  </si>
  <si>
    <t>SI(B27&lt;&gt;"";DECALER(f_bof;EQUIV(B27&amp;"*";f_bof;0)-1;;NB.SI(f_bof;B27&amp;"*");1);f_bof)</t>
  </si>
  <si>
    <t>Tartel mini cacao 3,8CM JDC</t>
  </si>
  <si>
    <t>EPISAVEUR</t>
  </si>
  <si>
    <t>Tartel mini ilive romar col JDC</t>
  </si>
  <si>
    <t>Tartel mini salee assor bte JDC</t>
  </si>
  <si>
    <t>TARTEL MINI SUCRE ASSOR BTE JDC</t>
  </si>
  <si>
    <t>TARTEL MINI SUCRE 3,8CM CIK JDC</t>
  </si>
  <si>
    <t>TARTEL MINI TOM BASILIC COL JDC</t>
  </si>
  <si>
    <t>BAIE SZECHUAN ROUGE TERRE EX</t>
  </si>
  <si>
    <t>POIVRE TIMUT SAC TERRE EXOTIQUE</t>
  </si>
  <si>
    <t>BAIE TIMUR SAC TERRE EXOTIQUE</t>
  </si>
  <si>
    <t>CAPRON VINAIGRE VIN BLC DEMETRA</t>
  </si>
  <si>
    <t>COMBAVA PDR SAC TERRE EXOTIQUE</t>
  </si>
  <si>
    <t>CURRY MADRAS SAC TERRE EXOTIQUE</t>
  </si>
  <si>
    <t>FEVE TONKA SAC TERRE EXOTIQUE</t>
  </si>
  <si>
    <t>MEL EPICE TAJINE TERRE EXOTIQUE</t>
  </si>
  <si>
    <t>MEL EPICE TRAPPEU SCH TERRE EXOTIQUE</t>
  </si>
  <si>
    <t>MOUTARDE AIL PERSIL FLC DIJON</t>
  </si>
  <si>
    <t>MOUTARDE PIM DX FUMEE FLC DINJON</t>
  </si>
  <si>
    <t>MOUTARDE MIEL FLC DIJON</t>
  </si>
  <si>
    <t>PAPRIKA FUME PIMENTON TERRE EXOTIQUE</t>
  </si>
  <si>
    <t>PIMENT CAYENNE MOULU SAC TERRE EXO</t>
  </si>
  <si>
    <t>POIVRE PENJA BLC SAC TERRE EXO</t>
  </si>
  <si>
    <t>POIVRE SAUVAGE SAC TERRE EXOTIQUE</t>
  </si>
  <si>
    <t>SALADE FLEUR SAC TERRE EXOTIQUE</t>
  </si>
  <si>
    <t>SEL NR HAWAI SAC TERRE EXO</t>
  </si>
  <si>
    <t>SEL VIGNERON SAC TERRE EXO</t>
  </si>
  <si>
    <t>SEL VIKING FUME NORVEGE TERRE EXO</t>
  </si>
  <si>
    <t>SESAME GRAINE DORE TERRE EXO</t>
  </si>
  <si>
    <t>SESAME GRAINE PRUNE TERRE EXO</t>
  </si>
  <si>
    <t>SESAME NR SAC TERRE EXO</t>
  </si>
  <si>
    <t>CASARECCE SAC DE CECCO</t>
  </si>
  <si>
    <t>CEPE 1ER CHOIX TUBO CHAMPILAND</t>
  </si>
  <si>
    <t>CEPE TUBO CHAMPILAND</t>
  </si>
  <si>
    <t>CHAMPIGNON NR TUBO CHAMPILAND</t>
  </si>
  <si>
    <t>FARFALLE PAQ DE CECCO</t>
  </si>
  <si>
    <t>FUSILLI PAS DE CECCO</t>
  </si>
  <si>
    <t>GARNIT FORESTIERE TUBO CHAMPILAND</t>
  </si>
  <si>
    <t>LINGUINE PAQ DE CECCO</t>
  </si>
  <si>
    <t>MEL BOLET-CEPE TUBO CHAMPILAND</t>
  </si>
  <si>
    <t>MEL CHAMP FOREST PCH ALU APIF</t>
  </si>
  <si>
    <t>MEZZI RIGATONI SAC DE CECCO</t>
  </si>
  <si>
    <t>MORILLE TRAITEUR TUBO CHAMPILAND</t>
  </si>
  <si>
    <t>MORILLE QUEUE SEC TUBO CHAMPILAND</t>
  </si>
  <si>
    <t>MORILLON SECHE TUBO CHAMPILAND</t>
  </si>
  <si>
    <t>ORECCHIETTE SAC DE CECCO</t>
  </si>
  <si>
    <t>PENNE RIGATE PAQ DE CECCO</t>
  </si>
  <si>
    <t>POIVRON GOUTTE MINI JNE BTE SABAROT</t>
  </si>
  <si>
    <t>4/4*6 ?</t>
  </si>
  <si>
    <t>RIZ RD ARBORIO PAQ DE CECCO</t>
  </si>
  <si>
    <t>SPHAGETTI PAQ DE CECCO</t>
  </si>
  <si>
    <t>TORTIGLIONI SAC DE CECCO</t>
  </si>
  <si>
    <t>TROMPETTE DE LA MORT TUBO CHAMPI</t>
  </si>
  <si>
    <t>ARTICHAUD QUART SAUTE DEMETRA</t>
  </si>
  <si>
    <t>COURGETTE GRILLE HUILE BTE DEMETRA</t>
  </si>
  <si>
    <t>CREME CEPE TRUFF CLAIR BTE DEMETRA</t>
  </si>
  <si>
    <t>POIVRON ROTI NATUREL BTE DEMETRA</t>
  </si>
  <si>
    <t>TOM SEMI SECH HUILE TOURNESOL DEMETRA</t>
  </si>
  <si>
    <t>PUREE CASSIS SUC BLC PELLORCE</t>
  </si>
  <si>
    <t>PUREE ABRICOT SUC BLC PELLORCE</t>
  </si>
  <si>
    <t>PUREE FRAISE SUC BLC PELLORCE</t>
  </si>
  <si>
    <t>PUREE FRAMBOISE SUC BLC PELLORCE</t>
  </si>
  <si>
    <t>PUREE MANGUE SUC BLC PELLORCE</t>
  </si>
  <si>
    <t>PUREE PASSION SUC BLC PELLORCE</t>
  </si>
  <si>
    <t>PUREE POIRE SUC BLC PELLORCE</t>
  </si>
  <si>
    <t>BEUR MYCRYO 100% CACAO SAC BARRY</t>
  </si>
  <si>
    <t>GELATINE FLLE OR BTE SEBALCE</t>
  </si>
  <si>
    <t>SUCRE PETILLANT SAC TERRE EXO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</si>
</sst>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#,##0.00\ &quot;€&quot;"/>
    <numFmt numFmtId="166" formatCode="0.00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Arial"/>
    </font>
    <font>
      <b/>
      <sz val="6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</font>
    <font>
      <sz val="10"/>
      <name val="Arial"/>
      <family val="2"/>
    </font>
    <font>
      <sz val="8"/>
      <name val="Arial"/>
    </font>
    <font>
      <b/>
      <u/>
      <sz val="9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name val="Arial"/>
      <family val="2"/>
    </font>
    <font>
      <b/>
      <sz val="16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8585"/>
        <bgColor indexed="64"/>
      </patternFill>
    </fill>
    <fill>
      <patternFill patternType="solid">
        <fgColor rgb="FFFF333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1" fillId="11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164" fontId="0" fillId="11" borderId="1" xfId="0" applyNumberForma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164" fontId="2" fillId="12" borderId="1" xfId="0" applyNumberFormat="1" applyFont="1" applyFill="1" applyBorder="1" applyAlignment="1">
      <alignment horizontal="center"/>
    </xf>
    <xf numFmtId="164" fontId="2" fillId="13" borderId="1" xfId="0" applyNumberFormat="1" applyFont="1" applyFill="1" applyBorder="1" applyAlignment="1">
      <alignment horizontal="center"/>
    </xf>
    <xf numFmtId="164" fontId="2" fillId="7" borderId="1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14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2" fillId="12" borderId="2" xfId="0" applyFont="1" applyFill="1" applyBorder="1" applyAlignment="1">
      <alignment horizontal="center"/>
    </xf>
    <xf numFmtId="0" fontId="0" fillId="0" borderId="0" xfId="0" applyFill="1"/>
    <xf numFmtId="164" fontId="3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2" fontId="0" fillId="11" borderId="4" xfId="0" applyNumberForma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8" borderId="4" xfId="0" applyNumberFormat="1" applyFill="1" applyBorder="1" applyAlignment="1">
      <alignment horizontal="center"/>
    </xf>
    <xf numFmtId="0" fontId="0" fillId="0" borderId="4" xfId="0" applyBorder="1"/>
    <xf numFmtId="0" fontId="0" fillId="0" borderId="0" xfId="0" applyProtection="1">
      <protection locked="0"/>
    </xf>
    <xf numFmtId="0" fontId="7" fillId="0" borderId="6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9" fillId="0" borderId="8" xfId="0" applyFont="1" applyBorder="1" applyProtection="1">
      <protection locked="0"/>
    </xf>
    <xf numFmtId="0" fontId="10" fillId="0" borderId="7" xfId="0" applyFont="1" applyBorder="1" applyProtection="1"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9" fillId="0" borderId="9" xfId="0" applyFont="1" applyBorder="1" applyProtection="1">
      <protection locked="0"/>
    </xf>
    <xf numFmtId="0" fontId="0" fillId="0" borderId="6" xfId="0" applyBorder="1" applyProtection="1">
      <protection locked="0"/>
    </xf>
    <xf numFmtId="0" fontId="12" fillId="0" borderId="9" xfId="0" applyFont="1" applyBorder="1" applyAlignment="1" applyProtection="1">
      <alignment horizontal="center"/>
      <protection locked="0"/>
    </xf>
    <xf numFmtId="0" fontId="12" fillId="0" borderId="9" xfId="0" applyFont="1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0" fontId="10" fillId="0" borderId="14" xfId="0" applyFont="1" applyBorder="1" applyProtection="1">
      <protection locked="0"/>
    </xf>
    <xf numFmtId="0" fontId="0" fillId="0" borderId="8" xfId="0" applyBorder="1" applyProtection="1">
      <protection locked="0"/>
    </xf>
    <xf numFmtId="0" fontId="13" fillId="0" borderId="0" xfId="0" applyFont="1" applyBorder="1" applyAlignment="1" applyProtection="1">
      <alignment horizontal="centerContinuous"/>
      <protection locked="0"/>
    </xf>
    <xf numFmtId="0" fontId="14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Continuous"/>
      <protection locked="0"/>
    </xf>
    <xf numFmtId="0" fontId="16" fillId="0" borderId="15" xfId="0" applyFont="1" applyBorder="1" applyProtection="1">
      <protection locked="0"/>
    </xf>
    <xf numFmtId="0" fontId="0" fillId="0" borderId="13" xfId="0" applyBorder="1" applyProtection="1">
      <protection locked="0"/>
    </xf>
    <xf numFmtId="0" fontId="13" fillId="0" borderId="28" xfId="0" applyFont="1" applyBorder="1" applyProtection="1">
      <protection locked="0"/>
    </xf>
    <xf numFmtId="0" fontId="13" fillId="0" borderId="29" xfId="0" applyFont="1" applyBorder="1" applyAlignment="1" applyProtection="1">
      <alignment horizontal="centerContinuous"/>
      <protection locked="0"/>
    </xf>
    <xf numFmtId="0" fontId="0" fillId="0" borderId="30" xfId="0" applyBorder="1" applyAlignment="1" applyProtection="1">
      <alignment horizontal="centerContinuous"/>
      <protection locked="0"/>
    </xf>
    <xf numFmtId="0" fontId="20" fillId="0" borderId="11" xfId="0" applyFont="1" applyBorder="1" applyAlignment="1" applyProtection="1">
      <alignment horizontal="centerContinuous"/>
      <protection locked="0"/>
    </xf>
    <xf numFmtId="0" fontId="13" fillId="0" borderId="11" xfId="0" applyFont="1" applyBorder="1" applyAlignment="1" applyProtection="1">
      <alignment horizontal="centerContinuous"/>
      <protection locked="0"/>
    </xf>
    <xf numFmtId="0" fontId="0" fillId="0" borderId="31" xfId="0" applyBorder="1" applyAlignment="1" applyProtection="1">
      <alignment horizontal="centerContinuous"/>
      <protection locked="0"/>
    </xf>
    <xf numFmtId="0" fontId="13" fillId="0" borderId="12" xfId="0" applyFont="1" applyBorder="1" applyAlignment="1" applyProtection="1">
      <alignment horizontal="centerContinuous"/>
      <protection locked="0"/>
    </xf>
    <xf numFmtId="0" fontId="8" fillId="0" borderId="37" xfId="0" applyFont="1" applyBorder="1" applyProtection="1">
      <protection locked="0"/>
    </xf>
    <xf numFmtId="0" fontId="13" fillId="0" borderId="35" xfId="0" applyFont="1" applyBorder="1" applyAlignment="1" applyProtection="1">
      <alignment horizontal="center"/>
      <protection locked="0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38" xfId="0" applyFont="1" applyBorder="1" applyAlignment="1" applyProtection="1">
      <alignment horizontal="center"/>
      <protection locked="0"/>
    </xf>
    <xf numFmtId="0" fontId="13" fillId="0" borderId="48" xfId="0" applyFont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22" fillId="2" borderId="32" xfId="0" applyFont="1" applyFill="1" applyBorder="1" applyAlignment="1" applyProtection="1">
      <alignment horizontal="left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0" fillId="3" borderId="41" xfId="0" applyFill="1" applyBorder="1" applyAlignment="1" applyProtection="1">
      <alignment horizontal="center"/>
      <protection locked="0"/>
    </xf>
    <xf numFmtId="2" fontId="0" fillId="3" borderId="42" xfId="0" applyNumberFormat="1" applyFill="1" applyBorder="1" applyAlignment="1" applyProtection="1">
      <alignment horizontal="center"/>
      <protection locked="0"/>
    </xf>
    <xf numFmtId="2" fontId="0" fillId="3" borderId="36" xfId="0" applyNumberFormat="1" applyFill="1" applyBorder="1" applyAlignment="1" applyProtection="1">
      <alignment horizontal="center"/>
      <protection locked="0"/>
    </xf>
    <xf numFmtId="16" fontId="1" fillId="2" borderId="32" xfId="0" applyNumberFormat="1" applyFont="1" applyFill="1" applyBorder="1" applyAlignment="1" applyProtection="1">
      <alignment horizontal="center"/>
      <protection locked="0"/>
    </xf>
    <xf numFmtId="2" fontId="0" fillId="3" borderId="1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1" fillId="2" borderId="37" xfId="0" applyFont="1" applyFill="1" applyBorder="1" applyAlignment="1" applyProtection="1">
      <alignment horizontal="center"/>
      <protection locked="0"/>
    </xf>
    <xf numFmtId="2" fontId="0" fillId="3" borderId="3" xfId="0" applyNumberFormat="1" applyFill="1" applyBorder="1" applyAlignment="1" applyProtection="1">
      <alignment horizontal="center"/>
      <protection locked="0"/>
    </xf>
    <xf numFmtId="2" fontId="0" fillId="3" borderId="43" xfId="0" applyNumberFormat="1" applyFill="1" applyBorder="1" applyAlignment="1" applyProtection="1">
      <alignment horizontal="center"/>
      <protection locked="0"/>
    </xf>
    <xf numFmtId="0" fontId="22" fillId="6" borderId="32" xfId="0" applyFont="1" applyFill="1" applyBorder="1" applyAlignment="1" applyProtection="1">
      <alignment horizontal="left"/>
      <protection locked="0"/>
    </xf>
    <xf numFmtId="0" fontId="1" fillId="6" borderId="32" xfId="0" applyFont="1" applyFill="1" applyBorder="1" applyAlignment="1" applyProtection="1">
      <alignment horizontal="center"/>
      <protection locked="0"/>
    </xf>
    <xf numFmtId="0" fontId="0" fillId="20" borderId="41" xfId="0" applyFill="1" applyBorder="1" applyAlignment="1" applyProtection="1">
      <alignment horizontal="center"/>
      <protection locked="0"/>
    </xf>
    <xf numFmtId="2" fontId="0" fillId="20" borderId="42" xfId="0" applyNumberFormat="1" applyFill="1" applyBorder="1" applyAlignment="1" applyProtection="1">
      <alignment horizontal="center"/>
      <protection locked="0"/>
    </xf>
    <xf numFmtId="2" fontId="0" fillId="20" borderId="44" xfId="0" applyNumberFormat="1" applyFill="1" applyBorder="1" applyAlignment="1" applyProtection="1">
      <alignment horizontal="center"/>
      <protection locked="0"/>
    </xf>
    <xf numFmtId="2" fontId="0" fillId="20" borderId="1" xfId="0" applyNumberFormat="1" applyFill="1" applyBorder="1" applyAlignment="1" applyProtection="1">
      <alignment horizontal="center"/>
      <protection locked="0"/>
    </xf>
    <xf numFmtId="2" fontId="0" fillId="20" borderId="45" xfId="0" applyNumberFormat="1" applyFill="1" applyBorder="1" applyAlignment="1" applyProtection="1">
      <alignment horizontal="center"/>
      <protection locked="0"/>
    </xf>
    <xf numFmtId="2" fontId="0" fillId="20" borderId="3" xfId="0" applyNumberFormat="1" applyFill="1" applyBorder="1" applyAlignment="1" applyProtection="1">
      <alignment horizontal="center"/>
      <protection locked="0"/>
    </xf>
    <xf numFmtId="2" fontId="0" fillId="20" borderId="46" xfId="0" applyNumberFormat="1" applyFill="1" applyBorder="1" applyAlignment="1" applyProtection="1">
      <alignment horizontal="center"/>
      <protection locked="0"/>
    </xf>
    <xf numFmtId="0" fontId="22" fillId="18" borderId="32" xfId="0" applyFont="1" applyFill="1" applyBorder="1" applyAlignment="1" applyProtection="1">
      <alignment horizontal="left"/>
      <protection locked="0"/>
    </xf>
    <xf numFmtId="0" fontId="1" fillId="18" borderId="32" xfId="0" applyFont="1" applyFill="1" applyBorder="1" applyAlignment="1" applyProtection="1">
      <alignment horizontal="center"/>
      <protection locked="0"/>
    </xf>
    <xf numFmtId="0" fontId="0" fillId="26" borderId="41" xfId="0" applyFill="1" applyBorder="1" applyAlignment="1" applyProtection="1">
      <alignment horizontal="center"/>
      <protection locked="0"/>
    </xf>
    <xf numFmtId="2" fontId="0" fillId="26" borderId="42" xfId="0" applyNumberFormat="1" applyFill="1" applyBorder="1" applyAlignment="1" applyProtection="1">
      <alignment horizontal="center"/>
      <protection locked="0"/>
    </xf>
    <xf numFmtId="2" fontId="0" fillId="26" borderId="44" xfId="0" applyNumberFormat="1" applyFill="1" applyBorder="1" applyAlignment="1" applyProtection="1">
      <alignment horizontal="center"/>
      <protection locked="0"/>
    </xf>
    <xf numFmtId="2" fontId="0" fillId="26" borderId="1" xfId="0" applyNumberFormat="1" applyFill="1" applyBorder="1" applyAlignment="1" applyProtection="1">
      <alignment horizontal="center"/>
      <protection locked="0"/>
    </xf>
    <xf numFmtId="2" fontId="0" fillId="26" borderId="45" xfId="0" applyNumberFormat="1" applyFill="1" applyBorder="1" applyAlignment="1" applyProtection="1">
      <alignment horizontal="center"/>
      <protection locked="0"/>
    </xf>
    <xf numFmtId="2" fontId="0" fillId="26" borderId="3" xfId="0" applyNumberFormat="1" applyFill="1" applyBorder="1" applyAlignment="1" applyProtection="1">
      <alignment horizontal="center"/>
      <protection locked="0"/>
    </xf>
    <xf numFmtId="2" fontId="0" fillId="26" borderId="46" xfId="0" applyNumberFormat="1" applyFill="1" applyBorder="1" applyAlignment="1" applyProtection="1">
      <alignment horizontal="center"/>
      <protection locked="0"/>
    </xf>
    <xf numFmtId="0" fontId="22" fillId="17" borderId="32" xfId="0" applyFont="1" applyFill="1" applyBorder="1" applyAlignment="1" applyProtection="1">
      <alignment horizontal="left"/>
      <protection locked="0"/>
    </xf>
    <xf numFmtId="0" fontId="1" fillId="17" borderId="32" xfId="0" applyFont="1" applyFill="1" applyBorder="1" applyAlignment="1" applyProtection="1">
      <alignment horizontal="center"/>
      <protection locked="0"/>
    </xf>
    <xf numFmtId="0" fontId="0" fillId="24" borderId="41" xfId="0" applyFill="1" applyBorder="1" applyAlignment="1" applyProtection="1">
      <alignment horizontal="center"/>
      <protection locked="0"/>
    </xf>
    <xf numFmtId="2" fontId="0" fillId="24" borderId="42" xfId="0" applyNumberFormat="1" applyFill="1" applyBorder="1" applyAlignment="1" applyProtection="1">
      <alignment horizontal="center"/>
      <protection locked="0"/>
    </xf>
    <xf numFmtId="2" fontId="0" fillId="24" borderId="44" xfId="0" applyNumberFormat="1" applyFill="1" applyBorder="1" applyAlignment="1" applyProtection="1">
      <alignment horizontal="center"/>
      <protection locked="0"/>
    </xf>
    <xf numFmtId="2" fontId="0" fillId="24" borderId="1" xfId="0" applyNumberFormat="1" applyFill="1" applyBorder="1" applyAlignment="1" applyProtection="1">
      <alignment horizontal="center"/>
      <protection locked="0"/>
    </xf>
    <xf numFmtId="2" fontId="0" fillId="24" borderId="45" xfId="0" applyNumberFormat="1" applyFill="1" applyBorder="1" applyAlignment="1" applyProtection="1">
      <alignment horizontal="center"/>
      <protection locked="0"/>
    </xf>
    <xf numFmtId="2" fontId="0" fillId="24" borderId="3" xfId="0" applyNumberFormat="1" applyFill="1" applyBorder="1" applyAlignment="1" applyProtection="1">
      <alignment horizontal="center"/>
      <protection locked="0"/>
    </xf>
    <xf numFmtId="2" fontId="0" fillId="24" borderId="46" xfId="0" applyNumberFormat="1" applyFill="1" applyBorder="1" applyAlignment="1" applyProtection="1">
      <alignment horizontal="center"/>
      <protection locked="0"/>
    </xf>
    <xf numFmtId="0" fontId="22" fillId="23" borderId="32" xfId="0" applyFont="1" applyFill="1" applyBorder="1" applyAlignment="1" applyProtection="1">
      <alignment horizontal="left"/>
      <protection locked="0"/>
    </xf>
    <xf numFmtId="0" fontId="1" fillId="23" borderId="32" xfId="0" applyFont="1" applyFill="1" applyBorder="1" applyAlignment="1" applyProtection="1">
      <alignment horizontal="center"/>
      <protection locked="0"/>
    </xf>
    <xf numFmtId="0" fontId="0" fillId="27" borderId="41" xfId="0" applyFill="1" applyBorder="1" applyAlignment="1" applyProtection="1">
      <alignment horizontal="center"/>
      <protection locked="0"/>
    </xf>
    <xf numFmtId="2" fontId="0" fillId="27" borderId="42" xfId="0" applyNumberFormat="1" applyFill="1" applyBorder="1" applyAlignment="1" applyProtection="1">
      <alignment horizontal="center"/>
      <protection locked="0"/>
    </xf>
    <xf numFmtId="2" fontId="0" fillId="27" borderId="44" xfId="0" applyNumberFormat="1" applyFill="1" applyBorder="1" applyAlignment="1" applyProtection="1">
      <alignment horizontal="center"/>
      <protection locked="0"/>
    </xf>
    <xf numFmtId="2" fontId="0" fillId="27" borderId="1" xfId="0" applyNumberFormat="1" applyFill="1" applyBorder="1" applyAlignment="1" applyProtection="1">
      <alignment horizontal="center"/>
      <protection locked="0"/>
    </xf>
    <xf numFmtId="2" fontId="0" fillId="27" borderId="45" xfId="0" applyNumberFormat="1" applyFill="1" applyBorder="1" applyAlignment="1" applyProtection="1">
      <alignment horizontal="center"/>
      <protection locked="0"/>
    </xf>
    <xf numFmtId="2" fontId="0" fillId="27" borderId="3" xfId="0" applyNumberFormat="1" applyFill="1" applyBorder="1" applyAlignment="1" applyProtection="1">
      <alignment horizontal="center"/>
      <protection locked="0"/>
    </xf>
    <xf numFmtId="2" fontId="0" fillId="27" borderId="46" xfId="0" applyNumberFormat="1" applyFill="1" applyBorder="1" applyAlignment="1" applyProtection="1">
      <alignment horizontal="center"/>
      <protection locked="0"/>
    </xf>
    <xf numFmtId="0" fontId="22" fillId="8" borderId="32" xfId="0" applyFont="1" applyFill="1" applyBorder="1" applyAlignment="1" applyProtection="1">
      <alignment horizontal="left"/>
      <protection locked="0"/>
    </xf>
    <xf numFmtId="0" fontId="7" fillId="8" borderId="32" xfId="0" applyFont="1" applyFill="1" applyBorder="1" applyAlignment="1" applyProtection="1">
      <alignment horizontal="center"/>
      <protection locked="0"/>
    </xf>
    <xf numFmtId="0" fontId="0" fillId="16" borderId="49" xfId="0" applyFill="1" applyBorder="1" applyAlignment="1" applyProtection="1">
      <alignment horizontal="center"/>
      <protection locked="0"/>
    </xf>
    <xf numFmtId="2" fontId="0" fillId="16" borderId="42" xfId="0" applyNumberFormat="1" applyFill="1" applyBorder="1" applyAlignment="1" applyProtection="1">
      <alignment horizontal="center"/>
      <protection locked="0"/>
    </xf>
    <xf numFmtId="2" fontId="0" fillId="16" borderId="44" xfId="0" applyNumberFormat="1" applyFill="1" applyBorder="1" applyAlignment="1" applyProtection="1">
      <alignment horizontal="center"/>
      <protection locked="0"/>
    </xf>
    <xf numFmtId="0" fontId="1" fillId="8" borderId="32" xfId="0" applyFont="1" applyFill="1" applyBorder="1" applyAlignment="1" applyProtection="1">
      <alignment horizontal="center"/>
      <protection locked="0"/>
    </xf>
    <xf numFmtId="0" fontId="0" fillId="16" borderId="53" xfId="0" applyFill="1" applyBorder="1" applyAlignment="1" applyProtection="1">
      <alignment horizontal="center"/>
      <protection locked="0"/>
    </xf>
    <xf numFmtId="2" fontId="0" fillId="16" borderId="1" xfId="0" applyNumberFormat="1" applyFill="1" applyBorder="1" applyAlignment="1" applyProtection="1">
      <alignment horizontal="center"/>
      <protection locked="0"/>
    </xf>
    <xf numFmtId="2" fontId="0" fillId="16" borderId="45" xfId="0" applyNumberFormat="1" applyFill="1" applyBorder="1" applyAlignment="1" applyProtection="1">
      <alignment horizontal="center"/>
      <protection locked="0"/>
    </xf>
    <xf numFmtId="2" fontId="0" fillId="16" borderId="3" xfId="0" applyNumberFormat="1" applyFill="1" applyBorder="1" applyAlignment="1" applyProtection="1">
      <alignment horizontal="center"/>
      <protection locked="0"/>
    </xf>
    <xf numFmtId="2" fontId="0" fillId="16" borderId="48" xfId="0" applyNumberFormat="1" applyFill="1" applyBorder="1" applyAlignment="1" applyProtection="1">
      <alignment horizontal="center"/>
      <protection locked="0"/>
    </xf>
    <xf numFmtId="0" fontId="23" fillId="12" borderId="35" xfId="0" applyFont="1" applyFill="1" applyBorder="1" applyAlignment="1" applyProtection="1">
      <alignment horizontal="left"/>
      <protection locked="0"/>
    </xf>
    <xf numFmtId="0" fontId="1" fillId="12" borderId="37" xfId="0" applyFont="1" applyFill="1" applyBorder="1" applyAlignment="1" applyProtection="1">
      <alignment horizontal="center"/>
      <protection locked="0"/>
    </xf>
    <xf numFmtId="0" fontId="0" fillId="29" borderId="51" xfId="0" applyFill="1" applyBorder="1" applyAlignment="1" applyProtection="1">
      <alignment horizontal="center"/>
      <protection locked="0"/>
    </xf>
    <xf numFmtId="2" fontId="0" fillId="29" borderId="50" xfId="0" applyNumberFormat="1" applyFill="1" applyBorder="1" applyAlignment="1" applyProtection="1">
      <alignment horizontal="center"/>
      <protection locked="0"/>
    </xf>
    <xf numFmtId="2" fontId="0" fillId="29" borderId="44" xfId="0" applyNumberFormat="1" applyFill="1" applyBorder="1" applyAlignment="1" applyProtection="1">
      <alignment horizontal="center"/>
      <protection locked="0"/>
    </xf>
    <xf numFmtId="0" fontId="0" fillId="29" borderId="52" xfId="0" applyFill="1" applyBorder="1" applyAlignment="1" applyProtection="1">
      <alignment horizontal="center"/>
      <protection locked="0"/>
    </xf>
    <xf numFmtId="2" fontId="0" fillId="29" borderId="1" xfId="0" applyNumberFormat="1" applyFill="1" applyBorder="1" applyAlignment="1" applyProtection="1">
      <alignment horizontal="center"/>
      <protection locked="0"/>
    </xf>
    <xf numFmtId="2" fontId="0" fillId="29" borderId="45" xfId="0" applyNumberFormat="1" applyFill="1" applyBorder="1" applyAlignment="1" applyProtection="1">
      <alignment horizontal="center"/>
      <protection locked="0"/>
    </xf>
    <xf numFmtId="0" fontId="1" fillId="12" borderId="32" xfId="0" applyFont="1" applyFill="1" applyBorder="1" applyAlignment="1" applyProtection="1">
      <alignment horizontal="center"/>
      <protection locked="0"/>
    </xf>
    <xf numFmtId="0" fontId="0" fillId="29" borderId="54" xfId="0" applyFill="1" applyBorder="1" applyAlignment="1" applyProtection="1">
      <alignment horizontal="center"/>
      <protection locked="0"/>
    </xf>
    <xf numFmtId="2" fontId="0" fillId="29" borderId="33" xfId="0" applyNumberFormat="1" applyFill="1" applyBorder="1" applyAlignment="1" applyProtection="1">
      <alignment horizontal="center"/>
      <protection locked="0"/>
    </xf>
    <xf numFmtId="2" fontId="0" fillId="29" borderId="3" xfId="0" applyNumberFormat="1" applyFill="1" applyBorder="1" applyAlignment="1" applyProtection="1">
      <alignment horizontal="center"/>
      <protection locked="0"/>
    </xf>
    <xf numFmtId="2" fontId="0" fillId="29" borderId="46" xfId="0" applyNumberFormat="1" applyFill="1" applyBorder="1" applyAlignment="1" applyProtection="1">
      <alignment horizontal="center"/>
      <protection locked="0"/>
    </xf>
    <xf numFmtId="0" fontId="13" fillId="0" borderId="40" xfId="0" applyFont="1" applyBorder="1" applyProtection="1">
      <protection locked="0"/>
    </xf>
    <xf numFmtId="0" fontId="0" fillId="0" borderId="34" xfId="0" applyBorder="1" applyProtection="1">
      <protection locked="0"/>
    </xf>
    <xf numFmtId="0" fontId="13" fillId="0" borderId="29" xfId="0" applyFont="1" applyBorder="1" applyAlignment="1" applyProtection="1">
      <alignment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vertical="center"/>
      <protection locked="0"/>
    </xf>
    <xf numFmtId="0" fontId="1" fillId="0" borderId="32" xfId="0" applyFont="1" applyBorder="1" applyAlignment="1" applyProtection="1">
      <alignment horizontal="center"/>
      <protection locked="0"/>
    </xf>
    <xf numFmtId="2" fontId="0" fillId="4" borderId="37" xfId="0" applyNumberFormat="1" applyFill="1" applyBorder="1" applyAlignment="1" applyProtection="1">
      <alignment horizontal="center"/>
    </xf>
    <xf numFmtId="166" fontId="0" fillId="4" borderId="39" xfId="0" applyNumberFormat="1" applyFill="1" applyBorder="1" applyAlignment="1" applyProtection="1">
      <alignment horizontal="center"/>
    </xf>
    <xf numFmtId="165" fontId="0" fillId="4" borderId="35" xfId="0" applyNumberFormat="1" applyFill="1" applyBorder="1" applyAlignment="1" applyProtection="1">
      <alignment horizontal="center"/>
    </xf>
    <xf numFmtId="166" fontId="0" fillId="4" borderId="32" xfId="0" applyNumberFormat="1" applyFill="1" applyBorder="1" applyAlignment="1" applyProtection="1">
      <alignment horizontal="center"/>
    </xf>
    <xf numFmtId="165" fontId="0" fillId="4" borderId="32" xfId="0" applyNumberFormat="1" applyFill="1" applyBorder="1" applyAlignment="1" applyProtection="1">
      <alignment horizontal="center"/>
    </xf>
    <xf numFmtId="166" fontId="0" fillId="4" borderId="47" xfId="0" applyNumberFormat="1" applyFill="1" applyBorder="1" applyAlignment="1" applyProtection="1">
      <alignment horizontal="center"/>
    </xf>
    <xf numFmtId="165" fontId="0" fillId="4" borderId="12" xfId="0" applyNumberFormat="1" applyFill="1" applyBorder="1" applyAlignment="1" applyProtection="1">
      <alignment horizontal="center"/>
    </xf>
    <xf numFmtId="2" fontId="0" fillId="4" borderId="32" xfId="0" applyNumberFormat="1" applyFill="1" applyBorder="1" applyAlignment="1" applyProtection="1">
      <alignment horizontal="center"/>
    </xf>
    <xf numFmtId="2" fontId="0" fillId="4" borderId="14" xfId="0" applyNumberFormat="1" applyFill="1" applyBorder="1" applyAlignment="1" applyProtection="1">
      <alignment horizontal="center"/>
    </xf>
    <xf numFmtId="2" fontId="0" fillId="21" borderId="32" xfId="0" applyNumberFormat="1" applyFill="1" applyBorder="1" applyAlignment="1" applyProtection="1">
      <alignment horizontal="center"/>
    </xf>
    <xf numFmtId="166" fontId="0" fillId="21" borderId="32" xfId="0" applyNumberFormat="1" applyFill="1" applyBorder="1" applyAlignment="1" applyProtection="1">
      <alignment horizontal="center"/>
    </xf>
    <xf numFmtId="165" fontId="0" fillId="21" borderId="31" xfId="0" applyNumberFormat="1" applyFill="1" applyBorder="1" applyAlignment="1" applyProtection="1">
      <alignment horizontal="center"/>
    </xf>
    <xf numFmtId="2" fontId="0" fillId="21" borderId="5" xfId="0" applyNumberFormat="1" applyFill="1" applyBorder="1" applyAlignment="1" applyProtection="1">
      <alignment horizontal="center"/>
    </xf>
    <xf numFmtId="166" fontId="0" fillId="21" borderId="47" xfId="0" applyNumberFormat="1" applyFill="1" applyBorder="1" applyAlignment="1" applyProtection="1">
      <alignment horizontal="center"/>
    </xf>
    <xf numFmtId="165" fontId="0" fillId="21" borderId="12" xfId="0" applyNumberFormat="1" applyFill="1" applyBorder="1" applyAlignment="1" applyProtection="1">
      <alignment horizontal="center"/>
    </xf>
    <xf numFmtId="2" fontId="0" fillId="19" borderId="32" xfId="0" applyNumberFormat="1" applyFill="1" applyBorder="1" applyAlignment="1" applyProtection="1">
      <alignment horizontal="center"/>
    </xf>
    <xf numFmtId="166" fontId="0" fillId="19" borderId="32" xfId="0" applyNumberFormat="1" applyFill="1" applyBorder="1" applyAlignment="1" applyProtection="1">
      <alignment horizontal="center"/>
    </xf>
    <xf numFmtId="165" fontId="0" fillId="19" borderId="31" xfId="0" applyNumberFormat="1" applyFill="1" applyBorder="1" applyAlignment="1" applyProtection="1">
      <alignment horizontal="center"/>
    </xf>
    <xf numFmtId="2" fontId="0" fillId="19" borderId="14" xfId="0" applyNumberFormat="1" applyFill="1" applyBorder="1" applyAlignment="1" applyProtection="1">
      <alignment horizontal="center"/>
    </xf>
    <xf numFmtId="166" fontId="0" fillId="19" borderId="47" xfId="0" applyNumberFormat="1" applyFill="1" applyBorder="1" applyAlignment="1" applyProtection="1">
      <alignment horizontal="center"/>
    </xf>
    <xf numFmtId="165" fontId="0" fillId="19" borderId="12" xfId="0" applyNumberFormat="1" applyFill="1" applyBorder="1" applyAlignment="1" applyProtection="1">
      <alignment horizontal="center"/>
    </xf>
    <xf numFmtId="2" fontId="0" fillId="25" borderId="32" xfId="0" applyNumberFormat="1" applyFill="1" applyBorder="1" applyAlignment="1" applyProtection="1">
      <alignment horizontal="center"/>
    </xf>
    <xf numFmtId="166" fontId="0" fillId="25" borderId="30" xfId="0" applyNumberFormat="1" applyFill="1" applyBorder="1" applyAlignment="1" applyProtection="1">
      <alignment horizontal="center"/>
    </xf>
    <xf numFmtId="165" fontId="0" fillId="25" borderId="32" xfId="0" applyNumberFormat="1" applyFill="1" applyBorder="1" applyAlignment="1" applyProtection="1">
      <alignment horizontal="center"/>
    </xf>
    <xf numFmtId="2" fontId="0" fillId="25" borderId="14" xfId="0" applyNumberFormat="1" applyFill="1" applyBorder="1" applyAlignment="1" applyProtection="1">
      <alignment horizontal="center"/>
    </xf>
    <xf numFmtId="166" fontId="0" fillId="25" borderId="11" xfId="0" applyNumberFormat="1" applyFill="1" applyBorder="1" applyAlignment="1" applyProtection="1">
      <alignment horizontal="center"/>
    </xf>
    <xf numFmtId="165" fontId="0" fillId="25" borderId="14" xfId="0" applyNumberFormat="1" applyFill="1" applyBorder="1" applyAlignment="1" applyProtection="1">
      <alignment horizontal="center"/>
    </xf>
    <xf numFmtId="2" fontId="0" fillId="25" borderId="9" xfId="0" applyNumberFormat="1" applyFill="1" applyBorder="1" applyAlignment="1" applyProtection="1">
      <alignment horizontal="center"/>
    </xf>
    <xf numFmtId="166" fontId="0" fillId="25" borderId="0" xfId="0" applyNumberFormat="1" applyFill="1" applyBorder="1" applyAlignment="1" applyProtection="1">
      <alignment horizontal="center"/>
    </xf>
    <xf numFmtId="165" fontId="0" fillId="25" borderId="9" xfId="0" applyNumberFormat="1" applyFill="1" applyBorder="1" applyAlignment="1" applyProtection="1">
      <alignment horizontal="center"/>
    </xf>
    <xf numFmtId="166" fontId="0" fillId="25" borderId="5" xfId="0" applyNumberFormat="1" applyFill="1" applyBorder="1" applyAlignment="1" applyProtection="1">
      <alignment horizontal="center"/>
    </xf>
    <xf numFmtId="2" fontId="0" fillId="5" borderId="37" xfId="0" applyNumberFormat="1" applyFill="1" applyBorder="1" applyAlignment="1" applyProtection="1">
      <alignment horizontal="center"/>
    </xf>
    <xf numFmtId="166" fontId="0" fillId="5" borderId="37" xfId="0" applyNumberFormat="1" applyFill="1" applyBorder="1" applyAlignment="1" applyProtection="1">
      <alignment horizontal="center"/>
    </xf>
    <xf numFmtId="165" fontId="0" fillId="5" borderId="35" xfId="0" applyNumberFormat="1" applyFill="1" applyBorder="1" applyAlignment="1" applyProtection="1">
      <alignment horizontal="center"/>
    </xf>
    <xf numFmtId="2" fontId="0" fillId="5" borderId="32" xfId="0" applyNumberFormat="1" applyFill="1" applyBorder="1" applyAlignment="1" applyProtection="1">
      <alignment horizontal="center"/>
    </xf>
    <xf numFmtId="166" fontId="0" fillId="5" borderId="32" xfId="0" applyNumberFormat="1" applyFill="1" applyBorder="1" applyAlignment="1" applyProtection="1">
      <alignment horizontal="center"/>
    </xf>
    <xf numFmtId="165" fontId="0" fillId="5" borderId="31" xfId="0" applyNumberFormat="1" applyFill="1" applyBorder="1" applyAlignment="1" applyProtection="1">
      <alignment horizontal="center"/>
    </xf>
    <xf numFmtId="2" fontId="0" fillId="5" borderId="9" xfId="0" applyNumberFormat="1" applyFill="1" applyBorder="1" applyAlignment="1" applyProtection="1">
      <alignment horizontal="center"/>
    </xf>
    <xf numFmtId="166" fontId="0" fillId="5" borderId="9" xfId="0" applyNumberFormat="1" applyFill="1" applyBorder="1" applyAlignment="1" applyProtection="1">
      <alignment horizontal="center"/>
    </xf>
    <xf numFmtId="165" fontId="0" fillId="5" borderId="7" xfId="0" applyNumberFormat="1" applyFill="1" applyBorder="1" applyAlignment="1" applyProtection="1">
      <alignment horizontal="center"/>
    </xf>
    <xf numFmtId="2" fontId="0" fillId="5" borderId="14" xfId="0" applyNumberFormat="1" applyFill="1" applyBorder="1" applyAlignment="1" applyProtection="1">
      <alignment horizontal="center"/>
    </xf>
    <xf numFmtId="166" fontId="0" fillId="5" borderId="47" xfId="0" applyNumberFormat="1" applyFill="1" applyBorder="1" applyAlignment="1" applyProtection="1">
      <alignment horizontal="center"/>
    </xf>
    <xf numFmtId="165" fontId="0" fillId="5" borderId="12" xfId="0" applyNumberFormat="1" applyFill="1" applyBorder="1" applyAlignment="1" applyProtection="1">
      <alignment horizontal="center"/>
    </xf>
    <xf numFmtId="2" fontId="0" fillId="28" borderId="37" xfId="0" applyNumberFormat="1" applyFill="1" applyBorder="1" applyAlignment="1" applyProtection="1">
      <alignment horizontal="center"/>
    </xf>
    <xf numFmtId="166" fontId="0" fillId="28" borderId="37" xfId="0" applyNumberFormat="1" applyFill="1" applyBorder="1" applyAlignment="1" applyProtection="1">
      <alignment horizontal="center"/>
    </xf>
    <xf numFmtId="165" fontId="0" fillId="28" borderId="35" xfId="0" applyNumberFormat="1" applyFill="1" applyBorder="1" applyAlignment="1" applyProtection="1">
      <alignment horizontal="center"/>
    </xf>
    <xf numFmtId="2" fontId="0" fillId="28" borderId="32" xfId="0" applyNumberFormat="1" applyFill="1" applyBorder="1" applyAlignment="1" applyProtection="1">
      <alignment horizontal="center"/>
    </xf>
    <xf numFmtId="165" fontId="0" fillId="28" borderId="31" xfId="0" applyNumberFormat="1" applyFill="1" applyBorder="1" applyAlignment="1" applyProtection="1">
      <alignment horizontal="center"/>
    </xf>
    <xf numFmtId="2" fontId="0" fillId="28" borderId="9" xfId="0" applyNumberFormat="1" applyFill="1" applyBorder="1" applyAlignment="1" applyProtection="1">
      <alignment horizontal="center"/>
    </xf>
    <xf numFmtId="165" fontId="0" fillId="28" borderId="7" xfId="0" applyNumberFormat="1" applyFill="1" applyBorder="1" applyAlignment="1" applyProtection="1">
      <alignment horizontal="center"/>
    </xf>
    <xf numFmtId="2" fontId="3" fillId="30" borderId="11" xfId="0" applyNumberFormat="1" applyFont="1" applyFill="1" applyBorder="1" applyAlignment="1" applyProtection="1">
      <alignment horizontal="center"/>
    </xf>
    <xf numFmtId="166" fontId="3" fillId="30" borderId="14" xfId="0" applyNumberFormat="1" applyFont="1" applyFill="1" applyBorder="1" applyAlignment="1" applyProtection="1">
      <alignment horizontal="center"/>
    </xf>
    <xf numFmtId="165" fontId="3" fillId="30" borderId="32" xfId="0" applyNumberFormat="1" applyFont="1" applyFill="1" applyBorder="1" applyAlignment="1" applyProtection="1">
      <alignment horizontal="center"/>
    </xf>
    <xf numFmtId="165" fontId="20" fillId="0" borderId="32" xfId="0" applyNumberFormat="1" applyFont="1" applyBorder="1" applyAlignment="1" applyProtection="1">
      <alignment horizontal="center" vertical="center"/>
    </xf>
    <xf numFmtId="165" fontId="1" fillId="0" borderId="32" xfId="0" applyNumberFormat="1" applyFont="1" applyBorder="1" applyAlignment="1" applyProtection="1">
      <alignment horizontal="center"/>
    </xf>
    <xf numFmtId="0" fontId="6" fillId="0" borderId="5" xfId="0" applyFont="1" applyBorder="1" applyAlignment="1">
      <alignment horizontal="center"/>
    </xf>
    <xf numFmtId="0" fontId="0" fillId="17" borderId="30" xfId="0" applyFill="1" applyBorder="1" applyAlignment="1" applyProtection="1">
      <alignment horizontal="center"/>
      <protection locked="0"/>
    </xf>
    <xf numFmtId="0" fontId="0" fillId="17" borderId="31" xfId="0" applyFill="1" applyBorder="1" applyAlignment="1" applyProtection="1">
      <alignment horizontal="center"/>
      <protection locked="0"/>
    </xf>
    <xf numFmtId="0" fontId="0" fillId="23" borderId="30" xfId="0" applyFill="1" applyBorder="1" applyAlignment="1" applyProtection="1">
      <alignment horizontal="center"/>
      <protection locked="0"/>
    </xf>
    <xf numFmtId="0" fontId="0" fillId="23" borderId="31" xfId="0" applyFill="1" applyBorder="1" applyAlignment="1" applyProtection="1">
      <alignment horizontal="center"/>
      <protection locked="0"/>
    </xf>
    <xf numFmtId="0" fontId="0" fillId="8" borderId="30" xfId="0" applyFill="1" applyBorder="1" applyAlignment="1" applyProtection="1">
      <alignment horizontal="center"/>
      <protection locked="0"/>
    </xf>
    <xf numFmtId="0" fontId="0" fillId="8" borderId="31" xfId="0" applyFill="1" applyBorder="1" applyAlignment="1" applyProtection="1">
      <alignment horizontal="center"/>
      <protection locked="0"/>
    </xf>
    <xf numFmtId="0" fontId="1" fillId="0" borderId="40" xfId="0" applyFont="1" applyBorder="1" applyAlignment="1" applyProtection="1">
      <alignment horizontal="left"/>
      <protection locked="0"/>
    </xf>
    <xf numFmtId="0" fontId="1" fillId="0" borderId="34" xfId="0" applyFont="1" applyBorder="1" applyAlignment="1" applyProtection="1">
      <alignment horizontal="left"/>
      <protection locked="0"/>
    </xf>
    <xf numFmtId="0" fontId="1" fillId="0" borderId="35" xfId="0" applyFont="1" applyBorder="1" applyAlignment="1" applyProtection="1">
      <alignment horizontal="left"/>
      <protection locked="0"/>
    </xf>
    <xf numFmtId="0" fontId="1" fillId="0" borderId="29" xfId="0" applyFont="1" applyBorder="1" applyAlignment="1" applyProtection="1">
      <alignment horizontal="left"/>
      <protection locked="0"/>
    </xf>
    <xf numFmtId="0" fontId="1" fillId="0" borderId="30" xfId="0" applyFont="1" applyBorder="1" applyAlignment="1" applyProtection="1">
      <alignment horizontal="left"/>
      <protection locked="0"/>
    </xf>
    <xf numFmtId="0" fontId="1" fillId="0" borderId="31" xfId="0" applyFont="1" applyBorder="1" applyAlignment="1" applyProtection="1">
      <alignment horizontal="left"/>
      <protection locked="0"/>
    </xf>
    <xf numFmtId="0" fontId="0" fillId="12" borderId="40" xfId="0" applyFill="1" applyBorder="1" applyAlignment="1" applyProtection="1">
      <alignment horizontal="center"/>
      <protection locked="0"/>
    </xf>
    <xf numFmtId="0" fontId="0" fillId="12" borderId="34" xfId="0" applyFill="1" applyBorder="1" applyAlignment="1" applyProtection="1">
      <alignment horizontal="center"/>
      <protection locked="0"/>
    </xf>
    <xf numFmtId="0" fontId="0" fillId="12" borderId="30" xfId="0" applyFill="1" applyBorder="1" applyAlignment="1" applyProtection="1">
      <alignment horizontal="center"/>
      <protection locked="0"/>
    </xf>
    <xf numFmtId="0" fontId="0" fillId="12" borderId="31" xfId="0" applyFill="1" applyBorder="1" applyAlignment="1" applyProtection="1">
      <alignment horizontal="center"/>
      <protection locked="0"/>
    </xf>
    <xf numFmtId="0" fontId="0" fillId="6" borderId="30" xfId="0" applyFill="1" applyBorder="1" applyAlignment="1" applyProtection="1">
      <alignment horizontal="center"/>
      <protection locked="0"/>
    </xf>
    <xf numFmtId="0" fontId="0" fillId="6" borderId="31" xfId="0" applyFill="1" applyBorder="1" applyAlignment="1" applyProtection="1">
      <alignment horizontal="center"/>
      <protection locked="0"/>
    </xf>
    <xf numFmtId="0" fontId="0" fillId="22" borderId="30" xfId="0" applyFill="1" applyBorder="1" applyAlignment="1" applyProtection="1">
      <alignment horizontal="center"/>
      <protection locked="0"/>
    </xf>
    <xf numFmtId="0" fontId="0" fillId="22" borderId="31" xfId="0" applyFill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/>
      <protection locked="0"/>
    </xf>
    <xf numFmtId="0" fontId="0" fillId="2" borderId="31" xfId="0" applyFill="1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14" fontId="11" fillId="0" borderId="8" xfId="0" applyNumberFormat="1" applyFont="1" applyBorder="1" applyAlignment="1" applyProtection="1">
      <alignment horizontal="center" vertical="center"/>
      <protection locked="0"/>
    </xf>
    <xf numFmtId="14" fontId="11" fillId="0" borderId="7" xfId="0" applyNumberFormat="1" applyFont="1" applyBorder="1" applyAlignment="1" applyProtection="1">
      <alignment horizontal="center" vertical="center"/>
      <protection locked="0"/>
    </xf>
    <xf numFmtId="14" fontId="11" fillId="0" borderId="13" xfId="0" applyNumberFormat="1" applyFont="1" applyBorder="1" applyAlignment="1" applyProtection="1">
      <alignment horizontal="center" vertical="center"/>
      <protection locked="0"/>
    </xf>
    <xf numFmtId="14" fontId="11" fillId="0" borderId="12" xfId="0" applyNumberFormat="1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18" fillId="0" borderId="16" xfId="0" applyFont="1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165" fontId="19" fillId="0" borderId="19" xfId="0" applyNumberFormat="1" applyFont="1" applyBorder="1" applyAlignment="1" applyProtection="1">
      <alignment horizontal="center" vertical="center"/>
    </xf>
    <xf numFmtId="165" fontId="19" fillId="0" borderId="20" xfId="0" applyNumberFormat="1" applyFont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18" fillId="0" borderId="22" xfId="0" applyFont="1" applyBorder="1" applyAlignment="1" applyProtection="1">
      <alignment horizontal="center" vertical="center"/>
      <protection locked="0"/>
    </xf>
    <xf numFmtId="0" fontId="18" fillId="0" borderId="23" xfId="0" applyFont="1" applyBorder="1" applyAlignment="1" applyProtection="1">
      <alignment horizontal="center" vertical="center"/>
      <protection locked="0"/>
    </xf>
    <xf numFmtId="0" fontId="18" fillId="0" borderId="24" xfId="0" applyFont="1" applyBorder="1" applyAlignment="1" applyProtection="1">
      <alignment horizontal="center" vertical="center"/>
      <protection locked="0"/>
    </xf>
    <xf numFmtId="4" fontId="19" fillId="0" borderId="23" xfId="0" applyNumberFormat="1" applyFont="1" applyBorder="1" applyAlignment="1" applyProtection="1">
      <alignment horizontal="center" vertical="center"/>
      <protection locked="0"/>
    </xf>
    <xf numFmtId="4" fontId="19" fillId="0" borderId="25" xfId="0" applyNumberFormat="1" applyFont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0" fontId="18" fillId="0" borderId="27" xfId="0" applyFont="1" applyBorder="1" applyAlignment="1" applyProtection="1">
      <alignment horizontal="center" vertical="center"/>
      <protection locked="0"/>
    </xf>
    <xf numFmtId="165" fontId="19" fillId="0" borderId="11" xfId="0" applyNumberFormat="1" applyFont="1" applyBorder="1" applyAlignment="1" applyProtection="1">
      <alignment horizontal="center" vertical="center"/>
    </xf>
    <xf numFmtId="165" fontId="19" fillId="0" borderId="12" xfId="0" applyNumberFormat="1" applyFont="1" applyBorder="1" applyAlignment="1" applyProtection="1">
      <alignment horizontal="center" vertical="center"/>
    </xf>
    <xf numFmtId="2" fontId="0" fillId="8" borderId="1" xfId="0" applyNumberForma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33"/>
      <color rgb="FFFF8585"/>
      <color rgb="FFFF4F4F"/>
      <color rgb="FFFF33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56</xdr:row>
      <xdr:rowOff>9525</xdr:rowOff>
    </xdr:from>
    <xdr:to>
      <xdr:col>5</xdr:col>
      <xdr:colOff>752474</xdr:colOff>
      <xdr:row>58</xdr:row>
      <xdr:rowOff>190500</xdr:rowOff>
    </xdr:to>
    <xdr:sp macro="" textlink="">
      <xdr:nvSpPr>
        <xdr:cNvPr id="2" name="Texte 3"/>
        <xdr:cNvSpPr txBox="1">
          <a:spLocks noChangeArrowheads="1"/>
        </xdr:cNvSpPr>
      </xdr:nvSpPr>
      <xdr:spPr bwMode="auto">
        <a:xfrm>
          <a:off x="19049" y="9982200"/>
          <a:ext cx="5724525" cy="581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900" b="1" i="0" u="sng" strike="noStrike" baseline="0">
              <a:solidFill>
                <a:srgbClr val="000000"/>
              </a:solidFill>
              <a:latin typeface="Arial"/>
              <a:cs typeface="Arial"/>
            </a:rPr>
            <a:t>Dressage:</a:t>
          </a: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/>
        </a:p>
      </xdr:txBody>
    </xdr:sp>
    <xdr:clientData/>
  </xdr:twoCellAnchor>
  <xdr:twoCellAnchor>
    <xdr:from>
      <xdr:col>0</xdr:col>
      <xdr:colOff>19050</xdr:colOff>
      <xdr:row>5</xdr:row>
      <xdr:rowOff>9525</xdr:rowOff>
    </xdr:from>
    <xdr:to>
      <xdr:col>5</xdr:col>
      <xdr:colOff>304800</xdr:colOff>
      <xdr:row>10</xdr:row>
      <xdr:rowOff>152400</xdr:rowOff>
    </xdr:to>
    <xdr:sp macro="" textlink="">
      <xdr:nvSpPr>
        <xdr:cNvPr id="3" name="Texte 2"/>
        <xdr:cNvSpPr txBox="1">
          <a:spLocks noChangeArrowheads="1"/>
        </xdr:cNvSpPr>
      </xdr:nvSpPr>
      <xdr:spPr bwMode="auto">
        <a:xfrm>
          <a:off x="19050" y="1238250"/>
          <a:ext cx="4581525" cy="952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Descriptif: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endParaRPr lang="fr-FR"/>
        </a:p>
      </xdr:txBody>
    </xdr:sp>
    <xdr:clientData/>
  </xdr:twoCellAnchor>
  <xdr:twoCellAnchor>
    <xdr:from>
      <xdr:col>0</xdr:col>
      <xdr:colOff>28575</xdr:colOff>
      <xdr:row>2</xdr:row>
      <xdr:rowOff>28575</xdr:rowOff>
    </xdr:from>
    <xdr:to>
      <xdr:col>5</xdr:col>
      <xdr:colOff>285750</xdr:colOff>
      <xdr:row>4</xdr:row>
      <xdr:rowOff>133350</xdr:rowOff>
    </xdr:to>
    <xdr:sp macro="" textlink="">
      <xdr:nvSpPr>
        <xdr:cNvPr id="4" name="Texte 1"/>
        <xdr:cNvSpPr txBox="1">
          <a:spLocks noChangeArrowheads="1"/>
        </xdr:cNvSpPr>
      </xdr:nvSpPr>
      <xdr:spPr bwMode="auto">
        <a:xfrm>
          <a:off x="28575" y="771525"/>
          <a:ext cx="4552950" cy="428625"/>
        </a:xfrm>
        <a:prstGeom prst="rect">
          <a:avLst/>
        </a:prstGeom>
        <a:solidFill>
          <a:srgbClr val="EAF2F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Appellation:</a:t>
          </a: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/>
        </a:p>
      </xdr:txBody>
    </xdr:sp>
    <xdr:clientData/>
  </xdr:twoCellAnchor>
  <xdr:twoCellAnchor>
    <xdr:from>
      <xdr:col>0</xdr:col>
      <xdr:colOff>2343150</xdr:colOff>
      <xdr:row>0</xdr:row>
      <xdr:rowOff>0</xdr:rowOff>
    </xdr:from>
    <xdr:to>
      <xdr:col>5</xdr:col>
      <xdr:colOff>19050</xdr:colOff>
      <xdr:row>1</xdr:row>
      <xdr:rowOff>123825</xdr:rowOff>
    </xdr:to>
    <xdr:sp macro="" textlink="">
      <xdr:nvSpPr>
        <xdr:cNvPr id="5" name="ZoneTexte 4"/>
        <xdr:cNvSpPr txBox="1"/>
      </xdr:nvSpPr>
      <xdr:spPr>
        <a:xfrm>
          <a:off x="2343150" y="0"/>
          <a:ext cx="1971675" cy="333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Fiche technique de fabrication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opLeftCell="A82" workbookViewId="0">
      <selection activeCell="A105" sqref="A105"/>
    </sheetView>
  </sheetViews>
  <sheetFormatPr baseColWidth="10" defaultRowHeight="15" x14ac:dyDescent="0.25"/>
  <cols>
    <col min="1" max="1" width="45.140625" bestFit="1" customWidth="1"/>
    <col min="2" max="2" width="32.42578125" customWidth="1"/>
    <col min="3" max="3" width="13.42578125" bestFit="1" customWidth="1"/>
    <col min="4" max="4" width="14.28515625" bestFit="1" customWidth="1"/>
    <col min="5" max="5" width="20.28515625" bestFit="1" customWidth="1"/>
    <col min="7" max="7" width="13.5703125" bestFit="1" customWidth="1"/>
    <col min="8" max="8" width="11.42578125" style="3"/>
  </cols>
  <sheetData>
    <row r="1" spans="1:8" x14ac:dyDescent="0.25">
      <c r="A1" s="9" t="s">
        <v>2</v>
      </c>
      <c r="B1" s="9" t="s">
        <v>90</v>
      </c>
      <c r="C1" s="9" t="s">
        <v>0</v>
      </c>
      <c r="D1" s="9" t="s">
        <v>174</v>
      </c>
      <c r="E1" s="9" t="s">
        <v>175</v>
      </c>
      <c r="F1" s="9" t="s">
        <v>36</v>
      </c>
      <c r="G1" s="41" t="s">
        <v>1</v>
      </c>
      <c r="H1" s="1" t="s">
        <v>542</v>
      </c>
    </row>
    <row r="2" spans="1:8" x14ac:dyDescent="0.25">
      <c r="A2" s="6" t="s">
        <v>296</v>
      </c>
      <c r="B2" s="6" t="s">
        <v>131</v>
      </c>
      <c r="C2" s="5"/>
      <c r="D2" s="5"/>
      <c r="E2" s="11">
        <f>F2/3000</f>
        <v>5.3466666666666662E-3</v>
      </c>
      <c r="F2" s="7">
        <v>16.04</v>
      </c>
      <c r="G2" s="42">
        <f t="shared" ref="G2:G33" si="0">C2*F2</f>
        <v>0</v>
      </c>
      <c r="H2" s="3" t="s">
        <v>543</v>
      </c>
    </row>
    <row r="3" spans="1:8" x14ac:dyDescent="0.25">
      <c r="A3" s="6" t="s">
        <v>297</v>
      </c>
      <c r="B3" s="3" t="s">
        <v>91</v>
      </c>
      <c r="C3" s="3"/>
      <c r="D3" s="3"/>
      <c r="E3" s="11">
        <f>F3/3000</f>
        <v>5.3333333333333332E-3</v>
      </c>
      <c r="F3" s="7">
        <v>16</v>
      </c>
      <c r="G3" s="42">
        <f t="shared" si="0"/>
        <v>0</v>
      </c>
      <c r="H3" s="3" t="s">
        <v>543</v>
      </c>
    </row>
    <row r="4" spans="1:8" x14ac:dyDescent="0.25">
      <c r="A4" s="16" t="s">
        <v>137</v>
      </c>
      <c r="B4" s="16" t="s">
        <v>100</v>
      </c>
      <c r="C4" s="17"/>
      <c r="D4" s="17"/>
      <c r="E4" s="18"/>
      <c r="F4" s="17"/>
      <c r="G4" s="43">
        <f t="shared" si="0"/>
        <v>0</v>
      </c>
    </row>
    <row r="5" spans="1:8" x14ac:dyDescent="0.25">
      <c r="A5" s="2" t="s">
        <v>309</v>
      </c>
      <c r="B5" s="6" t="s">
        <v>101</v>
      </c>
      <c r="C5" s="3"/>
      <c r="D5" s="3"/>
      <c r="E5" s="11">
        <f>F5/1000</f>
        <v>1.255E-2</v>
      </c>
      <c r="F5" s="3">
        <v>12.55</v>
      </c>
      <c r="G5" s="44">
        <f t="shared" si="0"/>
        <v>0</v>
      </c>
      <c r="H5" s="3" t="s">
        <v>543</v>
      </c>
    </row>
    <row r="6" spans="1:8" x14ac:dyDescent="0.25">
      <c r="A6" s="16" t="s">
        <v>14</v>
      </c>
      <c r="B6" s="12"/>
      <c r="C6" s="13"/>
      <c r="D6" s="13"/>
      <c r="E6" s="14"/>
      <c r="F6" s="13"/>
      <c r="G6" s="45">
        <f t="shared" si="0"/>
        <v>0</v>
      </c>
    </row>
    <row r="7" spans="1:8" x14ac:dyDescent="0.25">
      <c r="A7" s="6" t="s">
        <v>308</v>
      </c>
      <c r="B7" s="6" t="s">
        <v>101</v>
      </c>
      <c r="C7" s="3"/>
      <c r="D7" s="3"/>
      <c r="E7" s="11">
        <f>F7/1000</f>
        <v>7.0999999999999995E-3</v>
      </c>
      <c r="F7" s="3">
        <v>7.1</v>
      </c>
      <c r="G7" s="44">
        <f t="shared" si="0"/>
        <v>0</v>
      </c>
      <c r="H7" s="3" t="s">
        <v>543</v>
      </c>
    </row>
    <row r="8" spans="1:8" x14ac:dyDescent="0.25">
      <c r="A8" s="6" t="s">
        <v>310</v>
      </c>
      <c r="B8" s="3" t="s">
        <v>91</v>
      </c>
      <c r="C8" s="3"/>
      <c r="D8" s="3"/>
      <c r="E8" s="11">
        <f>F8/2000</f>
        <v>3.8E-3</v>
      </c>
      <c r="F8" s="7">
        <v>7.6</v>
      </c>
      <c r="G8" s="42">
        <f t="shared" si="0"/>
        <v>0</v>
      </c>
      <c r="H8" s="3" t="s">
        <v>543</v>
      </c>
    </row>
    <row r="9" spans="1:8" x14ac:dyDescent="0.25">
      <c r="A9" s="12" t="s">
        <v>13</v>
      </c>
      <c r="B9" s="3" t="s">
        <v>91</v>
      </c>
      <c r="C9" s="3"/>
      <c r="D9" s="3"/>
      <c r="E9" s="11">
        <f>F9/500</f>
        <v>1.0659999999999999E-2</v>
      </c>
      <c r="F9" s="7">
        <v>5.33</v>
      </c>
      <c r="G9" s="42">
        <f t="shared" si="0"/>
        <v>0</v>
      </c>
      <c r="H9" s="3" t="s">
        <v>543</v>
      </c>
    </row>
    <row r="10" spans="1:8" x14ac:dyDescent="0.25">
      <c r="A10" s="6" t="s">
        <v>311</v>
      </c>
      <c r="B10" s="2" t="s">
        <v>100</v>
      </c>
      <c r="C10" s="3"/>
      <c r="D10" s="3"/>
      <c r="E10" s="11">
        <f>F10/1800</f>
        <v>5.0000000000000001E-3</v>
      </c>
      <c r="F10" s="3">
        <v>9</v>
      </c>
      <c r="G10" s="44">
        <f t="shared" si="0"/>
        <v>0</v>
      </c>
      <c r="H10" s="3" t="s">
        <v>543</v>
      </c>
    </row>
    <row r="11" spans="1:8" x14ac:dyDescent="0.25">
      <c r="A11" s="6" t="s">
        <v>312</v>
      </c>
      <c r="B11" s="2" t="s">
        <v>98</v>
      </c>
      <c r="C11" s="3"/>
      <c r="D11" s="3"/>
      <c r="E11" s="11">
        <f>F11/2000</f>
        <v>3.9249999999999997E-3</v>
      </c>
      <c r="F11" s="3">
        <v>7.85</v>
      </c>
      <c r="G11" s="44">
        <f t="shared" si="0"/>
        <v>0</v>
      </c>
      <c r="H11" s="3" t="s">
        <v>543</v>
      </c>
    </row>
    <row r="12" spans="1:8" x14ac:dyDescent="0.25">
      <c r="A12" s="6" t="s">
        <v>304</v>
      </c>
      <c r="B12" s="6" t="s">
        <v>131</v>
      </c>
      <c r="C12" s="5"/>
      <c r="D12" s="5"/>
      <c r="E12" s="11">
        <f>F12/600</f>
        <v>3.3533333333333332E-2</v>
      </c>
      <c r="F12" s="7">
        <v>20.12</v>
      </c>
      <c r="G12" s="42">
        <f t="shared" si="0"/>
        <v>0</v>
      </c>
      <c r="H12" s="3" t="s">
        <v>543</v>
      </c>
    </row>
    <row r="13" spans="1:8" x14ac:dyDescent="0.25">
      <c r="A13" s="6" t="s">
        <v>313</v>
      </c>
      <c r="B13" s="6" t="s">
        <v>100</v>
      </c>
      <c r="C13" s="3"/>
      <c r="D13" s="3"/>
      <c r="E13" s="11">
        <f>F13/500</f>
        <v>1.3980000000000001E-2</v>
      </c>
      <c r="F13" s="3">
        <v>6.99</v>
      </c>
      <c r="G13" s="44">
        <f t="shared" si="0"/>
        <v>0</v>
      </c>
      <c r="H13" s="3" t="s">
        <v>543</v>
      </c>
    </row>
    <row r="14" spans="1:8" x14ac:dyDescent="0.25">
      <c r="A14" s="2" t="s">
        <v>314</v>
      </c>
      <c r="B14" s="3" t="s">
        <v>91</v>
      </c>
      <c r="C14" s="3"/>
      <c r="D14" s="3"/>
      <c r="E14" s="11">
        <f>F14/7000</f>
        <v>1.1442857142857142E-3</v>
      </c>
      <c r="F14" s="7">
        <v>8.01</v>
      </c>
      <c r="G14" s="42">
        <f t="shared" si="0"/>
        <v>0</v>
      </c>
      <c r="H14" s="3" t="s">
        <v>543</v>
      </c>
    </row>
    <row r="15" spans="1:8" x14ac:dyDescent="0.25">
      <c r="A15" s="6" t="s">
        <v>315</v>
      </c>
      <c r="B15" s="3" t="s">
        <v>91</v>
      </c>
      <c r="C15" s="3"/>
      <c r="D15" s="3"/>
      <c r="E15" s="11">
        <f>F15/320</f>
        <v>4.3437500000000004E-2</v>
      </c>
      <c r="F15" s="7">
        <v>13.9</v>
      </c>
      <c r="G15" s="42">
        <f t="shared" si="0"/>
        <v>0</v>
      </c>
      <c r="H15" s="3" t="s">
        <v>543</v>
      </c>
    </row>
    <row r="16" spans="1:8" x14ac:dyDescent="0.25">
      <c r="A16" s="2" t="s">
        <v>48</v>
      </c>
      <c r="B16" s="2" t="s">
        <v>100</v>
      </c>
      <c r="C16" s="3"/>
      <c r="D16" s="3"/>
      <c r="E16" s="11">
        <f>F16/2700</f>
        <v>3.4074074074074072E-3</v>
      </c>
      <c r="F16" s="3">
        <v>9.1999999999999993</v>
      </c>
      <c r="G16" s="44">
        <f t="shared" si="0"/>
        <v>0</v>
      </c>
      <c r="H16" s="3" t="s">
        <v>543</v>
      </c>
    </row>
    <row r="17" spans="1:8" x14ac:dyDescent="0.25">
      <c r="A17" s="6" t="s">
        <v>316</v>
      </c>
      <c r="B17" s="3" t="s">
        <v>91</v>
      </c>
      <c r="C17" s="3"/>
      <c r="D17" s="3">
        <f>F17/2</f>
        <v>8.65</v>
      </c>
      <c r="E17" s="11"/>
      <c r="F17" s="7">
        <v>17.3</v>
      </c>
      <c r="G17" s="42">
        <f t="shared" si="0"/>
        <v>0</v>
      </c>
      <c r="H17" s="3" t="s">
        <v>544</v>
      </c>
    </row>
    <row r="18" spans="1:8" x14ac:dyDescent="0.25">
      <c r="A18" s="6" t="s">
        <v>22</v>
      </c>
      <c r="B18" s="2" t="s">
        <v>100</v>
      </c>
      <c r="C18" s="3"/>
      <c r="D18" s="3">
        <f>F18/4</f>
        <v>1.3125</v>
      </c>
      <c r="E18" s="11"/>
      <c r="F18" s="3">
        <v>5.25</v>
      </c>
      <c r="G18" s="44">
        <f t="shared" si="0"/>
        <v>0</v>
      </c>
      <c r="H18" s="3" t="s">
        <v>544</v>
      </c>
    </row>
    <row r="19" spans="1:8" x14ac:dyDescent="0.25">
      <c r="A19" s="2" t="s">
        <v>317</v>
      </c>
      <c r="B19" s="2" t="s">
        <v>100</v>
      </c>
      <c r="C19" s="3"/>
      <c r="D19" s="3"/>
      <c r="E19" s="11">
        <f>F19/6000</f>
        <v>1.8316666666666668E-3</v>
      </c>
      <c r="F19" s="3">
        <v>10.99</v>
      </c>
      <c r="G19" s="44">
        <f t="shared" si="0"/>
        <v>0</v>
      </c>
      <c r="H19" s="3" t="s">
        <v>543</v>
      </c>
    </row>
    <row r="20" spans="1:8" x14ac:dyDescent="0.25">
      <c r="A20" s="6" t="s">
        <v>336</v>
      </c>
      <c r="B20" s="6" t="s">
        <v>101</v>
      </c>
      <c r="C20" s="3"/>
      <c r="D20" s="3"/>
      <c r="E20" s="11">
        <f>F20/1000</f>
        <v>9.1999999999999998E-3</v>
      </c>
      <c r="F20" s="7">
        <v>9.1999999999999993</v>
      </c>
      <c r="G20" s="42">
        <f t="shared" si="0"/>
        <v>0</v>
      </c>
      <c r="H20" s="3" t="s">
        <v>543</v>
      </c>
    </row>
    <row r="21" spans="1:8" x14ac:dyDescent="0.25">
      <c r="A21" s="16" t="s">
        <v>95</v>
      </c>
      <c r="B21" s="2" t="s">
        <v>100</v>
      </c>
      <c r="C21" s="3"/>
      <c r="D21" s="3"/>
      <c r="E21" s="11"/>
      <c r="F21" s="3">
        <v>37.94</v>
      </c>
      <c r="G21" s="44">
        <f t="shared" si="0"/>
        <v>0</v>
      </c>
    </row>
    <row r="22" spans="1:8" x14ac:dyDescent="0.25">
      <c r="A22" s="2" t="s">
        <v>320</v>
      </c>
      <c r="B22" s="3" t="s">
        <v>91</v>
      </c>
      <c r="C22" s="3"/>
      <c r="D22" s="3"/>
      <c r="E22" s="11">
        <f>F22/500</f>
        <v>1.54E-2</v>
      </c>
      <c r="F22" s="3">
        <v>7.7</v>
      </c>
      <c r="G22" s="30">
        <f t="shared" si="0"/>
        <v>0</v>
      </c>
      <c r="H22" s="3" t="s">
        <v>543</v>
      </c>
    </row>
    <row r="23" spans="1:8" x14ac:dyDescent="0.25">
      <c r="A23" s="2" t="s">
        <v>318</v>
      </c>
      <c r="B23" s="2" t="s">
        <v>100</v>
      </c>
      <c r="C23" s="3"/>
      <c r="D23" s="3"/>
      <c r="E23" s="11">
        <f>F23/5000</f>
        <v>1.8100000000000002E-3</v>
      </c>
      <c r="F23" s="3">
        <v>9.0500000000000007</v>
      </c>
      <c r="G23" s="44">
        <f t="shared" si="0"/>
        <v>0</v>
      </c>
      <c r="H23" s="3" t="s">
        <v>543</v>
      </c>
    </row>
    <row r="24" spans="1:8" x14ac:dyDescent="0.25">
      <c r="A24" s="2" t="s">
        <v>319</v>
      </c>
      <c r="B24" s="3" t="s">
        <v>91</v>
      </c>
      <c r="C24" s="3"/>
      <c r="D24" s="3"/>
      <c r="E24" s="11">
        <f>F24/700</f>
        <v>1.1828571428571428E-2</v>
      </c>
      <c r="F24" s="7">
        <v>8.2799999999999994</v>
      </c>
      <c r="G24" s="42">
        <f t="shared" si="0"/>
        <v>0</v>
      </c>
      <c r="H24" s="3" t="s">
        <v>543</v>
      </c>
    </row>
    <row r="25" spans="1:8" x14ac:dyDescent="0.25">
      <c r="A25" s="2" t="s">
        <v>321</v>
      </c>
      <c r="B25" s="6" t="s">
        <v>100</v>
      </c>
      <c r="C25" s="3"/>
      <c r="D25" s="3">
        <f>F25/4</f>
        <v>1.7475000000000001</v>
      </c>
      <c r="E25" s="11"/>
      <c r="F25" s="3">
        <v>6.99</v>
      </c>
      <c r="G25" s="44">
        <f t="shared" si="0"/>
        <v>0</v>
      </c>
      <c r="H25" s="3" t="s">
        <v>544</v>
      </c>
    </row>
    <row r="26" spans="1:8" x14ac:dyDescent="0.25">
      <c r="A26" s="6" t="s">
        <v>322</v>
      </c>
      <c r="B26" s="2" t="s">
        <v>100</v>
      </c>
      <c r="C26" s="3"/>
      <c r="D26" s="3"/>
      <c r="E26" s="11">
        <f>F26/500</f>
        <v>1.72E-2</v>
      </c>
      <c r="F26" s="3">
        <v>8.6</v>
      </c>
      <c r="G26" s="44">
        <f t="shared" si="0"/>
        <v>0</v>
      </c>
      <c r="H26" s="3" t="s">
        <v>543</v>
      </c>
    </row>
    <row r="27" spans="1:8" x14ac:dyDescent="0.25">
      <c r="A27" s="2" t="s">
        <v>323</v>
      </c>
      <c r="B27" s="2" t="s">
        <v>98</v>
      </c>
      <c r="C27" s="3"/>
      <c r="D27" s="3">
        <f>F27/4</f>
        <v>2.5</v>
      </c>
      <c r="E27" s="11"/>
      <c r="F27" s="3">
        <v>10</v>
      </c>
      <c r="G27" s="44">
        <f t="shared" si="0"/>
        <v>0</v>
      </c>
      <c r="H27" s="3" t="s">
        <v>544</v>
      </c>
    </row>
    <row r="28" spans="1:8" x14ac:dyDescent="0.25">
      <c r="A28" s="2" t="s">
        <v>299</v>
      </c>
      <c r="B28" s="6" t="s">
        <v>131</v>
      </c>
      <c r="C28" s="5"/>
      <c r="D28" s="5"/>
      <c r="E28" s="11">
        <f t="shared" ref="E28:E33" si="1">F28/1000</f>
        <v>5.6799999999999993E-3</v>
      </c>
      <c r="F28" s="7">
        <v>5.68</v>
      </c>
      <c r="G28" s="42">
        <f t="shared" si="0"/>
        <v>0</v>
      </c>
      <c r="H28" s="3" t="s">
        <v>543</v>
      </c>
    </row>
    <row r="29" spans="1:8" x14ac:dyDescent="0.25">
      <c r="A29" s="2" t="s">
        <v>299</v>
      </c>
      <c r="B29" s="3" t="s">
        <v>131</v>
      </c>
      <c r="C29" s="3"/>
      <c r="D29" s="3"/>
      <c r="E29" s="11">
        <f t="shared" si="1"/>
        <v>1.8700000000000001E-3</v>
      </c>
      <c r="F29" s="7">
        <v>1.87</v>
      </c>
      <c r="G29" s="42">
        <f t="shared" si="0"/>
        <v>0</v>
      </c>
      <c r="H29" s="3" t="s">
        <v>543</v>
      </c>
    </row>
    <row r="30" spans="1:8" x14ac:dyDescent="0.25">
      <c r="A30" s="2" t="s">
        <v>324</v>
      </c>
      <c r="B30" s="6" t="s">
        <v>131</v>
      </c>
      <c r="C30" s="5"/>
      <c r="D30" s="5"/>
      <c r="E30" s="11">
        <f t="shared" si="1"/>
        <v>9.5199999999999989E-3</v>
      </c>
      <c r="F30" s="7">
        <v>9.52</v>
      </c>
      <c r="G30" s="42">
        <f t="shared" si="0"/>
        <v>0</v>
      </c>
      <c r="H30" s="3" t="s">
        <v>543</v>
      </c>
    </row>
    <row r="31" spans="1:8" x14ac:dyDescent="0.25">
      <c r="A31" s="2" t="s">
        <v>325</v>
      </c>
      <c r="B31" s="6" t="s">
        <v>131</v>
      </c>
      <c r="C31" s="5"/>
      <c r="D31" s="5"/>
      <c r="E31" s="11">
        <f t="shared" si="1"/>
        <v>7.5199999999999998E-3</v>
      </c>
      <c r="F31" s="7">
        <v>7.52</v>
      </c>
      <c r="G31" s="42">
        <f t="shared" si="0"/>
        <v>0</v>
      </c>
      <c r="H31" s="3" t="s">
        <v>543</v>
      </c>
    </row>
    <row r="32" spans="1:8" x14ac:dyDescent="0.25">
      <c r="A32" s="2" t="s">
        <v>337</v>
      </c>
      <c r="B32" s="6" t="s">
        <v>101</v>
      </c>
      <c r="C32" s="3"/>
      <c r="D32" s="3"/>
      <c r="E32" s="11">
        <f t="shared" si="1"/>
        <v>8.8999999999999999E-3</v>
      </c>
      <c r="F32" s="7">
        <v>8.9</v>
      </c>
      <c r="G32" s="42">
        <f t="shared" si="0"/>
        <v>0</v>
      </c>
      <c r="H32" s="3" t="s">
        <v>543</v>
      </c>
    </row>
    <row r="33" spans="1:8" x14ac:dyDescent="0.25">
      <c r="A33" s="2" t="s">
        <v>57</v>
      </c>
      <c r="B33" s="6" t="s">
        <v>131</v>
      </c>
      <c r="C33" s="5"/>
      <c r="D33" s="5"/>
      <c r="E33" s="11">
        <f t="shared" si="1"/>
        <v>8.6599999999999993E-3</v>
      </c>
      <c r="F33" s="7">
        <v>8.66</v>
      </c>
      <c r="G33" s="42">
        <f t="shared" si="0"/>
        <v>0</v>
      </c>
      <c r="H33" s="3" t="s">
        <v>543</v>
      </c>
    </row>
    <row r="34" spans="1:8" x14ac:dyDescent="0.25">
      <c r="A34" s="6" t="s">
        <v>338</v>
      </c>
      <c r="B34" s="3" t="s">
        <v>91</v>
      </c>
      <c r="C34" s="3"/>
      <c r="D34" s="3">
        <f>F34/3</f>
        <v>2.6</v>
      </c>
      <c r="E34" s="11"/>
      <c r="F34" s="7">
        <v>7.8</v>
      </c>
      <c r="G34" s="42">
        <f t="shared" ref="G34:G65" si="2">C34*F34</f>
        <v>0</v>
      </c>
      <c r="H34" s="3" t="s">
        <v>544</v>
      </c>
    </row>
    <row r="35" spans="1:8" x14ac:dyDescent="0.25">
      <c r="A35" s="2" t="s">
        <v>326</v>
      </c>
      <c r="B35" s="2" t="s">
        <v>100</v>
      </c>
      <c r="C35" s="3"/>
      <c r="D35" s="3"/>
      <c r="E35" s="11">
        <f>F35/6000</f>
        <v>1.9333333333333333E-3</v>
      </c>
      <c r="F35" s="3">
        <v>11.6</v>
      </c>
      <c r="G35" s="44">
        <f t="shared" si="2"/>
        <v>0</v>
      </c>
      <c r="H35" s="3" t="s">
        <v>543</v>
      </c>
    </row>
    <row r="36" spans="1:8" x14ac:dyDescent="0.25">
      <c r="A36" s="6" t="s">
        <v>339</v>
      </c>
      <c r="B36" s="6" t="s">
        <v>100</v>
      </c>
      <c r="C36" s="3"/>
      <c r="D36" s="3">
        <f>F36/10</f>
        <v>0.55000000000000004</v>
      </c>
      <c r="E36" s="11"/>
      <c r="F36" s="7">
        <v>5.5</v>
      </c>
      <c r="G36" s="42">
        <f t="shared" si="2"/>
        <v>0</v>
      </c>
      <c r="H36" s="3" t="s">
        <v>544</v>
      </c>
    </row>
    <row r="37" spans="1:8" x14ac:dyDescent="0.25">
      <c r="A37" s="2" t="s">
        <v>327</v>
      </c>
      <c r="B37" s="3" t="s">
        <v>91</v>
      </c>
      <c r="C37" s="3"/>
      <c r="D37" s="3"/>
      <c r="E37" s="11">
        <f>F37/1000</f>
        <v>5.0000000000000001E-3</v>
      </c>
      <c r="F37" s="7">
        <v>5</v>
      </c>
      <c r="G37" s="42">
        <f t="shared" si="2"/>
        <v>0</v>
      </c>
      <c r="H37" s="3" t="s">
        <v>543</v>
      </c>
    </row>
    <row r="38" spans="1:8" x14ac:dyDescent="0.25">
      <c r="A38" s="2" t="s">
        <v>328</v>
      </c>
      <c r="B38" s="3" t="s">
        <v>91</v>
      </c>
      <c r="C38" s="3"/>
      <c r="D38" s="3"/>
      <c r="E38" s="11">
        <f>F38/60</f>
        <v>0.19166666666666668</v>
      </c>
      <c r="F38" s="7">
        <v>11.5</v>
      </c>
      <c r="G38" s="42">
        <f t="shared" si="2"/>
        <v>0</v>
      </c>
      <c r="H38" s="3" t="s">
        <v>543</v>
      </c>
    </row>
    <row r="39" spans="1:8" x14ac:dyDescent="0.25">
      <c r="A39" s="2" t="s">
        <v>329</v>
      </c>
      <c r="B39" s="6" t="s">
        <v>100</v>
      </c>
      <c r="C39" s="3"/>
      <c r="D39" s="3"/>
      <c r="E39" s="11">
        <f>F39/1500</f>
        <v>4.6333333333333331E-3</v>
      </c>
      <c r="F39" s="3">
        <v>6.95</v>
      </c>
      <c r="G39" s="44">
        <f t="shared" si="2"/>
        <v>0</v>
      </c>
      <c r="H39" s="3" t="s">
        <v>543</v>
      </c>
    </row>
    <row r="40" spans="1:8" x14ac:dyDescent="0.25">
      <c r="A40" s="2" t="s">
        <v>303</v>
      </c>
      <c r="B40" s="6" t="s">
        <v>131</v>
      </c>
      <c r="C40" s="5"/>
      <c r="D40" s="5"/>
      <c r="E40" s="11">
        <f>F40/500</f>
        <v>7.5599999999999999E-3</v>
      </c>
      <c r="F40" s="7">
        <v>3.78</v>
      </c>
      <c r="G40" s="42">
        <f t="shared" si="2"/>
        <v>0</v>
      </c>
      <c r="H40" s="3" t="s">
        <v>543</v>
      </c>
    </row>
    <row r="41" spans="1:8" x14ac:dyDescent="0.25">
      <c r="A41" s="2" t="s">
        <v>330</v>
      </c>
      <c r="B41" s="6" t="s">
        <v>100</v>
      </c>
      <c r="C41" s="3"/>
      <c r="D41" s="3"/>
      <c r="E41" s="11">
        <f>F41/700</f>
        <v>1.14E-2</v>
      </c>
      <c r="F41" s="3">
        <v>7.98</v>
      </c>
      <c r="G41" s="44">
        <f t="shared" si="2"/>
        <v>0</v>
      </c>
      <c r="H41" s="3" t="s">
        <v>543</v>
      </c>
    </row>
    <row r="42" spans="1:8" x14ac:dyDescent="0.25">
      <c r="A42" s="2" t="s">
        <v>340</v>
      </c>
      <c r="B42" s="3" t="s">
        <v>91</v>
      </c>
      <c r="C42" s="3"/>
      <c r="D42" s="3">
        <f>F42/12</f>
        <v>0.51250000000000007</v>
      </c>
      <c r="E42" s="11"/>
      <c r="F42" s="7">
        <v>6.15</v>
      </c>
      <c r="G42" s="42">
        <f t="shared" si="2"/>
        <v>0</v>
      </c>
      <c r="H42" s="3" t="s">
        <v>544</v>
      </c>
    </row>
    <row r="43" spans="1:8" x14ac:dyDescent="0.25">
      <c r="A43" s="16" t="s">
        <v>331</v>
      </c>
      <c r="B43" s="2" t="s">
        <v>100</v>
      </c>
      <c r="C43" s="3"/>
      <c r="D43" s="3"/>
      <c r="E43" s="11"/>
      <c r="F43" s="3">
        <v>9.1999999999999993</v>
      </c>
      <c r="G43" s="44">
        <f t="shared" si="2"/>
        <v>0</v>
      </c>
    </row>
    <row r="44" spans="1:8" x14ac:dyDescent="0.25">
      <c r="A44" s="6" t="s">
        <v>23</v>
      </c>
      <c r="B44" s="3" t="s">
        <v>98</v>
      </c>
      <c r="C44" s="3"/>
      <c r="D44" s="3">
        <f>F44/50</f>
        <v>9.6999999999999989E-2</v>
      </c>
      <c r="E44" s="11"/>
      <c r="F44" s="7">
        <v>4.8499999999999996</v>
      </c>
      <c r="G44" s="42">
        <f t="shared" si="2"/>
        <v>0</v>
      </c>
      <c r="H44" s="3" t="s">
        <v>544</v>
      </c>
    </row>
    <row r="45" spans="1:8" x14ac:dyDescent="0.25">
      <c r="A45" s="2" t="s">
        <v>15</v>
      </c>
      <c r="B45" s="2" t="s">
        <v>100</v>
      </c>
      <c r="C45" s="3"/>
      <c r="D45" s="3"/>
      <c r="E45" s="11">
        <f>F45/500</f>
        <v>2.172E-2</v>
      </c>
      <c r="F45" s="3">
        <v>10.86</v>
      </c>
      <c r="G45" s="44">
        <f t="shared" si="2"/>
        <v>0</v>
      </c>
      <c r="H45" s="3" t="s">
        <v>543</v>
      </c>
    </row>
    <row r="46" spans="1:8" x14ac:dyDescent="0.25">
      <c r="A46" s="2" t="s">
        <v>332</v>
      </c>
      <c r="B46" s="6" t="s">
        <v>100</v>
      </c>
      <c r="C46" s="3"/>
      <c r="D46" s="3"/>
      <c r="E46" s="11">
        <f>F46/340</f>
        <v>3.2205882352941174E-2</v>
      </c>
      <c r="F46" s="3">
        <v>10.95</v>
      </c>
      <c r="G46" s="44">
        <f t="shared" si="2"/>
        <v>0</v>
      </c>
      <c r="H46" s="3" t="s">
        <v>543</v>
      </c>
    </row>
    <row r="47" spans="1:8" x14ac:dyDescent="0.25">
      <c r="A47" s="6" t="s">
        <v>307</v>
      </c>
      <c r="B47" s="6" t="s">
        <v>100</v>
      </c>
      <c r="C47" s="3"/>
      <c r="D47" s="3"/>
      <c r="E47" s="19">
        <f>F47/100</f>
        <v>7.2800000000000004E-2</v>
      </c>
      <c r="F47" s="3">
        <v>7.28</v>
      </c>
      <c r="G47" s="44">
        <f t="shared" si="2"/>
        <v>0</v>
      </c>
      <c r="H47" s="3" t="s">
        <v>543</v>
      </c>
    </row>
    <row r="48" spans="1:8" x14ac:dyDescent="0.25">
      <c r="A48" s="16" t="s">
        <v>93</v>
      </c>
      <c r="B48" s="6" t="s">
        <v>100</v>
      </c>
      <c r="C48" s="3"/>
      <c r="D48" s="3"/>
      <c r="E48" s="11"/>
      <c r="F48" s="3">
        <v>2.8</v>
      </c>
      <c r="G48" s="44">
        <f t="shared" si="2"/>
        <v>0</v>
      </c>
    </row>
    <row r="49" spans="1:8" x14ac:dyDescent="0.25">
      <c r="A49" s="6" t="s">
        <v>333</v>
      </c>
      <c r="B49" s="2" t="s">
        <v>100</v>
      </c>
      <c r="C49" s="3"/>
      <c r="D49" s="3">
        <f>F49/50</f>
        <v>0.2006</v>
      </c>
      <c r="E49" s="11"/>
      <c r="F49" s="7">
        <v>10.029999999999999</v>
      </c>
      <c r="G49" s="42">
        <f t="shared" si="2"/>
        <v>0</v>
      </c>
      <c r="H49" s="3" t="s">
        <v>544</v>
      </c>
    </row>
    <row r="50" spans="1:8" x14ac:dyDescent="0.25">
      <c r="A50" s="6" t="s">
        <v>305</v>
      </c>
      <c r="B50" s="6" t="s">
        <v>131</v>
      </c>
      <c r="C50" s="5"/>
      <c r="D50" s="5"/>
      <c r="E50" s="11">
        <f>F50/640</f>
        <v>3.4171875000000004E-2</v>
      </c>
      <c r="F50" s="7">
        <v>21.87</v>
      </c>
      <c r="G50" s="42">
        <f t="shared" si="2"/>
        <v>0</v>
      </c>
      <c r="H50" s="3" t="s">
        <v>543</v>
      </c>
    </row>
    <row r="51" spans="1:8" x14ac:dyDescent="0.25">
      <c r="A51" s="2" t="s">
        <v>334</v>
      </c>
      <c r="B51" s="2" t="s">
        <v>100</v>
      </c>
      <c r="C51" s="3"/>
      <c r="D51" s="3"/>
      <c r="E51" s="11">
        <f>F51/2250</f>
        <v>5.1555555555555556E-3</v>
      </c>
      <c r="F51" s="7">
        <v>11.6</v>
      </c>
      <c r="G51" s="42">
        <f t="shared" si="2"/>
        <v>0</v>
      </c>
      <c r="H51" s="3" t="s">
        <v>543</v>
      </c>
    </row>
    <row r="52" spans="1:8" x14ac:dyDescent="0.25">
      <c r="A52" s="2" t="s">
        <v>12</v>
      </c>
      <c r="B52" s="2" t="s">
        <v>100</v>
      </c>
      <c r="C52" s="3"/>
      <c r="D52" s="3"/>
      <c r="E52" s="11">
        <f>F52/3900</f>
        <v>2.1794871794871794E-3</v>
      </c>
      <c r="F52" s="7">
        <v>8.5</v>
      </c>
      <c r="G52" s="42">
        <f t="shared" si="2"/>
        <v>0</v>
      </c>
      <c r="H52" s="3" t="s">
        <v>543</v>
      </c>
    </row>
    <row r="53" spans="1:8" x14ac:dyDescent="0.25">
      <c r="A53" s="2" t="s">
        <v>335</v>
      </c>
      <c r="B53" s="2" t="s">
        <v>100</v>
      </c>
      <c r="C53" s="3"/>
      <c r="D53" s="3"/>
      <c r="E53" s="11">
        <f>F53/2500</f>
        <v>2.5999999999999999E-3</v>
      </c>
      <c r="F53" s="7">
        <v>6.5</v>
      </c>
      <c r="G53" s="42">
        <f t="shared" si="2"/>
        <v>0</v>
      </c>
      <c r="H53" s="3" t="s">
        <v>543</v>
      </c>
    </row>
    <row r="54" spans="1:8" x14ac:dyDescent="0.25">
      <c r="A54" s="2" t="s">
        <v>11</v>
      </c>
      <c r="B54" s="3" t="s">
        <v>98</v>
      </c>
      <c r="C54" s="3"/>
      <c r="D54" s="3"/>
      <c r="E54" s="11">
        <f>F54/1400</f>
        <v>5.3571428571428572E-3</v>
      </c>
      <c r="F54" s="7">
        <v>7.5</v>
      </c>
      <c r="G54" s="42">
        <f t="shared" si="2"/>
        <v>0</v>
      </c>
      <c r="H54" s="3" t="s">
        <v>543</v>
      </c>
    </row>
    <row r="55" spans="1:8" x14ac:dyDescent="0.25">
      <c r="A55" s="6" t="s">
        <v>300</v>
      </c>
      <c r="B55" s="6" t="s">
        <v>131</v>
      </c>
      <c r="C55" s="5"/>
      <c r="D55" s="5"/>
      <c r="E55" s="11">
        <f>F55/1000</f>
        <v>4.62E-3</v>
      </c>
      <c r="F55" s="7">
        <v>4.62</v>
      </c>
      <c r="G55" s="42">
        <f t="shared" si="2"/>
        <v>0</v>
      </c>
      <c r="H55" s="3" t="s">
        <v>543</v>
      </c>
    </row>
    <row r="56" spans="1:8" x14ac:dyDescent="0.25">
      <c r="A56" s="6" t="s">
        <v>301</v>
      </c>
      <c r="B56" s="6" t="s">
        <v>131</v>
      </c>
      <c r="C56" s="5"/>
      <c r="D56" s="5"/>
      <c r="E56" s="11">
        <f>F56/500</f>
        <v>7.3600000000000002E-3</v>
      </c>
      <c r="F56" s="7">
        <v>3.68</v>
      </c>
      <c r="G56" s="42">
        <f t="shared" si="2"/>
        <v>0</v>
      </c>
      <c r="H56" s="3" t="s">
        <v>543</v>
      </c>
    </row>
    <row r="57" spans="1:8" x14ac:dyDescent="0.25">
      <c r="A57" s="6" t="s">
        <v>345</v>
      </c>
      <c r="B57" s="2" t="s">
        <v>100</v>
      </c>
      <c r="C57" s="3"/>
      <c r="D57" s="3"/>
      <c r="E57" s="11">
        <f>F57/2250</f>
        <v>5.7733333333333334E-3</v>
      </c>
      <c r="F57" s="7">
        <v>12.99</v>
      </c>
      <c r="G57" s="42">
        <f t="shared" si="2"/>
        <v>0</v>
      </c>
      <c r="H57" s="3" t="s">
        <v>543</v>
      </c>
    </row>
    <row r="58" spans="1:8" x14ac:dyDescent="0.25">
      <c r="A58" s="2" t="s">
        <v>341</v>
      </c>
      <c r="B58" s="2" t="s">
        <v>100</v>
      </c>
      <c r="C58" s="3"/>
      <c r="D58" s="3">
        <f>F58/20</f>
        <v>0.45250000000000001</v>
      </c>
      <c r="E58" s="11"/>
      <c r="F58" s="7">
        <v>9.0500000000000007</v>
      </c>
      <c r="G58" s="42">
        <f t="shared" si="2"/>
        <v>0</v>
      </c>
      <c r="H58" s="3" t="s">
        <v>544</v>
      </c>
    </row>
    <row r="59" spans="1:8" x14ac:dyDescent="0.25">
      <c r="A59" s="2" t="s">
        <v>342</v>
      </c>
      <c r="B59" s="6" t="s">
        <v>101</v>
      </c>
      <c r="C59" s="3"/>
      <c r="D59" s="3"/>
      <c r="E59" s="11">
        <f>F59/1000</f>
        <v>9.6500000000000006E-3</v>
      </c>
      <c r="F59" s="7">
        <v>9.65</v>
      </c>
      <c r="G59" s="42">
        <f t="shared" si="2"/>
        <v>0</v>
      </c>
      <c r="H59" s="3" t="s">
        <v>543</v>
      </c>
    </row>
    <row r="60" spans="1:8" x14ac:dyDescent="0.25">
      <c r="A60" s="2" t="s">
        <v>302</v>
      </c>
      <c r="B60" s="6" t="s">
        <v>131</v>
      </c>
      <c r="C60" s="5"/>
      <c r="D60" s="5"/>
      <c r="E60" s="11">
        <f>F60/500</f>
        <v>7.5799999999999999E-3</v>
      </c>
      <c r="F60" s="7">
        <v>3.79</v>
      </c>
      <c r="G60" s="42">
        <f t="shared" si="2"/>
        <v>0</v>
      </c>
      <c r="H60" s="3" t="s">
        <v>543</v>
      </c>
    </row>
    <row r="61" spans="1:8" x14ac:dyDescent="0.25">
      <c r="A61" s="6" t="s">
        <v>9</v>
      </c>
      <c r="B61" s="6" t="s">
        <v>101</v>
      </c>
      <c r="C61" s="3"/>
      <c r="D61" s="3"/>
      <c r="E61" s="11">
        <f>F61/1000</f>
        <v>6.9500000000000004E-3</v>
      </c>
      <c r="F61" s="7">
        <v>6.95</v>
      </c>
      <c r="G61" s="42">
        <f t="shared" si="2"/>
        <v>0</v>
      </c>
      <c r="H61" s="3" t="s">
        <v>543</v>
      </c>
    </row>
    <row r="62" spans="1:8" x14ac:dyDescent="0.25">
      <c r="A62" s="12" t="s">
        <v>21</v>
      </c>
      <c r="B62" s="3" t="s">
        <v>91</v>
      </c>
      <c r="C62" s="3"/>
      <c r="D62" s="3"/>
      <c r="E62" s="11"/>
      <c r="F62" s="7">
        <v>8.4</v>
      </c>
      <c r="G62" s="42">
        <f t="shared" si="2"/>
        <v>0</v>
      </c>
    </row>
    <row r="63" spans="1:8" x14ac:dyDescent="0.25">
      <c r="A63" s="12" t="s">
        <v>97</v>
      </c>
      <c r="B63" s="3" t="s">
        <v>91</v>
      </c>
      <c r="C63" s="3"/>
      <c r="D63" s="3"/>
      <c r="E63" s="11"/>
      <c r="F63" s="7">
        <v>7.95</v>
      </c>
      <c r="G63" s="42">
        <f t="shared" si="2"/>
        <v>0</v>
      </c>
    </row>
    <row r="64" spans="1:8" x14ac:dyDescent="0.25">
      <c r="A64" s="6" t="s">
        <v>346</v>
      </c>
      <c r="B64" s="2" t="s">
        <v>98</v>
      </c>
      <c r="C64" s="3"/>
      <c r="D64" s="3"/>
      <c r="E64" s="11">
        <f>F64/150</f>
        <v>5.7566666666666662E-2</v>
      </c>
      <c r="F64" s="7">
        <v>8.6349999999999998</v>
      </c>
      <c r="G64" s="42">
        <f t="shared" si="2"/>
        <v>0</v>
      </c>
      <c r="H64" s="3" t="s">
        <v>543</v>
      </c>
    </row>
    <row r="65" spans="1:8" x14ac:dyDescent="0.25">
      <c r="A65" s="6" t="s">
        <v>347</v>
      </c>
      <c r="B65" s="3" t="s">
        <v>98</v>
      </c>
      <c r="C65" s="5"/>
      <c r="D65" s="5">
        <f>F65/8</f>
        <v>1.01875</v>
      </c>
      <c r="E65" s="11"/>
      <c r="F65" s="7">
        <v>8.15</v>
      </c>
      <c r="G65" s="42">
        <f t="shared" si="2"/>
        <v>0</v>
      </c>
      <c r="H65" s="3" t="s">
        <v>544</v>
      </c>
    </row>
    <row r="66" spans="1:8" x14ac:dyDescent="0.25">
      <c r="A66" s="2" t="s">
        <v>10</v>
      </c>
      <c r="B66" s="2" t="s">
        <v>100</v>
      </c>
      <c r="C66" s="3"/>
      <c r="D66" s="3"/>
      <c r="E66" s="11">
        <f>F66/3000</f>
        <v>1.9966666666666666E-3</v>
      </c>
      <c r="F66" s="7">
        <v>5.99</v>
      </c>
      <c r="G66" s="42">
        <f t="shared" ref="G66:G97" si="3">C66*F66</f>
        <v>0</v>
      </c>
      <c r="H66" s="3" t="s">
        <v>543</v>
      </c>
    </row>
    <row r="67" spans="1:8" x14ac:dyDescent="0.25">
      <c r="A67" s="6" t="s">
        <v>348</v>
      </c>
      <c r="B67" s="3" t="s">
        <v>91</v>
      </c>
      <c r="C67" s="3"/>
      <c r="D67" s="3"/>
      <c r="E67" s="11">
        <f>F67/500</f>
        <v>1.6E-2</v>
      </c>
      <c r="F67" s="7">
        <v>8</v>
      </c>
      <c r="G67" s="42">
        <f t="shared" si="3"/>
        <v>0</v>
      </c>
      <c r="H67" s="3" t="s">
        <v>543</v>
      </c>
    </row>
    <row r="68" spans="1:8" x14ac:dyDescent="0.25">
      <c r="A68" s="2" t="s">
        <v>349</v>
      </c>
      <c r="B68" s="6" t="s">
        <v>100</v>
      </c>
      <c r="C68" s="3"/>
      <c r="D68" s="3"/>
      <c r="E68" s="11">
        <f>F68/1150</f>
        <v>5.2086956521739131E-3</v>
      </c>
      <c r="F68" s="7">
        <v>5.99</v>
      </c>
      <c r="G68" s="42">
        <f t="shared" si="3"/>
        <v>0</v>
      </c>
      <c r="H68" s="3" t="s">
        <v>543</v>
      </c>
    </row>
    <row r="69" spans="1:8" x14ac:dyDescent="0.25">
      <c r="A69" s="6" t="s">
        <v>306</v>
      </c>
      <c r="B69" s="2" t="s">
        <v>98</v>
      </c>
      <c r="C69" s="3"/>
      <c r="D69" s="3"/>
      <c r="E69" s="11">
        <f>F69/1000</f>
        <v>5.9500000000000004E-3</v>
      </c>
      <c r="F69" s="3">
        <v>5.95</v>
      </c>
      <c r="G69" s="44">
        <f t="shared" si="3"/>
        <v>0</v>
      </c>
      <c r="H69" s="3" t="s">
        <v>543</v>
      </c>
    </row>
    <row r="70" spans="1:8" x14ac:dyDescent="0.25">
      <c r="A70" s="6" t="s">
        <v>350</v>
      </c>
      <c r="B70" s="3" t="s">
        <v>91</v>
      </c>
      <c r="C70" s="3"/>
      <c r="D70" s="3"/>
      <c r="E70" s="11">
        <f>F70/1550</f>
        <v>3.8064516129032262E-3</v>
      </c>
      <c r="F70" s="7">
        <v>5.9</v>
      </c>
      <c r="G70" s="42">
        <f t="shared" si="3"/>
        <v>0</v>
      </c>
      <c r="H70" s="3" t="s">
        <v>543</v>
      </c>
    </row>
    <row r="71" spans="1:8" x14ac:dyDescent="0.25">
      <c r="A71" s="6" t="s">
        <v>351</v>
      </c>
      <c r="B71" s="6" t="s">
        <v>101</v>
      </c>
      <c r="C71" s="3"/>
      <c r="D71" s="3"/>
      <c r="E71" s="11">
        <f>F71/1000</f>
        <v>5.7999999999999996E-3</v>
      </c>
      <c r="F71" s="7">
        <v>5.8</v>
      </c>
      <c r="G71" s="42">
        <f t="shared" si="3"/>
        <v>0</v>
      </c>
      <c r="H71" s="3" t="s">
        <v>543</v>
      </c>
    </row>
    <row r="72" spans="1:8" x14ac:dyDescent="0.25">
      <c r="A72" s="12" t="s">
        <v>74</v>
      </c>
      <c r="B72" s="6" t="s">
        <v>100</v>
      </c>
      <c r="C72" s="7"/>
      <c r="D72" s="7"/>
      <c r="E72" s="10"/>
      <c r="F72" s="7"/>
      <c r="G72" s="42">
        <f t="shared" si="3"/>
        <v>0</v>
      </c>
    </row>
    <row r="73" spans="1:8" x14ac:dyDescent="0.25">
      <c r="A73" s="2" t="s">
        <v>67</v>
      </c>
      <c r="B73" s="6" t="s">
        <v>100</v>
      </c>
      <c r="C73" s="3"/>
      <c r="D73" s="3"/>
      <c r="E73" s="11">
        <f>F73/2000</f>
        <v>5.4749999999999998E-3</v>
      </c>
      <c r="F73" s="7">
        <v>10.95</v>
      </c>
      <c r="G73" s="42">
        <f t="shared" si="3"/>
        <v>0</v>
      </c>
      <c r="H73" s="3" t="s">
        <v>543</v>
      </c>
    </row>
    <row r="74" spans="1:8" x14ac:dyDescent="0.25">
      <c r="A74" s="2" t="s">
        <v>73</v>
      </c>
      <c r="B74" s="2" t="s">
        <v>131</v>
      </c>
      <c r="C74" s="3"/>
      <c r="D74" s="3"/>
      <c r="E74" s="11">
        <f>F74/1500</f>
        <v>1.3806666666666667E-2</v>
      </c>
      <c r="F74" s="3">
        <v>20.71</v>
      </c>
      <c r="G74" s="44">
        <f t="shared" si="3"/>
        <v>0</v>
      </c>
      <c r="H74" s="3" t="s">
        <v>543</v>
      </c>
    </row>
    <row r="75" spans="1:8" x14ac:dyDescent="0.25">
      <c r="A75" s="2" t="s">
        <v>65</v>
      </c>
      <c r="B75" s="2" t="s">
        <v>131</v>
      </c>
      <c r="C75" s="3"/>
      <c r="D75" s="3"/>
      <c r="E75" s="11">
        <f>F75/250</f>
        <v>2.664E-2</v>
      </c>
      <c r="F75" s="3">
        <v>6.66</v>
      </c>
      <c r="G75" s="44">
        <f t="shared" si="3"/>
        <v>0</v>
      </c>
      <c r="H75" s="3" t="s">
        <v>543</v>
      </c>
    </row>
    <row r="76" spans="1:8" x14ac:dyDescent="0.25">
      <c r="A76" s="6" t="s">
        <v>84</v>
      </c>
      <c r="B76" s="2" t="s">
        <v>131</v>
      </c>
      <c r="C76" s="3"/>
      <c r="D76" s="3"/>
      <c r="E76" s="11">
        <f>F76/2500</f>
        <v>7.0920000000000002E-3</v>
      </c>
      <c r="F76" s="3">
        <v>17.73</v>
      </c>
      <c r="G76" s="44">
        <f t="shared" si="3"/>
        <v>0</v>
      </c>
      <c r="H76" s="3" t="s">
        <v>543</v>
      </c>
    </row>
    <row r="77" spans="1:8" x14ac:dyDescent="0.25">
      <c r="A77" s="12" t="s">
        <v>86</v>
      </c>
      <c r="B77" s="6" t="s">
        <v>100</v>
      </c>
      <c r="C77" s="7"/>
      <c r="D77" s="7"/>
      <c r="E77" s="10"/>
      <c r="F77" s="7"/>
      <c r="G77" s="42">
        <f t="shared" si="3"/>
        <v>0</v>
      </c>
    </row>
    <row r="78" spans="1:8" x14ac:dyDescent="0.25">
      <c r="A78" s="6" t="s">
        <v>352</v>
      </c>
      <c r="B78" s="2" t="s">
        <v>100</v>
      </c>
      <c r="C78" s="3"/>
      <c r="D78" s="3"/>
      <c r="E78" s="11">
        <f>F78/5000</f>
        <v>1.2999999999999999E-3</v>
      </c>
      <c r="F78" s="3">
        <v>6.5</v>
      </c>
      <c r="G78" s="44">
        <f t="shared" si="3"/>
        <v>0</v>
      </c>
      <c r="H78" s="3" t="s">
        <v>543</v>
      </c>
    </row>
    <row r="79" spans="1:8" x14ac:dyDescent="0.25">
      <c r="A79" s="6" t="s">
        <v>353</v>
      </c>
      <c r="B79" s="2" t="s">
        <v>100</v>
      </c>
      <c r="C79" s="3"/>
      <c r="D79" s="3"/>
      <c r="E79" s="11">
        <f>F79/5000</f>
        <v>7.9799999999999999E-4</v>
      </c>
      <c r="F79" s="3">
        <v>3.99</v>
      </c>
      <c r="G79" s="44">
        <f t="shared" si="3"/>
        <v>0</v>
      </c>
      <c r="H79" s="3" t="s">
        <v>543</v>
      </c>
    </row>
    <row r="80" spans="1:8" x14ac:dyDescent="0.25">
      <c r="A80" s="12" t="s">
        <v>94</v>
      </c>
      <c r="B80" s="2" t="s">
        <v>91</v>
      </c>
      <c r="C80" s="3"/>
      <c r="D80" s="3"/>
      <c r="E80" s="11"/>
      <c r="F80" s="3">
        <v>3.25</v>
      </c>
      <c r="G80" s="44">
        <f t="shared" si="3"/>
        <v>0</v>
      </c>
    </row>
    <row r="81" spans="1:8" x14ac:dyDescent="0.25">
      <c r="A81" s="2" t="s">
        <v>354</v>
      </c>
      <c r="B81" s="2" t="s">
        <v>100</v>
      </c>
      <c r="C81" s="3"/>
      <c r="D81" s="3">
        <f>F81/10</f>
        <v>0.39900000000000002</v>
      </c>
      <c r="E81" s="11"/>
      <c r="F81" s="3">
        <v>3.99</v>
      </c>
      <c r="G81" s="44">
        <f t="shared" si="3"/>
        <v>0</v>
      </c>
      <c r="H81" s="3" t="s">
        <v>544</v>
      </c>
    </row>
    <row r="82" spans="1:8" x14ac:dyDescent="0.25">
      <c r="A82" s="6" t="s">
        <v>355</v>
      </c>
      <c r="B82" s="2" t="s">
        <v>91</v>
      </c>
      <c r="C82" s="3"/>
      <c r="D82" s="3"/>
      <c r="E82" s="11">
        <f>F82/2000</f>
        <v>5.0000000000000001E-3</v>
      </c>
      <c r="F82" s="3">
        <v>10</v>
      </c>
      <c r="G82" s="44">
        <f t="shared" si="3"/>
        <v>0</v>
      </c>
      <c r="H82" s="3" t="s">
        <v>543</v>
      </c>
    </row>
    <row r="83" spans="1:8" x14ac:dyDescent="0.25">
      <c r="A83" s="6" t="s">
        <v>356</v>
      </c>
      <c r="B83" s="2" t="s">
        <v>100</v>
      </c>
      <c r="C83" s="3"/>
      <c r="D83" s="3"/>
      <c r="E83" s="11">
        <f>F83/2500</f>
        <v>2.7000000000000001E-3</v>
      </c>
      <c r="F83" s="3">
        <v>6.75</v>
      </c>
      <c r="G83" s="44">
        <f t="shared" si="3"/>
        <v>0</v>
      </c>
      <c r="H83" s="3" t="s">
        <v>543</v>
      </c>
    </row>
    <row r="84" spans="1:8" x14ac:dyDescent="0.25">
      <c r="A84" s="2" t="s">
        <v>47</v>
      </c>
      <c r="B84" s="2" t="s">
        <v>98</v>
      </c>
      <c r="C84" s="3"/>
      <c r="D84" s="3"/>
      <c r="E84" s="11">
        <f>F84/2500</f>
        <v>2.0760000000000002E-3</v>
      </c>
      <c r="F84" s="3">
        <v>5.19</v>
      </c>
      <c r="G84" s="44">
        <f t="shared" si="3"/>
        <v>0</v>
      </c>
      <c r="H84" s="3" t="s">
        <v>543</v>
      </c>
    </row>
    <row r="85" spans="1:8" x14ac:dyDescent="0.25">
      <c r="A85" s="12" t="s">
        <v>99</v>
      </c>
      <c r="B85" s="2" t="s">
        <v>100</v>
      </c>
      <c r="C85" s="3"/>
      <c r="D85" s="3"/>
      <c r="E85" s="11"/>
      <c r="F85" s="3">
        <v>10.99</v>
      </c>
      <c r="G85" s="44">
        <f t="shared" si="3"/>
        <v>0</v>
      </c>
    </row>
    <row r="86" spans="1:8" x14ac:dyDescent="0.25">
      <c r="A86" s="2" t="s">
        <v>357</v>
      </c>
      <c r="B86" s="2" t="s">
        <v>91</v>
      </c>
      <c r="C86" s="3"/>
      <c r="D86" s="3"/>
      <c r="E86" s="11">
        <f>F86/2500</f>
        <v>2.5999999999999999E-3</v>
      </c>
      <c r="F86" s="3">
        <v>6.5</v>
      </c>
      <c r="G86" s="44">
        <f t="shared" si="3"/>
        <v>0</v>
      </c>
      <c r="H86" s="3" t="s">
        <v>543</v>
      </c>
    </row>
    <row r="87" spans="1:8" x14ac:dyDescent="0.25">
      <c r="A87" s="12" t="s">
        <v>83</v>
      </c>
      <c r="B87" s="2" t="s">
        <v>98</v>
      </c>
      <c r="C87" s="3"/>
      <c r="D87" s="3"/>
      <c r="E87" s="11"/>
      <c r="F87" s="3">
        <v>5.5</v>
      </c>
      <c r="G87" s="44">
        <f t="shared" si="3"/>
        <v>0</v>
      </c>
    </row>
    <row r="88" spans="1:8" x14ac:dyDescent="0.25">
      <c r="A88" s="6" t="s">
        <v>358</v>
      </c>
      <c r="B88" s="2" t="s">
        <v>91</v>
      </c>
      <c r="C88" s="3"/>
      <c r="D88" s="3"/>
      <c r="E88" s="11">
        <f>F88/1000</f>
        <v>2.3999999999999998E-3</v>
      </c>
      <c r="F88" s="3">
        <v>2.4</v>
      </c>
      <c r="G88" s="44">
        <f t="shared" si="3"/>
        <v>0</v>
      </c>
      <c r="H88" s="3" t="s">
        <v>543</v>
      </c>
    </row>
    <row r="89" spans="1:8" x14ac:dyDescent="0.25">
      <c r="A89" s="6" t="s">
        <v>343</v>
      </c>
      <c r="B89" s="6" t="s">
        <v>100</v>
      </c>
      <c r="C89" s="3"/>
      <c r="D89" s="3">
        <f>F89/50</f>
        <v>0.18</v>
      </c>
      <c r="E89" s="11"/>
      <c r="F89" s="7">
        <v>9</v>
      </c>
      <c r="G89" s="42">
        <f t="shared" si="3"/>
        <v>0</v>
      </c>
      <c r="H89" s="3" t="s">
        <v>544</v>
      </c>
    </row>
    <row r="90" spans="1:8" x14ac:dyDescent="0.25">
      <c r="A90" s="12" t="s">
        <v>344</v>
      </c>
      <c r="B90" s="2" t="s">
        <v>100</v>
      </c>
      <c r="C90" s="3"/>
      <c r="D90" s="3"/>
      <c r="E90" s="11"/>
      <c r="F90" s="7">
        <v>5.99</v>
      </c>
      <c r="G90" s="42">
        <f t="shared" si="3"/>
        <v>0</v>
      </c>
    </row>
    <row r="91" spans="1:8" x14ac:dyDescent="0.25">
      <c r="A91" s="12" t="s">
        <v>359</v>
      </c>
      <c r="B91" s="6"/>
      <c r="C91" s="7"/>
      <c r="D91" s="7"/>
      <c r="E91" s="10"/>
      <c r="F91" s="7"/>
      <c r="G91" s="42">
        <f t="shared" si="3"/>
        <v>0</v>
      </c>
    </row>
    <row r="92" spans="1:8" x14ac:dyDescent="0.25">
      <c r="A92" s="6" t="s">
        <v>298</v>
      </c>
      <c r="B92" s="6" t="s">
        <v>131</v>
      </c>
      <c r="C92" s="5"/>
      <c r="D92" s="5">
        <f>F92/12</f>
        <v>1.1950000000000001</v>
      </c>
      <c r="E92" s="11"/>
      <c r="F92" s="7">
        <v>14.34</v>
      </c>
      <c r="G92" s="42">
        <f t="shared" si="3"/>
        <v>0</v>
      </c>
      <c r="H92" s="3" t="s">
        <v>544</v>
      </c>
    </row>
    <row r="93" spans="1:8" x14ac:dyDescent="0.25">
      <c r="A93" s="2" t="s">
        <v>360</v>
      </c>
      <c r="B93" s="2" t="s">
        <v>98</v>
      </c>
      <c r="C93" s="3"/>
      <c r="D93" s="3"/>
      <c r="E93" s="11">
        <f>F93/1000</f>
        <v>2.49E-3</v>
      </c>
      <c r="F93" s="3">
        <v>2.4900000000000002</v>
      </c>
      <c r="G93" s="44">
        <f t="shared" si="3"/>
        <v>0</v>
      </c>
      <c r="H93" s="3" t="s">
        <v>543</v>
      </c>
    </row>
    <row r="94" spans="1:8" x14ac:dyDescent="0.25">
      <c r="A94" s="6" t="s">
        <v>361</v>
      </c>
      <c r="B94" s="2" t="s">
        <v>98</v>
      </c>
      <c r="C94" s="3"/>
      <c r="D94" s="3"/>
      <c r="E94" s="11">
        <f>F94/100</f>
        <v>5.4000000000000006E-2</v>
      </c>
      <c r="F94" s="3">
        <v>5.4</v>
      </c>
      <c r="G94" s="44">
        <f t="shared" si="3"/>
        <v>0</v>
      </c>
      <c r="H94" s="3" t="s">
        <v>543</v>
      </c>
    </row>
    <row r="95" spans="1:8" x14ac:dyDescent="0.25">
      <c r="A95" s="2" t="s">
        <v>362</v>
      </c>
      <c r="B95" s="2" t="s">
        <v>131</v>
      </c>
      <c r="C95" s="3"/>
      <c r="D95" s="3"/>
      <c r="E95" s="11">
        <f>F95/1000</f>
        <v>3.85E-2</v>
      </c>
      <c r="F95" s="3">
        <v>38.5</v>
      </c>
      <c r="G95" s="44">
        <f t="shared" si="3"/>
        <v>0</v>
      </c>
      <c r="H95" s="3" t="s">
        <v>543</v>
      </c>
    </row>
    <row r="96" spans="1:8" x14ac:dyDescent="0.25">
      <c r="A96" s="6" t="s">
        <v>363</v>
      </c>
      <c r="B96" s="2" t="s">
        <v>131</v>
      </c>
      <c r="C96" s="3"/>
      <c r="D96" s="3"/>
      <c r="E96" s="11">
        <f>F96/1000</f>
        <v>2.0600000000000002E-3</v>
      </c>
      <c r="F96" s="3">
        <v>2.06</v>
      </c>
      <c r="G96" s="44">
        <f t="shared" si="3"/>
        <v>0</v>
      </c>
      <c r="H96" s="3" t="s">
        <v>543</v>
      </c>
    </row>
    <row r="97" spans="1:8" x14ac:dyDescent="0.25">
      <c r="A97" s="6" t="s">
        <v>365</v>
      </c>
      <c r="B97" s="2" t="s">
        <v>131</v>
      </c>
      <c r="C97" s="3"/>
      <c r="D97" s="3"/>
      <c r="E97" s="11">
        <f>F97/1000</f>
        <v>2.3480000000000001E-2</v>
      </c>
      <c r="F97" s="3">
        <v>23.48</v>
      </c>
      <c r="G97" s="44">
        <f t="shared" si="3"/>
        <v>0</v>
      </c>
      <c r="H97" s="3" t="s">
        <v>543</v>
      </c>
    </row>
    <row r="98" spans="1:8" x14ac:dyDescent="0.25">
      <c r="A98" s="6" t="s">
        <v>364</v>
      </c>
      <c r="B98" s="2" t="s">
        <v>131</v>
      </c>
      <c r="C98" s="3"/>
      <c r="D98" s="3"/>
      <c r="E98" s="11">
        <f>F98/1000</f>
        <v>1.0999999999999999E-2</v>
      </c>
      <c r="F98" s="3">
        <v>11</v>
      </c>
      <c r="G98" s="44">
        <f t="shared" ref="G98:G101" si="4">C98*F98</f>
        <v>0</v>
      </c>
      <c r="H98" s="3" t="s">
        <v>543</v>
      </c>
    </row>
    <row r="99" spans="1:8" x14ac:dyDescent="0.25">
      <c r="A99" s="12" t="s">
        <v>85</v>
      </c>
      <c r="B99" s="6"/>
      <c r="C99" s="7"/>
      <c r="D99" s="7"/>
      <c r="E99" s="7"/>
      <c r="F99" s="7"/>
      <c r="G99" s="42">
        <f t="shared" si="4"/>
        <v>0</v>
      </c>
    </row>
    <row r="100" spans="1:8" x14ac:dyDescent="0.25">
      <c r="A100" s="16" t="s">
        <v>8</v>
      </c>
      <c r="B100" s="6"/>
      <c r="C100" s="7"/>
      <c r="D100" s="7"/>
      <c r="E100" s="7"/>
      <c r="F100" s="7"/>
      <c r="G100" s="42">
        <f t="shared" si="4"/>
        <v>0</v>
      </c>
    </row>
    <row r="101" spans="1:8" x14ac:dyDescent="0.25">
      <c r="A101" s="12" t="s">
        <v>82</v>
      </c>
      <c r="B101" s="2"/>
      <c r="C101" s="3"/>
      <c r="D101" s="3"/>
      <c r="E101" s="3"/>
      <c r="F101" s="3"/>
      <c r="G101" s="44">
        <f t="shared" si="4"/>
        <v>0</v>
      </c>
    </row>
    <row r="102" spans="1:8" x14ac:dyDescent="0.25">
      <c r="A102" s="2" t="s">
        <v>546</v>
      </c>
      <c r="B102" s="2" t="s">
        <v>131</v>
      </c>
      <c r="C102" s="3"/>
      <c r="D102" s="3"/>
      <c r="E102" s="11">
        <f>F102/1000</f>
        <v>6.5599999999999999E-3</v>
      </c>
      <c r="F102" s="7">
        <v>6.56</v>
      </c>
      <c r="G102" s="46"/>
    </row>
    <row r="103" spans="1:8" x14ac:dyDescent="0.25">
      <c r="A103" s="5"/>
      <c r="B103" s="5"/>
      <c r="C103" s="5"/>
      <c r="D103" s="5"/>
      <c r="E103" s="11"/>
      <c r="F103" s="5"/>
      <c r="G103" s="46"/>
    </row>
    <row r="104" spans="1:8" x14ac:dyDescent="0.25">
      <c r="A104" s="5"/>
      <c r="B104" s="5"/>
      <c r="C104" s="5"/>
      <c r="D104" s="5"/>
      <c r="E104" s="11"/>
      <c r="F104" s="5"/>
      <c r="G104" s="46"/>
    </row>
    <row r="105" spans="1:8" x14ac:dyDescent="0.25">
      <c r="A105" s="5"/>
      <c r="B105" s="5"/>
      <c r="C105" s="5"/>
      <c r="D105" s="5"/>
      <c r="E105" s="11"/>
      <c r="F105" s="5"/>
      <c r="G105" s="46"/>
    </row>
    <row r="106" spans="1:8" x14ac:dyDescent="0.25">
      <c r="A106" s="5"/>
      <c r="B106" s="5"/>
      <c r="C106" s="5"/>
      <c r="D106" s="5"/>
      <c r="E106" s="11"/>
      <c r="F106" s="5"/>
      <c r="G106" s="46"/>
    </row>
    <row r="107" spans="1:8" x14ac:dyDescent="0.25">
      <c r="A107" s="5"/>
      <c r="B107" s="5"/>
      <c r="C107" s="5"/>
      <c r="D107" s="5"/>
      <c r="E107" s="11"/>
      <c r="F107" s="5"/>
      <c r="G107" s="46"/>
    </row>
    <row r="108" spans="1:8" x14ac:dyDescent="0.25">
      <c r="A108" s="5"/>
      <c r="B108" s="5"/>
      <c r="C108" s="5"/>
      <c r="D108" s="5"/>
      <c r="E108" s="11"/>
      <c r="F108" s="5"/>
      <c r="G108" s="46"/>
    </row>
    <row r="109" spans="1:8" x14ac:dyDescent="0.25">
      <c r="A109" s="5"/>
      <c r="B109" s="5"/>
      <c r="C109" s="5"/>
      <c r="D109" s="5"/>
      <c r="E109" s="11"/>
      <c r="F109" s="5"/>
      <c r="G109" s="46"/>
    </row>
    <row r="110" spans="1:8" x14ac:dyDescent="0.25">
      <c r="A110" s="5"/>
      <c r="B110" s="5"/>
      <c r="C110" s="5"/>
      <c r="D110" s="5"/>
      <c r="E110" s="11"/>
      <c r="F110" s="5"/>
      <c r="G110" s="46"/>
    </row>
    <row r="111" spans="1:8" x14ac:dyDescent="0.25">
      <c r="A111" s="5"/>
      <c r="B111" s="5"/>
      <c r="C111" s="5"/>
      <c r="D111" s="5"/>
      <c r="E111" s="11"/>
      <c r="F111" s="5"/>
      <c r="G111" s="46"/>
    </row>
    <row r="112" spans="1:8" x14ac:dyDescent="0.25">
      <c r="A112" s="5"/>
      <c r="B112" s="5"/>
      <c r="C112" s="5"/>
      <c r="D112" s="5"/>
      <c r="E112" s="11"/>
      <c r="F112" s="5"/>
      <c r="G112" s="46"/>
    </row>
    <row r="113" spans="1:7" x14ac:dyDescent="0.25">
      <c r="A113" s="5"/>
      <c r="B113" s="5"/>
      <c r="C113" s="5"/>
      <c r="D113" s="5"/>
      <c r="E113" s="11"/>
      <c r="F113" s="5"/>
      <c r="G113" s="46"/>
    </row>
    <row r="114" spans="1:7" x14ac:dyDescent="0.25">
      <c r="A114" s="5"/>
      <c r="B114" s="5"/>
      <c r="C114" s="5"/>
      <c r="D114" s="5"/>
      <c r="E114" s="11"/>
      <c r="F114" s="5"/>
      <c r="G114" s="46"/>
    </row>
    <row r="115" spans="1:7" x14ac:dyDescent="0.25">
      <c r="A115" s="5"/>
      <c r="B115" s="5"/>
      <c r="C115" s="5"/>
      <c r="D115" s="5"/>
      <c r="E115" s="11"/>
      <c r="F115" s="5"/>
      <c r="G115" s="46"/>
    </row>
    <row r="116" spans="1:7" x14ac:dyDescent="0.25">
      <c r="A116" s="5"/>
      <c r="B116" s="5"/>
      <c r="C116" s="5"/>
      <c r="D116" s="5"/>
      <c r="E116" s="11"/>
      <c r="F116" s="5"/>
      <c r="G116" s="46"/>
    </row>
    <row r="117" spans="1:7" x14ac:dyDescent="0.25">
      <c r="A117" s="5"/>
      <c r="B117" s="5"/>
      <c r="C117" s="5"/>
      <c r="D117" s="5"/>
      <c r="E117" s="11"/>
      <c r="F117" s="5"/>
      <c r="G117" s="46"/>
    </row>
    <row r="118" spans="1:7" x14ac:dyDescent="0.25">
      <c r="A118" s="5"/>
      <c r="B118" s="5"/>
      <c r="C118" s="5"/>
      <c r="D118" s="5"/>
      <c r="E118" s="11"/>
      <c r="F118" s="5"/>
      <c r="G118" s="46"/>
    </row>
    <row r="119" spans="1:7" x14ac:dyDescent="0.25">
      <c r="A119" s="5"/>
      <c r="B119" s="5"/>
      <c r="C119" s="5"/>
      <c r="D119" s="5"/>
      <c r="E119" s="11"/>
      <c r="F119" s="5"/>
      <c r="G119" s="46"/>
    </row>
    <row r="120" spans="1:7" x14ac:dyDescent="0.25">
      <c r="A120" s="5"/>
      <c r="B120" s="5"/>
      <c r="C120" s="5"/>
      <c r="D120" s="5"/>
      <c r="E120" s="11"/>
      <c r="F120" s="5"/>
      <c r="G120" s="46"/>
    </row>
    <row r="121" spans="1:7" x14ac:dyDescent="0.25">
      <c r="A121" s="5"/>
      <c r="B121" s="5"/>
      <c r="C121" s="5"/>
      <c r="D121" s="5"/>
      <c r="E121" s="11"/>
      <c r="F121" s="5"/>
      <c r="G121" s="46"/>
    </row>
    <row r="122" spans="1:7" x14ac:dyDescent="0.25">
      <c r="A122" s="5"/>
      <c r="B122" s="5"/>
      <c r="C122" s="5"/>
      <c r="D122" s="5"/>
      <c r="E122" s="11"/>
      <c r="F122" s="5"/>
      <c r="G122" s="46"/>
    </row>
    <row r="123" spans="1:7" x14ac:dyDescent="0.25">
      <c r="A123" s="5"/>
      <c r="B123" s="5"/>
      <c r="C123" s="5"/>
      <c r="D123" s="5"/>
      <c r="E123" s="11"/>
      <c r="F123" s="5"/>
      <c r="G123" s="46"/>
    </row>
    <row r="124" spans="1:7" x14ac:dyDescent="0.25">
      <c r="A124" s="5"/>
      <c r="B124" s="5"/>
      <c r="C124" s="5"/>
      <c r="D124" s="5"/>
      <c r="E124" s="11"/>
      <c r="F124" s="5"/>
      <c r="G124" s="46"/>
    </row>
    <row r="125" spans="1:7" x14ac:dyDescent="0.25">
      <c r="A125" s="5"/>
      <c r="B125" s="5"/>
      <c r="C125" s="5"/>
      <c r="D125" s="5"/>
      <c r="E125" s="11"/>
      <c r="F125" s="5"/>
      <c r="G125" s="46"/>
    </row>
    <row r="126" spans="1:7" x14ac:dyDescent="0.25">
      <c r="A126" s="5"/>
      <c r="B126" s="5"/>
      <c r="C126" s="5"/>
      <c r="D126" s="5"/>
      <c r="E126" s="11"/>
      <c r="F126" s="5"/>
      <c r="G126" s="46"/>
    </row>
    <row r="127" spans="1:7" x14ac:dyDescent="0.25">
      <c r="A127" s="5"/>
      <c r="B127" s="5"/>
      <c r="C127" s="5"/>
      <c r="D127" s="5"/>
      <c r="E127" s="11"/>
      <c r="F127" s="5"/>
      <c r="G127" s="46"/>
    </row>
    <row r="128" spans="1:7" x14ac:dyDescent="0.25">
      <c r="A128" s="5"/>
      <c r="B128" s="5"/>
      <c r="C128" s="5"/>
      <c r="D128" s="5"/>
      <c r="E128" s="11"/>
      <c r="F128" s="5"/>
      <c r="G128" s="46"/>
    </row>
    <row r="129" spans="1:7" x14ac:dyDescent="0.25">
      <c r="A129" s="5"/>
      <c r="B129" s="5"/>
      <c r="C129" s="5"/>
      <c r="D129" s="5"/>
      <c r="E129" s="11"/>
      <c r="F129" s="5"/>
      <c r="G129" s="46"/>
    </row>
    <row r="130" spans="1:7" x14ac:dyDescent="0.25">
      <c r="A130" s="5"/>
      <c r="B130" s="5"/>
      <c r="C130" s="5"/>
      <c r="D130" s="5"/>
      <c r="E130" s="11"/>
      <c r="F130" s="5"/>
      <c r="G130" s="46"/>
    </row>
  </sheetData>
  <autoFilter ref="A1:H103"/>
  <sortState ref="A2:Q101">
    <sortCondition ref="A10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workbookViewId="0">
      <selection activeCell="H3" sqref="H3"/>
    </sheetView>
  </sheetViews>
  <sheetFormatPr baseColWidth="10" defaultRowHeight="15" x14ac:dyDescent="0.25"/>
  <cols>
    <col min="1" max="1" width="45.28515625" style="5" bestFit="1" customWidth="1"/>
    <col min="2" max="2" width="45.28515625" style="5" customWidth="1"/>
    <col min="3" max="3" width="11.42578125" style="5"/>
    <col min="4" max="4" width="12.5703125" style="5" bestFit="1" customWidth="1"/>
    <col min="5" max="6" width="11.42578125" style="5"/>
    <col min="7" max="7" width="11.42578125" style="3"/>
  </cols>
  <sheetData>
    <row r="1" spans="1:7" x14ac:dyDescent="0.25">
      <c r="A1" s="1" t="s">
        <v>59</v>
      </c>
      <c r="B1" s="1" t="s">
        <v>89</v>
      </c>
      <c r="C1" s="1" t="s">
        <v>0</v>
      </c>
      <c r="D1" s="1" t="s">
        <v>178</v>
      </c>
      <c r="E1" s="1" t="s">
        <v>36</v>
      </c>
      <c r="F1" s="1" t="s">
        <v>1</v>
      </c>
      <c r="G1" s="1" t="s">
        <v>542</v>
      </c>
    </row>
    <row r="2" spans="1:7" x14ac:dyDescent="0.25">
      <c r="A2" s="2" t="s">
        <v>374</v>
      </c>
      <c r="B2" s="2" t="s">
        <v>100</v>
      </c>
      <c r="C2" s="3"/>
      <c r="D2" s="11">
        <f>E2/2000</f>
        <v>2.8999999999999998E-3</v>
      </c>
      <c r="E2" s="3">
        <v>5.8</v>
      </c>
      <c r="F2" s="4">
        <f t="shared" ref="F2:F38" si="0">C2*E2</f>
        <v>0</v>
      </c>
      <c r="G2" s="3" t="s">
        <v>543</v>
      </c>
    </row>
    <row r="3" spans="1:7" x14ac:dyDescent="0.25">
      <c r="A3" s="2" t="s">
        <v>375</v>
      </c>
      <c r="B3" s="2" t="s">
        <v>100</v>
      </c>
      <c r="C3" s="3"/>
      <c r="D3" s="11">
        <f>E3/3300</f>
        <v>3.6363636363636361E-4</v>
      </c>
      <c r="E3" s="3">
        <v>1.2</v>
      </c>
      <c r="F3" s="4">
        <f t="shared" si="0"/>
        <v>0</v>
      </c>
      <c r="G3" s="3" t="s">
        <v>543</v>
      </c>
    </row>
    <row r="4" spans="1:7" x14ac:dyDescent="0.25">
      <c r="A4" s="2" t="s">
        <v>376</v>
      </c>
      <c r="B4" s="2" t="s">
        <v>100</v>
      </c>
      <c r="C4" s="3"/>
      <c r="D4" s="11">
        <f>E4/800</f>
        <v>1.7312499999999998E-2</v>
      </c>
      <c r="E4" s="3">
        <v>13.85</v>
      </c>
      <c r="F4" s="4">
        <f t="shared" si="0"/>
        <v>0</v>
      </c>
      <c r="G4" s="3" t="s">
        <v>543</v>
      </c>
    </row>
    <row r="5" spans="1:7" x14ac:dyDescent="0.25">
      <c r="A5" s="6" t="s">
        <v>366</v>
      </c>
      <c r="B5" s="6" t="s">
        <v>131</v>
      </c>
      <c r="D5" s="11">
        <f>E5/1000</f>
        <v>1.5619999999999998E-2</v>
      </c>
      <c r="E5" s="7">
        <v>15.62</v>
      </c>
      <c r="F5" s="8">
        <f t="shared" si="0"/>
        <v>0</v>
      </c>
      <c r="G5" s="3" t="s">
        <v>543</v>
      </c>
    </row>
    <row r="6" spans="1:7" x14ac:dyDescent="0.25">
      <c r="A6" s="6" t="s">
        <v>373</v>
      </c>
      <c r="B6" s="6" t="s">
        <v>131</v>
      </c>
      <c r="D6" s="11">
        <f>E6/800</f>
        <v>1.4999999999999999E-2</v>
      </c>
      <c r="E6" s="7">
        <v>12</v>
      </c>
      <c r="F6" s="8">
        <f t="shared" si="0"/>
        <v>0</v>
      </c>
      <c r="G6" s="3" t="s">
        <v>543</v>
      </c>
    </row>
    <row r="7" spans="1:7" x14ac:dyDescent="0.25">
      <c r="A7" s="12" t="s">
        <v>123</v>
      </c>
      <c r="B7" s="2" t="s">
        <v>124</v>
      </c>
      <c r="D7" s="11"/>
      <c r="E7" s="3">
        <v>13.2</v>
      </c>
      <c r="F7" s="4">
        <f t="shared" si="0"/>
        <v>0</v>
      </c>
    </row>
    <row r="8" spans="1:7" x14ac:dyDescent="0.25">
      <c r="A8" s="12" t="s">
        <v>128</v>
      </c>
      <c r="B8" s="2" t="s">
        <v>124</v>
      </c>
      <c r="C8" s="3"/>
      <c r="D8" s="11"/>
      <c r="E8" s="3">
        <v>8.5</v>
      </c>
      <c r="F8" s="4">
        <f t="shared" si="0"/>
        <v>0</v>
      </c>
    </row>
    <row r="9" spans="1:7" x14ac:dyDescent="0.25">
      <c r="A9" s="12" t="s">
        <v>130</v>
      </c>
      <c r="B9" s="2" t="s">
        <v>124</v>
      </c>
      <c r="C9" s="3"/>
      <c r="D9" s="11"/>
      <c r="E9" s="3">
        <v>6.29</v>
      </c>
      <c r="F9" s="4">
        <f t="shared" si="0"/>
        <v>0</v>
      </c>
    </row>
    <row r="10" spans="1:7" x14ac:dyDescent="0.25">
      <c r="A10" s="12" t="s">
        <v>88</v>
      </c>
      <c r="B10" s="2" t="s">
        <v>91</v>
      </c>
      <c r="C10" s="3"/>
      <c r="D10" s="11"/>
      <c r="E10" s="3">
        <v>9.9</v>
      </c>
      <c r="F10" s="4">
        <f t="shared" si="0"/>
        <v>0</v>
      </c>
    </row>
    <row r="11" spans="1:7" x14ac:dyDescent="0.25">
      <c r="A11" s="6" t="s">
        <v>367</v>
      </c>
      <c r="B11" s="6" t="s">
        <v>131</v>
      </c>
      <c r="D11" s="11">
        <f>E11/1000</f>
        <v>8.8800000000000007E-3</v>
      </c>
      <c r="E11" s="7">
        <v>8.8800000000000008</v>
      </c>
      <c r="F11" s="8">
        <f t="shared" si="0"/>
        <v>0</v>
      </c>
      <c r="G11" s="3" t="s">
        <v>543</v>
      </c>
    </row>
    <row r="12" spans="1:7" x14ac:dyDescent="0.25">
      <c r="A12" s="12" t="s">
        <v>129</v>
      </c>
      <c r="B12" s="2" t="s">
        <v>124</v>
      </c>
      <c r="C12" s="3"/>
      <c r="D12" s="11"/>
      <c r="E12" s="3">
        <v>14.29</v>
      </c>
      <c r="F12" s="4">
        <f t="shared" si="0"/>
        <v>0</v>
      </c>
    </row>
    <row r="13" spans="1:7" x14ac:dyDescent="0.25">
      <c r="A13" s="6" t="s">
        <v>368</v>
      </c>
      <c r="B13" s="6" t="s">
        <v>131</v>
      </c>
      <c r="D13" s="11">
        <f>E13/1000</f>
        <v>7.4000000000000003E-3</v>
      </c>
      <c r="E13" s="7">
        <v>7.4</v>
      </c>
      <c r="F13" s="8">
        <f t="shared" si="0"/>
        <v>0</v>
      </c>
      <c r="G13" s="3" t="s">
        <v>543</v>
      </c>
    </row>
    <row r="14" spans="1:7" x14ac:dyDescent="0.25">
      <c r="A14" s="2" t="s">
        <v>381</v>
      </c>
      <c r="B14" s="2" t="s">
        <v>124</v>
      </c>
      <c r="C14" s="3"/>
      <c r="D14" s="11">
        <f>E14/2000</f>
        <v>5.2950000000000002E-3</v>
      </c>
      <c r="E14" s="3">
        <v>10.59</v>
      </c>
      <c r="F14" s="4">
        <f t="shared" si="0"/>
        <v>0</v>
      </c>
      <c r="G14" s="3" t="s">
        <v>543</v>
      </c>
    </row>
    <row r="15" spans="1:7" x14ac:dyDescent="0.25">
      <c r="A15" s="2" t="s">
        <v>377</v>
      </c>
      <c r="B15" s="2" t="s">
        <v>100</v>
      </c>
      <c r="C15" s="3"/>
      <c r="D15" s="11">
        <f>E15/5000</f>
        <v>4.0119999999999999E-3</v>
      </c>
      <c r="E15" s="3">
        <v>20.059999999999999</v>
      </c>
      <c r="F15" s="4">
        <f t="shared" si="0"/>
        <v>0</v>
      </c>
      <c r="G15" s="3" t="s">
        <v>543</v>
      </c>
    </row>
    <row r="16" spans="1:7" x14ac:dyDescent="0.25">
      <c r="A16" s="2" t="s">
        <v>378</v>
      </c>
      <c r="B16" s="2" t="s">
        <v>100</v>
      </c>
      <c r="C16" s="3"/>
      <c r="D16" s="11">
        <f>E16/1800</f>
        <v>4.9722222222222216E-3</v>
      </c>
      <c r="E16" s="3">
        <v>8.9499999999999993</v>
      </c>
      <c r="F16" s="4">
        <f t="shared" si="0"/>
        <v>0</v>
      </c>
      <c r="G16" s="3" t="s">
        <v>543</v>
      </c>
    </row>
    <row r="17" spans="1:7" x14ac:dyDescent="0.25">
      <c r="A17" s="2" t="s">
        <v>379</v>
      </c>
      <c r="B17" s="2" t="s">
        <v>91</v>
      </c>
      <c r="C17" s="3"/>
      <c r="D17" s="11">
        <f>E17/1550</f>
        <v>8.3225806451612903E-3</v>
      </c>
      <c r="E17" s="3">
        <v>12.9</v>
      </c>
      <c r="F17" s="4">
        <f t="shared" si="0"/>
        <v>0</v>
      </c>
      <c r="G17" s="3" t="s">
        <v>543</v>
      </c>
    </row>
    <row r="18" spans="1:7" x14ac:dyDescent="0.25">
      <c r="A18" s="6" t="s">
        <v>383</v>
      </c>
      <c r="B18" s="6" t="s">
        <v>131</v>
      </c>
      <c r="D18" s="11">
        <f>E18/1200</f>
        <v>1.0475E-2</v>
      </c>
      <c r="E18" s="7">
        <v>12.57</v>
      </c>
      <c r="F18" s="8">
        <f t="shared" si="0"/>
        <v>0</v>
      </c>
      <c r="G18" s="3" t="s">
        <v>543</v>
      </c>
    </row>
    <row r="19" spans="1:7" x14ac:dyDescent="0.25">
      <c r="A19" s="6" t="s">
        <v>380</v>
      </c>
      <c r="B19" s="6" t="s">
        <v>162</v>
      </c>
      <c r="D19" s="11">
        <f>E19/12000</f>
        <v>9.124999999999999E-4</v>
      </c>
      <c r="E19" s="7">
        <v>10.95</v>
      </c>
      <c r="F19" s="8">
        <f t="shared" si="0"/>
        <v>0</v>
      </c>
      <c r="G19" s="3" t="s">
        <v>543</v>
      </c>
    </row>
    <row r="20" spans="1:7" x14ac:dyDescent="0.25">
      <c r="A20" s="6" t="s">
        <v>372</v>
      </c>
      <c r="B20" s="6" t="s">
        <v>131</v>
      </c>
      <c r="D20" s="11">
        <f>E20/630</f>
        <v>2.8999999999999998E-2</v>
      </c>
      <c r="E20" s="7">
        <v>18.27</v>
      </c>
      <c r="F20" s="8">
        <f t="shared" si="0"/>
        <v>0</v>
      </c>
      <c r="G20" s="3" t="s">
        <v>543</v>
      </c>
    </row>
    <row r="21" spans="1:7" x14ac:dyDescent="0.25">
      <c r="A21" s="2" t="s">
        <v>382</v>
      </c>
      <c r="B21" s="2" t="s">
        <v>100</v>
      </c>
      <c r="C21" s="3"/>
      <c r="D21" s="11">
        <f>E21/2000</f>
        <v>4.3999999999999997E-2</v>
      </c>
      <c r="E21" s="3">
        <v>88</v>
      </c>
      <c r="F21" s="4">
        <f t="shared" si="0"/>
        <v>0</v>
      </c>
      <c r="G21" s="3" t="s">
        <v>543</v>
      </c>
    </row>
    <row r="22" spans="1:7" x14ac:dyDescent="0.25">
      <c r="A22" s="6" t="s">
        <v>384</v>
      </c>
      <c r="B22" s="6" t="s">
        <v>162</v>
      </c>
      <c r="D22" s="11">
        <f>E22/3000</f>
        <v>3.3166666666666665E-3</v>
      </c>
      <c r="E22" s="7">
        <v>9.9499999999999993</v>
      </c>
      <c r="F22" s="8">
        <f t="shared" si="0"/>
        <v>0</v>
      </c>
      <c r="G22" s="3" t="s">
        <v>543</v>
      </c>
    </row>
    <row r="23" spans="1:7" x14ac:dyDescent="0.25">
      <c r="A23" s="2" t="s">
        <v>385</v>
      </c>
      <c r="B23" s="2" t="s">
        <v>100</v>
      </c>
      <c r="C23" s="3"/>
      <c r="D23" s="11">
        <f>E23/1000</f>
        <v>1.2E-2</v>
      </c>
      <c r="E23" s="3">
        <v>12</v>
      </c>
      <c r="F23" s="4">
        <f t="shared" si="0"/>
        <v>0</v>
      </c>
      <c r="G23" s="3" t="s">
        <v>543</v>
      </c>
    </row>
    <row r="24" spans="1:7" x14ac:dyDescent="0.25">
      <c r="A24" s="16" t="s">
        <v>92</v>
      </c>
      <c r="B24" s="6" t="s">
        <v>91</v>
      </c>
      <c r="C24" s="7"/>
      <c r="D24" s="10"/>
      <c r="E24" s="7"/>
      <c r="F24" s="8">
        <f t="shared" si="0"/>
        <v>0</v>
      </c>
    </row>
    <row r="25" spans="1:7" x14ac:dyDescent="0.25">
      <c r="A25" s="2" t="s">
        <v>386</v>
      </c>
      <c r="B25" s="2" t="s">
        <v>100</v>
      </c>
      <c r="C25" s="3"/>
      <c r="D25" s="11">
        <f>E25/4000</f>
        <v>4.9749999999999994E-3</v>
      </c>
      <c r="E25" s="3">
        <v>19.899999999999999</v>
      </c>
      <c r="F25" s="4">
        <f t="shared" si="0"/>
        <v>0</v>
      </c>
      <c r="G25" s="3" t="s">
        <v>543</v>
      </c>
    </row>
    <row r="26" spans="1:7" x14ac:dyDescent="0.25">
      <c r="A26" s="2" t="s">
        <v>387</v>
      </c>
      <c r="B26" s="2" t="s">
        <v>100</v>
      </c>
      <c r="C26" s="3"/>
      <c r="D26" s="11">
        <f>E26/2250</f>
        <v>4.9066666666666659E-3</v>
      </c>
      <c r="E26" s="3">
        <v>11.04</v>
      </c>
      <c r="F26" s="4">
        <f t="shared" si="0"/>
        <v>0</v>
      </c>
      <c r="G26" s="3" t="s">
        <v>543</v>
      </c>
    </row>
    <row r="27" spans="1:7" x14ac:dyDescent="0.25">
      <c r="A27" s="12" t="s">
        <v>125</v>
      </c>
      <c r="B27" s="2" t="s">
        <v>124</v>
      </c>
      <c r="C27" s="3"/>
      <c r="D27" s="11"/>
      <c r="E27" s="3">
        <v>14</v>
      </c>
      <c r="F27" s="4">
        <f t="shared" si="0"/>
        <v>0</v>
      </c>
    </row>
    <row r="28" spans="1:7" x14ac:dyDescent="0.25">
      <c r="A28" s="12" t="s">
        <v>127</v>
      </c>
      <c r="B28" s="2" t="s">
        <v>124</v>
      </c>
      <c r="C28" s="3"/>
      <c r="D28" s="11"/>
      <c r="E28" s="3">
        <v>6.9</v>
      </c>
      <c r="F28" s="4">
        <f t="shared" si="0"/>
        <v>0</v>
      </c>
    </row>
    <row r="29" spans="1:7" x14ac:dyDescent="0.25">
      <c r="A29" s="6" t="s">
        <v>369</v>
      </c>
      <c r="B29" s="6" t="s">
        <v>131</v>
      </c>
      <c r="D29" s="11">
        <f>E29/1000</f>
        <v>2.8120000000000003E-2</v>
      </c>
      <c r="E29" s="7">
        <v>28.12</v>
      </c>
      <c r="F29" s="8">
        <f t="shared" si="0"/>
        <v>0</v>
      </c>
      <c r="G29" s="3" t="s">
        <v>543</v>
      </c>
    </row>
    <row r="30" spans="1:7" x14ac:dyDescent="0.25">
      <c r="A30" s="2" t="s">
        <v>388</v>
      </c>
      <c r="B30" s="2" t="s">
        <v>100</v>
      </c>
      <c r="C30" s="3"/>
      <c r="D30" s="11">
        <f>E30/1000</f>
        <v>3.5999999999999997E-2</v>
      </c>
      <c r="E30" s="3">
        <v>36</v>
      </c>
      <c r="F30" s="4">
        <f t="shared" si="0"/>
        <v>0</v>
      </c>
      <c r="G30" s="3" t="s">
        <v>543</v>
      </c>
    </row>
    <row r="31" spans="1:7" x14ac:dyDescent="0.25">
      <c r="A31" s="12" t="s">
        <v>87</v>
      </c>
      <c r="B31" s="2" t="s">
        <v>91</v>
      </c>
      <c r="C31" s="3"/>
      <c r="D31" s="11"/>
      <c r="E31" s="3">
        <v>30</v>
      </c>
      <c r="F31" s="4">
        <f t="shared" si="0"/>
        <v>0</v>
      </c>
    </row>
    <row r="32" spans="1:7" x14ac:dyDescent="0.25">
      <c r="A32" s="2" t="s">
        <v>389</v>
      </c>
      <c r="B32" s="2" t="s">
        <v>100</v>
      </c>
      <c r="C32" s="3"/>
      <c r="D32" s="11">
        <f>E32/3600</f>
        <v>2.7750000000000001E-3</v>
      </c>
      <c r="E32" s="3">
        <v>9.99</v>
      </c>
      <c r="F32" s="4">
        <f t="shared" si="0"/>
        <v>0</v>
      </c>
      <c r="G32" s="3" t="s">
        <v>543</v>
      </c>
    </row>
    <row r="33" spans="1:7" x14ac:dyDescent="0.25">
      <c r="A33" s="2" t="s">
        <v>390</v>
      </c>
      <c r="B33" s="2" t="s">
        <v>100</v>
      </c>
      <c r="C33" s="3"/>
      <c r="D33" s="11">
        <f>E33/800</f>
        <v>4.3737500000000006E-2</v>
      </c>
      <c r="E33" s="3">
        <v>34.99</v>
      </c>
      <c r="F33" s="4">
        <f t="shared" si="0"/>
        <v>0</v>
      </c>
      <c r="G33" s="3" t="s">
        <v>543</v>
      </c>
    </row>
    <row r="34" spans="1:7" x14ac:dyDescent="0.25">
      <c r="A34" s="2" t="s">
        <v>391</v>
      </c>
      <c r="B34" s="2" t="s">
        <v>100</v>
      </c>
      <c r="C34" s="3"/>
      <c r="D34" s="11">
        <f>E34/3000</f>
        <v>3.9966666666666666E-3</v>
      </c>
      <c r="E34" s="3">
        <v>11.99</v>
      </c>
      <c r="F34" s="4">
        <f t="shared" si="0"/>
        <v>0</v>
      </c>
      <c r="G34" s="3" t="s">
        <v>543</v>
      </c>
    </row>
    <row r="35" spans="1:7" x14ac:dyDescent="0.25">
      <c r="A35" s="12" t="s">
        <v>126</v>
      </c>
      <c r="B35" s="2" t="s">
        <v>124</v>
      </c>
      <c r="C35" s="3"/>
      <c r="D35" s="11"/>
      <c r="E35" s="3">
        <v>5.29</v>
      </c>
      <c r="F35" s="4">
        <f t="shared" si="0"/>
        <v>0</v>
      </c>
    </row>
    <row r="36" spans="1:7" x14ac:dyDescent="0.25">
      <c r="A36" s="6" t="s">
        <v>370</v>
      </c>
      <c r="B36" s="6" t="s">
        <v>131</v>
      </c>
      <c r="D36" s="11">
        <f>E36/800</f>
        <v>1.3325E-2</v>
      </c>
      <c r="E36" s="7">
        <v>10.66</v>
      </c>
      <c r="F36" s="8">
        <f t="shared" si="0"/>
        <v>0</v>
      </c>
      <c r="G36" s="3" t="s">
        <v>543</v>
      </c>
    </row>
    <row r="37" spans="1:7" x14ac:dyDescent="0.25">
      <c r="A37" s="6" t="s">
        <v>371</v>
      </c>
      <c r="B37" s="6" t="s">
        <v>131</v>
      </c>
      <c r="D37" s="11">
        <f>E37/500</f>
        <v>1.4240000000000001E-2</v>
      </c>
      <c r="E37" s="7">
        <v>7.12</v>
      </c>
      <c r="F37" s="8">
        <f t="shared" si="0"/>
        <v>0</v>
      </c>
      <c r="G37" s="3" t="s">
        <v>543</v>
      </c>
    </row>
    <row r="38" spans="1:7" x14ac:dyDescent="0.25">
      <c r="A38" s="12" t="s">
        <v>60</v>
      </c>
      <c r="B38" s="2" t="s">
        <v>100</v>
      </c>
      <c r="C38" s="3"/>
      <c r="D38" s="11"/>
      <c r="E38" s="3">
        <v>14.5</v>
      </c>
      <c r="F38" s="4">
        <f t="shared" si="0"/>
        <v>0</v>
      </c>
    </row>
    <row r="39" spans="1:7" x14ac:dyDescent="0.25">
      <c r="D39" s="11"/>
    </row>
    <row r="40" spans="1:7" x14ac:dyDescent="0.25">
      <c r="D40" s="11"/>
    </row>
    <row r="41" spans="1:7" x14ac:dyDescent="0.25">
      <c r="D41" s="11"/>
    </row>
    <row r="42" spans="1:7" x14ac:dyDescent="0.25">
      <c r="D42" s="11"/>
    </row>
    <row r="43" spans="1:7" x14ac:dyDescent="0.25">
      <c r="D43" s="11"/>
    </row>
    <row r="44" spans="1:7" x14ac:dyDescent="0.25">
      <c r="D44" s="11"/>
    </row>
    <row r="45" spans="1:7" x14ac:dyDescent="0.25">
      <c r="D45" s="11"/>
    </row>
    <row r="46" spans="1:7" x14ac:dyDescent="0.25">
      <c r="D46" s="11"/>
    </row>
    <row r="47" spans="1:7" x14ac:dyDescent="0.25">
      <c r="D47" s="11"/>
    </row>
    <row r="48" spans="1:7" x14ac:dyDescent="0.25">
      <c r="D48" s="11"/>
    </row>
    <row r="49" spans="4:4" x14ac:dyDescent="0.25">
      <c r="D49" s="11"/>
    </row>
    <row r="50" spans="4:4" x14ac:dyDescent="0.25">
      <c r="D50" s="11"/>
    </row>
    <row r="51" spans="4:4" x14ac:dyDescent="0.25">
      <c r="D51" s="11"/>
    </row>
    <row r="52" spans="4:4" x14ac:dyDescent="0.25">
      <c r="D52" s="11"/>
    </row>
    <row r="53" spans="4:4" x14ac:dyDescent="0.25">
      <c r="D53" s="11"/>
    </row>
    <row r="54" spans="4:4" x14ac:dyDescent="0.25">
      <c r="D54" s="11"/>
    </row>
    <row r="55" spans="4:4" x14ac:dyDescent="0.25">
      <c r="D55" s="11"/>
    </row>
    <row r="56" spans="4:4" x14ac:dyDescent="0.25">
      <c r="D56" s="11"/>
    </row>
    <row r="57" spans="4:4" x14ac:dyDescent="0.25">
      <c r="D57" s="11"/>
    </row>
    <row r="58" spans="4:4" x14ac:dyDescent="0.25">
      <c r="D58" s="11"/>
    </row>
    <row r="59" spans="4:4" x14ac:dyDescent="0.25">
      <c r="D59" s="11"/>
    </row>
    <row r="60" spans="4:4" x14ac:dyDescent="0.25">
      <c r="D60" s="11"/>
    </row>
    <row r="61" spans="4:4" x14ac:dyDescent="0.25">
      <c r="D61" s="11"/>
    </row>
    <row r="62" spans="4:4" x14ac:dyDescent="0.25">
      <c r="D62" s="11"/>
    </row>
    <row r="63" spans="4:4" x14ac:dyDescent="0.25">
      <c r="D63" s="11"/>
    </row>
    <row r="64" spans="4:4" x14ac:dyDescent="0.25">
      <c r="D64" s="11"/>
    </row>
    <row r="65" spans="4:4" x14ac:dyDescent="0.25">
      <c r="D65" s="11"/>
    </row>
    <row r="66" spans="4:4" x14ac:dyDescent="0.25">
      <c r="D66" s="11"/>
    </row>
    <row r="67" spans="4:4" x14ac:dyDescent="0.25">
      <c r="D67" s="11"/>
    </row>
    <row r="68" spans="4:4" x14ac:dyDescent="0.25">
      <c r="D68" s="11"/>
    </row>
    <row r="69" spans="4:4" x14ac:dyDescent="0.25">
      <c r="D69" s="11"/>
    </row>
    <row r="70" spans="4:4" x14ac:dyDescent="0.25">
      <c r="D70" s="11"/>
    </row>
    <row r="71" spans="4:4" x14ac:dyDescent="0.25">
      <c r="D71" s="11"/>
    </row>
    <row r="72" spans="4:4" x14ac:dyDescent="0.25">
      <c r="D72" s="11"/>
    </row>
    <row r="73" spans="4:4" x14ac:dyDescent="0.25">
      <c r="D73" s="11"/>
    </row>
    <row r="74" spans="4:4" x14ac:dyDescent="0.25">
      <c r="D74" s="11"/>
    </row>
    <row r="75" spans="4:4" x14ac:dyDescent="0.25">
      <c r="D75" s="11"/>
    </row>
    <row r="76" spans="4:4" x14ac:dyDescent="0.25">
      <c r="D76" s="11"/>
    </row>
    <row r="77" spans="4:4" x14ac:dyDescent="0.25">
      <c r="D77" s="11"/>
    </row>
    <row r="78" spans="4:4" x14ac:dyDescent="0.25">
      <c r="D78" s="11"/>
    </row>
    <row r="79" spans="4:4" x14ac:dyDescent="0.25">
      <c r="D79" s="11"/>
    </row>
    <row r="80" spans="4:4" x14ac:dyDescent="0.25">
      <c r="D80" s="11"/>
    </row>
    <row r="81" spans="4:4" x14ac:dyDescent="0.25">
      <c r="D81" s="11"/>
    </row>
    <row r="82" spans="4:4" x14ac:dyDescent="0.25">
      <c r="D82" s="11"/>
    </row>
    <row r="83" spans="4:4" x14ac:dyDescent="0.25">
      <c r="D83" s="11"/>
    </row>
    <row r="84" spans="4:4" x14ac:dyDescent="0.25">
      <c r="D84" s="11"/>
    </row>
    <row r="85" spans="4:4" x14ac:dyDescent="0.25">
      <c r="D85" s="11"/>
    </row>
    <row r="86" spans="4:4" x14ac:dyDescent="0.25">
      <c r="D86" s="11"/>
    </row>
    <row r="87" spans="4:4" x14ac:dyDescent="0.25">
      <c r="D87" s="11"/>
    </row>
    <row r="88" spans="4:4" x14ac:dyDescent="0.25">
      <c r="D88" s="11"/>
    </row>
    <row r="89" spans="4:4" x14ac:dyDescent="0.25">
      <c r="D89" s="11"/>
    </row>
  </sheetData>
  <autoFilter ref="A1:G38"/>
  <sortState ref="A2:P38">
    <sortCondition ref="A38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" workbookViewId="0">
      <selection activeCell="A2" sqref="A1:H1048576"/>
    </sheetView>
  </sheetViews>
  <sheetFormatPr baseColWidth="10" defaultRowHeight="15" x14ac:dyDescent="0.25"/>
  <cols>
    <col min="1" max="1" width="40.85546875" style="5" bestFit="1" customWidth="1"/>
    <col min="2" max="2" width="40.85546875" style="5" customWidth="1"/>
    <col min="3" max="4" width="11.42578125" style="5"/>
    <col min="5" max="5" width="15.7109375" style="5" bestFit="1" customWidth="1"/>
    <col min="6" max="7" width="11.42578125" style="5"/>
    <col min="8" max="8" width="11.42578125" style="3"/>
  </cols>
  <sheetData>
    <row r="1" spans="1:8" x14ac:dyDescent="0.25">
      <c r="A1" s="1" t="s">
        <v>6</v>
      </c>
      <c r="B1" s="1" t="s">
        <v>89</v>
      </c>
      <c r="C1" s="1" t="s">
        <v>0</v>
      </c>
      <c r="D1" s="1" t="s">
        <v>180</v>
      </c>
      <c r="E1" s="1" t="s">
        <v>181</v>
      </c>
      <c r="F1" s="1" t="s">
        <v>36</v>
      </c>
      <c r="G1" s="1" t="s">
        <v>1</v>
      </c>
      <c r="H1" s="1" t="s">
        <v>542</v>
      </c>
    </row>
    <row r="2" spans="1:8" x14ac:dyDescent="0.25">
      <c r="A2" s="40" t="s">
        <v>392</v>
      </c>
      <c r="B2" s="6" t="s">
        <v>131</v>
      </c>
      <c r="E2" s="11">
        <f>F2/1082</f>
        <v>7.1626617375231049E-3</v>
      </c>
      <c r="F2" s="7">
        <v>7.75</v>
      </c>
      <c r="H2" s="3" t="s">
        <v>543</v>
      </c>
    </row>
    <row r="3" spans="1:8" x14ac:dyDescent="0.25">
      <c r="A3" s="6" t="s">
        <v>393</v>
      </c>
      <c r="B3" s="6" t="s">
        <v>131</v>
      </c>
      <c r="E3" s="11">
        <f>F3/1000</f>
        <v>2.6099999999999999E-3</v>
      </c>
      <c r="F3" s="7">
        <v>2.61</v>
      </c>
      <c r="H3" s="3" t="s">
        <v>543</v>
      </c>
    </row>
    <row r="4" spans="1:8" x14ac:dyDescent="0.25">
      <c r="A4" s="6" t="s">
        <v>394</v>
      </c>
      <c r="B4" s="6" t="s">
        <v>131</v>
      </c>
      <c r="E4" s="11">
        <f>F4/1000</f>
        <v>5.8499999999999993E-3</v>
      </c>
      <c r="F4" s="7">
        <v>5.85</v>
      </c>
      <c r="H4" s="3" t="s">
        <v>543</v>
      </c>
    </row>
    <row r="5" spans="1:8" x14ac:dyDescent="0.25">
      <c r="A5" s="6" t="s">
        <v>395</v>
      </c>
      <c r="B5" s="6" t="s">
        <v>131</v>
      </c>
      <c r="E5" s="11">
        <f>F5/240</f>
        <v>1.7500000000000002E-2</v>
      </c>
      <c r="F5" s="7">
        <v>4.2</v>
      </c>
      <c r="H5" s="3" t="s">
        <v>543</v>
      </c>
    </row>
    <row r="6" spans="1:8" x14ac:dyDescent="0.25">
      <c r="A6" s="6" t="s">
        <v>396</v>
      </c>
      <c r="B6" s="6" t="s">
        <v>131</v>
      </c>
      <c r="E6" s="11">
        <f>F6/250</f>
        <v>1.6559999999999998E-2</v>
      </c>
      <c r="F6" s="7">
        <v>4.1399999999999997</v>
      </c>
      <c r="H6" s="3" t="s">
        <v>543</v>
      </c>
    </row>
    <row r="7" spans="1:8" x14ac:dyDescent="0.25">
      <c r="A7" s="6" t="s">
        <v>397</v>
      </c>
      <c r="B7" s="6" t="s">
        <v>131</v>
      </c>
      <c r="D7" s="11">
        <f>F7/30</f>
        <v>0.12533333333333332</v>
      </c>
      <c r="E7" s="11"/>
      <c r="F7" s="7">
        <v>3.76</v>
      </c>
      <c r="H7" s="3" t="s">
        <v>544</v>
      </c>
    </row>
    <row r="8" spans="1:8" x14ac:dyDescent="0.25">
      <c r="A8" s="6" t="s">
        <v>398</v>
      </c>
      <c r="B8" s="6" t="s">
        <v>131</v>
      </c>
      <c r="E8" s="11">
        <f>F8/450</f>
        <v>1.1088888888888889E-2</v>
      </c>
      <c r="F8" s="7">
        <v>4.99</v>
      </c>
      <c r="H8" s="3" t="s">
        <v>543</v>
      </c>
    </row>
    <row r="9" spans="1:8" x14ac:dyDescent="0.25">
      <c r="A9" s="6" t="s">
        <v>399</v>
      </c>
      <c r="B9" s="6" t="s">
        <v>131</v>
      </c>
      <c r="E9" s="11">
        <f>F9/500</f>
        <v>4.2399999999999998E-3</v>
      </c>
      <c r="F9" s="7">
        <v>2.12</v>
      </c>
      <c r="H9" s="3" t="s">
        <v>543</v>
      </c>
    </row>
    <row r="10" spans="1:8" x14ac:dyDescent="0.25">
      <c r="A10" s="6" t="s">
        <v>400</v>
      </c>
      <c r="B10" s="6" t="s">
        <v>131</v>
      </c>
      <c r="E10" s="11">
        <f>F10/500</f>
        <v>9.2599999999999991E-3</v>
      </c>
      <c r="F10" s="7">
        <v>4.63</v>
      </c>
      <c r="H10" s="3" t="s">
        <v>543</v>
      </c>
    </row>
    <row r="11" spans="1:8" x14ac:dyDescent="0.25">
      <c r="A11" s="6" t="s">
        <v>401</v>
      </c>
      <c r="B11" s="6" t="s">
        <v>131</v>
      </c>
      <c r="E11" s="11">
        <f>F11/500</f>
        <v>7.62E-3</v>
      </c>
      <c r="F11" s="7">
        <v>3.81</v>
      </c>
      <c r="H11" s="3" t="s">
        <v>543</v>
      </c>
    </row>
    <row r="12" spans="1:8" x14ac:dyDescent="0.25">
      <c r="A12" s="6" t="s">
        <v>402</v>
      </c>
      <c r="B12" s="6" t="s">
        <v>131</v>
      </c>
      <c r="E12" s="11">
        <f>F12/500</f>
        <v>2.3719999999999998E-2</v>
      </c>
      <c r="F12" s="7">
        <v>11.86</v>
      </c>
      <c r="H12" s="3" t="s">
        <v>543</v>
      </c>
    </row>
    <row r="13" spans="1:8" x14ac:dyDescent="0.25">
      <c r="A13" s="6" t="s">
        <v>403</v>
      </c>
      <c r="B13" s="6" t="s">
        <v>131</v>
      </c>
      <c r="E13" s="11">
        <f>F13/(6*280)</f>
        <v>2.0107142857142858E-2</v>
      </c>
      <c r="F13" s="7">
        <v>33.78</v>
      </c>
      <c r="H13" s="3" t="s">
        <v>543</v>
      </c>
    </row>
    <row r="14" spans="1:8" x14ac:dyDescent="0.25">
      <c r="A14" s="6" t="s">
        <v>404</v>
      </c>
      <c r="B14" s="6" t="s">
        <v>131</v>
      </c>
      <c r="D14" s="11">
        <f>F14/60</f>
        <v>0.1295</v>
      </c>
      <c r="E14" s="11"/>
      <c r="F14" s="7">
        <v>7.77</v>
      </c>
      <c r="H14" s="3" t="s">
        <v>544</v>
      </c>
    </row>
    <row r="15" spans="1:8" x14ac:dyDescent="0.25">
      <c r="A15" s="12" t="s">
        <v>41</v>
      </c>
      <c r="B15" s="2" t="s">
        <v>98</v>
      </c>
      <c r="C15" s="3"/>
      <c r="D15" s="3"/>
      <c r="E15" s="11"/>
      <c r="F15" s="3">
        <v>4.99</v>
      </c>
      <c r="G15" s="4">
        <f>C15*F15</f>
        <v>0</v>
      </c>
    </row>
    <row r="16" spans="1:8" x14ac:dyDescent="0.25">
      <c r="A16" s="12" t="s">
        <v>40</v>
      </c>
      <c r="B16" s="2" t="s">
        <v>98</v>
      </c>
      <c r="C16" s="3"/>
      <c r="D16" s="3"/>
      <c r="E16" s="11"/>
      <c r="F16" s="3">
        <v>4.99</v>
      </c>
      <c r="G16" s="4">
        <f>C16*F16</f>
        <v>0</v>
      </c>
    </row>
    <row r="17" spans="1:8" x14ac:dyDescent="0.25">
      <c r="A17" s="12" t="s">
        <v>49</v>
      </c>
      <c r="B17" s="2" t="s">
        <v>98</v>
      </c>
      <c r="C17" s="3"/>
      <c r="D17" s="3"/>
      <c r="E17" s="11"/>
      <c r="F17" s="3">
        <v>5.92</v>
      </c>
      <c r="G17" s="4">
        <f>C17*F17</f>
        <v>0</v>
      </c>
    </row>
    <row r="18" spans="1:8" x14ac:dyDescent="0.25">
      <c r="A18" s="2" t="s">
        <v>405</v>
      </c>
      <c r="B18" s="2" t="s">
        <v>98</v>
      </c>
      <c r="C18" s="3"/>
      <c r="D18" s="3"/>
      <c r="E18" s="11">
        <f>F18/1000</f>
        <v>3.29E-3</v>
      </c>
      <c r="F18" s="3">
        <v>3.29</v>
      </c>
      <c r="G18" s="4">
        <f>C18*F18</f>
        <v>0</v>
      </c>
      <c r="H18" s="3" t="s">
        <v>543</v>
      </c>
    </row>
    <row r="19" spans="1:8" x14ac:dyDescent="0.25">
      <c r="A19" s="6" t="s">
        <v>406</v>
      </c>
      <c r="B19" s="6" t="s">
        <v>100</v>
      </c>
      <c r="E19" s="11">
        <f>F19/1000</f>
        <v>1.0500000000000001E-2</v>
      </c>
      <c r="F19" s="7">
        <v>10.5</v>
      </c>
      <c r="H19" s="3" t="s">
        <v>543</v>
      </c>
    </row>
    <row r="20" spans="1:8" x14ac:dyDescent="0.25">
      <c r="A20" s="6" t="s">
        <v>407</v>
      </c>
      <c r="B20" s="6" t="s">
        <v>131</v>
      </c>
      <c r="E20" s="11">
        <f>F20/100</f>
        <v>2.1899999999999999E-2</v>
      </c>
      <c r="F20" s="7">
        <v>2.19</v>
      </c>
      <c r="H20" s="3" t="s">
        <v>545</v>
      </c>
    </row>
    <row r="21" spans="1:8" x14ac:dyDescent="0.25">
      <c r="A21" s="12" t="s">
        <v>61</v>
      </c>
      <c r="B21" s="2" t="s">
        <v>100</v>
      </c>
      <c r="C21" s="3"/>
      <c r="D21" s="3"/>
      <c r="E21" s="11"/>
      <c r="F21" s="3">
        <v>13</v>
      </c>
      <c r="G21" s="4">
        <f t="shared" ref="G21:G26" si="0">C21*F21</f>
        <v>0</v>
      </c>
    </row>
    <row r="22" spans="1:8" x14ac:dyDescent="0.25">
      <c r="A22" s="12" t="s">
        <v>45</v>
      </c>
      <c r="B22" s="2" t="s">
        <v>98</v>
      </c>
      <c r="C22" s="3"/>
      <c r="D22" s="3"/>
      <c r="E22" s="11"/>
      <c r="F22" s="3">
        <v>9.59</v>
      </c>
      <c r="G22" s="4">
        <f t="shared" si="0"/>
        <v>0</v>
      </c>
    </row>
    <row r="23" spans="1:8" x14ac:dyDescent="0.25">
      <c r="A23" s="2" t="s">
        <v>408</v>
      </c>
      <c r="B23" s="2" t="s">
        <v>98</v>
      </c>
      <c r="C23" s="3"/>
      <c r="D23" s="3"/>
      <c r="E23" s="11">
        <f>F23/280</f>
        <v>1.3928571428571429E-2</v>
      </c>
      <c r="F23" s="3">
        <v>3.9</v>
      </c>
      <c r="G23" s="4">
        <f t="shared" si="0"/>
        <v>0</v>
      </c>
      <c r="H23" s="3" t="s">
        <v>543</v>
      </c>
    </row>
    <row r="24" spans="1:8" x14ac:dyDescent="0.25">
      <c r="A24" s="16" t="s">
        <v>50</v>
      </c>
      <c r="B24" s="6" t="s">
        <v>98</v>
      </c>
      <c r="C24" s="7"/>
      <c r="D24" s="7"/>
      <c r="E24" s="10">
        <f>F24/280</f>
        <v>0</v>
      </c>
      <c r="F24" s="7"/>
      <c r="G24" s="8">
        <f t="shared" si="0"/>
        <v>0</v>
      </c>
      <c r="H24" s="3" t="s">
        <v>543</v>
      </c>
    </row>
    <row r="25" spans="1:8" x14ac:dyDescent="0.25">
      <c r="A25" s="2" t="s">
        <v>409</v>
      </c>
      <c r="B25" s="2" t="s">
        <v>98</v>
      </c>
      <c r="C25" s="3"/>
      <c r="D25" s="3"/>
      <c r="E25" s="11">
        <f>F25/480</f>
        <v>1.3541666666666667E-2</v>
      </c>
      <c r="F25" s="3">
        <v>6.5</v>
      </c>
      <c r="G25" s="4">
        <f t="shared" si="0"/>
        <v>0</v>
      </c>
      <c r="H25" s="3" t="s">
        <v>543</v>
      </c>
    </row>
    <row r="26" spans="1:8" x14ac:dyDescent="0.25">
      <c r="A26" s="2" t="s">
        <v>410</v>
      </c>
      <c r="B26" s="2" t="s">
        <v>100</v>
      </c>
      <c r="C26" s="3"/>
      <c r="D26" s="3"/>
      <c r="E26" s="11">
        <f>F26/2500</f>
        <v>6.7999999999999996E-3</v>
      </c>
      <c r="F26" s="3">
        <v>17</v>
      </c>
      <c r="G26" s="4">
        <f t="shared" si="0"/>
        <v>0</v>
      </c>
      <c r="H26" s="3" t="s">
        <v>543</v>
      </c>
    </row>
    <row r="27" spans="1:8" x14ac:dyDescent="0.25">
      <c r="A27" s="2" t="s">
        <v>411</v>
      </c>
      <c r="B27" s="2" t="s">
        <v>98</v>
      </c>
      <c r="E27" s="11">
        <f>F27/2500</f>
        <v>4.9960000000000004E-3</v>
      </c>
      <c r="F27" s="5">
        <v>12.49</v>
      </c>
      <c r="H27" s="3" t="s">
        <v>543</v>
      </c>
    </row>
    <row r="28" spans="1:8" x14ac:dyDescent="0.25">
      <c r="A28" s="2" t="s">
        <v>412</v>
      </c>
      <c r="B28" s="2" t="s">
        <v>100</v>
      </c>
      <c r="C28" s="3"/>
      <c r="D28" s="3"/>
      <c r="E28" s="11">
        <f>F28/1000</f>
        <v>8.9499999999999996E-3</v>
      </c>
      <c r="F28" s="3">
        <v>8.9499999999999993</v>
      </c>
      <c r="G28" s="4">
        <f>C28*F28</f>
        <v>0</v>
      </c>
      <c r="H28" s="3" t="s">
        <v>543</v>
      </c>
    </row>
    <row r="29" spans="1:8" x14ac:dyDescent="0.25">
      <c r="A29" s="6" t="s">
        <v>413</v>
      </c>
      <c r="B29" s="2" t="s">
        <v>98</v>
      </c>
      <c r="E29" s="11">
        <f>F29/500</f>
        <v>6.7800000000000004E-3</v>
      </c>
      <c r="F29" s="7">
        <v>3.39</v>
      </c>
      <c r="H29" s="3" t="s">
        <v>543</v>
      </c>
    </row>
    <row r="30" spans="1:8" x14ac:dyDescent="0.25">
      <c r="A30" s="12" t="s">
        <v>42</v>
      </c>
      <c r="B30" s="2" t="s">
        <v>98</v>
      </c>
      <c r="C30" s="3"/>
      <c r="D30" s="3"/>
      <c r="E30" s="11"/>
      <c r="F30" s="3">
        <v>2.95</v>
      </c>
      <c r="G30" s="4">
        <f>C30*F30</f>
        <v>0</v>
      </c>
    </row>
    <row r="31" spans="1:8" x14ac:dyDescent="0.25">
      <c r="A31" s="12" t="s">
        <v>44</v>
      </c>
      <c r="B31" s="2" t="s">
        <v>98</v>
      </c>
      <c r="C31" s="3"/>
      <c r="D31" s="3"/>
      <c r="E31" s="11"/>
      <c r="F31" s="3">
        <v>5.89</v>
      </c>
      <c r="G31" s="4">
        <f>C31*F31</f>
        <v>0</v>
      </c>
    </row>
    <row r="32" spans="1:8" x14ac:dyDescent="0.25">
      <c r="A32" s="12" t="s">
        <v>62</v>
      </c>
      <c r="B32" s="2" t="s">
        <v>100</v>
      </c>
      <c r="C32" s="3"/>
      <c r="D32" s="3"/>
      <c r="E32" s="11"/>
      <c r="F32" s="3">
        <v>9.6</v>
      </c>
      <c r="G32" s="4">
        <f>C32*F32</f>
        <v>0</v>
      </c>
    </row>
    <row r="33" spans="1:8" x14ac:dyDescent="0.25">
      <c r="A33" s="12" t="s">
        <v>75</v>
      </c>
      <c r="B33" s="6" t="s">
        <v>100</v>
      </c>
      <c r="E33" s="11"/>
      <c r="F33" s="7">
        <v>2</v>
      </c>
    </row>
    <row r="34" spans="1:8" x14ac:dyDescent="0.25">
      <c r="A34" s="12" t="s">
        <v>39</v>
      </c>
      <c r="B34" s="2" t="s">
        <v>98</v>
      </c>
      <c r="C34" s="3"/>
      <c r="D34" s="3"/>
      <c r="E34" s="11"/>
      <c r="F34" s="3">
        <v>2.69</v>
      </c>
      <c r="G34" s="4">
        <f>C34*F34</f>
        <v>0</v>
      </c>
    </row>
    <row r="35" spans="1:8" x14ac:dyDescent="0.25">
      <c r="A35" s="12" t="s">
        <v>63</v>
      </c>
      <c r="B35" s="6" t="s">
        <v>100</v>
      </c>
      <c r="E35" s="11"/>
      <c r="F35" s="7">
        <v>19.5</v>
      </c>
    </row>
    <row r="36" spans="1:8" x14ac:dyDescent="0.25">
      <c r="A36" s="2" t="s">
        <v>414</v>
      </c>
      <c r="B36" s="2" t="s">
        <v>98</v>
      </c>
      <c r="C36" s="3"/>
      <c r="D36" s="3"/>
      <c r="E36" s="11">
        <f>F36/1000</f>
        <v>5.9900000000000005E-3</v>
      </c>
      <c r="F36" s="3">
        <v>5.99</v>
      </c>
      <c r="G36" s="4">
        <f>C36*F36</f>
        <v>0</v>
      </c>
      <c r="H36" s="3" t="s">
        <v>543</v>
      </c>
    </row>
    <row r="37" spans="1:8" x14ac:dyDescent="0.25">
      <c r="A37" s="6" t="s">
        <v>415</v>
      </c>
      <c r="B37" s="6" t="s">
        <v>131</v>
      </c>
      <c r="E37" s="11">
        <f>F37/1000</f>
        <v>1.1710000000000002E-2</v>
      </c>
      <c r="F37" s="7">
        <v>11.71</v>
      </c>
      <c r="H37" s="3" t="s">
        <v>543</v>
      </c>
    </row>
    <row r="38" spans="1:8" x14ac:dyDescent="0.25">
      <c r="A38" s="6" t="s">
        <v>416</v>
      </c>
      <c r="B38" s="6" t="s">
        <v>100</v>
      </c>
      <c r="E38" s="11">
        <f>F38/400</f>
        <v>4.5000000000000005E-3</v>
      </c>
      <c r="F38" s="7">
        <v>1.8</v>
      </c>
      <c r="H38" s="3" t="s">
        <v>545</v>
      </c>
    </row>
    <row r="39" spans="1:8" x14ac:dyDescent="0.25">
      <c r="A39" s="2" t="s">
        <v>417</v>
      </c>
      <c r="B39" s="2" t="s">
        <v>98</v>
      </c>
      <c r="C39" s="3"/>
      <c r="D39" s="3"/>
      <c r="E39" s="11">
        <f>F39/100</f>
        <v>6.7000000000000002E-3</v>
      </c>
      <c r="F39" s="3">
        <v>0.67</v>
      </c>
      <c r="G39" s="4">
        <f>C39*F39</f>
        <v>0</v>
      </c>
      <c r="H39" s="3" t="s">
        <v>545</v>
      </c>
    </row>
    <row r="40" spans="1:8" x14ac:dyDescent="0.25">
      <c r="A40" s="2" t="s">
        <v>418</v>
      </c>
      <c r="B40" s="2" t="s">
        <v>98</v>
      </c>
      <c r="C40" s="3"/>
      <c r="D40" s="3"/>
      <c r="E40" s="11">
        <f>F40/1000</f>
        <v>8.6499999999999997E-3</v>
      </c>
      <c r="F40" s="3">
        <v>8.65</v>
      </c>
      <c r="G40" s="4">
        <f>C40*F40</f>
        <v>0</v>
      </c>
      <c r="H40" s="3" t="s">
        <v>543</v>
      </c>
    </row>
    <row r="41" spans="1:8" x14ac:dyDescent="0.25">
      <c r="A41" s="2" t="s">
        <v>419</v>
      </c>
      <c r="B41" s="2" t="s">
        <v>98</v>
      </c>
      <c r="C41" s="3"/>
      <c r="D41" s="3"/>
      <c r="E41" s="11">
        <f>F41/125</f>
        <v>1.4880000000000001E-2</v>
      </c>
      <c r="F41" s="3">
        <v>1.86</v>
      </c>
      <c r="G41" s="4">
        <f>C41*F41</f>
        <v>0</v>
      </c>
      <c r="H41" s="3" t="s">
        <v>543</v>
      </c>
    </row>
    <row r="42" spans="1:8" x14ac:dyDescent="0.25">
      <c r="A42" s="2" t="s">
        <v>420</v>
      </c>
      <c r="B42" s="2" t="s">
        <v>100</v>
      </c>
      <c r="C42" s="3"/>
      <c r="D42" s="3"/>
      <c r="E42" s="11">
        <f>F42/125</f>
        <v>3.9359999999999999E-2</v>
      </c>
      <c r="F42" s="3">
        <v>4.92</v>
      </c>
      <c r="G42" s="4">
        <f>C42*F42</f>
        <v>0</v>
      </c>
      <c r="H42" s="3" t="s">
        <v>543</v>
      </c>
    </row>
    <row r="43" spans="1:8" x14ac:dyDescent="0.25">
      <c r="A43" s="6" t="s">
        <v>421</v>
      </c>
      <c r="B43" s="6" t="s">
        <v>100</v>
      </c>
      <c r="E43" s="11">
        <f>F43/1000</f>
        <v>1.0999999999999999E-2</v>
      </c>
      <c r="F43" s="7">
        <v>11</v>
      </c>
      <c r="H43" s="3" t="s">
        <v>543</v>
      </c>
    </row>
    <row r="44" spans="1:8" x14ac:dyDescent="0.25">
      <c r="A44" s="12" t="s">
        <v>54</v>
      </c>
      <c r="B44" s="2" t="s">
        <v>98</v>
      </c>
      <c r="C44" s="3"/>
      <c r="D44" s="3"/>
      <c r="E44" s="11"/>
      <c r="F44" s="3">
        <v>0.20699999999999999</v>
      </c>
      <c r="G44" s="4">
        <f>C44*F44</f>
        <v>0</v>
      </c>
    </row>
    <row r="45" spans="1:8" x14ac:dyDescent="0.25">
      <c r="A45" s="12" t="s">
        <v>43</v>
      </c>
      <c r="B45" s="2" t="s">
        <v>98</v>
      </c>
      <c r="C45" s="3"/>
      <c r="D45" s="3"/>
      <c r="E45" s="11"/>
      <c r="F45" s="3">
        <v>0.109</v>
      </c>
      <c r="G45" s="4">
        <f>C45*F45</f>
        <v>0</v>
      </c>
    </row>
    <row r="46" spans="1:8" x14ac:dyDescent="0.25">
      <c r="A46" s="2" t="s">
        <v>422</v>
      </c>
      <c r="B46" s="2" t="s">
        <v>98</v>
      </c>
      <c r="C46" s="3"/>
      <c r="D46" s="3"/>
      <c r="E46" s="11">
        <f>F46/500</f>
        <v>1.7899999999999999E-2</v>
      </c>
      <c r="F46" s="3">
        <v>8.9499999999999993</v>
      </c>
      <c r="G46" s="4">
        <f>C46*F46</f>
        <v>0</v>
      </c>
      <c r="H46" s="3" t="s">
        <v>543</v>
      </c>
    </row>
    <row r="47" spans="1:8" x14ac:dyDescent="0.25">
      <c r="A47" s="2" t="s">
        <v>423</v>
      </c>
      <c r="B47" s="2" t="s">
        <v>98</v>
      </c>
      <c r="C47" s="3"/>
      <c r="D47" s="3"/>
      <c r="E47" s="11">
        <f>F47/450</f>
        <v>1.8888888888888889E-2</v>
      </c>
      <c r="F47" s="3">
        <v>8.5</v>
      </c>
      <c r="G47" s="4">
        <f>C47*F47</f>
        <v>0</v>
      </c>
      <c r="H47" s="3" t="s">
        <v>543</v>
      </c>
    </row>
    <row r="48" spans="1:8" x14ac:dyDescent="0.25">
      <c r="A48" s="6" t="s">
        <v>424</v>
      </c>
      <c r="B48" s="6" t="s">
        <v>100</v>
      </c>
      <c r="E48" s="11">
        <f>F48/250</f>
        <v>1.9600000000000003E-2</v>
      </c>
      <c r="F48" s="7">
        <v>4.9000000000000004</v>
      </c>
      <c r="H48" s="3" t="s">
        <v>543</v>
      </c>
    </row>
    <row r="49" spans="1:8" x14ac:dyDescent="0.25">
      <c r="A49" s="6" t="s">
        <v>425</v>
      </c>
      <c r="B49" s="6" t="s">
        <v>100</v>
      </c>
      <c r="E49" s="11">
        <f>F49/360</f>
        <v>3.8055555555555551E-2</v>
      </c>
      <c r="F49" s="7">
        <v>13.7</v>
      </c>
      <c r="H49" s="3" t="s">
        <v>543</v>
      </c>
    </row>
    <row r="50" spans="1:8" x14ac:dyDescent="0.25">
      <c r="A50" s="2" t="s">
        <v>426</v>
      </c>
      <c r="B50" s="2" t="s">
        <v>100</v>
      </c>
      <c r="C50" s="3"/>
      <c r="D50" s="3"/>
      <c r="E50" s="11">
        <f>F50/750</f>
        <v>1.3266666666666666E-2</v>
      </c>
      <c r="F50" s="3">
        <v>9.9499999999999993</v>
      </c>
      <c r="G50" s="4">
        <f>C50*F50</f>
        <v>0</v>
      </c>
      <c r="H50" s="3" t="s">
        <v>543</v>
      </c>
    </row>
  </sheetData>
  <autoFilter ref="A1:H50"/>
  <sortState ref="A2:Q98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zoomScaleNormal="100" workbookViewId="0">
      <selection sqref="A1:H1048576"/>
    </sheetView>
  </sheetViews>
  <sheetFormatPr baseColWidth="10" defaultRowHeight="15" x14ac:dyDescent="0.25"/>
  <cols>
    <col min="1" max="1" width="46.28515625" style="5" bestFit="1" customWidth="1"/>
    <col min="2" max="2" width="30" style="5" customWidth="1"/>
    <col min="3" max="4" width="11.42578125" style="5"/>
    <col min="5" max="5" width="12.5703125" style="5" bestFit="1" customWidth="1"/>
    <col min="6" max="7" width="11.42578125" style="5"/>
    <col min="8" max="8" width="11.42578125" style="3"/>
  </cols>
  <sheetData>
    <row r="1" spans="1:8" x14ac:dyDescent="0.25">
      <c r="A1" s="1" t="s">
        <v>5</v>
      </c>
      <c r="B1" s="1" t="s">
        <v>89</v>
      </c>
      <c r="C1" s="1" t="s">
        <v>0</v>
      </c>
      <c r="D1" s="1" t="s">
        <v>179</v>
      </c>
      <c r="E1" s="1" t="s">
        <v>178</v>
      </c>
      <c r="F1" s="1" t="s">
        <v>36</v>
      </c>
      <c r="G1" s="1" t="s">
        <v>1</v>
      </c>
      <c r="H1" s="1" t="s">
        <v>542</v>
      </c>
    </row>
    <row r="2" spans="1:8" x14ac:dyDescent="0.25">
      <c r="A2" s="6" t="s">
        <v>134</v>
      </c>
      <c r="B2" s="6" t="s">
        <v>131</v>
      </c>
      <c r="D2" s="3"/>
      <c r="E2" s="19">
        <f>F2/3000</f>
        <v>1.4300000000000001E-3</v>
      </c>
      <c r="F2" s="7">
        <v>4.29</v>
      </c>
      <c r="H2" s="3" t="s">
        <v>543</v>
      </c>
    </row>
    <row r="3" spans="1:8" x14ac:dyDescent="0.25">
      <c r="A3" s="2" t="s">
        <v>226</v>
      </c>
      <c r="B3" s="2" t="s">
        <v>100</v>
      </c>
      <c r="C3" s="3"/>
      <c r="D3" s="3"/>
      <c r="E3" s="11">
        <f>F3/1000</f>
        <v>8.6400000000000001E-3</v>
      </c>
      <c r="F3" s="3">
        <v>8.64</v>
      </c>
      <c r="G3" s="4">
        <f>C3*F3</f>
        <v>0</v>
      </c>
      <c r="H3" s="3" t="s">
        <v>543</v>
      </c>
    </row>
    <row r="4" spans="1:8" x14ac:dyDescent="0.25">
      <c r="A4" s="12" t="s">
        <v>116</v>
      </c>
      <c r="B4" s="2" t="s">
        <v>102</v>
      </c>
      <c r="D4" s="3"/>
      <c r="E4" s="11"/>
      <c r="F4" s="3">
        <v>2.2000000000000002</v>
      </c>
      <c r="G4" s="4">
        <f>C4*F4</f>
        <v>0</v>
      </c>
    </row>
    <row r="5" spans="1:8" x14ac:dyDescent="0.25">
      <c r="A5" s="2" t="s">
        <v>227</v>
      </c>
      <c r="B5" s="2" t="s">
        <v>162</v>
      </c>
      <c r="C5" s="3"/>
      <c r="D5" s="11">
        <f>F5/9</f>
        <v>0.31888888888888889</v>
      </c>
      <c r="E5" s="11"/>
      <c r="F5" s="3">
        <v>2.87</v>
      </c>
      <c r="G5" s="4">
        <f>C5*F5</f>
        <v>0</v>
      </c>
      <c r="H5" s="3" t="s">
        <v>544</v>
      </c>
    </row>
    <row r="6" spans="1:8" x14ac:dyDescent="0.25">
      <c r="A6" s="2" t="s">
        <v>243</v>
      </c>
      <c r="B6" s="2" t="s">
        <v>100</v>
      </c>
      <c r="C6" s="3"/>
      <c r="D6" s="3"/>
      <c r="E6" s="11">
        <f>F6/500</f>
        <v>1.7520000000000001E-2</v>
      </c>
      <c r="F6" s="3">
        <v>8.76</v>
      </c>
      <c r="H6" s="3" t="s">
        <v>543</v>
      </c>
    </row>
    <row r="7" spans="1:8" x14ac:dyDescent="0.25">
      <c r="A7" s="6" t="s">
        <v>261</v>
      </c>
      <c r="B7" s="6" t="s">
        <v>131</v>
      </c>
      <c r="D7" s="3"/>
      <c r="E7" s="11">
        <f>F7/1000</f>
        <v>1.8799999999999999E-3</v>
      </c>
      <c r="F7" s="7">
        <v>1.88</v>
      </c>
      <c r="H7" s="3" t="s">
        <v>543</v>
      </c>
    </row>
    <row r="8" spans="1:8" x14ac:dyDescent="0.25">
      <c r="A8" s="6" t="s">
        <v>244</v>
      </c>
      <c r="B8" s="6" t="s">
        <v>162</v>
      </c>
      <c r="D8" s="3"/>
      <c r="E8" s="11">
        <f>F8/500</f>
        <v>4.1399999999999996E-3</v>
      </c>
      <c r="F8" s="7">
        <v>2.0699999999999998</v>
      </c>
      <c r="H8" s="3" t="s">
        <v>543</v>
      </c>
    </row>
    <row r="9" spans="1:8" x14ac:dyDescent="0.25">
      <c r="A9" s="12" t="s">
        <v>121</v>
      </c>
      <c r="B9" s="2" t="s">
        <v>102</v>
      </c>
      <c r="C9" s="3"/>
      <c r="D9" s="3"/>
      <c r="E9" s="11"/>
      <c r="F9" s="3">
        <v>1.23</v>
      </c>
      <c r="G9" s="4">
        <f>C9*F9</f>
        <v>0</v>
      </c>
    </row>
    <row r="10" spans="1:8" x14ac:dyDescent="0.25">
      <c r="A10" s="2" t="s">
        <v>232</v>
      </c>
      <c r="B10" s="2" t="s">
        <v>131</v>
      </c>
      <c r="C10" s="3"/>
      <c r="D10" s="3"/>
      <c r="E10" s="11">
        <f>F10/1000</f>
        <v>1.3600000000000001E-3</v>
      </c>
      <c r="F10" s="3">
        <v>1.36</v>
      </c>
      <c r="G10" s="4">
        <f>C10*F10</f>
        <v>0</v>
      </c>
      <c r="H10" s="3" t="s">
        <v>543</v>
      </c>
    </row>
    <row r="11" spans="1:8" x14ac:dyDescent="0.25">
      <c r="A11" s="12" t="s">
        <v>107</v>
      </c>
      <c r="B11" s="2" t="s">
        <v>102</v>
      </c>
      <c r="C11" s="3"/>
      <c r="D11" s="3"/>
      <c r="E11" s="11"/>
      <c r="F11" s="3">
        <v>0.95</v>
      </c>
    </row>
    <row r="12" spans="1:8" x14ac:dyDescent="0.25">
      <c r="A12" s="2" t="s">
        <v>64</v>
      </c>
      <c r="B12" s="2" t="s">
        <v>100</v>
      </c>
      <c r="C12" s="3"/>
      <c r="D12" s="3"/>
      <c r="E12" s="19">
        <f>F12/3000</f>
        <v>1.83E-3</v>
      </c>
      <c r="F12" s="3">
        <v>5.49</v>
      </c>
      <c r="H12" s="3" t="s">
        <v>543</v>
      </c>
    </row>
    <row r="13" spans="1:8" x14ac:dyDescent="0.25">
      <c r="A13" s="12" t="s">
        <v>133</v>
      </c>
      <c r="B13" s="6" t="s">
        <v>131</v>
      </c>
      <c r="D13" s="3"/>
      <c r="E13" s="11"/>
      <c r="F13" s="7">
        <v>0.95</v>
      </c>
    </row>
    <row r="14" spans="1:8" x14ac:dyDescent="0.25">
      <c r="A14" s="2" t="s">
        <v>245</v>
      </c>
      <c r="B14" s="2" t="s">
        <v>100</v>
      </c>
      <c r="C14" s="3"/>
      <c r="D14" s="3"/>
      <c r="E14" s="11">
        <f>F14/1000</f>
        <v>1.099E-2</v>
      </c>
      <c r="F14" s="3">
        <v>10.99</v>
      </c>
      <c r="H14" s="3" t="s">
        <v>543</v>
      </c>
    </row>
    <row r="15" spans="1:8" x14ac:dyDescent="0.25">
      <c r="A15" s="6" t="s">
        <v>242</v>
      </c>
      <c r="B15" s="6" t="s">
        <v>131</v>
      </c>
      <c r="D15" s="3"/>
      <c r="E15" s="11">
        <f>F15/5000</f>
        <v>8.3800000000000009E-4</v>
      </c>
      <c r="F15" s="7">
        <v>4.1900000000000004</v>
      </c>
      <c r="H15" s="3" t="s">
        <v>543</v>
      </c>
    </row>
    <row r="16" spans="1:8" x14ac:dyDescent="0.25">
      <c r="A16" s="6" t="s">
        <v>242</v>
      </c>
      <c r="B16" s="6" t="s">
        <v>131</v>
      </c>
      <c r="D16" s="3"/>
      <c r="E16" s="11">
        <f>F16/1000</f>
        <v>1.23E-3</v>
      </c>
      <c r="F16" s="7">
        <v>1.23</v>
      </c>
      <c r="H16" s="3" t="s">
        <v>543</v>
      </c>
    </row>
    <row r="17" spans="1:8" x14ac:dyDescent="0.25">
      <c r="A17" s="2" t="s">
        <v>247</v>
      </c>
      <c r="B17" s="2" t="s">
        <v>100</v>
      </c>
      <c r="C17" s="3"/>
      <c r="D17" s="3"/>
      <c r="E17" s="11">
        <f>F17/2500</f>
        <v>1.14E-3</v>
      </c>
      <c r="F17" s="3">
        <v>2.85</v>
      </c>
      <c r="H17" s="3" t="s">
        <v>543</v>
      </c>
    </row>
    <row r="18" spans="1:8" x14ac:dyDescent="0.25">
      <c r="A18" s="6" t="s">
        <v>248</v>
      </c>
      <c r="B18" s="6" t="s">
        <v>102</v>
      </c>
      <c r="D18" s="11">
        <f>F18/15</f>
        <v>0.32333333333333331</v>
      </c>
      <c r="E18" s="11"/>
      <c r="F18" s="7">
        <v>4.8499999999999996</v>
      </c>
      <c r="H18" s="3" t="s">
        <v>544</v>
      </c>
    </row>
    <row r="19" spans="1:8" x14ac:dyDescent="0.25">
      <c r="A19" s="6" t="s">
        <v>172</v>
      </c>
      <c r="B19" s="6" t="s">
        <v>102</v>
      </c>
      <c r="C19" s="7"/>
      <c r="D19" s="7"/>
      <c r="E19" s="39">
        <f>F19/5000</f>
        <v>1.3999999999999999E-4</v>
      </c>
      <c r="F19" s="7">
        <v>0.7</v>
      </c>
      <c r="H19" s="3" t="s">
        <v>543</v>
      </c>
    </row>
    <row r="20" spans="1:8" x14ac:dyDescent="0.25">
      <c r="A20" s="6" t="s">
        <v>262</v>
      </c>
      <c r="B20" s="6" t="s">
        <v>131</v>
      </c>
      <c r="D20" s="3"/>
      <c r="E20" s="11">
        <f>F20/1000</f>
        <v>1.5E-3</v>
      </c>
      <c r="F20" s="7">
        <v>1.5</v>
      </c>
      <c r="H20" s="3" t="s">
        <v>543</v>
      </c>
    </row>
    <row r="21" spans="1:8" x14ac:dyDescent="0.25">
      <c r="A21" s="12" t="s">
        <v>115</v>
      </c>
      <c r="B21" s="6" t="s">
        <v>102</v>
      </c>
      <c r="D21" s="3"/>
      <c r="E21" s="11"/>
      <c r="F21" s="7">
        <v>1.5</v>
      </c>
    </row>
    <row r="22" spans="1:8" x14ac:dyDescent="0.25">
      <c r="A22" s="6" t="s">
        <v>249</v>
      </c>
      <c r="B22" s="6" t="s">
        <v>102</v>
      </c>
      <c r="D22" s="3"/>
      <c r="E22" s="11">
        <f>F22/3000</f>
        <v>1.5E-3</v>
      </c>
      <c r="F22" s="7">
        <v>4.5</v>
      </c>
      <c r="H22" s="3" t="s">
        <v>543</v>
      </c>
    </row>
    <row r="23" spans="1:8" x14ac:dyDescent="0.25">
      <c r="A23" s="6" t="s">
        <v>250</v>
      </c>
      <c r="B23" s="6" t="s">
        <v>162</v>
      </c>
      <c r="D23" s="3"/>
      <c r="E23" s="11">
        <f>F23/3000</f>
        <v>9.6666666666666667E-4</v>
      </c>
      <c r="F23" s="7">
        <v>2.9</v>
      </c>
      <c r="H23" s="3" t="s">
        <v>543</v>
      </c>
    </row>
    <row r="24" spans="1:8" x14ac:dyDescent="0.25">
      <c r="A24" s="2" t="s">
        <v>251</v>
      </c>
      <c r="B24" s="2" t="s">
        <v>102</v>
      </c>
      <c r="D24" s="3"/>
      <c r="E24" s="11">
        <f>F24/3000</f>
        <v>1.1666666666666668E-3</v>
      </c>
      <c r="F24" s="5">
        <v>3.5</v>
      </c>
      <c r="H24" s="3" t="s">
        <v>543</v>
      </c>
    </row>
    <row r="25" spans="1:8" x14ac:dyDescent="0.25">
      <c r="A25" s="6" t="s">
        <v>263</v>
      </c>
      <c r="B25" s="6" t="s">
        <v>131</v>
      </c>
      <c r="D25" s="3"/>
      <c r="E25" s="11">
        <f>F25/1000</f>
        <v>2.2000000000000001E-3</v>
      </c>
      <c r="F25" s="7">
        <v>2.2000000000000002</v>
      </c>
      <c r="H25" s="3" t="s">
        <v>543</v>
      </c>
    </row>
    <row r="26" spans="1:8" x14ac:dyDescent="0.25">
      <c r="A26" s="6" t="s">
        <v>264</v>
      </c>
      <c r="B26" s="6" t="s">
        <v>131</v>
      </c>
      <c r="D26" s="3"/>
      <c r="E26" s="11">
        <f>F26/1000</f>
        <v>1.6799999999999999E-3</v>
      </c>
      <c r="F26" s="7">
        <v>1.68</v>
      </c>
      <c r="H26" s="3" t="s">
        <v>543</v>
      </c>
    </row>
    <row r="27" spans="1:8" x14ac:dyDescent="0.25">
      <c r="A27" s="6" t="s">
        <v>233</v>
      </c>
      <c r="B27" s="6" t="s">
        <v>131</v>
      </c>
      <c r="C27" s="7"/>
      <c r="D27" s="7"/>
      <c r="E27" s="11">
        <f>F27/1000</f>
        <v>2.1000000000000003E-3</v>
      </c>
      <c r="F27" s="7">
        <v>2.1</v>
      </c>
      <c r="G27" s="8">
        <f>C27*F27</f>
        <v>0</v>
      </c>
      <c r="H27" s="3" t="s">
        <v>543</v>
      </c>
    </row>
    <row r="28" spans="1:8" x14ac:dyDescent="0.25">
      <c r="A28" s="6" t="s">
        <v>234</v>
      </c>
      <c r="B28" s="6" t="s">
        <v>131</v>
      </c>
      <c r="C28" s="7"/>
      <c r="D28" s="7"/>
      <c r="E28" s="11">
        <f>F28/1000</f>
        <v>2.5000000000000001E-3</v>
      </c>
      <c r="F28" s="7">
        <v>2.5</v>
      </c>
      <c r="G28" s="8">
        <f>C28*F28</f>
        <v>0</v>
      </c>
      <c r="H28" s="3" t="s">
        <v>543</v>
      </c>
    </row>
    <row r="29" spans="1:8" x14ac:dyDescent="0.25">
      <c r="A29" s="6" t="s">
        <v>253</v>
      </c>
      <c r="B29" s="6" t="s">
        <v>162</v>
      </c>
      <c r="D29" s="3"/>
      <c r="E29" s="11">
        <f>F29/600</f>
        <v>2.0500000000000002E-3</v>
      </c>
      <c r="F29" s="7">
        <v>1.23</v>
      </c>
      <c r="H29" s="3" t="s">
        <v>543</v>
      </c>
    </row>
    <row r="30" spans="1:8" x14ac:dyDescent="0.25">
      <c r="A30" s="6" t="s">
        <v>254</v>
      </c>
      <c r="B30" s="6" t="s">
        <v>162</v>
      </c>
      <c r="D30" s="3"/>
      <c r="E30" s="11">
        <f>F30/550</f>
        <v>1.7272727272727272E-3</v>
      </c>
      <c r="F30" s="7">
        <v>0.95</v>
      </c>
      <c r="H30" s="3" t="s">
        <v>543</v>
      </c>
    </row>
    <row r="31" spans="1:8" x14ac:dyDescent="0.25">
      <c r="A31" s="6" t="s">
        <v>252</v>
      </c>
      <c r="B31" s="6" t="s">
        <v>102</v>
      </c>
      <c r="D31" s="3"/>
      <c r="E31" s="11">
        <f>F31/450</f>
        <v>1.5333333333333332E-3</v>
      </c>
      <c r="F31" s="7">
        <v>0.69</v>
      </c>
      <c r="H31" s="3" t="s">
        <v>543</v>
      </c>
    </row>
    <row r="32" spans="1:8" x14ac:dyDescent="0.25">
      <c r="A32" s="6" t="s">
        <v>237</v>
      </c>
      <c r="B32" s="6" t="s">
        <v>131</v>
      </c>
      <c r="D32" s="3"/>
      <c r="E32" s="11">
        <f>F32/1000</f>
        <v>4.9900000000000005E-3</v>
      </c>
      <c r="F32" s="7">
        <v>4.99</v>
      </c>
      <c r="H32" s="3" t="s">
        <v>543</v>
      </c>
    </row>
    <row r="33" spans="1:8" x14ac:dyDescent="0.25">
      <c r="A33" s="6" t="s">
        <v>240</v>
      </c>
      <c r="B33" s="6" t="s">
        <v>131</v>
      </c>
      <c r="C33" s="7"/>
      <c r="D33" s="7"/>
      <c r="E33" s="10">
        <f>F33/440</f>
        <v>8.4772727272727274E-3</v>
      </c>
      <c r="F33" s="7">
        <v>3.73</v>
      </c>
      <c r="H33" s="3" t="s">
        <v>543</v>
      </c>
    </row>
    <row r="34" spans="1:8" x14ac:dyDescent="0.25">
      <c r="A34" s="6" t="s">
        <v>266</v>
      </c>
      <c r="B34" s="6" t="s">
        <v>131</v>
      </c>
      <c r="D34" s="3"/>
      <c r="E34" s="11">
        <f>F34/1000</f>
        <v>1.6200000000000001E-3</v>
      </c>
      <c r="F34" s="7">
        <v>1.62</v>
      </c>
      <c r="H34" s="3" t="s">
        <v>543</v>
      </c>
    </row>
    <row r="35" spans="1:8" x14ac:dyDescent="0.25">
      <c r="A35" s="6" t="s">
        <v>267</v>
      </c>
      <c r="B35" s="6" t="s">
        <v>131</v>
      </c>
      <c r="D35" s="3"/>
      <c r="E35" s="11">
        <f>F35/1000</f>
        <v>1.17E-3</v>
      </c>
      <c r="F35" s="7">
        <v>1.17</v>
      </c>
      <c r="H35" s="3" t="s">
        <v>543</v>
      </c>
    </row>
    <row r="36" spans="1:8" x14ac:dyDescent="0.25">
      <c r="A36" s="6" t="s">
        <v>265</v>
      </c>
      <c r="B36" s="6" t="s">
        <v>131</v>
      </c>
      <c r="D36" s="3"/>
      <c r="E36" s="11">
        <f>F36/1000</f>
        <v>3.15E-3</v>
      </c>
      <c r="F36" s="7">
        <v>3.15</v>
      </c>
      <c r="H36" s="3" t="s">
        <v>543</v>
      </c>
    </row>
    <row r="37" spans="1:8" x14ac:dyDescent="0.25">
      <c r="A37" s="6" t="s">
        <v>255</v>
      </c>
      <c r="B37" s="6" t="s">
        <v>162</v>
      </c>
      <c r="D37" s="3"/>
      <c r="E37" s="11">
        <f>F37/10000</f>
        <v>2.7900000000000001E-4</v>
      </c>
      <c r="F37" s="7">
        <v>2.79</v>
      </c>
      <c r="H37" s="3" t="s">
        <v>543</v>
      </c>
    </row>
    <row r="38" spans="1:8" x14ac:dyDescent="0.25">
      <c r="A38" s="6" t="s">
        <v>256</v>
      </c>
      <c r="B38" s="6" t="s">
        <v>102</v>
      </c>
      <c r="D38" s="11">
        <f>F38/12</f>
        <v>0.40416666666666662</v>
      </c>
      <c r="E38" s="11"/>
      <c r="F38" s="7">
        <v>4.8499999999999996</v>
      </c>
      <c r="H38" s="3" t="s">
        <v>544</v>
      </c>
    </row>
    <row r="39" spans="1:8" x14ac:dyDescent="0.25">
      <c r="A39" s="2" t="s">
        <v>257</v>
      </c>
      <c r="B39" s="2" t="s">
        <v>100</v>
      </c>
      <c r="C39" s="3"/>
      <c r="D39" s="3"/>
      <c r="E39" s="11">
        <f>F39/800</f>
        <v>3.5999999999999999E-3</v>
      </c>
      <c r="F39" s="3">
        <v>2.88</v>
      </c>
      <c r="H39" s="3" t="s">
        <v>543</v>
      </c>
    </row>
    <row r="40" spans="1:8" x14ac:dyDescent="0.25">
      <c r="A40" s="6" t="s">
        <v>258</v>
      </c>
      <c r="B40" s="6" t="s">
        <v>102</v>
      </c>
      <c r="D40" s="3"/>
      <c r="E40" s="11">
        <f>F40/2500</f>
        <v>6.6E-4</v>
      </c>
      <c r="F40" s="7">
        <v>1.65</v>
      </c>
      <c r="H40" s="3" t="s">
        <v>543</v>
      </c>
    </row>
    <row r="41" spans="1:8" x14ac:dyDescent="0.25">
      <c r="A41" s="12" t="s">
        <v>25</v>
      </c>
      <c r="B41" s="6"/>
      <c r="C41" s="7"/>
      <c r="D41" s="7"/>
      <c r="E41" s="10"/>
      <c r="F41" s="7"/>
    </row>
    <row r="42" spans="1:8" x14ac:dyDescent="0.25">
      <c r="A42" s="6" t="s">
        <v>268</v>
      </c>
      <c r="B42" s="6" t="s">
        <v>131</v>
      </c>
      <c r="D42" s="3"/>
      <c r="E42" s="11">
        <f>F42/1000</f>
        <v>1.97E-3</v>
      </c>
      <c r="F42" s="7">
        <v>1.97</v>
      </c>
      <c r="H42" s="3" t="s">
        <v>543</v>
      </c>
    </row>
    <row r="43" spans="1:8" x14ac:dyDescent="0.25">
      <c r="A43" s="6" t="s">
        <v>259</v>
      </c>
      <c r="B43" s="6" t="s">
        <v>162</v>
      </c>
      <c r="D43" s="3"/>
      <c r="E43" s="11">
        <f>F43/5000</f>
        <v>5.0599999999999994E-4</v>
      </c>
      <c r="F43" s="7">
        <v>2.5299999999999998</v>
      </c>
      <c r="H43" s="3" t="s">
        <v>543</v>
      </c>
    </row>
    <row r="44" spans="1:8" x14ac:dyDescent="0.25">
      <c r="A44" s="12" t="s">
        <v>109</v>
      </c>
      <c r="B44" s="6" t="s">
        <v>102</v>
      </c>
      <c r="D44" s="3"/>
      <c r="E44" s="11"/>
      <c r="F44" s="7">
        <v>2.95</v>
      </c>
    </row>
    <row r="45" spans="1:8" x14ac:dyDescent="0.25">
      <c r="A45" s="6" t="s">
        <v>269</v>
      </c>
      <c r="B45" s="6" t="s">
        <v>131</v>
      </c>
      <c r="D45" s="3"/>
      <c r="E45" s="11">
        <f>F45/1000</f>
        <v>3.64E-3</v>
      </c>
      <c r="F45" s="7">
        <v>3.64</v>
      </c>
      <c r="H45" s="3" t="s">
        <v>543</v>
      </c>
    </row>
    <row r="46" spans="1:8" x14ac:dyDescent="0.25">
      <c r="A46" s="2" t="s">
        <v>260</v>
      </c>
      <c r="B46" s="2" t="s">
        <v>91</v>
      </c>
      <c r="C46" s="3"/>
      <c r="D46" s="3"/>
      <c r="E46" s="11">
        <f>F46/1000</f>
        <v>4.0000000000000001E-3</v>
      </c>
      <c r="F46" s="3">
        <v>4</v>
      </c>
      <c r="H46" s="3" t="s">
        <v>543</v>
      </c>
    </row>
    <row r="47" spans="1:8" x14ac:dyDescent="0.25">
      <c r="A47" s="6" t="s">
        <v>238</v>
      </c>
      <c r="B47" s="6" t="s">
        <v>131</v>
      </c>
      <c r="D47" s="3"/>
      <c r="E47" s="11">
        <f>F47/1000</f>
        <v>3.98E-3</v>
      </c>
      <c r="F47" s="7">
        <v>3.98</v>
      </c>
      <c r="H47" s="3" t="s">
        <v>543</v>
      </c>
    </row>
    <row r="48" spans="1:8" x14ac:dyDescent="0.25">
      <c r="A48" s="2" t="s">
        <v>225</v>
      </c>
      <c r="B48" s="2" t="s">
        <v>131</v>
      </c>
      <c r="C48" s="3"/>
      <c r="D48" s="3"/>
      <c r="E48" s="11">
        <f>F48/500</f>
        <v>7.7999999999999996E-3</v>
      </c>
      <c r="F48" s="3">
        <v>3.9</v>
      </c>
      <c r="G48" s="4">
        <f t="shared" ref="G48:G56" si="0">C48*F48</f>
        <v>0</v>
      </c>
      <c r="H48" s="3" t="s">
        <v>543</v>
      </c>
    </row>
    <row r="49" spans="1:8" x14ac:dyDescent="0.25">
      <c r="A49" s="2" t="s">
        <v>228</v>
      </c>
      <c r="B49" s="2" t="s">
        <v>162</v>
      </c>
      <c r="C49" s="3"/>
      <c r="D49" s="3"/>
      <c r="E49" s="19">
        <f>F49/500</f>
        <v>7.7000000000000002E-3</v>
      </c>
      <c r="F49" s="3">
        <v>3.85</v>
      </c>
      <c r="G49" s="4">
        <f t="shared" si="0"/>
        <v>0</v>
      </c>
      <c r="H49" s="3" t="s">
        <v>543</v>
      </c>
    </row>
    <row r="50" spans="1:8" x14ac:dyDescent="0.25">
      <c r="A50" s="2" t="s">
        <v>230</v>
      </c>
      <c r="B50" s="2" t="s">
        <v>162</v>
      </c>
      <c r="C50" s="3"/>
      <c r="D50" s="3"/>
      <c r="E50" s="19">
        <f>F50/500</f>
        <v>7.2199999999999999E-3</v>
      </c>
      <c r="F50" s="3">
        <v>3.61</v>
      </c>
      <c r="G50" s="4">
        <f t="shared" si="0"/>
        <v>0</v>
      </c>
      <c r="H50" s="3" t="s">
        <v>543</v>
      </c>
    </row>
    <row r="51" spans="1:8" x14ac:dyDescent="0.25">
      <c r="A51" s="2" t="s">
        <v>229</v>
      </c>
      <c r="B51" s="2" t="s">
        <v>162</v>
      </c>
      <c r="C51" s="3"/>
      <c r="D51" s="3"/>
      <c r="E51" s="19">
        <f>F51/500</f>
        <v>5.4000000000000003E-3</v>
      </c>
      <c r="F51" s="3">
        <v>2.7</v>
      </c>
      <c r="G51" s="4">
        <f t="shared" si="0"/>
        <v>0</v>
      </c>
      <c r="H51" s="3" t="s">
        <v>543</v>
      </c>
    </row>
    <row r="52" spans="1:8" x14ac:dyDescent="0.25">
      <c r="A52" s="2" t="s">
        <v>231</v>
      </c>
      <c r="B52" s="2" t="s">
        <v>162</v>
      </c>
      <c r="C52" s="3"/>
      <c r="D52" s="3"/>
      <c r="E52" s="11">
        <f>F52/1000</f>
        <v>6.6500000000000005E-3</v>
      </c>
      <c r="F52" s="3">
        <v>6.65</v>
      </c>
      <c r="G52" s="4">
        <f t="shared" si="0"/>
        <v>0</v>
      </c>
      <c r="H52" s="3" t="s">
        <v>543</v>
      </c>
    </row>
    <row r="53" spans="1:8" x14ac:dyDescent="0.25">
      <c r="A53" s="2" t="s">
        <v>223</v>
      </c>
      <c r="B53" s="2" t="s">
        <v>131</v>
      </c>
      <c r="C53" s="3"/>
      <c r="D53" s="3"/>
      <c r="E53" s="11">
        <f>F53/100</f>
        <v>0.24739999999999998</v>
      </c>
      <c r="F53" s="3">
        <v>24.74</v>
      </c>
      <c r="G53" s="4">
        <f t="shared" si="0"/>
        <v>0</v>
      </c>
      <c r="H53" s="3" t="s">
        <v>543</v>
      </c>
    </row>
    <row r="54" spans="1:8" x14ac:dyDescent="0.25">
      <c r="A54" s="2" t="s">
        <v>224</v>
      </c>
      <c r="B54" s="2" t="s">
        <v>131</v>
      </c>
      <c r="C54" s="3"/>
      <c r="D54" s="11">
        <f>F54/25</f>
        <v>0.6744</v>
      </c>
      <c r="E54" s="11"/>
      <c r="F54" s="3">
        <v>16.86</v>
      </c>
      <c r="G54" s="4">
        <f t="shared" si="0"/>
        <v>0</v>
      </c>
      <c r="H54" s="3" t="s">
        <v>544</v>
      </c>
    </row>
    <row r="55" spans="1:8" x14ac:dyDescent="0.25">
      <c r="A55" s="12" t="s">
        <v>120</v>
      </c>
      <c r="B55" s="2" t="s">
        <v>102</v>
      </c>
      <c r="C55" s="3"/>
      <c r="D55" s="3"/>
      <c r="E55" s="11"/>
      <c r="F55" s="3">
        <v>0.28999999999999998</v>
      </c>
      <c r="G55" s="4">
        <f t="shared" si="0"/>
        <v>0</v>
      </c>
    </row>
    <row r="56" spans="1:8" x14ac:dyDescent="0.25">
      <c r="A56" s="12" t="s">
        <v>169</v>
      </c>
      <c r="B56" s="2" t="s">
        <v>162</v>
      </c>
      <c r="C56" s="3"/>
      <c r="D56" s="3"/>
      <c r="E56" s="11"/>
      <c r="F56" s="3">
        <v>0.41</v>
      </c>
      <c r="G56" s="4">
        <f t="shared" si="0"/>
        <v>0</v>
      </c>
    </row>
    <row r="57" spans="1:8" x14ac:dyDescent="0.25">
      <c r="A57" s="2" t="s">
        <v>280</v>
      </c>
      <c r="B57" s="2" t="s">
        <v>100</v>
      </c>
      <c r="C57" s="3"/>
      <c r="D57" s="11">
        <f>F57/12</f>
        <v>7.916666666666667</v>
      </c>
      <c r="E57" s="11">
        <f>F57/500</f>
        <v>0.19</v>
      </c>
      <c r="F57" s="3">
        <v>95</v>
      </c>
      <c r="H57" s="3" t="s">
        <v>543</v>
      </c>
    </row>
    <row r="58" spans="1:8" x14ac:dyDescent="0.25">
      <c r="A58" s="6" t="s">
        <v>281</v>
      </c>
      <c r="B58" s="6" t="s">
        <v>102</v>
      </c>
      <c r="D58" s="3"/>
      <c r="E58" s="11">
        <f>F58/250</f>
        <v>1.12E-2</v>
      </c>
      <c r="F58" s="7">
        <v>2.8</v>
      </c>
      <c r="H58" s="3" t="s">
        <v>543</v>
      </c>
    </row>
    <row r="59" spans="1:8" x14ac:dyDescent="0.25">
      <c r="A59" s="2" t="s">
        <v>80</v>
      </c>
      <c r="B59" s="2" t="s">
        <v>100</v>
      </c>
      <c r="C59" s="3"/>
      <c r="D59" s="3"/>
      <c r="E59" s="11">
        <f>F59/500</f>
        <v>1.5800000000000002E-2</v>
      </c>
      <c r="F59" s="3">
        <v>7.9</v>
      </c>
      <c r="H59" s="3" t="s">
        <v>543</v>
      </c>
    </row>
    <row r="60" spans="1:8" x14ac:dyDescent="0.25">
      <c r="A60" s="6" t="s">
        <v>282</v>
      </c>
      <c r="B60" s="6" t="s">
        <v>102</v>
      </c>
      <c r="C60" s="7"/>
      <c r="D60" s="7"/>
      <c r="E60" s="10">
        <f>F60/5000</f>
        <v>3.2200000000000002E-4</v>
      </c>
      <c r="F60" s="7">
        <v>1.61</v>
      </c>
      <c r="H60" s="3" t="s">
        <v>543</v>
      </c>
    </row>
    <row r="61" spans="1:8" x14ac:dyDescent="0.25">
      <c r="A61" s="6" t="s">
        <v>270</v>
      </c>
      <c r="B61" s="6" t="s">
        <v>131</v>
      </c>
      <c r="D61" s="3"/>
      <c r="E61" s="11">
        <f>F61/1000</f>
        <v>2.5000000000000001E-3</v>
      </c>
      <c r="F61" s="7">
        <v>2.5</v>
      </c>
      <c r="H61" s="3" t="s">
        <v>543</v>
      </c>
    </row>
    <row r="62" spans="1:8" x14ac:dyDescent="0.25">
      <c r="A62" s="6" t="s">
        <v>283</v>
      </c>
      <c r="B62" s="6" t="s">
        <v>162</v>
      </c>
      <c r="D62" s="3"/>
      <c r="E62" s="11">
        <f>F62/5000</f>
        <v>5.2000000000000006E-4</v>
      </c>
      <c r="F62" s="7">
        <v>2.6</v>
      </c>
      <c r="H62" s="3" t="s">
        <v>543</v>
      </c>
    </row>
    <row r="63" spans="1:8" x14ac:dyDescent="0.25">
      <c r="A63" s="6" t="s">
        <v>271</v>
      </c>
      <c r="B63" s="6" t="s">
        <v>131</v>
      </c>
      <c r="D63" s="3"/>
      <c r="E63" s="11">
        <f>F63/1000</f>
        <v>1.6799999999999999E-3</v>
      </c>
      <c r="F63" s="7">
        <v>1.68</v>
      </c>
      <c r="H63" s="3" t="s">
        <v>543</v>
      </c>
    </row>
    <row r="64" spans="1:8" x14ac:dyDescent="0.25">
      <c r="A64" s="6" t="s">
        <v>284</v>
      </c>
      <c r="B64" s="6" t="s">
        <v>162</v>
      </c>
      <c r="D64" s="3"/>
      <c r="E64" s="11">
        <f>F64/5000</f>
        <v>3.8999999999999999E-4</v>
      </c>
      <c r="F64" s="7">
        <v>1.95</v>
      </c>
      <c r="H64" s="3" t="s">
        <v>543</v>
      </c>
    </row>
    <row r="65" spans="1:8" x14ac:dyDescent="0.25">
      <c r="A65" s="6" t="s">
        <v>272</v>
      </c>
      <c r="B65" s="6" t="s">
        <v>131</v>
      </c>
      <c r="D65" s="3"/>
      <c r="E65" s="11">
        <f>F65/1000</f>
        <v>3.13E-3</v>
      </c>
      <c r="F65" s="7">
        <v>3.13</v>
      </c>
      <c r="H65" s="3" t="s">
        <v>543</v>
      </c>
    </row>
    <row r="66" spans="1:8" x14ac:dyDescent="0.25">
      <c r="A66" s="2" t="s">
        <v>285</v>
      </c>
      <c r="B66" s="2" t="s">
        <v>100</v>
      </c>
      <c r="C66" s="3"/>
      <c r="D66" s="3"/>
      <c r="E66" s="11">
        <f>F66/1000</f>
        <v>1.3900000000000001E-2</v>
      </c>
      <c r="F66" s="3">
        <v>13.9</v>
      </c>
      <c r="H66" s="3" t="s">
        <v>543</v>
      </c>
    </row>
    <row r="67" spans="1:8" x14ac:dyDescent="0.25">
      <c r="A67" s="2" t="s">
        <v>286</v>
      </c>
      <c r="B67" s="2" t="s">
        <v>91</v>
      </c>
      <c r="C67" s="3"/>
      <c r="D67" s="3"/>
      <c r="E67" s="11">
        <f>F67/1000</f>
        <v>1E-3</v>
      </c>
      <c r="F67" s="3">
        <v>1</v>
      </c>
      <c r="H67" s="3" t="s">
        <v>543</v>
      </c>
    </row>
    <row r="68" spans="1:8" x14ac:dyDescent="0.25">
      <c r="A68" s="12" t="s">
        <v>24</v>
      </c>
      <c r="B68" s="6"/>
      <c r="C68" s="7"/>
      <c r="D68" s="7"/>
      <c r="E68" s="10"/>
      <c r="F68" s="7"/>
    </row>
    <row r="69" spans="1:8" x14ac:dyDescent="0.25">
      <c r="A69" s="2" t="s">
        <v>287</v>
      </c>
      <c r="B69" s="2" t="s">
        <v>102</v>
      </c>
      <c r="C69" s="3"/>
      <c r="D69" s="3"/>
      <c r="E69" s="11">
        <f>F69/5000</f>
        <v>1.8200000000000001E-4</v>
      </c>
      <c r="F69" s="3">
        <v>0.91</v>
      </c>
      <c r="H69" s="3" t="s">
        <v>543</v>
      </c>
    </row>
    <row r="70" spans="1:8" x14ac:dyDescent="0.25">
      <c r="A70" s="6" t="s">
        <v>288</v>
      </c>
      <c r="B70" s="6" t="s">
        <v>102</v>
      </c>
      <c r="C70" s="7"/>
      <c r="D70" s="7"/>
      <c r="E70" s="10">
        <f>F70/5000</f>
        <v>2.7999999999999998E-4</v>
      </c>
      <c r="F70" s="7">
        <v>1.4</v>
      </c>
      <c r="H70" s="3" t="s">
        <v>543</v>
      </c>
    </row>
    <row r="71" spans="1:8" x14ac:dyDescent="0.25">
      <c r="A71" s="6" t="s">
        <v>292</v>
      </c>
      <c r="B71" s="6" t="s">
        <v>122</v>
      </c>
      <c r="D71" s="3"/>
      <c r="E71" s="11">
        <f>F71/7100</f>
        <v>2.6760563380281688E-3</v>
      </c>
      <c r="F71" s="7">
        <v>19</v>
      </c>
      <c r="H71" s="3" t="s">
        <v>543</v>
      </c>
    </row>
    <row r="72" spans="1:8" x14ac:dyDescent="0.25">
      <c r="A72" s="2" t="s">
        <v>290</v>
      </c>
      <c r="B72" s="2" t="s">
        <v>100</v>
      </c>
      <c r="C72" s="3"/>
      <c r="D72" s="3"/>
      <c r="E72" s="11">
        <f>F72/2500</f>
        <v>1.1199999999999999E-3</v>
      </c>
      <c r="F72" s="3">
        <v>2.8</v>
      </c>
      <c r="H72" s="3" t="s">
        <v>543</v>
      </c>
    </row>
    <row r="73" spans="1:8" x14ac:dyDescent="0.25">
      <c r="A73" s="6" t="s">
        <v>289</v>
      </c>
      <c r="B73" s="6" t="s">
        <v>102</v>
      </c>
      <c r="D73" s="3"/>
      <c r="E73" s="11">
        <f>F73/5000</f>
        <v>4.4800000000000005E-4</v>
      </c>
      <c r="F73" s="7">
        <v>2.2400000000000002</v>
      </c>
      <c r="H73" s="3" t="s">
        <v>543</v>
      </c>
    </row>
    <row r="74" spans="1:8" x14ac:dyDescent="0.25">
      <c r="A74" s="12" t="s">
        <v>142</v>
      </c>
      <c r="B74" s="2" t="s">
        <v>131</v>
      </c>
      <c r="C74" s="3"/>
      <c r="D74" s="3"/>
      <c r="E74" s="11"/>
      <c r="F74" s="3">
        <v>2.5</v>
      </c>
      <c r="G74" s="4">
        <f>C74*F74</f>
        <v>0</v>
      </c>
    </row>
    <row r="75" spans="1:8" x14ac:dyDescent="0.25">
      <c r="A75" s="12" t="s">
        <v>149</v>
      </c>
      <c r="B75" s="6" t="s">
        <v>131</v>
      </c>
      <c r="D75" s="3"/>
      <c r="E75" s="11"/>
      <c r="F75" s="7">
        <v>0.81</v>
      </c>
    </row>
    <row r="76" spans="1:8" x14ac:dyDescent="0.25">
      <c r="A76" s="12" t="s">
        <v>158</v>
      </c>
      <c r="B76" s="6" t="s">
        <v>131</v>
      </c>
      <c r="D76" s="3"/>
      <c r="E76" s="11"/>
      <c r="F76" s="7">
        <v>2.7</v>
      </c>
    </row>
    <row r="77" spans="1:8" x14ac:dyDescent="0.25">
      <c r="A77" s="12" t="s">
        <v>140</v>
      </c>
      <c r="B77" s="6" t="s">
        <v>131</v>
      </c>
      <c r="D77" s="3"/>
      <c r="E77" s="11"/>
      <c r="F77" s="7">
        <v>0.88</v>
      </c>
    </row>
    <row r="78" spans="1:8" x14ac:dyDescent="0.25">
      <c r="A78" s="12" t="s">
        <v>160</v>
      </c>
      <c r="B78" s="2" t="s">
        <v>131</v>
      </c>
      <c r="C78" s="3"/>
      <c r="D78" s="3"/>
      <c r="E78" s="11"/>
      <c r="F78" s="3">
        <v>2.54</v>
      </c>
      <c r="G78" s="4">
        <f>C78*F78</f>
        <v>0</v>
      </c>
    </row>
    <row r="79" spans="1:8" x14ac:dyDescent="0.25">
      <c r="A79" s="12" t="s">
        <v>141</v>
      </c>
      <c r="B79" s="2" t="s">
        <v>131</v>
      </c>
      <c r="C79" s="3"/>
      <c r="D79" s="3"/>
      <c r="E79" s="11"/>
      <c r="F79" s="3">
        <v>0.25</v>
      </c>
      <c r="G79" s="4">
        <f>C79*F79</f>
        <v>0</v>
      </c>
    </row>
    <row r="80" spans="1:8" x14ac:dyDescent="0.25">
      <c r="A80" s="2" t="s">
        <v>235</v>
      </c>
      <c r="B80" s="2" t="s">
        <v>131</v>
      </c>
      <c r="C80" s="3"/>
      <c r="D80" s="3"/>
      <c r="E80" s="11">
        <f>F80/1000</f>
        <v>2.0200000000000001E-3</v>
      </c>
      <c r="F80" s="3">
        <v>2.02</v>
      </c>
      <c r="G80" s="4">
        <f>C80*F80</f>
        <v>0</v>
      </c>
      <c r="H80" s="3" t="s">
        <v>543</v>
      </c>
    </row>
    <row r="81" spans="1:8" x14ac:dyDescent="0.25">
      <c r="A81" s="12" t="s">
        <v>113</v>
      </c>
      <c r="B81" s="6" t="s">
        <v>102</v>
      </c>
      <c r="C81" s="7"/>
      <c r="D81" s="7"/>
      <c r="E81" s="10"/>
      <c r="F81" s="7">
        <v>1.44</v>
      </c>
      <c r="G81" s="8">
        <f>C81*F81</f>
        <v>0</v>
      </c>
    </row>
    <row r="82" spans="1:8" x14ac:dyDescent="0.25">
      <c r="A82" s="6" t="s">
        <v>291</v>
      </c>
      <c r="B82" s="6" t="s">
        <v>102</v>
      </c>
      <c r="C82" s="7"/>
      <c r="D82" s="7"/>
      <c r="E82" s="10">
        <f>F82/10000</f>
        <v>1.75E-4</v>
      </c>
      <c r="F82" s="7">
        <v>1.75</v>
      </c>
      <c r="H82" s="3" t="s">
        <v>543</v>
      </c>
    </row>
    <row r="83" spans="1:8" x14ac:dyDescent="0.25">
      <c r="A83" s="6" t="s">
        <v>273</v>
      </c>
      <c r="B83" s="6" t="s">
        <v>131</v>
      </c>
      <c r="D83" s="3"/>
      <c r="E83" s="11">
        <f>F83/1000</f>
        <v>2.4599999999999999E-3</v>
      </c>
      <c r="F83" s="7">
        <v>2.46</v>
      </c>
      <c r="H83" s="3" t="s">
        <v>543</v>
      </c>
    </row>
    <row r="84" spans="1:8" x14ac:dyDescent="0.25">
      <c r="A84" s="12" t="s">
        <v>166</v>
      </c>
      <c r="B84" s="6" t="s">
        <v>162</v>
      </c>
      <c r="D84" s="3"/>
      <c r="E84" s="11"/>
      <c r="F84" s="7">
        <v>4.82</v>
      </c>
    </row>
    <row r="85" spans="1:8" x14ac:dyDescent="0.25">
      <c r="A85" s="12" t="s">
        <v>165</v>
      </c>
      <c r="B85" s="6" t="s">
        <v>162</v>
      </c>
      <c r="D85" s="3"/>
      <c r="E85" s="11"/>
      <c r="F85" s="7">
        <v>4.08</v>
      </c>
    </row>
    <row r="86" spans="1:8" x14ac:dyDescent="0.25">
      <c r="A86" s="6" t="s">
        <v>274</v>
      </c>
      <c r="B86" s="6" t="s">
        <v>131</v>
      </c>
      <c r="D86" s="3"/>
      <c r="E86" s="11">
        <f>F86/1000</f>
        <v>3.6700000000000001E-3</v>
      </c>
      <c r="F86" s="7">
        <v>3.67</v>
      </c>
      <c r="H86" s="3" t="s">
        <v>543</v>
      </c>
    </row>
    <row r="87" spans="1:8" x14ac:dyDescent="0.25">
      <c r="A87" s="6" t="s">
        <v>275</v>
      </c>
      <c r="B87" s="6" t="s">
        <v>131</v>
      </c>
      <c r="D87" s="3"/>
      <c r="E87" s="11">
        <f>F87/1000</f>
        <v>3.15E-3</v>
      </c>
      <c r="F87" s="7">
        <v>3.15</v>
      </c>
    </row>
    <row r="88" spans="1:8" x14ac:dyDescent="0.25">
      <c r="A88" s="12" t="s">
        <v>164</v>
      </c>
      <c r="B88" s="6" t="s">
        <v>162</v>
      </c>
      <c r="D88" s="3"/>
      <c r="E88" s="11"/>
      <c r="F88" s="7">
        <v>3.8</v>
      </c>
    </row>
    <row r="89" spans="1:8" x14ac:dyDescent="0.25">
      <c r="A89" s="12" t="s">
        <v>106</v>
      </c>
      <c r="B89" s="6" t="s">
        <v>102</v>
      </c>
      <c r="C89" s="7"/>
      <c r="D89" s="7"/>
      <c r="E89" s="10"/>
      <c r="F89" s="7">
        <v>1.1000000000000001</v>
      </c>
      <c r="G89" s="8">
        <f>C89*F89</f>
        <v>0</v>
      </c>
    </row>
    <row r="90" spans="1:8" x14ac:dyDescent="0.25">
      <c r="A90" s="12" t="s">
        <v>167</v>
      </c>
      <c r="B90" s="6" t="s">
        <v>162</v>
      </c>
      <c r="C90" s="3"/>
      <c r="D90" s="3"/>
      <c r="E90" s="11"/>
      <c r="F90" s="3">
        <v>2.09</v>
      </c>
      <c r="G90" s="4">
        <f>C90*F90</f>
        <v>0</v>
      </c>
    </row>
    <row r="91" spans="1:8" x14ac:dyDescent="0.25">
      <c r="A91" s="2" t="s">
        <v>236</v>
      </c>
      <c r="B91" s="2" t="s">
        <v>131</v>
      </c>
      <c r="C91" s="3"/>
      <c r="D91" s="3"/>
      <c r="E91" s="11">
        <f>F91/1000</f>
        <v>1.9299999999999999E-3</v>
      </c>
      <c r="F91" s="3">
        <v>1.93</v>
      </c>
      <c r="G91" s="4">
        <f>C91*F91</f>
        <v>0</v>
      </c>
      <c r="H91" s="3" t="s">
        <v>543</v>
      </c>
    </row>
    <row r="92" spans="1:8" x14ac:dyDescent="0.25">
      <c r="A92" s="12" t="s">
        <v>105</v>
      </c>
      <c r="B92" s="2" t="s">
        <v>102</v>
      </c>
      <c r="C92" s="3"/>
      <c r="D92" s="3"/>
      <c r="E92" s="11"/>
      <c r="F92" s="3">
        <v>1.1499999999999999</v>
      </c>
    </row>
    <row r="93" spans="1:8" x14ac:dyDescent="0.25">
      <c r="A93" s="6" t="s">
        <v>276</v>
      </c>
      <c r="B93" s="6" t="s">
        <v>131</v>
      </c>
      <c r="D93" s="3"/>
      <c r="E93" s="11">
        <f>F93/1000</f>
        <v>3.8900000000000002E-3</v>
      </c>
      <c r="F93" s="7">
        <v>3.89</v>
      </c>
      <c r="H93" s="3" t="s">
        <v>543</v>
      </c>
    </row>
    <row r="94" spans="1:8" x14ac:dyDescent="0.25">
      <c r="A94" s="12" t="s">
        <v>119</v>
      </c>
      <c r="B94" s="6" t="s">
        <v>102</v>
      </c>
      <c r="D94" s="3"/>
      <c r="E94" s="11"/>
      <c r="F94" s="7">
        <v>0.9</v>
      </c>
    </row>
    <row r="95" spans="1:8" x14ac:dyDescent="0.25">
      <c r="A95" s="2" t="s">
        <v>104</v>
      </c>
      <c r="B95" s="2" t="s">
        <v>102</v>
      </c>
      <c r="C95" s="3"/>
      <c r="D95" s="3"/>
      <c r="E95" s="11">
        <f>F95/200</f>
        <v>1.0500000000000001E-2</v>
      </c>
      <c r="F95" s="3">
        <v>2.1</v>
      </c>
      <c r="H95" s="3" t="s">
        <v>543</v>
      </c>
    </row>
    <row r="96" spans="1:8" x14ac:dyDescent="0.25">
      <c r="A96" s="6" t="s">
        <v>117</v>
      </c>
      <c r="B96" s="6" t="s">
        <v>102</v>
      </c>
      <c r="D96" s="3"/>
      <c r="E96" s="11">
        <f>F96/250</f>
        <v>9.1999999999999998E-3</v>
      </c>
      <c r="F96" s="7">
        <v>2.2999999999999998</v>
      </c>
      <c r="H96" s="3" t="s">
        <v>543</v>
      </c>
    </row>
    <row r="97" spans="1:8" x14ac:dyDescent="0.25">
      <c r="A97" s="6" t="s">
        <v>241</v>
      </c>
      <c r="B97" s="6" t="s">
        <v>131</v>
      </c>
      <c r="D97" s="3"/>
      <c r="E97" s="11">
        <f>F97/500</f>
        <v>2.7799999999999999E-3</v>
      </c>
      <c r="F97" s="7">
        <v>1.39</v>
      </c>
      <c r="H97" s="3" t="s">
        <v>543</v>
      </c>
    </row>
    <row r="98" spans="1:8" x14ac:dyDescent="0.25">
      <c r="A98" s="6" t="s">
        <v>239</v>
      </c>
      <c r="B98" s="6" t="s">
        <v>131</v>
      </c>
      <c r="D98" s="3"/>
      <c r="E98" s="11">
        <f>F98/300</f>
        <v>1.2833333333333334E-2</v>
      </c>
      <c r="F98" s="7">
        <v>3.85</v>
      </c>
      <c r="H98" s="3" t="s">
        <v>543</v>
      </c>
    </row>
    <row r="99" spans="1:8" x14ac:dyDescent="0.25">
      <c r="A99" s="6" t="s">
        <v>246</v>
      </c>
      <c r="B99" s="6" t="s">
        <v>131</v>
      </c>
      <c r="D99" s="3"/>
      <c r="E99" s="11">
        <f>F99/360</f>
        <v>8.8333333333333337E-3</v>
      </c>
      <c r="F99" s="7">
        <v>3.18</v>
      </c>
      <c r="H99" s="3" t="s">
        <v>543</v>
      </c>
    </row>
    <row r="100" spans="1:8" x14ac:dyDescent="0.25">
      <c r="A100" s="12" t="s">
        <v>108</v>
      </c>
      <c r="B100" s="2" t="s">
        <v>102</v>
      </c>
      <c r="C100" s="3"/>
      <c r="D100" s="3"/>
      <c r="E100" s="11"/>
      <c r="F100" s="3">
        <v>1.85</v>
      </c>
    </row>
    <row r="101" spans="1:8" x14ac:dyDescent="0.25">
      <c r="A101" s="6" t="s">
        <v>277</v>
      </c>
      <c r="B101" s="6" t="s">
        <v>131</v>
      </c>
      <c r="D101" s="3"/>
      <c r="E101" s="11">
        <f>F101/1000</f>
        <v>1.8600000000000001E-3</v>
      </c>
      <c r="F101" s="7">
        <v>1.86</v>
      </c>
      <c r="H101" s="3" t="s">
        <v>543</v>
      </c>
    </row>
    <row r="102" spans="1:8" x14ac:dyDescent="0.25">
      <c r="A102" s="6" t="s">
        <v>278</v>
      </c>
      <c r="B102" s="6" t="s">
        <v>131</v>
      </c>
      <c r="D102" s="3"/>
      <c r="E102" s="11">
        <f>F102/1000</f>
        <v>3.7299999999999998E-3</v>
      </c>
      <c r="F102" s="7">
        <v>3.73</v>
      </c>
      <c r="H102" s="3" t="s">
        <v>543</v>
      </c>
    </row>
    <row r="103" spans="1:8" x14ac:dyDescent="0.25">
      <c r="A103" s="6" t="s">
        <v>294</v>
      </c>
      <c r="B103" s="6" t="s">
        <v>162</v>
      </c>
      <c r="D103" s="3"/>
      <c r="E103" s="11">
        <f>F103/3600</f>
        <v>1.3611111111111111E-3</v>
      </c>
      <c r="F103" s="7">
        <v>4.9000000000000004</v>
      </c>
      <c r="H103" s="3" t="s">
        <v>543</v>
      </c>
    </row>
    <row r="104" spans="1:8" x14ac:dyDescent="0.25">
      <c r="A104" s="2" t="s">
        <v>295</v>
      </c>
      <c r="B104" s="2" t="s">
        <v>100</v>
      </c>
      <c r="C104" s="3"/>
      <c r="D104" s="3"/>
      <c r="E104" s="11">
        <f>F104/1000</f>
        <v>1.1990000000000001E-2</v>
      </c>
      <c r="F104" s="3">
        <v>11.99</v>
      </c>
      <c r="H104" s="3" t="s">
        <v>543</v>
      </c>
    </row>
    <row r="105" spans="1:8" x14ac:dyDescent="0.25">
      <c r="A105" s="6" t="s">
        <v>293</v>
      </c>
      <c r="B105" s="6" t="s">
        <v>162</v>
      </c>
      <c r="D105" s="3"/>
      <c r="E105" s="11">
        <f>F105/6000</f>
        <v>4.6833333333333335E-4</v>
      </c>
      <c r="F105" s="7">
        <v>2.81</v>
      </c>
      <c r="H105" s="3" t="s">
        <v>543</v>
      </c>
    </row>
    <row r="106" spans="1:8" x14ac:dyDescent="0.25">
      <c r="A106" s="6" t="s">
        <v>279</v>
      </c>
      <c r="B106" s="6" t="s">
        <v>131</v>
      </c>
      <c r="D106" s="3"/>
      <c r="E106" s="11">
        <f>F106/1000</f>
        <v>2.1900000000000001E-3</v>
      </c>
      <c r="F106" s="7">
        <v>2.19</v>
      </c>
      <c r="H106" s="3" t="s">
        <v>543</v>
      </c>
    </row>
    <row r="107" spans="1:8" x14ac:dyDescent="0.25">
      <c r="A107" s="12" t="s">
        <v>112</v>
      </c>
      <c r="B107" s="6" t="s">
        <v>102</v>
      </c>
      <c r="D107" s="3"/>
      <c r="E107" s="11"/>
      <c r="F107" s="7">
        <v>1.05</v>
      </c>
    </row>
    <row r="108" spans="1:8" x14ac:dyDescent="0.25">
      <c r="A108" s="12" t="s">
        <v>103</v>
      </c>
      <c r="B108" s="2" t="s">
        <v>102</v>
      </c>
      <c r="C108" s="3"/>
      <c r="D108" s="3"/>
      <c r="E108" s="11"/>
      <c r="F108" s="3">
        <v>15.5</v>
      </c>
    </row>
    <row r="109" spans="1:8" x14ac:dyDescent="0.25">
      <c r="A109" s="2" t="s">
        <v>546</v>
      </c>
      <c r="B109" s="2"/>
      <c r="C109" s="3"/>
      <c r="D109" s="3"/>
      <c r="E109" s="11"/>
      <c r="F109" s="3"/>
      <c r="G109" s="4">
        <f>C109*F109</f>
        <v>0</v>
      </c>
    </row>
    <row r="110" spans="1:8" x14ac:dyDescent="0.25">
      <c r="A110" s="2" t="s">
        <v>547</v>
      </c>
      <c r="B110" s="2"/>
      <c r="C110" s="3"/>
      <c r="D110" s="3"/>
      <c r="E110" s="11"/>
      <c r="F110" s="3"/>
      <c r="G110" s="4">
        <f>C110*F110</f>
        <v>0</v>
      </c>
    </row>
    <row r="111" spans="1:8" x14ac:dyDescent="0.25">
      <c r="D111" s="3"/>
      <c r="E111" s="11"/>
    </row>
    <row r="112" spans="1:8" x14ac:dyDescent="0.25">
      <c r="D112" s="3"/>
      <c r="E112" s="11"/>
    </row>
    <row r="113" spans="4:5" x14ac:dyDescent="0.25">
      <c r="D113" s="3"/>
      <c r="E113" s="11"/>
    </row>
    <row r="114" spans="4:5" x14ac:dyDescent="0.25">
      <c r="D114" s="3"/>
      <c r="E114" s="11"/>
    </row>
    <row r="115" spans="4:5" x14ac:dyDescent="0.25">
      <c r="D115" s="3"/>
      <c r="E115" s="11"/>
    </row>
    <row r="116" spans="4:5" x14ac:dyDescent="0.25">
      <c r="D116" s="3"/>
      <c r="E116" s="11"/>
    </row>
    <row r="117" spans="4:5" x14ac:dyDescent="0.25">
      <c r="D117" s="3"/>
      <c r="E117" s="11"/>
    </row>
    <row r="118" spans="4:5" x14ac:dyDescent="0.25">
      <c r="D118" s="3"/>
      <c r="E118" s="11"/>
    </row>
    <row r="119" spans="4:5" x14ac:dyDescent="0.25">
      <c r="D119" s="3"/>
      <c r="E119" s="11"/>
    </row>
    <row r="120" spans="4:5" x14ac:dyDescent="0.25">
      <c r="D120" s="3"/>
      <c r="E120" s="11"/>
    </row>
    <row r="121" spans="4:5" x14ac:dyDescent="0.25">
      <c r="D121" s="3"/>
      <c r="E121" s="11"/>
    </row>
    <row r="122" spans="4:5" x14ac:dyDescent="0.25">
      <c r="D122" s="3"/>
      <c r="E122" s="11"/>
    </row>
    <row r="123" spans="4:5" x14ac:dyDescent="0.25">
      <c r="D123" s="3"/>
      <c r="E123" s="11"/>
    </row>
    <row r="124" spans="4:5" x14ac:dyDescent="0.25">
      <c r="D124" s="3"/>
      <c r="E124" s="11"/>
    </row>
    <row r="125" spans="4:5" x14ac:dyDescent="0.25">
      <c r="D125" s="3"/>
      <c r="E125" s="11"/>
    </row>
    <row r="126" spans="4:5" x14ac:dyDescent="0.25">
      <c r="D126" s="3"/>
      <c r="E126" s="11"/>
    </row>
    <row r="127" spans="4:5" x14ac:dyDescent="0.25">
      <c r="D127" s="3"/>
      <c r="E127" s="11"/>
    </row>
    <row r="128" spans="4:5" x14ac:dyDescent="0.25">
      <c r="D128" s="3"/>
      <c r="E128" s="11"/>
    </row>
    <row r="129" spans="4:5" x14ac:dyDescent="0.25">
      <c r="D129" s="3"/>
      <c r="E129" s="11"/>
    </row>
    <row r="130" spans="4:5" x14ac:dyDescent="0.25">
      <c r="D130" s="3"/>
      <c r="E130" s="11"/>
    </row>
    <row r="131" spans="4:5" x14ac:dyDescent="0.25">
      <c r="D131" s="3"/>
      <c r="E131" s="11"/>
    </row>
    <row r="132" spans="4:5" x14ac:dyDescent="0.25">
      <c r="D132" s="3"/>
      <c r="E132" s="11"/>
    </row>
    <row r="133" spans="4:5" x14ac:dyDescent="0.25">
      <c r="D133" s="3"/>
      <c r="E133" s="11"/>
    </row>
    <row r="134" spans="4:5" x14ac:dyDescent="0.25">
      <c r="D134" s="3"/>
      <c r="E134" s="11"/>
    </row>
    <row r="135" spans="4:5" x14ac:dyDescent="0.25">
      <c r="D135" s="3"/>
      <c r="E135" s="11"/>
    </row>
    <row r="136" spans="4:5" x14ac:dyDescent="0.25">
      <c r="D136" s="3"/>
      <c r="E136" s="11"/>
    </row>
    <row r="137" spans="4:5" x14ac:dyDescent="0.25">
      <c r="D137" s="3"/>
      <c r="E137" s="11"/>
    </row>
    <row r="138" spans="4:5" x14ac:dyDescent="0.25">
      <c r="D138" s="3"/>
      <c r="E138" s="11"/>
    </row>
    <row r="139" spans="4:5" x14ac:dyDescent="0.25">
      <c r="D139" s="3"/>
      <c r="E139" s="11"/>
    </row>
    <row r="140" spans="4:5" x14ac:dyDescent="0.25">
      <c r="D140" s="3"/>
      <c r="E140" s="11"/>
    </row>
    <row r="141" spans="4:5" x14ac:dyDescent="0.25">
      <c r="D141" s="3"/>
      <c r="E141" s="11"/>
    </row>
    <row r="142" spans="4:5" x14ac:dyDescent="0.25">
      <c r="D142" s="3"/>
      <c r="E142" s="11"/>
    </row>
    <row r="143" spans="4:5" x14ac:dyDescent="0.25">
      <c r="D143" s="3"/>
      <c r="E143" s="11"/>
    </row>
    <row r="144" spans="4:5" x14ac:dyDescent="0.25">
      <c r="D144" s="3"/>
      <c r="E144" s="11"/>
    </row>
    <row r="145" spans="4:5" x14ac:dyDescent="0.25">
      <c r="D145" s="3"/>
      <c r="E145" s="11"/>
    </row>
    <row r="146" spans="4:5" x14ac:dyDescent="0.25">
      <c r="D146" s="3"/>
      <c r="E146" s="11"/>
    </row>
    <row r="147" spans="4:5" x14ac:dyDescent="0.25">
      <c r="D147" s="3"/>
      <c r="E147" s="11"/>
    </row>
    <row r="148" spans="4:5" x14ac:dyDescent="0.25">
      <c r="D148" s="3"/>
      <c r="E148" s="11"/>
    </row>
    <row r="149" spans="4:5" x14ac:dyDescent="0.25">
      <c r="D149" s="3"/>
      <c r="E149" s="11"/>
    </row>
    <row r="150" spans="4:5" x14ac:dyDescent="0.25">
      <c r="D150" s="3"/>
      <c r="E150" s="11"/>
    </row>
    <row r="151" spans="4:5" x14ac:dyDescent="0.25">
      <c r="D151" s="3"/>
      <c r="E151" s="11"/>
    </row>
    <row r="152" spans="4:5" x14ac:dyDescent="0.25">
      <c r="D152" s="3"/>
      <c r="E152" s="11"/>
    </row>
    <row r="153" spans="4:5" x14ac:dyDescent="0.25">
      <c r="D153" s="3"/>
      <c r="E153" s="11"/>
    </row>
    <row r="154" spans="4:5" x14ac:dyDescent="0.25">
      <c r="D154" s="3"/>
      <c r="E154" s="11"/>
    </row>
    <row r="155" spans="4:5" x14ac:dyDescent="0.25">
      <c r="D155" s="3"/>
      <c r="E155" s="11"/>
    </row>
    <row r="156" spans="4:5" x14ac:dyDescent="0.25">
      <c r="D156" s="3"/>
      <c r="E156" s="11"/>
    </row>
    <row r="157" spans="4:5" x14ac:dyDescent="0.25">
      <c r="D157" s="3"/>
      <c r="E157" s="11"/>
    </row>
    <row r="158" spans="4:5" x14ac:dyDescent="0.25">
      <c r="D158" s="3"/>
      <c r="E158" s="11"/>
    </row>
    <row r="159" spans="4:5" x14ac:dyDescent="0.25">
      <c r="D159" s="3"/>
      <c r="E159" s="11"/>
    </row>
    <row r="160" spans="4:5" x14ac:dyDescent="0.25">
      <c r="D160" s="3"/>
      <c r="E160" s="11"/>
    </row>
    <row r="161" spans="4:5" x14ac:dyDescent="0.25">
      <c r="D161" s="3"/>
      <c r="E161" s="11"/>
    </row>
    <row r="162" spans="4:5" x14ac:dyDescent="0.25">
      <c r="D162" s="3"/>
      <c r="E162" s="11"/>
    </row>
    <row r="163" spans="4:5" x14ac:dyDescent="0.25">
      <c r="D163" s="3"/>
      <c r="E163" s="11"/>
    </row>
    <row r="164" spans="4:5" x14ac:dyDescent="0.25">
      <c r="D164" s="3"/>
      <c r="E164" s="11"/>
    </row>
    <row r="165" spans="4:5" x14ac:dyDescent="0.25">
      <c r="D165" s="3"/>
      <c r="E165" s="11"/>
    </row>
    <row r="166" spans="4:5" x14ac:dyDescent="0.25">
      <c r="D166" s="3"/>
      <c r="E166" s="11"/>
    </row>
    <row r="167" spans="4:5" x14ac:dyDescent="0.25">
      <c r="D167" s="3"/>
      <c r="E167" s="11"/>
    </row>
    <row r="168" spans="4:5" x14ac:dyDescent="0.25">
      <c r="D168" s="3"/>
      <c r="E168" s="11"/>
    </row>
    <row r="169" spans="4:5" x14ac:dyDescent="0.25">
      <c r="D169" s="3"/>
      <c r="E169" s="11"/>
    </row>
    <row r="170" spans="4:5" x14ac:dyDescent="0.25">
      <c r="D170" s="3"/>
      <c r="E170" s="11"/>
    </row>
    <row r="171" spans="4:5" x14ac:dyDescent="0.25">
      <c r="D171" s="3"/>
      <c r="E171" s="11"/>
    </row>
    <row r="172" spans="4:5" x14ac:dyDescent="0.25">
      <c r="D172" s="3"/>
      <c r="E172" s="11"/>
    </row>
    <row r="173" spans="4:5" x14ac:dyDescent="0.25">
      <c r="D173" s="3"/>
      <c r="E173" s="11"/>
    </row>
    <row r="174" spans="4:5" x14ac:dyDescent="0.25">
      <c r="D174" s="3"/>
      <c r="E174" s="11"/>
    </row>
    <row r="175" spans="4:5" x14ac:dyDescent="0.25">
      <c r="D175" s="3"/>
      <c r="E175" s="11"/>
    </row>
    <row r="176" spans="4:5" x14ac:dyDescent="0.25">
      <c r="D176" s="3"/>
      <c r="E176" s="11"/>
    </row>
    <row r="177" spans="4:5" x14ac:dyDescent="0.25">
      <c r="D177" s="3"/>
      <c r="E177" s="11"/>
    </row>
    <row r="178" spans="4:5" x14ac:dyDescent="0.25">
      <c r="D178" s="3"/>
      <c r="E178" s="11"/>
    </row>
    <row r="179" spans="4:5" x14ac:dyDescent="0.25">
      <c r="D179" s="3"/>
      <c r="E179" s="11"/>
    </row>
    <row r="180" spans="4:5" x14ac:dyDescent="0.25">
      <c r="D180" s="3"/>
      <c r="E180" s="11"/>
    </row>
    <row r="181" spans="4:5" x14ac:dyDescent="0.25">
      <c r="D181" s="3"/>
      <c r="E181" s="11"/>
    </row>
    <row r="182" spans="4:5" x14ac:dyDescent="0.25">
      <c r="D182" s="3"/>
      <c r="E182" s="11"/>
    </row>
    <row r="183" spans="4:5" x14ac:dyDescent="0.25">
      <c r="D183" s="3"/>
      <c r="E183" s="11"/>
    </row>
    <row r="184" spans="4:5" x14ac:dyDescent="0.25">
      <c r="D184" s="3"/>
      <c r="E184" s="11"/>
    </row>
  </sheetData>
  <autoFilter ref="A1:H110"/>
  <sortState ref="A2:H184">
    <sortCondition ref="A1"/>
  </sortState>
  <conditionalFormatting sqref="D2:E184">
    <cfRule type="containsText" dxfId="0" priority="3" operator="containsText" text="&quot;&quot;">
      <formula>NOT(ISERROR(SEARCH("""""",D2)))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workbookViewId="0">
      <selection activeCell="M14" sqref="M14"/>
    </sheetView>
  </sheetViews>
  <sheetFormatPr baseColWidth="10" defaultRowHeight="15" x14ac:dyDescent="0.25"/>
  <cols>
    <col min="1" max="1" width="41.42578125" style="2" bestFit="1" customWidth="1"/>
    <col min="2" max="2" width="34.7109375" style="2" customWidth="1"/>
    <col min="3" max="3" width="11.42578125" style="3"/>
    <col min="4" max="4" width="18.140625" style="3" bestFit="1" customWidth="1"/>
    <col min="5" max="7" width="11.42578125" style="3"/>
  </cols>
  <sheetData>
    <row r="1" spans="1:7" x14ac:dyDescent="0.25">
      <c r="A1" s="1" t="s">
        <v>7</v>
      </c>
      <c r="B1" s="1" t="s">
        <v>89</v>
      </c>
      <c r="C1" s="1" t="s">
        <v>177</v>
      </c>
      <c r="D1" s="1" t="s">
        <v>173</v>
      </c>
      <c r="E1" s="1" t="s">
        <v>36</v>
      </c>
      <c r="F1" s="1" t="s">
        <v>1</v>
      </c>
      <c r="G1" s="1" t="s">
        <v>542</v>
      </c>
    </row>
    <row r="2" spans="1:7" x14ac:dyDescent="0.25">
      <c r="A2" s="12" t="s">
        <v>161</v>
      </c>
      <c r="B2" s="6" t="s">
        <v>131</v>
      </c>
      <c r="D2" s="11"/>
      <c r="E2" s="7">
        <v>1.52</v>
      </c>
      <c r="F2" s="8">
        <f>C2*E2</f>
        <v>0</v>
      </c>
    </row>
    <row r="3" spans="1:7" x14ac:dyDescent="0.25">
      <c r="A3" s="6" t="s">
        <v>461</v>
      </c>
      <c r="B3" s="6" t="s">
        <v>131</v>
      </c>
      <c r="D3" s="11">
        <f>E3/100</f>
        <v>1.9699999999999999E-2</v>
      </c>
      <c r="E3" s="7">
        <v>1.97</v>
      </c>
      <c r="F3" s="8">
        <f>C3*E3</f>
        <v>0</v>
      </c>
      <c r="G3" s="3" t="s">
        <v>543</v>
      </c>
    </row>
    <row r="4" spans="1:7" x14ac:dyDescent="0.25">
      <c r="A4" s="2" t="s">
        <v>602</v>
      </c>
      <c r="B4" s="2" t="s">
        <v>551</v>
      </c>
      <c r="D4" s="19" t="s">
        <v>597</v>
      </c>
      <c r="E4" s="11">
        <v>9.5370000000000008</v>
      </c>
      <c r="G4" s="3" t="s">
        <v>543</v>
      </c>
    </row>
    <row r="5" spans="1:7" x14ac:dyDescent="0.25">
      <c r="A5" s="2" t="s">
        <v>557</v>
      </c>
      <c r="B5" s="2" t="s">
        <v>551</v>
      </c>
      <c r="D5" s="11">
        <f>E5/(250*10)</f>
        <v>8.9403999999999994E-3</v>
      </c>
      <c r="E5" s="3">
        <v>22.350999999999999</v>
      </c>
      <c r="G5" s="3" t="s">
        <v>543</v>
      </c>
    </row>
    <row r="6" spans="1:7" x14ac:dyDescent="0.25">
      <c r="A6" s="2" t="s">
        <v>559</v>
      </c>
      <c r="B6" s="2" t="s">
        <v>551</v>
      </c>
      <c r="D6" s="11">
        <f>E6/5000</f>
        <v>6.0048000000000002E-3</v>
      </c>
      <c r="E6" s="3">
        <v>30.024000000000001</v>
      </c>
      <c r="G6" s="3" t="s">
        <v>543</v>
      </c>
    </row>
    <row r="7" spans="1:7" ht="14.25" customHeight="1" x14ac:dyDescent="0.25">
      <c r="A7" s="6" t="s">
        <v>458</v>
      </c>
      <c r="B7" s="6" t="s">
        <v>162</v>
      </c>
      <c r="D7" s="11">
        <f>E7/100</f>
        <v>2.8500000000000001E-2</v>
      </c>
      <c r="E7" s="7">
        <v>2.85</v>
      </c>
      <c r="F7" s="8">
        <f>C7*E7</f>
        <v>0</v>
      </c>
      <c r="G7" s="3" t="s">
        <v>543</v>
      </c>
    </row>
    <row r="8" spans="1:7" x14ac:dyDescent="0.25">
      <c r="A8" s="2" t="s">
        <v>462</v>
      </c>
      <c r="B8" s="2" t="s">
        <v>131</v>
      </c>
      <c r="D8" s="11">
        <f>E8/100</f>
        <v>2.3799999999999998E-2</v>
      </c>
      <c r="E8" s="3">
        <v>2.38</v>
      </c>
      <c r="F8" s="4">
        <f>C8*E8</f>
        <v>0</v>
      </c>
      <c r="G8" s="3" t="s">
        <v>543</v>
      </c>
    </row>
    <row r="9" spans="1:7" x14ac:dyDescent="0.25">
      <c r="A9" s="2" t="s">
        <v>614</v>
      </c>
      <c r="B9" s="2" t="s">
        <v>551</v>
      </c>
      <c r="D9" s="11">
        <f>E9/6750</f>
        <v>2.0952592592592594E-3</v>
      </c>
      <c r="E9" s="11">
        <v>14.143000000000001</v>
      </c>
      <c r="G9" s="3" t="s">
        <v>543</v>
      </c>
    </row>
    <row r="10" spans="1:7" x14ac:dyDescent="0.25">
      <c r="A10" s="12" t="s">
        <v>133</v>
      </c>
      <c r="B10" s="2" t="s">
        <v>131</v>
      </c>
      <c r="D10" s="11"/>
      <c r="E10" s="3">
        <v>0.95</v>
      </c>
      <c r="F10" s="4">
        <f>C10*E10</f>
        <v>0</v>
      </c>
    </row>
    <row r="11" spans="1:7" x14ac:dyDescent="0.25">
      <c r="A11" s="2" t="s">
        <v>560</v>
      </c>
      <c r="B11" s="2" t="s">
        <v>551</v>
      </c>
      <c r="D11" s="11">
        <f>E11/(1600*6)</f>
        <v>1.6666666666666668E-3</v>
      </c>
      <c r="E11" s="3">
        <v>16</v>
      </c>
      <c r="G11" s="3" t="s">
        <v>543</v>
      </c>
    </row>
    <row r="12" spans="1:7" x14ac:dyDescent="0.25">
      <c r="A12" s="2" t="s">
        <v>580</v>
      </c>
      <c r="B12" s="2" t="s">
        <v>551</v>
      </c>
      <c r="D12" s="11">
        <f>E12/(3000*4)</f>
        <v>8.2108333333333328E-4</v>
      </c>
      <c r="E12" s="3">
        <v>9.8529999999999998</v>
      </c>
      <c r="G12" s="3" t="s">
        <v>543</v>
      </c>
    </row>
    <row r="13" spans="1:7" x14ac:dyDescent="0.25">
      <c r="A13" s="2" t="s">
        <v>581</v>
      </c>
      <c r="B13" s="2" t="s">
        <v>551</v>
      </c>
      <c r="D13" s="11">
        <f>E13/(500*8)</f>
        <v>5.3677500000000001E-3</v>
      </c>
      <c r="E13" s="3">
        <v>21.471</v>
      </c>
      <c r="G13" s="3" t="s">
        <v>543</v>
      </c>
    </row>
    <row r="14" spans="1:7" x14ac:dyDescent="0.25">
      <c r="A14" s="2" t="s">
        <v>582</v>
      </c>
      <c r="B14" s="2" t="s">
        <v>551</v>
      </c>
      <c r="D14" s="11">
        <f>E14/(500*8)</f>
        <v>3.9649999999999998E-3</v>
      </c>
      <c r="E14" s="3">
        <v>15.86</v>
      </c>
      <c r="G14" s="3" t="s">
        <v>543</v>
      </c>
    </row>
    <row r="15" spans="1:7" x14ac:dyDescent="0.25">
      <c r="A15" s="2" t="s">
        <v>583</v>
      </c>
      <c r="B15" s="2" t="s">
        <v>551</v>
      </c>
      <c r="D15" s="11">
        <f>E15/(500*8)</f>
        <v>1.756E-3</v>
      </c>
      <c r="E15" s="3">
        <v>7.024</v>
      </c>
      <c r="G15" s="3" t="s">
        <v>543</v>
      </c>
    </row>
    <row r="16" spans="1:7" x14ac:dyDescent="0.25">
      <c r="A16" s="2" t="s">
        <v>468</v>
      </c>
      <c r="B16" s="2" t="s">
        <v>131</v>
      </c>
      <c r="D16" s="11">
        <f>E16/100</f>
        <v>2.5099999999999997E-2</v>
      </c>
      <c r="E16" s="3">
        <v>2.5099999999999998</v>
      </c>
      <c r="F16" s="4">
        <f>C16*E16</f>
        <v>0</v>
      </c>
      <c r="G16" s="3" t="s">
        <v>543</v>
      </c>
    </row>
    <row r="17" spans="1:7" x14ac:dyDescent="0.25">
      <c r="A17" s="2" t="s">
        <v>561</v>
      </c>
      <c r="B17" s="2" t="s">
        <v>551</v>
      </c>
      <c r="D17" s="11">
        <f>E17/5000</f>
        <v>7.6092E-3</v>
      </c>
      <c r="E17" s="3">
        <v>38.045999999999999</v>
      </c>
      <c r="G17" s="3" t="s">
        <v>543</v>
      </c>
    </row>
    <row r="18" spans="1:7" x14ac:dyDescent="0.25">
      <c r="A18" s="2" t="s">
        <v>603</v>
      </c>
      <c r="B18" s="2" t="s">
        <v>551</v>
      </c>
      <c r="D18" s="19" t="s">
        <v>597</v>
      </c>
      <c r="E18" s="11">
        <v>10.09</v>
      </c>
      <c r="G18" s="3" t="s">
        <v>543</v>
      </c>
    </row>
    <row r="19" spans="1:7" x14ac:dyDescent="0.25">
      <c r="A19" s="2" t="s">
        <v>604</v>
      </c>
      <c r="B19" s="2" t="s">
        <v>551</v>
      </c>
      <c r="D19" s="19" t="s">
        <v>597</v>
      </c>
      <c r="E19" s="11">
        <v>21.109000000000002</v>
      </c>
      <c r="G19" s="3" t="s">
        <v>543</v>
      </c>
    </row>
    <row r="20" spans="1:7" x14ac:dyDescent="0.25">
      <c r="A20" s="6" t="s">
        <v>439</v>
      </c>
      <c r="B20" s="6" t="s">
        <v>131</v>
      </c>
      <c r="D20" s="11">
        <f>E20/800</f>
        <v>6.4749999999999999E-3</v>
      </c>
      <c r="E20" s="7">
        <v>5.18</v>
      </c>
      <c r="F20" s="8">
        <f>C20*E20</f>
        <v>0</v>
      </c>
      <c r="G20" s="3" t="s">
        <v>543</v>
      </c>
    </row>
    <row r="21" spans="1:7" x14ac:dyDescent="0.25">
      <c r="A21" s="6" t="s">
        <v>430</v>
      </c>
      <c r="B21" s="6" t="s">
        <v>131</v>
      </c>
      <c r="D21" s="11">
        <f>E21/502</f>
        <v>3.6254980079681275E-3</v>
      </c>
      <c r="E21" s="7">
        <v>1.82</v>
      </c>
      <c r="F21" s="8">
        <f>C21*E21</f>
        <v>0</v>
      </c>
      <c r="G21" s="3" t="s">
        <v>543</v>
      </c>
    </row>
    <row r="22" spans="1:7" x14ac:dyDescent="0.25">
      <c r="A22" s="12" t="s">
        <v>20</v>
      </c>
      <c r="B22" s="6"/>
      <c r="C22" s="7"/>
      <c r="D22" s="10"/>
      <c r="E22" s="7"/>
      <c r="F22" s="8">
        <f>C22*E22</f>
        <v>0</v>
      </c>
    </row>
    <row r="23" spans="1:7" x14ac:dyDescent="0.25">
      <c r="A23" s="6" t="s">
        <v>442</v>
      </c>
      <c r="B23" s="6" t="s">
        <v>131</v>
      </c>
      <c r="D23" s="11">
        <f>E23/500</f>
        <v>9.980000000000001E-3</v>
      </c>
      <c r="E23" s="7">
        <v>4.99</v>
      </c>
      <c r="F23" s="8">
        <f>C23*E23</f>
        <v>0</v>
      </c>
      <c r="G23" s="3" t="s">
        <v>543</v>
      </c>
    </row>
    <row r="24" spans="1:7" x14ac:dyDescent="0.25">
      <c r="A24" s="2" t="s">
        <v>562</v>
      </c>
      <c r="B24" s="2" t="s">
        <v>551</v>
      </c>
      <c r="D24" s="11">
        <f>E24/5000</f>
        <v>1.2128E-3</v>
      </c>
      <c r="E24" s="3">
        <v>6.0640000000000001</v>
      </c>
      <c r="G24" s="3" t="s">
        <v>543</v>
      </c>
    </row>
    <row r="25" spans="1:7" x14ac:dyDescent="0.25">
      <c r="A25" s="6" t="s">
        <v>449</v>
      </c>
      <c r="B25" s="6" t="s">
        <v>131</v>
      </c>
      <c r="D25" s="11">
        <f>E25/70</f>
        <v>7.0142857142857146E-2</v>
      </c>
      <c r="E25" s="7">
        <v>4.91</v>
      </c>
      <c r="F25" s="8">
        <f>C25*E25</f>
        <v>0</v>
      </c>
      <c r="G25" s="3" t="s">
        <v>543</v>
      </c>
    </row>
    <row r="26" spans="1:7" x14ac:dyDescent="0.25">
      <c r="A26" s="2" t="s">
        <v>584</v>
      </c>
      <c r="B26" s="2" t="s">
        <v>551</v>
      </c>
      <c r="D26" s="11">
        <f>E26/(3000*4)</f>
        <v>9.1550000000000008E-4</v>
      </c>
      <c r="E26" s="3">
        <v>10.986000000000001</v>
      </c>
      <c r="G26" s="3" t="s">
        <v>543</v>
      </c>
    </row>
    <row r="27" spans="1:7" x14ac:dyDescent="0.25">
      <c r="A27" s="6" t="s">
        <v>431</v>
      </c>
      <c r="B27" s="6" t="s">
        <v>131</v>
      </c>
      <c r="C27" s="7"/>
      <c r="D27" s="10">
        <f>E27/1000</f>
        <v>5.2999999999999998E-4</v>
      </c>
      <c r="E27" s="7">
        <v>0.53</v>
      </c>
      <c r="F27" s="8">
        <f>C27*E27</f>
        <v>0</v>
      </c>
      <c r="G27" s="3" t="s">
        <v>543</v>
      </c>
    </row>
    <row r="28" spans="1:7" x14ac:dyDescent="0.25">
      <c r="A28" s="2" t="s">
        <v>563</v>
      </c>
      <c r="B28" s="2" t="s">
        <v>551</v>
      </c>
      <c r="D28" s="11">
        <f>E28/5000</f>
        <v>8.5000000000000006E-3</v>
      </c>
      <c r="E28" s="3">
        <v>42.5</v>
      </c>
      <c r="G28" s="3" t="s">
        <v>543</v>
      </c>
    </row>
    <row r="29" spans="1:7" x14ac:dyDescent="0.25">
      <c r="A29" s="2" t="s">
        <v>585</v>
      </c>
      <c r="B29" s="2" t="s">
        <v>551</v>
      </c>
      <c r="D29" s="11">
        <f>E29/(3000*4)</f>
        <v>8.2108333333333328E-4</v>
      </c>
      <c r="E29" s="3">
        <v>9.8529999999999998</v>
      </c>
      <c r="G29" s="3" t="s">
        <v>543</v>
      </c>
    </row>
    <row r="30" spans="1:7" x14ac:dyDescent="0.25">
      <c r="A30" s="2" t="s">
        <v>586</v>
      </c>
      <c r="B30" s="2" t="s">
        <v>551</v>
      </c>
      <c r="D30" s="11">
        <f>E30/(500*8)</f>
        <v>2.0262500000000003E-3</v>
      </c>
      <c r="E30" s="3">
        <v>8.1050000000000004</v>
      </c>
      <c r="G30" s="3" t="s">
        <v>543</v>
      </c>
    </row>
    <row r="31" spans="1:7" x14ac:dyDescent="0.25">
      <c r="A31" s="2" t="s">
        <v>615</v>
      </c>
      <c r="B31" s="2" t="s">
        <v>551</v>
      </c>
      <c r="C31" s="3">
        <f>E31/(250*8)</f>
        <v>1.0647E-2</v>
      </c>
      <c r="D31" s="11"/>
      <c r="E31" s="11">
        <v>21.294</v>
      </c>
      <c r="G31" s="3" t="s">
        <v>544</v>
      </c>
    </row>
    <row r="32" spans="1:7" x14ac:dyDescent="0.25">
      <c r="A32" s="12" t="s">
        <v>154</v>
      </c>
      <c r="B32" s="6" t="s">
        <v>131</v>
      </c>
      <c r="D32" s="11"/>
      <c r="E32" s="7">
        <v>4.79</v>
      </c>
      <c r="F32" s="8">
        <f>C32*E32</f>
        <v>0</v>
      </c>
    </row>
    <row r="33" spans="1:7" x14ac:dyDescent="0.25">
      <c r="A33" s="6" t="s">
        <v>432</v>
      </c>
      <c r="B33" s="6" t="s">
        <v>131</v>
      </c>
      <c r="C33" s="7"/>
      <c r="D33" s="10">
        <f>E33/1000</f>
        <v>2.7E-4</v>
      </c>
      <c r="E33" s="7">
        <v>0.27</v>
      </c>
      <c r="F33" s="8">
        <f>C33*E33</f>
        <v>0</v>
      </c>
      <c r="G33" s="3" t="s">
        <v>543</v>
      </c>
    </row>
    <row r="34" spans="1:7" x14ac:dyDescent="0.25">
      <c r="A34" s="2" t="s">
        <v>457</v>
      </c>
      <c r="B34" s="2" t="s">
        <v>100</v>
      </c>
      <c r="D34" s="11">
        <f>E34/1000</f>
        <v>8.9899999999999997E-3</v>
      </c>
      <c r="E34" s="3">
        <v>8.99</v>
      </c>
      <c r="F34" s="4">
        <f>C34*E34</f>
        <v>0</v>
      </c>
      <c r="G34" s="3" t="s">
        <v>543</v>
      </c>
    </row>
    <row r="35" spans="1:7" x14ac:dyDescent="0.25">
      <c r="A35" s="2" t="s">
        <v>478</v>
      </c>
      <c r="B35" s="2" t="s">
        <v>100</v>
      </c>
      <c r="D35" s="19">
        <f>E35/3000</f>
        <v>1.9333333333333333E-3</v>
      </c>
      <c r="E35" s="3">
        <v>5.8</v>
      </c>
      <c r="G35" s="3" t="s">
        <v>543</v>
      </c>
    </row>
    <row r="36" spans="1:7" x14ac:dyDescent="0.25">
      <c r="A36" s="12" t="s">
        <v>168</v>
      </c>
      <c r="B36" s="6" t="s">
        <v>162</v>
      </c>
      <c r="D36" s="11"/>
      <c r="E36" s="7">
        <v>1.06</v>
      </c>
      <c r="F36" s="8">
        <f>C36*E36</f>
        <v>0</v>
      </c>
    </row>
    <row r="37" spans="1:7" x14ac:dyDescent="0.25">
      <c r="A37" s="6" t="s">
        <v>445</v>
      </c>
      <c r="B37" s="6" t="s">
        <v>131</v>
      </c>
      <c r="D37" s="11">
        <f>E37/50</f>
        <v>0.11699999999999999</v>
      </c>
      <c r="E37" s="7">
        <v>5.85</v>
      </c>
      <c r="F37" s="8">
        <f>C37*E37</f>
        <v>0</v>
      </c>
      <c r="G37" s="3" t="s">
        <v>545</v>
      </c>
    </row>
    <row r="38" spans="1:7" x14ac:dyDescent="0.25">
      <c r="A38" s="6" t="s">
        <v>452</v>
      </c>
      <c r="B38" s="6" t="s">
        <v>131</v>
      </c>
      <c r="D38" s="11">
        <f>E38/5000</f>
        <v>4.9060000000000006E-3</v>
      </c>
      <c r="E38" s="7">
        <v>24.53</v>
      </c>
      <c r="F38" s="8">
        <f>C38*E38</f>
        <v>0</v>
      </c>
      <c r="G38" s="3" t="s">
        <v>545</v>
      </c>
    </row>
    <row r="39" spans="1:7" x14ac:dyDescent="0.25">
      <c r="A39" s="2" t="s">
        <v>459</v>
      </c>
      <c r="B39" s="2" t="s">
        <v>122</v>
      </c>
      <c r="D39" s="11">
        <f>E39/200</f>
        <v>0.06</v>
      </c>
      <c r="E39" s="3">
        <v>12</v>
      </c>
      <c r="F39" s="4">
        <f>C39*E39</f>
        <v>0</v>
      </c>
      <c r="G39" s="3" t="s">
        <v>545</v>
      </c>
    </row>
    <row r="40" spans="1:7" x14ac:dyDescent="0.25">
      <c r="A40" s="12" t="s">
        <v>55</v>
      </c>
      <c r="B40" s="2" t="s">
        <v>98</v>
      </c>
      <c r="D40" s="11"/>
      <c r="E40" s="3">
        <v>2.15</v>
      </c>
      <c r="F40" s="4">
        <f>C40*E40</f>
        <v>0</v>
      </c>
    </row>
    <row r="41" spans="1:7" x14ac:dyDescent="0.25">
      <c r="A41" s="6" t="s">
        <v>451</v>
      </c>
      <c r="B41" s="6" t="s">
        <v>131</v>
      </c>
      <c r="D41" s="11">
        <f>E41/10000</f>
        <v>2.085E-3</v>
      </c>
      <c r="E41" s="7">
        <v>20.85</v>
      </c>
      <c r="F41" s="8">
        <f>C41*E41</f>
        <v>0</v>
      </c>
      <c r="G41" s="3" t="s">
        <v>545</v>
      </c>
    </row>
    <row r="42" spans="1:7" x14ac:dyDescent="0.25">
      <c r="A42" s="12" t="s">
        <v>53</v>
      </c>
      <c r="B42" s="2" t="s">
        <v>98</v>
      </c>
      <c r="D42" s="11"/>
      <c r="E42" s="3">
        <v>5.39</v>
      </c>
      <c r="F42" s="4">
        <f>C42*E42</f>
        <v>0</v>
      </c>
    </row>
    <row r="43" spans="1:7" x14ac:dyDescent="0.25">
      <c r="A43" s="6" t="s">
        <v>453</v>
      </c>
      <c r="B43" s="6" t="s">
        <v>131</v>
      </c>
      <c r="D43" s="11">
        <f>E43/5000</f>
        <v>1.4859999999999999E-3</v>
      </c>
      <c r="E43" s="7">
        <v>7.43</v>
      </c>
      <c r="F43" s="8">
        <f>C43*E43</f>
        <v>0</v>
      </c>
      <c r="G43" s="3" t="s">
        <v>545</v>
      </c>
    </row>
    <row r="44" spans="1:7" x14ac:dyDescent="0.25">
      <c r="A44" s="12" t="s">
        <v>51</v>
      </c>
      <c r="B44" s="2" t="s">
        <v>98</v>
      </c>
      <c r="D44" s="11"/>
      <c r="E44" s="3">
        <v>1.69</v>
      </c>
      <c r="F44" s="4">
        <f>C44*E44</f>
        <v>0</v>
      </c>
    </row>
    <row r="45" spans="1:7" x14ac:dyDescent="0.25">
      <c r="A45" s="2" t="s">
        <v>456</v>
      </c>
      <c r="B45" s="2" t="s">
        <v>131</v>
      </c>
      <c r="D45" s="11">
        <f>E45/910</f>
        <v>4.32967032967033E-3</v>
      </c>
      <c r="E45" s="3">
        <v>3.94</v>
      </c>
      <c r="F45" s="4">
        <f>C45*E45</f>
        <v>0</v>
      </c>
      <c r="G45" s="3" t="s">
        <v>543</v>
      </c>
    </row>
    <row r="46" spans="1:7" x14ac:dyDescent="0.25">
      <c r="A46" s="12" t="s">
        <v>138</v>
      </c>
      <c r="B46" s="6" t="s">
        <v>131</v>
      </c>
      <c r="D46" s="11"/>
      <c r="E46" s="7">
        <v>2.2799999999999998</v>
      </c>
      <c r="F46" s="8">
        <f>C46*E46</f>
        <v>0</v>
      </c>
    </row>
    <row r="47" spans="1:7" x14ac:dyDescent="0.25">
      <c r="A47" s="12" t="s">
        <v>139</v>
      </c>
      <c r="B47" s="6" t="s">
        <v>131</v>
      </c>
      <c r="D47" s="11"/>
      <c r="E47" s="7">
        <v>6</v>
      </c>
      <c r="F47" s="8">
        <f>C47*E47</f>
        <v>0</v>
      </c>
    </row>
    <row r="48" spans="1:7" x14ac:dyDescent="0.25">
      <c r="A48" s="2" t="s">
        <v>463</v>
      </c>
      <c r="B48" s="2" t="s">
        <v>131</v>
      </c>
      <c r="D48" s="11">
        <f>E48/100</f>
        <v>2.0199999999999999E-2</v>
      </c>
      <c r="E48" s="3">
        <v>2.02</v>
      </c>
      <c r="F48" s="4">
        <f>C48*E48</f>
        <v>0</v>
      </c>
      <c r="G48" s="3" t="s">
        <v>543</v>
      </c>
    </row>
    <row r="49" spans="1:7" x14ac:dyDescent="0.25">
      <c r="A49" s="12" t="s">
        <v>31</v>
      </c>
      <c r="B49" s="12"/>
      <c r="C49" s="13"/>
      <c r="D49" s="14"/>
      <c r="E49" s="13"/>
    </row>
    <row r="50" spans="1:7" x14ac:dyDescent="0.25">
      <c r="A50" s="2" t="s">
        <v>476</v>
      </c>
      <c r="B50" s="2" t="s">
        <v>131</v>
      </c>
      <c r="D50" s="11">
        <f>E50/5000</f>
        <v>2.4299999999999999E-3</v>
      </c>
      <c r="E50" s="3">
        <v>12.15</v>
      </c>
      <c r="G50" s="3" t="s">
        <v>543</v>
      </c>
    </row>
    <row r="51" spans="1:7" x14ac:dyDescent="0.25">
      <c r="A51" s="12" t="s">
        <v>46</v>
      </c>
      <c r="B51" s="2" t="s">
        <v>98</v>
      </c>
      <c r="D51" s="11"/>
      <c r="E51" s="3">
        <v>5.98</v>
      </c>
      <c r="F51" s="4">
        <f>C51*E51</f>
        <v>0</v>
      </c>
    </row>
    <row r="52" spans="1:7" x14ac:dyDescent="0.25">
      <c r="A52" s="2" t="s">
        <v>587</v>
      </c>
      <c r="B52" s="2" t="s">
        <v>551</v>
      </c>
      <c r="D52" s="11">
        <f>E52/(3000*4)</f>
        <v>8.2108333333333328E-4</v>
      </c>
      <c r="E52" s="3">
        <v>9.8529999999999998</v>
      </c>
      <c r="G52" s="3" t="s">
        <v>543</v>
      </c>
    </row>
    <row r="53" spans="1:7" x14ac:dyDescent="0.25">
      <c r="A53" s="2" t="s">
        <v>588</v>
      </c>
      <c r="B53" s="2" t="s">
        <v>551</v>
      </c>
      <c r="D53" s="11">
        <f>E53/(500*8)</f>
        <v>3.2935E-3</v>
      </c>
      <c r="E53" s="11">
        <v>13.173999999999999</v>
      </c>
      <c r="G53" s="3" t="s">
        <v>543</v>
      </c>
    </row>
    <row r="54" spans="1:7" x14ac:dyDescent="0.25">
      <c r="A54" s="2" t="s">
        <v>589</v>
      </c>
      <c r="B54" s="2" t="s">
        <v>551</v>
      </c>
      <c r="D54" s="11">
        <f>E54/7000</f>
        <v>1.2634285714285714E-3</v>
      </c>
      <c r="E54" s="11">
        <v>8.8439999999999994</v>
      </c>
      <c r="G54" s="3" t="s">
        <v>543</v>
      </c>
    </row>
    <row r="55" spans="1:7" x14ac:dyDescent="0.25">
      <c r="A55" s="2" t="s">
        <v>564</v>
      </c>
      <c r="B55" s="2" t="s">
        <v>551</v>
      </c>
      <c r="D55" s="11">
        <f>E55/5000</f>
        <v>2.6329999999999999E-3</v>
      </c>
      <c r="E55" s="3">
        <v>13.164999999999999</v>
      </c>
      <c r="G55" s="3" t="s">
        <v>543</v>
      </c>
    </row>
    <row r="56" spans="1:7" x14ac:dyDescent="0.25">
      <c r="A56" s="2" t="s">
        <v>565</v>
      </c>
      <c r="B56" s="2" t="s">
        <v>551</v>
      </c>
      <c r="D56" s="11">
        <f>E56/5000</f>
        <v>4.0749999999999996E-3</v>
      </c>
      <c r="E56" s="3">
        <v>20.375</v>
      </c>
      <c r="G56" s="3" t="s">
        <v>543</v>
      </c>
    </row>
    <row r="57" spans="1:7" x14ac:dyDescent="0.25">
      <c r="A57" s="6" t="s">
        <v>464</v>
      </c>
      <c r="B57" s="6" t="s">
        <v>131</v>
      </c>
      <c r="D57" s="11">
        <f>E57/100</f>
        <v>2.0499999999999997E-2</v>
      </c>
      <c r="E57" s="7">
        <v>2.0499999999999998</v>
      </c>
      <c r="F57" s="8">
        <f>C57*E57</f>
        <v>0</v>
      </c>
      <c r="G57" s="3" t="s">
        <v>543</v>
      </c>
    </row>
    <row r="58" spans="1:7" x14ac:dyDescent="0.25">
      <c r="A58" s="2" t="s">
        <v>590</v>
      </c>
      <c r="B58" s="2" t="s">
        <v>551</v>
      </c>
      <c r="D58" s="11">
        <f>E58/(3000*4)</f>
        <v>8.2091666666666673E-4</v>
      </c>
      <c r="E58" s="11">
        <v>9.8510000000000009</v>
      </c>
      <c r="G58" s="3" t="s">
        <v>543</v>
      </c>
    </row>
    <row r="59" spans="1:7" x14ac:dyDescent="0.25">
      <c r="A59" s="2" t="s">
        <v>480</v>
      </c>
      <c r="B59" s="2" t="s">
        <v>100</v>
      </c>
      <c r="D59" s="11"/>
      <c r="E59" s="3">
        <v>15</v>
      </c>
    </row>
    <row r="60" spans="1:7" x14ac:dyDescent="0.25">
      <c r="A60" s="2" t="s">
        <v>592</v>
      </c>
      <c r="B60" s="2" t="s">
        <v>551</v>
      </c>
      <c r="D60" s="11">
        <f>E60/(500*8)</f>
        <v>1.1138749999999999E-2</v>
      </c>
      <c r="E60" s="11">
        <v>44.555</v>
      </c>
      <c r="G60" s="3" t="s">
        <v>543</v>
      </c>
    </row>
    <row r="61" spans="1:7" x14ac:dyDescent="0.25">
      <c r="A61" s="2" t="s">
        <v>591</v>
      </c>
      <c r="B61" s="2" t="s">
        <v>551</v>
      </c>
      <c r="D61" s="11">
        <f>E61/(500*8)</f>
        <v>3.3808500000000005E-2</v>
      </c>
      <c r="E61" s="11">
        <v>135.23400000000001</v>
      </c>
      <c r="G61" s="3" t="s">
        <v>543</v>
      </c>
    </row>
    <row r="62" spans="1:7" x14ac:dyDescent="0.25">
      <c r="A62" s="2" t="s">
        <v>593</v>
      </c>
      <c r="B62" s="2" t="s">
        <v>551</v>
      </c>
      <c r="D62" s="11">
        <f>E62/(500*8)</f>
        <v>2.9125749999999999E-2</v>
      </c>
      <c r="E62" s="11">
        <v>116.503</v>
      </c>
      <c r="G62" s="3" t="s">
        <v>543</v>
      </c>
    </row>
    <row r="63" spans="1:7" x14ac:dyDescent="0.25">
      <c r="A63" s="6" t="s">
        <v>455</v>
      </c>
      <c r="B63" s="6" t="s">
        <v>131</v>
      </c>
      <c r="C63" s="7"/>
      <c r="D63" s="10">
        <f>E63/95</f>
        <v>6.0105263157894738E-2</v>
      </c>
      <c r="E63" s="7">
        <v>5.71</v>
      </c>
      <c r="F63" s="8">
        <f>C63*E63</f>
        <v>0</v>
      </c>
      <c r="G63" s="3" t="s">
        <v>543</v>
      </c>
    </row>
    <row r="64" spans="1:7" x14ac:dyDescent="0.25">
      <c r="A64" s="2" t="s">
        <v>566</v>
      </c>
      <c r="B64" s="2" t="s">
        <v>551</v>
      </c>
      <c r="D64" s="11">
        <f>E64/1200</f>
        <v>1.1450000000000002E-3</v>
      </c>
      <c r="E64" s="3">
        <v>1.3740000000000001</v>
      </c>
      <c r="G64" s="3" t="s">
        <v>543</v>
      </c>
    </row>
    <row r="65" spans="1:7" x14ac:dyDescent="0.25">
      <c r="A65" s="6" t="s">
        <v>466</v>
      </c>
      <c r="B65" s="6" t="s">
        <v>131</v>
      </c>
      <c r="D65" s="11">
        <f>E65/5000</f>
        <v>1.2819999999999999E-3</v>
      </c>
      <c r="E65" s="7">
        <v>6.41</v>
      </c>
      <c r="F65" s="8">
        <f>C65*E65</f>
        <v>0</v>
      </c>
      <c r="G65" s="3" t="s">
        <v>543</v>
      </c>
    </row>
    <row r="66" spans="1:7" x14ac:dyDescent="0.25">
      <c r="A66" s="2" t="s">
        <v>568</v>
      </c>
      <c r="B66" s="2" t="s">
        <v>551</v>
      </c>
      <c r="D66" s="11">
        <f>E66/1200</f>
        <v>1.1450000000000002E-3</v>
      </c>
      <c r="E66" s="3">
        <v>1.3740000000000001</v>
      </c>
      <c r="G66" s="3" t="s">
        <v>543</v>
      </c>
    </row>
    <row r="67" spans="1:7" x14ac:dyDescent="0.25">
      <c r="A67" s="2" t="s">
        <v>567</v>
      </c>
      <c r="B67" s="2" t="s">
        <v>551</v>
      </c>
      <c r="D67" s="11">
        <f>E67/1200</f>
        <v>1.1450000000000002E-3</v>
      </c>
      <c r="E67" s="3">
        <v>1.3740000000000001</v>
      </c>
      <c r="G67" s="3" t="s">
        <v>543</v>
      </c>
    </row>
    <row r="68" spans="1:7" x14ac:dyDescent="0.25">
      <c r="A68" s="2" t="s">
        <v>594</v>
      </c>
      <c r="B68" s="2" t="s">
        <v>551</v>
      </c>
      <c r="D68" s="11">
        <f>E68/(3000*4)</f>
        <v>9.1999999999999992E-4</v>
      </c>
      <c r="E68" s="11">
        <v>11.04</v>
      </c>
      <c r="G68" s="3" t="s">
        <v>543</v>
      </c>
    </row>
    <row r="69" spans="1:7" x14ac:dyDescent="0.25">
      <c r="A69" s="6" t="s">
        <v>443</v>
      </c>
      <c r="B69" s="6" t="s">
        <v>131</v>
      </c>
      <c r="D69" s="11">
        <f>E69/500</f>
        <v>1.26E-2</v>
      </c>
      <c r="E69" s="7">
        <v>6.3</v>
      </c>
      <c r="F69" s="8">
        <f>C69*E69</f>
        <v>0</v>
      </c>
      <c r="G69" s="3" t="s">
        <v>543</v>
      </c>
    </row>
    <row r="70" spans="1:7" x14ac:dyDescent="0.25">
      <c r="A70" s="2" t="s">
        <v>569</v>
      </c>
      <c r="B70" s="2" t="s">
        <v>551</v>
      </c>
      <c r="D70" s="11">
        <f>E70/5000</f>
        <v>1.6410000000000001E-3</v>
      </c>
      <c r="E70" s="3">
        <v>8.2050000000000001</v>
      </c>
      <c r="G70" s="3" t="s">
        <v>543</v>
      </c>
    </row>
    <row r="71" spans="1:7" x14ac:dyDescent="0.25">
      <c r="A71" s="6" t="s">
        <v>479</v>
      </c>
      <c r="B71" s="6" t="s">
        <v>131</v>
      </c>
      <c r="C71" s="7"/>
      <c r="D71" s="10">
        <f>E71/1000</f>
        <v>3.0000000000000001E-3</v>
      </c>
      <c r="E71" s="7">
        <v>3</v>
      </c>
      <c r="G71" s="3" t="s">
        <v>543</v>
      </c>
    </row>
    <row r="72" spans="1:7" x14ac:dyDescent="0.25">
      <c r="A72" s="12" t="s">
        <v>30</v>
      </c>
      <c r="B72" s="12"/>
      <c r="C72" s="13"/>
      <c r="D72" s="14"/>
      <c r="E72" s="13"/>
    </row>
    <row r="73" spans="1:7" x14ac:dyDescent="0.25">
      <c r="A73" s="2" t="s">
        <v>475</v>
      </c>
      <c r="B73" s="2" t="s">
        <v>131</v>
      </c>
      <c r="D73" s="11">
        <f>E73/5000</f>
        <v>1.768E-3</v>
      </c>
      <c r="E73" s="3">
        <v>8.84</v>
      </c>
      <c r="G73" s="3" t="s">
        <v>543</v>
      </c>
    </row>
    <row r="74" spans="1:7" x14ac:dyDescent="0.25">
      <c r="A74" s="12" t="s">
        <v>132</v>
      </c>
      <c r="B74" s="2" t="s">
        <v>131</v>
      </c>
      <c r="D74" s="11"/>
      <c r="E74" s="3">
        <v>6.01</v>
      </c>
      <c r="F74" s="4">
        <f>C74*E74</f>
        <v>0</v>
      </c>
    </row>
    <row r="75" spans="1:7" x14ac:dyDescent="0.25">
      <c r="A75" s="2" t="s">
        <v>470</v>
      </c>
      <c r="B75" s="2" t="s">
        <v>131</v>
      </c>
      <c r="D75" s="11">
        <f>E75/12500</f>
        <v>9.456E-4</v>
      </c>
      <c r="E75" s="3">
        <v>11.82</v>
      </c>
      <c r="G75" s="3" t="s">
        <v>543</v>
      </c>
    </row>
    <row r="76" spans="1:7" x14ac:dyDescent="0.25">
      <c r="A76" s="2" t="s">
        <v>481</v>
      </c>
      <c r="B76" s="2" t="s">
        <v>100</v>
      </c>
      <c r="D76" s="11">
        <f>E76/3000</f>
        <v>9.0000000000000008E-4</v>
      </c>
      <c r="E76" s="3">
        <v>2.7</v>
      </c>
      <c r="G76" s="3" t="s">
        <v>543</v>
      </c>
    </row>
    <row r="77" spans="1:7" x14ac:dyDescent="0.25">
      <c r="A77" s="2" t="s">
        <v>595</v>
      </c>
      <c r="B77" s="2" t="s">
        <v>551</v>
      </c>
      <c r="D77" s="11">
        <f>E77/(3000*4)</f>
        <v>8.2108333333333328E-4</v>
      </c>
      <c r="E77" s="11">
        <v>9.8529999999999998</v>
      </c>
      <c r="G77" s="3" t="s">
        <v>543</v>
      </c>
    </row>
    <row r="78" spans="1:7" x14ac:dyDescent="0.25">
      <c r="A78" s="2" t="s">
        <v>482</v>
      </c>
      <c r="B78" s="2" t="s">
        <v>100</v>
      </c>
      <c r="D78" s="11"/>
      <c r="E78" s="3">
        <v>0.17</v>
      </c>
    </row>
    <row r="79" spans="1:7" x14ac:dyDescent="0.25">
      <c r="A79" s="2" t="s">
        <v>570</v>
      </c>
      <c r="B79" s="2" t="s">
        <v>551</v>
      </c>
      <c r="D79" s="11">
        <f>E79/2500</f>
        <v>2.2415999999999998E-3</v>
      </c>
      <c r="E79" s="3">
        <v>5.6040000000000001</v>
      </c>
      <c r="G79" s="3" t="s">
        <v>543</v>
      </c>
    </row>
    <row r="80" spans="1:7" x14ac:dyDescent="0.25">
      <c r="A80" s="2" t="s">
        <v>483</v>
      </c>
      <c r="B80" s="2" t="s">
        <v>91</v>
      </c>
      <c r="D80" s="11"/>
      <c r="E80" s="3">
        <v>53.5</v>
      </c>
    </row>
    <row r="81" spans="1:7" x14ac:dyDescent="0.25">
      <c r="A81" s="12" t="s">
        <v>29</v>
      </c>
      <c r="B81" s="12"/>
      <c r="C81" s="13"/>
      <c r="D81" s="14"/>
      <c r="E81" s="13"/>
    </row>
    <row r="82" spans="1:7" x14ac:dyDescent="0.25">
      <c r="A82" s="12" t="s">
        <v>19</v>
      </c>
      <c r="B82" s="6"/>
      <c r="C82" s="7"/>
      <c r="D82" s="10"/>
      <c r="E82" s="7"/>
      <c r="F82" s="8">
        <f>C82*E82</f>
        <v>0</v>
      </c>
    </row>
    <row r="83" spans="1:7" x14ac:dyDescent="0.25">
      <c r="A83" s="6" t="s">
        <v>467</v>
      </c>
      <c r="B83" s="6" t="s">
        <v>131</v>
      </c>
      <c r="D83" s="11">
        <f>E83/500</f>
        <v>2.1319999999999999E-2</v>
      </c>
      <c r="E83" s="7">
        <v>10.66</v>
      </c>
      <c r="F83" s="8">
        <f>C83*E83</f>
        <v>0</v>
      </c>
      <c r="G83" s="3" t="s">
        <v>543</v>
      </c>
    </row>
    <row r="84" spans="1:7" x14ac:dyDescent="0.25">
      <c r="A84" s="6" t="s">
        <v>441</v>
      </c>
      <c r="B84" s="6" t="s">
        <v>131</v>
      </c>
      <c r="D84" s="11">
        <f>E84/500</f>
        <v>1.6559999999999998E-2</v>
      </c>
      <c r="E84" s="7">
        <v>8.2799999999999994</v>
      </c>
      <c r="F84" s="8">
        <f>C84*E84</f>
        <v>0</v>
      </c>
      <c r="G84" s="3" t="s">
        <v>543</v>
      </c>
    </row>
    <row r="85" spans="1:7" x14ac:dyDescent="0.25">
      <c r="A85" s="6" t="s">
        <v>446</v>
      </c>
      <c r="B85" s="6" t="s">
        <v>131</v>
      </c>
      <c r="D85" s="11">
        <f>E85/50</f>
        <v>5.5E-2</v>
      </c>
      <c r="E85" s="7">
        <v>2.75</v>
      </c>
      <c r="F85" s="8">
        <f>C85*E85</f>
        <v>0</v>
      </c>
      <c r="G85" s="3" t="s">
        <v>543</v>
      </c>
    </row>
    <row r="86" spans="1:7" x14ac:dyDescent="0.25">
      <c r="A86" s="6" t="s">
        <v>444</v>
      </c>
      <c r="B86" s="6" t="s">
        <v>131</v>
      </c>
      <c r="D86" s="11">
        <f>E86/500</f>
        <v>2.3960000000000002E-2</v>
      </c>
      <c r="E86" s="7">
        <v>11.98</v>
      </c>
      <c r="F86" s="8">
        <f>C86*E86</f>
        <v>0</v>
      </c>
      <c r="G86" s="3" t="s">
        <v>543</v>
      </c>
    </row>
    <row r="87" spans="1:7" x14ac:dyDescent="0.25">
      <c r="A87" s="2" t="s">
        <v>571</v>
      </c>
      <c r="B87" s="2" t="s">
        <v>551</v>
      </c>
      <c r="D87" s="11">
        <f>E87/10000</f>
        <v>3.7698000000000002E-3</v>
      </c>
      <c r="E87" s="3">
        <v>37.698</v>
      </c>
      <c r="G87" s="3" t="s">
        <v>543</v>
      </c>
    </row>
    <row r="88" spans="1:7" x14ac:dyDescent="0.25">
      <c r="A88" s="2" t="s">
        <v>572</v>
      </c>
      <c r="B88" s="2" t="s">
        <v>551</v>
      </c>
      <c r="D88" s="11">
        <f>E88/5000</f>
        <v>5.5675999999999998E-3</v>
      </c>
      <c r="E88" s="3">
        <v>27.838000000000001</v>
      </c>
      <c r="G88" s="3" t="s">
        <v>543</v>
      </c>
    </row>
    <row r="89" spans="1:7" x14ac:dyDescent="0.25">
      <c r="A89" s="2" t="s">
        <v>558</v>
      </c>
      <c r="B89" s="2" t="s">
        <v>551</v>
      </c>
      <c r="D89" s="11">
        <f>E89/2500</f>
        <v>6.4999999999999997E-3</v>
      </c>
      <c r="E89" s="3">
        <v>16.25</v>
      </c>
      <c r="G89" s="3" t="s">
        <v>543</v>
      </c>
    </row>
    <row r="90" spans="1:7" x14ac:dyDescent="0.25">
      <c r="A90" s="12" t="s">
        <v>16</v>
      </c>
      <c r="B90" s="6"/>
      <c r="C90" s="7"/>
      <c r="D90" s="10"/>
      <c r="E90" s="7"/>
      <c r="F90" s="8">
        <f>C90*E90</f>
        <v>0</v>
      </c>
    </row>
    <row r="91" spans="1:7" x14ac:dyDescent="0.25">
      <c r="A91" s="2" t="s">
        <v>596</v>
      </c>
      <c r="B91" s="2" t="s">
        <v>551</v>
      </c>
      <c r="D91" s="19" t="s">
        <v>597</v>
      </c>
      <c r="E91" s="11">
        <v>10.467000000000001</v>
      </c>
      <c r="G91" s="3" t="s">
        <v>543</v>
      </c>
    </row>
    <row r="92" spans="1:7" x14ac:dyDescent="0.25">
      <c r="A92" s="2" t="s">
        <v>605</v>
      </c>
      <c r="B92" s="2" t="s">
        <v>551</v>
      </c>
      <c r="D92" s="19" t="s">
        <v>597</v>
      </c>
      <c r="E92" s="11">
        <v>7.8780000000000001</v>
      </c>
      <c r="G92" s="3" t="s">
        <v>543</v>
      </c>
    </row>
    <row r="93" spans="1:7" x14ac:dyDescent="0.25">
      <c r="A93" s="6" t="s">
        <v>433</v>
      </c>
      <c r="B93" s="6" t="s">
        <v>131</v>
      </c>
      <c r="D93" s="11">
        <f>E93/1000</f>
        <v>1.7690000000000001E-2</v>
      </c>
      <c r="E93" s="7">
        <v>17.690000000000001</v>
      </c>
      <c r="F93" s="8">
        <f>C93*E93</f>
        <v>0</v>
      </c>
      <c r="G93" s="3" t="s">
        <v>543</v>
      </c>
    </row>
    <row r="94" spans="1:7" x14ac:dyDescent="0.25">
      <c r="A94" s="12" t="s">
        <v>18</v>
      </c>
      <c r="B94" s="6"/>
      <c r="C94" s="7"/>
      <c r="D94" s="10"/>
      <c r="E94" s="7"/>
      <c r="F94" s="8">
        <f>C94*E94</f>
        <v>0</v>
      </c>
    </row>
    <row r="95" spans="1:7" x14ac:dyDescent="0.25">
      <c r="A95" s="2" t="s">
        <v>471</v>
      </c>
      <c r="B95" s="2" t="s">
        <v>131</v>
      </c>
      <c r="D95" s="11">
        <f>E95/2500</f>
        <v>4.4840000000000001E-3</v>
      </c>
      <c r="E95" s="3">
        <v>11.21</v>
      </c>
      <c r="G95" s="3" t="s">
        <v>543</v>
      </c>
    </row>
    <row r="96" spans="1:7" x14ac:dyDescent="0.25">
      <c r="A96" s="2" t="s">
        <v>472</v>
      </c>
      <c r="B96" s="2" t="s">
        <v>131</v>
      </c>
      <c r="D96" s="11">
        <f>E96/2500</f>
        <v>3.8560000000000001E-3</v>
      </c>
      <c r="E96" s="3">
        <v>9.64</v>
      </c>
      <c r="G96" s="3" t="s">
        <v>543</v>
      </c>
    </row>
    <row r="97" spans="1:7" x14ac:dyDescent="0.25">
      <c r="A97" s="2" t="s">
        <v>81</v>
      </c>
      <c r="B97" s="2" t="s">
        <v>100</v>
      </c>
      <c r="D97" s="11"/>
      <c r="E97" s="3">
        <v>6.75</v>
      </c>
    </row>
    <row r="98" spans="1:7" x14ac:dyDescent="0.25">
      <c r="A98" s="2" t="s">
        <v>473</v>
      </c>
      <c r="B98" s="2" t="s">
        <v>131</v>
      </c>
      <c r="D98" s="11">
        <f>E98/2500</f>
        <v>4.6119999999999998E-3</v>
      </c>
      <c r="E98" s="3">
        <v>11.53</v>
      </c>
      <c r="G98" s="3" t="s">
        <v>543</v>
      </c>
    </row>
    <row r="99" spans="1:7" x14ac:dyDescent="0.25">
      <c r="A99" s="6" t="s">
        <v>484</v>
      </c>
      <c r="B99" s="6" t="s">
        <v>131</v>
      </c>
      <c r="C99" s="7"/>
      <c r="D99" s="10">
        <f>E99/5000</f>
        <v>3.6679999999999998E-3</v>
      </c>
      <c r="E99" s="7">
        <v>18.34</v>
      </c>
      <c r="G99" s="3" t="s">
        <v>543</v>
      </c>
    </row>
    <row r="100" spans="1:7" x14ac:dyDescent="0.25">
      <c r="A100" s="2" t="s">
        <v>598</v>
      </c>
      <c r="B100" s="2" t="s">
        <v>551</v>
      </c>
      <c r="D100" s="11">
        <f>E100/12000</f>
        <v>3.2250000000000003E-4</v>
      </c>
      <c r="E100" s="11">
        <v>3.87</v>
      </c>
      <c r="G100" s="3" t="s">
        <v>543</v>
      </c>
    </row>
    <row r="101" spans="1:7" x14ac:dyDescent="0.25">
      <c r="A101" s="6" t="s">
        <v>434</v>
      </c>
      <c r="B101" s="2" t="s">
        <v>131</v>
      </c>
      <c r="D101" s="11">
        <f>E101/1000</f>
        <v>6.6100000000000004E-3</v>
      </c>
      <c r="E101" s="7">
        <v>6.61</v>
      </c>
      <c r="F101" s="8">
        <f>C101*E101</f>
        <v>0</v>
      </c>
      <c r="G101" s="3" t="s">
        <v>543</v>
      </c>
    </row>
    <row r="102" spans="1:7" x14ac:dyDescent="0.25">
      <c r="A102" s="2" t="s">
        <v>573</v>
      </c>
      <c r="B102" s="2" t="s">
        <v>551</v>
      </c>
      <c r="D102" s="11">
        <f>E102/1000</f>
        <v>7.9080000000000001E-3</v>
      </c>
      <c r="E102" s="3">
        <v>7.9080000000000004</v>
      </c>
      <c r="G102" s="3" t="s">
        <v>543</v>
      </c>
    </row>
    <row r="103" spans="1:7" x14ac:dyDescent="0.25">
      <c r="A103" s="6" t="s">
        <v>447</v>
      </c>
      <c r="B103" s="6" t="s">
        <v>131</v>
      </c>
      <c r="D103" s="11">
        <f>E103/56.8</f>
        <v>0.10475352112676058</v>
      </c>
      <c r="E103" s="7">
        <v>5.95</v>
      </c>
      <c r="F103" s="8">
        <f>C103*E103</f>
        <v>0</v>
      </c>
      <c r="G103" s="3" t="s">
        <v>543</v>
      </c>
    </row>
    <row r="104" spans="1:7" x14ac:dyDescent="0.25">
      <c r="A104" s="12" t="s">
        <v>155</v>
      </c>
      <c r="B104" s="6" t="s">
        <v>131</v>
      </c>
      <c r="D104" s="11"/>
      <c r="E104" s="7">
        <v>4.3499999999999996</v>
      </c>
      <c r="F104" s="8">
        <f>C104*E104</f>
        <v>0</v>
      </c>
    </row>
    <row r="105" spans="1:7" x14ac:dyDescent="0.25">
      <c r="A105" s="2" t="s">
        <v>574</v>
      </c>
      <c r="B105" s="2" t="s">
        <v>551</v>
      </c>
      <c r="D105" s="11">
        <f>E105/1000</f>
        <v>1.3672999999999999E-2</v>
      </c>
      <c r="E105" s="3">
        <v>13.673</v>
      </c>
      <c r="G105" s="3" t="s">
        <v>543</v>
      </c>
    </row>
    <row r="106" spans="1:7" x14ac:dyDescent="0.25">
      <c r="A106" s="6" t="s">
        <v>575</v>
      </c>
      <c r="B106" s="2" t="s">
        <v>551</v>
      </c>
      <c r="D106" s="11">
        <f>E106/10000</f>
        <v>2.6158000000000002E-3</v>
      </c>
      <c r="E106" s="3">
        <v>26.158000000000001</v>
      </c>
      <c r="G106" s="3" t="s">
        <v>543</v>
      </c>
    </row>
    <row r="107" spans="1:7" x14ac:dyDescent="0.25">
      <c r="A107" s="2" t="s">
        <v>576</v>
      </c>
      <c r="B107" s="2" t="s">
        <v>551</v>
      </c>
      <c r="D107" s="11">
        <f>E107/10000</f>
        <v>1.7966999999999998E-3</v>
      </c>
      <c r="E107" s="3">
        <v>17.966999999999999</v>
      </c>
      <c r="G107" s="3" t="s">
        <v>543</v>
      </c>
    </row>
    <row r="108" spans="1:7" x14ac:dyDescent="0.25">
      <c r="A108" s="6" t="s">
        <v>435</v>
      </c>
      <c r="B108" s="6" t="s">
        <v>131</v>
      </c>
      <c r="C108" s="7"/>
      <c r="D108" s="10">
        <f>E108/1000</f>
        <v>6.9900000000000006E-3</v>
      </c>
      <c r="E108" s="7">
        <v>6.99</v>
      </c>
      <c r="F108" s="8">
        <f>C108*E108</f>
        <v>0</v>
      </c>
      <c r="G108" s="3" t="s">
        <v>543</v>
      </c>
    </row>
    <row r="109" spans="1:7" x14ac:dyDescent="0.25">
      <c r="A109" s="2" t="s">
        <v>577</v>
      </c>
      <c r="B109" s="2" t="s">
        <v>551</v>
      </c>
      <c r="D109" s="11">
        <f>E109/5000</f>
        <v>2.0133999999999998E-3</v>
      </c>
      <c r="E109" s="3">
        <v>10.067</v>
      </c>
      <c r="G109" s="3" t="s">
        <v>543</v>
      </c>
    </row>
    <row r="110" spans="1:7" x14ac:dyDescent="0.25">
      <c r="A110" s="2" t="s">
        <v>578</v>
      </c>
      <c r="B110" s="2" t="s">
        <v>551</v>
      </c>
      <c r="D110" s="11">
        <f>E110/2500</f>
        <v>5.9443999999999999E-3</v>
      </c>
      <c r="E110" s="3">
        <v>14.861000000000001</v>
      </c>
      <c r="G110" s="3" t="s">
        <v>543</v>
      </c>
    </row>
    <row r="111" spans="1:7" x14ac:dyDescent="0.25">
      <c r="A111" s="6" t="s">
        <v>460</v>
      </c>
      <c r="B111" s="6" t="s">
        <v>131</v>
      </c>
      <c r="D111" s="11">
        <f>E111/300</f>
        <v>1.5066666666666666E-2</v>
      </c>
      <c r="E111" s="7">
        <v>4.5199999999999996</v>
      </c>
      <c r="F111" s="8">
        <f>C111*E111</f>
        <v>0</v>
      </c>
      <c r="G111" s="3" t="s">
        <v>543</v>
      </c>
    </row>
    <row r="112" spans="1:7" x14ac:dyDescent="0.25">
      <c r="A112" s="2" t="s">
        <v>579</v>
      </c>
      <c r="B112" s="2" t="s">
        <v>551</v>
      </c>
      <c r="D112" s="11">
        <f>E112/5000</f>
        <v>2.0133999999999998E-3</v>
      </c>
      <c r="E112" s="3">
        <v>10.067</v>
      </c>
      <c r="G112" s="3" t="s">
        <v>543</v>
      </c>
    </row>
    <row r="113" spans="1:7" x14ac:dyDescent="0.25">
      <c r="A113" s="2" t="s">
        <v>477</v>
      </c>
      <c r="B113" s="2" t="s">
        <v>131</v>
      </c>
      <c r="D113" s="11">
        <f>E113/5000</f>
        <v>2.1299999999999999E-3</v>
      </c>
      <c r="E113" s="3">
        <v>10.65</v>
      </c>
      <c r="G113" s="3" t="s">
        <v>543</v>
      </c>
    </row>
    <row r="114" spans="1:7" x14ac:dyDescent="0.25">
      <c r="A114" s="2" t="s">
        <v>599</v>
      </c>
      <c r="B114" s="2" t="s">
        <v>551</v>
      </c>
      <c r="D114" s="11">
        <f>E114/(3000*4)</f>
        <v>8.2108333333333328E-4</v>
      </c>
      <c r="E114" s="11">
        <v>9.8529999999999998</v>
      </c>
      <c r="G114" s="3" t="s">
        <v>543</v>
      </c>
    </row>
    <row r="115" spans="1:7" x14ac:dyDescent="0.25">
      <c r="A115" s="2" t="s">
        <v>474</v>
      </c>
      <c r="B115" s="2" t="s">
        <v>131</v>
      </c>
      <c r="D115" s="11">
        <f>E115/500</f>
        <v>1.2999999999999999E-3</v>
      </c>
      <c r="E115" s="3">
        <v>0.65</v>
      </c>
      <c r="G115" s="3" t="s">
        <v>543</v>
      </c>
    </row>
    <row r="116" spans="1:7" x14ac:dyDescent="0.25">
      <c r="A116" s="6" t="s">
        <v>428</v>
      </c>
      <c r="B116" s="6" t="s">
        <v>131</v>
      </c>
      <c r="D116" s="11">
        <f>E116/1200</f>
        <v>6.9749999999999994E-3</v>
      </c>
      <c r="E116" s="7">
        <v>8.3699999999999992</v>
      </c>
      <c r="F116" s="8">
        <f>C116*E116</f>
        <v>0</v>
      </c>
      <c r="G116" s="3" t="s">
        <v>543</v>
      </c>
    </row>
    <row r="117" spans="1:7" x14ac:dyDescent="0.25">
      <c r="A117" s="6" t="s">
        <v>429</v>
      </c>
      <c r="B117" s="6" t="s">
        <v>131</v>
      </c>
      <c r="D117" s="11">
        <f>E117/1200</f>
        <v>6.3416666666666673E-3</v>
      </c>
      <c r="E117" s="7">
        <v>7.61</v>
      </c>
      <c r="F117" s="8">
        <f>C117*E117</f>
        <v>0</v>
      </c>
      <c r="G117" s="3" t="s">
        <v>543</v>
      </c>
    </row>
    <row r="118" spans="1:7" x14ac:dyDescent="0.25">
      <c r="A118" s="6" t="s">
        <v>438</v>
      </c>
      <c r="B118" s="6" t="s">
        <v>131</v>
      </c>
      <c r="D118" s="11">
        <f>E118/1250</f>
        <v>7.1680000000000008E-3</v>
      </c>
      <c r="E118" s="7">
        <v>8.9600000000000009</v>
      </c>
      <c r="F118" s="8">
        <f>C118*E118</f>
        <v>0</v>
      </c>
      <c r="G118" s="3" t="s">
        <v>543</v>
      </c>
    </row>
    <row r="119" spans="1:7" x14ac:dyDescent="0.25">
      <c r="A119" s="6" t="s">
        <v>454</v>
      </c>
      <c r="B119" s="6" t="s">
        <v>131</v>
      </c>
      <c r="D119" s="11">
        <f>E119/1000</f>
        <v>2.7400000000000002E-3</v>
      </c>
      <c r="E119" s="7">
        <v>2.74</v>
      </c>
      <c r="F119" s="8">
        <f>C119*E119</f>
        <v>0</v>
      </c>
      <c r="G119" s="3" t="s">
        <v>543</v>
      </c>
    </row>
    <row r="120" spans="1:7" x14ac:dyDescent="0.25">
      <c r="A120" s="12" t="s">
        <v>17</v>
      </c>
      <c r="B120" s="6"/>
      <c r="C120" s="7"/>
      <c r="D120" s="10"/>
      <c r="E120" s="7"/>
      <c r="F120" s="8">
        <f>C120*E120</f>
        <v>0</v>
      </c>
    </row>
    <row r="121" spans="1:7" x14ac:dyDescent="0.25">
      <c r="A121" s="6" t="s">
        <v>469</v>
      </c>
      <c r="B121" s="6" t="s">
        <v>131</v>
      </c>
      <c r="D121" s="11">
        <f>E121/1000</f>
        <v>3.5099999999999997E-3</v>
      </c>
      <c r="E121" s="7">
        <v>3.51</v>
      </c>
      <c r="F121" s="8">
        <f>C121*E121</f>
        <v>0</v>
      </c>
      <c r="G121" s="3" t="s">
        <v>543</v>
      </c>
    </row>
    <row r="122" spans="1:7" x14ac:dyDescent="0.25">
      <c r="A122" s="2" t="s">
        <v>616</v>
      </c>
      <c r="B122" s="2" t="s">
        <v>551</v>
      </c>
      <c r="D122" s="11">
        <f>E122/10000</f>
        <v>4.2615999999999999E-3</v>
      </c>
      <c r="E122" s="11">
        <v>42.616</v>
      </c>
      <c r="G122" s="3" t="s">
        <v>543</v>
      </c>
    </row>
    <row r="123" spans="1:7" x14ac:dyDescent="0.25">
      <c r="A123" s="6" t="s">
        <v>427</v>
      </c>
      <c r="B123" s="6" t="s">
        <v>131</v>
      </c>
      <c r="D123" s="11">
        <f>E123/1000</f>
        <v>8.3999999999999993E-4</v>
      </c>
      <c r="E123" s="7">
        <v>0.84</v>
      </c>
      <c r="F123" s="8">
        <f>C123*E123</f>
        <v>0</v>
      </c>
      <c r="G123" s="3" t="s">
        <v>543</v>
      </c>
    </row>
    <row r="124" spans="1:7" x14ac:dyDescent="0.25">
      <c r="A124" s="6" t="s">
        <v>436</v>
      </c>
      <c r="B124" s="6" t="s">
        <v>131</v>
      </c>
      <c r="C124" s="7"/>
      <c r="D124" s="10">
        <f>E124/1000</f>
        <v>1.09E-3</v>
      </c>
      <c r="E124" s="7">
        <v>1.0900000000000001</v>
      </c>
      <c r="F124" s="8">
        <f>C124*E124</f>
        <v>0</v>
      </c>
      <c r="G124" s="3" t="s">
        <v>543</v>
      </c>
    </row>
    <row r="125" spans="1:7" x14ac:dyDescent="0.25">
      <c r="A125" s="6" t="s">
        <v>448</v>
      </c>
      <c r="B125" s="6" t="s">
        <v>131</v>
      </c>
      <c r="D125" s="11">
        <f>E125/5.7</f>
        <v>0.4508771929824561</v>
      </c>
      <c r="E125" s="7">
        <v>2.57</v>
      </c>
      <c r="F125" s="8">
        <f>C125*E125</f>
        <v>0</v>
      </c>
      <c r="G125" s="3" t="s">
        <v>543</v>
      </c>
    </row>
    <row r="126" spans="1:7" x14ac:dyDescent="0.25">
      <c r="A126" s="2" t="s">
        <v>485</v>
      </c>
      <c r="B126" s="2" t="s">
        <v>100</v>
      </c>
      <c r="D126" s="11">
        <f>E126/3000</f>
        <v>1.0200000000000001E-3</v>
      </c>
      <c r="E126" s="3">
        <v>3.06</v>
      </c>
      <c r="G126" s="3" t="s">
        <v>543</v>
      </c>
    </row>
    <row r="127" spans="1:7" x14ac:dyDescent="0.25">
      <c r="A127" s="2" t="s">
        <v>550</v>
      </c>
      <c r="B127" s="2" t="s">
        <v>551</v>
      </c>
      <c r="C127" s="3">
        <f>E127/270</f>
        <v>0.13417037037037036</v>
      </c>
      <c r="D127" s="11"/>
      <c r="E127" s="3">
        <v>36.225999999999999</v>
      </c>
      <c r="F127" s="3">
        <f>C127*E127</f>
        <v>4.8604558370370361</v>
      </c>
      <c r="G127" s="3" t="s">
        <v>544</v>
      </c>
    </row>
    <row r="128" spans="1:7" x14ac:dyDescent="0.25">
      <c r="A128" s="2" t="s">
        <v>552</v>
      </c>
      <c r="B128" s="2" t="s">
        <v>551</v>
      </c>
      <c r="C128" s="3">
        <f>E128/160</f>
        <v>0.18946875000000002</v>
      </c>
      <c r="D128" s="11"/>
      <c r="E128" s="3">
        <v>30.315000000000001</v>
      </c>
      <c r="G128" s="3" t="s">
        <v>544</v>
      </c>
    </row>
    <row r="129" spans="1:7" x14ac:dyDescent="0.25">
      <c r="A129" s="2" t="s">
        <v>553</v>
      </c>
      <c r="B129" s="2" t="s">
        <v>551</v>
      </c>
      <c r="D129" s="11">
        <f>E129/(405*4)</f>
        <v>6.1901234567901236E-3</v>
      </c>
      <c r="E129" s="3">
        <v>10.028</v>
      </c>
      <c r="G129" s="3" t="s">
        <v>543</v>
      </c>
    </row>
    <row r="130" spans="1:7" x14ac:dyDescent="0.25">
      <c r="A130" s="2" t="s">
        <v>555</v>
      </c>
      <c r="B130" s="2" t="s">
        <v>551</v>
      </c>
      <c r="C130" s="3">
        <f>E130/270</f>
        <v>0.13425925925925927</v>
      </c>
      <c r="D130" s="11"/>
      <c r="E130" s="3">
        <v>36.25</v>
      </c>
      <c r="G130" s="3" t="s">
        <v>544</v>
      </c>
    </row>
    <row r="131" spans="1:7" x14ac:dyDescent="0.25">
      <c r="A131" s="2" t="s">
        <v>554</v>
      </c>
      <c r="B131" s="2" t="s">
        <v>551</v>
      </c>
      <c r="D131" s="11">
        <f>E131/(462*4)</f>
        <v>5.7326839826839825E-3</v>
      </c>
      <c r="E131" s="3">
        <v>10.593999999999999</v>
      </c>
      <c r="G131" s="3" t="s">
        <v>543</v>
      </c>
    </row>
    <row r="132" spans="1:7" x14ac:dyDescent="0.25">
      <c r="A132" s="2" t="s">
        <v>556</v>
      </c>
      <c r="B132" s="2" t="s">
        <v>551</v>
      </c>
      <c r="C132" s="3">
        <f>E132/160</f>
        <v>0.18946250000000001</v>
      </c>
      <c r="D132" s="11"/>
      <c r="E132" s="3">
        <v>30.314</v>
      </c>
      <c r="G132" s="3" t="s">
        <v>544</v>
      </c>
    </row>
    <row r="133" spans="1:7" x14ac:dyDescent="0.25">
      <c r="A133" s="2" t="s">
        <v>465</v>
      </c>
      <c r="B133" s="2" t="s">
        <v>131</v>
      </c>
      <c r="D133" s="11">
        <f>E133/100</f>
        <v>0.02</v>
      </c>
      <c r="E133" s="3">
        <v>2</v>
      </c>
      <c r="F133" s="4">
        <f>C133*E133</f>
        <v>0</v>
      </c>
      <c r="G133" s="3" t="s">
        <v>543</v>
      </c>
    </row>
    <row r="134" spans="1:7" x14ac:dyDescent="0.25">
      <c r="A134" s="2" t="s">
        <v>606</v>
      </c>
      <c r="B134" s="2" t="s">
        <v>551</v>
      </c>
      <c r="D134" s="19" t="s">
        <v>597</v>
      </c>
      <c r="E134" s="11">
        <v>10.712</v>
      </c>
      <c r="G134" s="3" t="s">
        <v>543</v>
      </c>
    </row>
    <row r="135" spans="1:7" x14ac:dyDescent="0.25">
      <c r="A135" s="2" t="s">
        <v>600</v>
      </c>
      <c r="B135" s="2" t="s">
        <v>551</v>
      </c>
      <c r="D135" s="11">
        <f>E135/(3000*4)</f>
        <v>8.2108333333333328E-4</v>
      </c>
      <c r="E135" s="11">
        <v>9.8529999999999998</v>
      </c>
      <c r="G135" s="3" t="s">
        <v>543</v>
      </c>
    </row>
    <row r="136" spans="1:7" x14ac:dyDescent="0.25">
      <c r="A136" s="2" t="s">
        <v>601</v>
      </c>
      <c r="B136" s="2" t="s">
        <v>551</v>
      </c>
      <c r="D136" s="11">
        <f>E136/(500*8)</f>
        <v>6.1027500000000005E-3</v>
      </c>
      <c r="E136" s="11">
        <v>24.411000000000001</v>
      </c>
      <c r="G136" s="3" t="s">
        <v>543</v>
      </c>
    </row>
    <row r="137" spans="1:7" x14ac:dyDescent="0.25">
      <c r="A137" s="6" t="s">
        <v>440</v>
      </c>
      <c r="B137" s="6" t="s">
        <v>131</v>
      </c>
      <c r="D137" s="11">
        <f>E137/43</f>
        <v>7.3953488372093021E-2</v>
      </c>
      <c r="E137" s="7">
        <v>3.18</v>
      </c>
      <c r="F137" s="8">
        <f>C137*E137</f>
        <v>0</v>
      </c>
      <c r="G137" s="3" t="s">
        <v>543</v>
      </c>
    </row>
    <row r="138" spans="1:7" x14ac:dyDescent="0.25">
      <c r="A138" s="6" t="s">
        <v>437</v>
      </c>
      <c r="B138" s="6" t="s">
        <v>131</v>
      </c>
      <c r="D138" s="11">
        <f>E138/1000</f>
        <v>2.5000000000000001E-3</v>
      </c>
      <c r="E138" s="7">
        <v>2.5</v>
      </c>
      <c r="F138" s="8">
        <f>C138*E138</f>
        <v>0</v>
      </c>
      <c r="G138" s="3" t="s">
        <v>545</v>
      </c>
    </row>
    <row r="139" spans="1:7" x14ac:dyDescent="0.25">
      <c r="A139" s="2" t="s">
        <v>450</v>
      </c>
      <c r="B139" s="2" t="s">
        <v>131</v>
      </c>
      <c r="D139" s="11">
        <f>E139/75</f>
        <v>1.6266666666666665E-2</v>
      </c>
      <c r="E139" s="3">
        <v>1.22</v>
      </c>
      <c r="F139" s="4">
        <f>C139*E139</f>
        <v>0</v>
      </c>
      <c r="G139" s="3" t="s">
        <v>545</v>
      </c>
    </row>
    <row r="140" spans="1:7" x14ac:dyDescent="0.25">
      <c r="D140" s="11"/>
      <c r="E140" s="11"/>
    </row>
    <row r="141" spans="1:7" x14ac:dyDescent="0.25">
      <c r="D141" s="11"/>
      <c r="E141" s="11"/>
    </row>
    <row r="142" spans="1:7" x14ac:dyDescent="0.25">
      <c r="D142" s="11"/>
      <c r="E142" s="11"/>
    </row>
    <row r="143" spans="1:7" x14ac:dyDescent="0.25">
      <c r="D143" s="11"/>
      <c r="E143" s="11"/>
    </row>
    <row r="144" spans="1:7" x14ac:dyDescent="0.25">
      <c r="D144" s="11"/>
      <c r="E144" s="11"/>
    </row>
    <row r="145" spans="4:5" x14ac:dyDescent="0.25">
      <c r="D145" s="11"/>
      <c r="E145" s="11"/>
    </row>
    <row r="146" spans="4:5" x14ac:dyDescent="0.25">
      <c r="D146" s="11"/>
      <c r="E146" s="11"/>
    </row>
    <row r="147" spans="4:5" x14ac:dyDescent="0.25">
      <c r="D147" s="11"/>
      <c r="E147" s="11"/>
    </row>
  </sheetData>
  <autoFilter ref="A1:G81"/>
  <sortState ref="A2:G147">
    <sortCondition ref="A1"/>
  </sortState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selection sqref="A1:H1048576"/>
    </sheetView>
  </sheetViews>
  <sheetFormatPr baseColWidth="10" defaultRowHeight="15" x14ac:dyDescent="0.25"/>
  <cols>
    <col min="1" max="1" width="46.140625" style="5" bestFit="1" customWidth="1"/>
    <col min="2" max="2" width="46.140625" style="5" customWidth="1"/>
    <col min="3" max="4" width="11.42578125" style="5"/>
    <col min="5" max="5" width="14.85546875" style="5" bestFit="1" customWidth="1"/>
    <col min="6" max="7" width="11.42578125" style="5"/>
    <col min="8" max="8" width="11.42578125" style="3"/>
  </cols>
  <sheetData>
    <row r="1" spans="1:8" x14ac:dyDescent="0.25">
      <c r="A1" s="1" t="s">
        <v>4</v>
      </c>
      <c r="B1" s="1" t="s">
        <v>89</v>
      </c>
      <c r="C1" s="1" t="s">
        <v>0</v>
      </c>
      <c r="D1" s="1" t="s">
        <v>177</v>
      </c>
      <c r="E1" s="1" t="s">
        <v>176</v>
      </c>
      <c r="F1" s="1" t="s">
        <v>36</v>
      </c>
      <c r="G1" s="1" t="s">
        <v>1</v>
      </c>
      <c r="H1" s="1" t="s">
        <v>542</v>
      </c>
    </row>
    <row r="2" spans="1:8" x14ac:dyDescent="0.25">
      <c r="A2" s="2" t="s">
        <v>58</v>
      </c>
      <c r="B2" s="2" t="s">
        <v>100</v>
      </c>
      <c r="C2" s="3"/>
      <c r="D2" s="11"/>
      <c r="E2" s="11">
        <f>F2/15</f>
        <v>3.6666666666666667E-2</v>
      </c>
      <c r="F2" s="3">
        <v>0.55000000000000004</v>
      </c>
      <c r="G2" s="4">
        <f t="shared" ref="G2:G44" si="0">C2*F2</f>
        <v>0</v>
      </c>
      <c r="H2" s="3" t="s">
        <v>543</v>
      </c>
    </row>
    <row r="3" spans="1:8" x14ac:dyDescent="0.25">
      <c r="A3" s="2" t="s">
        <v>68</v>
      </c>
      <c r="B3" s="2" t="s">
        <v>100</v>
      </c>
      <c r="C3" s="3"/>
      <c r="D3" s="11"/>
      <c r="E3" s="11">
        <f>F3/2500</f>
        <v>1.1440000000000001E-3</v>
      </c>
      <c r="F3" s="3">
        <v>2.86</v>
      </c>
      <c r="G3" s="4">
        <f t="shared" si="0"/>
        <v>0</v>
      </c>
      <c r="H3" s="3" t="s">
        <v>543</v>
      </c>
    </row>
    <row r="4" spans="1:8" x14ac:dyDescent="0.25">
      <c r="A4" s="2" t="s">
        <v>76</v>
      </c>
      <c r="B4" s="2" t="s">
        <v>100</v>
      </c>
      <c r="C4" s="3"/>
      <c r="D4" s="11"/>
      <c r="E4" s="11">
        <f>F4/800</f>
        <v>4.875E-3</v>
      </c>
      <c r="F4" s="3">
        <v>3.9</v>
      </c>
      <c r="G4" s="4">
        <f t="shared" si="0"/>
        <v>0</v>
      </c>
      <c r="H4" s="3" t="s">
        <v>543</v>
      </c>
    </row>
    <row r="5" spans="1:8" x14ac:dyDescent="0.25">
      <c r="A5" s="2" t="s">
        <v>77</v>
      </c>
      <c r="B5" s="2" t="s">
        <v>100</v>
      </c>
      <c r="C5" s="3"/>
      <c r="D5" s="11"/>
      <c r="E5" s="11">
        <f>F5/470</f>
        <v>1.3914893617021277E-2</v>
      </c>
      <c r="F5" s="3">
        <v>6.54</v>
      </c>
      <c r="G5" s="4">
        <f t="shared" si="0"/>
        <v>0</v>
      </c>
      <c r="H5" s="3" t="s">
        <v>543</v>
      </c>
    </row>
    <row r="6" spans="1:8" x14ac:dyDescent="0.25">
      <c r="A6" s="2" t="s">
        <v>66</v>
      </c>
      <c r="B6" s="2" t="s">
        <v>100</v>
      </c>
      <c r="C6" s="3"/>
      <c r="D6" s="11"/>
      <c r="E6" s="11">
        <f>F6/1000</f>
        <v>1.0500000000000001E-2</v>
      </c>
      <c r="F6" s="3">
        <v>10.5</v>
      </c>
      <c r="G6" s="4">
        <f t="shared" si="0"/>
        <v>0</v>
      </c>
      <c r="H6" s="3" t="s">
        <v>543</v>
      </c>
    </row>
    <row r="7" spans="1:8" x14ac:dyDescent="0.25">
      <c r="A7" s="2" t="s">
        <v>96</v>
      </c>
      <c r="B7" s="2" t="s">
        <v>91</v>
      </c>
      <c r="C7" s="3"/>
      <c r="D7" s="11"/>
      <c r="E7" s="11"/>
      <c r="F7" s="3">
        <v>8.5</v>
      </c>
      <c r="G7" s="4">
        <f t="shared" si="0"/>
        <v>0</v>
      </c>
    </row>
    <row r="8" spans="1:8" x14ac:dyDescent="0.25">
      <c r="A8" s="12" t="s">
        <v>27</v>
      </c>
      <c r="B8" s="12"/>
      <c r="C8" s="13"/>
      <c r="D8" s="14"/>
      <c r="E8" s="14"/>
      <c r="F8" s="13"/>
      <c r="G8" s="272">
        <f t="shared" si="0"/>
        <v>0</v>
      </c>
    </row>
    <row r="9" spans="1:8" x14ac:dyDescent="0.25">
      <c r="A9" s="2" t="s">
        <v>71</v>
      </c>
      <c r="B9" s="2" t="s">
        <v>100</v>
      </c>
      <c r="C9" s="3"/>
      <c r="D9" s="11"/>
      <c r="E9" s="11">
        <f>F9/750</f>
        <v>1.4653333333333334E-2</v>
      </c>
      <c r="F9" s="3">
        <v>10.99</v>
      </c>
      <c r="G9" s="4">
        <f t="shared" si="0"/>
        <v>0</v>
      </c>
      <c r="H9" s="3" t="s">
        <v>543</v>
      </c>
    </row>
    <row r="10" spans="1:8" x14ac:dyDescent="0.25">
      <c r="A10" s="2" t="s">
        <v>70</v>
      </c>
      <c r="B10" s="2" t="s">
        <v>100</v>
      </c>
      <c r="C10" s="3"/>
      <c r="D10" s="11"/>
      <c r="E10" s="11">
        <f>F10/2500</f>
        <v>1.6000000000000001E-3</v>
      </c>
      <c r="F10" s="3">
        <v>4</v>
      </c>
      <c r="G10" s="4">
        <f t="shared" si="0"/>
        <v>0</v>
      </c>
      <c r="H10" s="3" t="s">
        <v>543</v>
      </c>
    </row>
    <row r="11" spans="1:8" x14ac:dyDescent="0.25">
      <c r="A11" s="2" t="s">
        <v>79</v>
      </c>
      <c r="B11" s="2" t="s">
        <v>100</v>
      </c>
      <c r="C11" s="3"/>
      <c r="D11" s="11"/>
      <c r="E11" s="11">
        <f>F11/2500</f>
        <v>2E-3</v>
      </c>
      <c r="F11" s="3">
        <v>5</v>
      </c>
      <c r="G11" s="4">
        <f t="shared" si="0"/>
        <v>0</v>
      </c>
      <c r="H11" s="3" t="s">
        <v>543</v>
      </c>
    </row>
    <row r="12" spans="1:8" x14ac:dyDescent="0.25">
      <c r="A12" s="2" t="s">
        <v>69</v>
      </c>
      <c r="B12" s="2" t="s">
        <v>100</v>
      </c>
      <c r="C12" s="3"/>
      <c r="D12" s="11"/>
      <c r="E12" s="11">
        <f>F12/2500</f>
        <v>1.5E-3</v>
      </c>
      <c r="F12" s="3">
        <v>3.75</v>
      </c>
      <c r="G12" s="4">
        <f t="shared" si="0"/>
        <v>0</v>
      </c>
      <c r="H12" s="3" t="s">
        <v>543</v>
      </c>
    </row>
    <row r="13" spans="1:8" x14ac:dyDescent="0.25">
      <c r="A13" s="12" t="s">
        <v>28</v>
      </c>
      <c r="B13" s="12"/>
      <c r="C13" s="13"/>
      <c r="D13" s="14"/>
      <c r="E13" s="14"/>
      <c r="F13" s="13"/>
      <c r="G13" s="272">
        <f t="shared" si="0"/>
        <v>0</v>
      </c>
    </row>
    <row r="14" spans="1:8" x14ac:dyDescent="0.25">
      <c r="A14" s="2" t="s">
        <v>78</v>
      </c>
      <c r="B14" s="2" t="s">
        <v>100</v>
      </c>
      <c r="C14" s="3"/>
      <c r="D14" s="11"/>
      <c r="E14" s="11">
        <f>F14/1000</f>
        <v>8.6700000000000006E-3</v>
      </c>
      <c r="F14" s="3">
        <v>8.67</v>
      </c>
      <c r="G14" s="4">
        <f t="shared" si="0"/>
        <v>0</v>
      </c>
      <c r="H14" s="3" t="s">
        <v>543</v>
      </c>
    </row>
    <row r="15" spans="1:8" x14ac:dyDescent="0.25">
      <c r="A15" s="2" t="s">
        <v>52</v>
      </c>
      <c r="B15" s="2" t="s">
        <v>98</v>
      </c>
      <c r="C15" s="3"/>
      <c r="D15" s="11"/>
      <c r="E15" s="11">
        <f>F15/250</f>
        <v>4.7599999999999995E-3</v>
      </c>
      <c r="F15" s="3">
        <v>1.19</v>
      </c>
      <c r="G15" s="4">
        <f t="shared" si="0"/>
        <v>0</v>
      </c>
      <c r="H15" s="3" t="s">
        <v>543</v>
      </c>
    </row>
    <row r="16" spans="1:8" x14ac:dyDescent="0.25">
      <c r="A16" s="12" t="s">
        <v>26</v>
      </c>
      <c r="B16" s="12"/>
      <c r="C16" s="13"/>
      <c r="D16" s="14"/>
      <c r="E16" s="14"/>
      <c r="F16" s="13"/>
      <c r="G16" s="272">
        <f t="shared" si="0"/>
        <v>0</v>
      </c>
    </row>
    <row r="17" spans="1:8" x14ac:dyDescent="0.25">
      <c r="A17" s="2" t="s">
        <v>486</v>
      </c>
      <c r="B17" s="2" t="s">
        <v>100</v>
      </c>
      <c r="C17" s="3"/>
      <c r="D17" s="11"/>
      <c r="E17" s="11">
        <f>F17/3000</f>
        <v>2.4666666666666669E-3</v>
      </c>
      <c r="F17" s="3">
        <v>7.4</v>
      </c>
      <c r="G17" s="4">
        <f t="shared" si="0"/>
        <v>0</v>
      </c>
      <c r="H17" s="3" t="s">
        <v>543</v>
      </c>
    </row>
    <row r="18" spans="1:8" x14ac:dyDescent="0.25">
      <c r="A18" s="2" t="s">
        <v>487</v>
      </c>
      <c r="B18" s="2" t="s">
        <v>100</v>
      </c>
      <c r="C18" s="3"/>
      <c r="D18" s="11"/>
      <c r="E18" s="11">
        <f>F18/190</f>
        <v>4.1578947368421056E-2</v>
      </c>
      <c r="F18" s="3">
        <v>7.9</v>
      </c>
      <c r="G18" s="4">
        <f t="shared" si="0"/>
        <v>0</v>
      </c>
      <c r="H18" s="3" t="s">
        <v>543</v>
      </c>
    </row>
    <row r="19" spans="1:8" x14ac:dyDescent="0.25">
      <c r="A19" s="2" t="s">
        <v>488</v>
      </c>
      <c r="B19" s="2" t="s">
        <v>100</v>
      </c>
      <c r="C19" s="3"/>
      <c r="D19" s="11"/>
      <c r="E19" s="11">
        <f>F19/1500</f>
        <v>3.9333333333333338E-3</v>
      </c>
      <c r="F19" s="3">
        <v>5.9</v>
      </c>
      <c r="G19" s="4">
        <f t="shared" si="0"/>
        <v>0</v>
      </c>
      <c r="H19" s="3" t="s">
        <v>543</v>
      </c>
    </row>
    <row r="20" spans="1:8" x14ac:dyDescent="0.25">
      <c r="A20" s="2" t="s">
        <v>489</v>
      </c>
      <c r="B20" s="2" t="s">
        <v>100</v>
      </c>
      <c r="C20" s="3"/>
      <c r="D20" s="11"/>
      <c r="E20" s="11">
        <f>F20/2200</f>
        <v>3.1772727272727274E-3</v>
      </c>
      <c r="F20" s="3">
        <v>6.99</v>
      </c>
      <c r="G20" s="4">
        <f t="shared" si="0"/>
        <v>0</v>
      </c>
      <c r="H20" s="3" t="s">
        <v>543</v>
      </c>
    </row>
    <row r="21" spans="1:8" x14ac:dyDescent="0.25">
      <c r="A21" s="12" t="s">
        <v>110</v>
      </c>
      <c r="B21" s="2" t="s">
        <v>102</v>
      </c>
      <c r="C21" s="3"/>
      <c r="D21" s="11"/>
      <c r="E21" s="11"/>
      <c r="F21" s="3">
        <v>0.84</v>
      </c>
      <c r="G21" s="3">
        <f t="shared" si="0"/>
        <v>0</v>
      </c>
    </row>
    <row r="22" spans="1:8" x14ac:dyDescent="0.25">
      <c r="A22" s="12" t="s">
        <v>111</v>
      </c>
      <c r="B22" s="2" t="s">
        <v>102</v>
      </c>
      <c r="C22" s="3"/>
      <c r="D22" s="11"/>
      <c r="E22" s="11"/>
      <c r="F22" s="3">
        <v>0.84</v>
      </c>
      <c r="G22" s="4">
        <f t="shared" si="0"/>
        <v>0</v>
      </c>
    </row>
    <row r="23" spans="1:8" x14ac:dyDescent="0.25">
      <c r="A23" s="12" t="s">
        <v>114</v>
      </c>
      <c r="B23" s="2" t="s">
        <v>102</v>
      </c>
      <c r="C23" s="3"/>
      <c r="D23" s="11"/>
      <c r="E23" s="11"/>
      <c r="F23" s="3">
        <v>9.5</v>
      </c>
      <c r="G23" s="4">
        <f t="shared" si="0"/>
        <v>0</v>
      </c>
    </row>
    <row r="24" spans="1:8" x14ac:dyDescent="0.25">
      <c r="A24" s="2" t="s">
        <v>490</v>
      </c>
      <c r="B24" s="2" t="s">
        <v>131</v>
      </c>
      <c r="C24" s="3"/>
      <c r="D24" s="11"/>
      <c r="E24" s="11">
        <f>F24/3000</f>
        <v>3.8766666666666667E-3</v>
      </c>
      <c r="F24" s="3">
        <v>11.63</v>
      </c>
      <c r="G24" s="4">
        <f t="shared" si="0"/>
        <v>0</v>
      </c>
      <c r="H24" s="3" t="s">
        <v>543</v>
      </c>
    </row>
    <row r="25" spans="1:8" x14ac:dyDescent="0.25">
      <c r="A25" s="2" t="s">
        <v>491</v>
      </c>
      <c r="B25" s="2" t="s">
        <v>131</v>
      </c>
      <c r="C25" s="3"/>
      <c r="D25" s="11"/>
      <c r="E25" s="11">
        <f>F25/475</f>
        <v>4.555789473684211E-2</v>
      </c>
      <c r="F25" s="3">
        <v>21.64</v>
      </c>
      <c r="G25" s="4">
        <f t="shared" si="0"/>
        <v>0</v>
      </c>
      <c r="H25" s="3" t="s">
        <v>543</v>
      </c>
    </row>
    <row r="26" spans="1:8" x14ac:dyDescent="0.25">
      <c r="A26" s="2" t="s">
        <v>492</v>
      </c>
      <c r="B26" s="2" t="s">
        <v>131</v>
      </c>
      <c r="C26" s="3"/>
      <c r="D26" s="11"/>
      <c r="E26" s="11">
        <f>F26/1000</f>
        <v>1.333E-2</v>
      </c>
      <c r="F26" s="3">
        <v>13.33</v>
      </c>
      <c r="G26" s="4">
        <f t="shared" si="0"/>
        <v>0</v>
      </c>
      <c r="H26" s="3" t="s">
        <v>543</v>
      </c>
    </row>
    <row r="27" spans="1:8" x14ac:dyDescent="0.25">
      <c r="A27" s="2" t="s">
        <v>493</v>
      </c>
      <c r="B27" s="2" t="s">
        <v>131</v>
      </c>
      <c r="C27" s="3"/>
      <c r="D27" s="11"/>
      <c r="E27" s="11">
        <f>F27/1280</f>
        <v>1.1640625E-2</v>
      </c>
      <c r="F27" s="3">
        <v>14.9</v>
      </c>
      <c r="G27" s="4">
        <f t="shared" si="0"/>
        <v>0</v>
      </c>
      <c r="H27" s="3" t="s">
        <v>543</v>
      </c>
    </row>
    <row r="28" spans="1:8" x14ac:dyDescent="0.25">
      <c r="A28" s="6" t="s">
        <v>494</v>
      </c>
      <c r="B28" s="6" t="s">
        <v>131</v>
      </c>
      <c r="D28" s="11">
        <f>F28/10</f>
        <v>0.10400000000000001</v>
      </c>
      <c r="E28" s="11"/>
      <c r="F28" s="7">
        <v>1.04</v>
      </c>
      <c r="G28" s="8">
        <f t="shared" si="0"/>
        <v>0</v>
      </c>
      <c r="H28" s="3" t="s">
        <v>544</v>
      </c>
    </row>
    <row r="29" spans="1:8" x14ac:dyDescent="0.25">
      <c r="A29" s="6" t="s">
        <v>495</v>
      </c>
      <c r="B29" s="6" t="s">
        <v>131</v>
      </c>
      <c r="D29" s="11"/>
      <c r="E29" s="11">
        <f>F29/10</f>
        <v>0.495</v>
      </c>
      <c r="F29" s="7">
        <v>4.95</v>
      </c>
      <c r="G29" s="8">
        <f t="shared" si="0"/>
        <v>0</v>
      </c>
      <c r="H29" s="3" t="s">
        <v>545</v>
      </c>
    </row>
    <row r="30" spans="1:8" x14ac:dyDescent="0.25">
      <c r="A30" s="6" t="s">
        <v>496</v>
      </c>
      <c r="B30" s="6" t="s">
        <v>131</v>
      </c>
      <c r="D30" s="11"/>
      <c r="E30" s="11">
        <f>F30/5000</f>
        <v>1.58E-3</v>
      </c>
      <c r="F30" s="7">
        <v>7.9</v>
      </c>
      <c r="G30" s="8">
        <f t="shared" si="0"/>
        <v>0</v>
      </c>
      <c r="H30" s="3" t="s">
        <v>543</v>
      </c>
    </row>
    <row r="31" spans="1:8" x14ac:dyDescent="0.25">
      <c r="A31" s="6" t="s">
        <v>497</v>
      </c>
      <c r="B31" s="6" t="s">
        <v>131</v>
      </c>
      <c r="D31" s="11"/>
      <c r="E31" s="11">
        <f>F31/12500</f>
        <v>1.292E-3</v>
      </c>
      <c r="F31" s="7">
        <v>16.149999999999999</v>
      </c>
      <c r="G31" s="8">
        <f t="shared" si="0"/>
        <v>0</v>
      </c>
      <c r="H31" s="3" t="s">
        <v>543</v>
      </c>
    </row>
    <row r="32" spans="1:8" x14ac:dyDescent="0.25">
      <c r="A32" s="6" t="s">
        <v>498</v>
      </c>
      <c r="B32" s="6" t="s">
        <v>131</v>
      </c>
      <c r="D32" s="11"/>
      <c r="E32" s="11">
        <f>F32/3000</f>
        <v>5.7333333333333333E-3</v>
      </c>
      <c r="F32" s="7">
        <v>17.2</v>
      </c>
      <c r="G32" s="8">
        <f t="shared" si="0"/>
        <v>0</v>
      </c>
      <c r="H32" s="3" t="s">
        <v>543</v>
      </c>
    </row>
    <row r="33" spans="1:8" x14ac:dyDescent="0.25">
      <c r="A33" s="6" t="s">
        <v>499</v>
      </c>
      <c r="B33" s="6" t="s">
        <v>131</v>
      </c>
      <c r="D33" s="11"/>
      <c r="E33" s="11">
        <f>F33/12500</f>
        <v>8.7680000000000006E-4</v>
      </c>
      <c r="F33" s="7">
        <v>10.96</v>
      </c>
      <c r="G33" s="8">
        <f t="shared" si="0"/>
        <v>0</v>
      </c>
      <c r="H33" s="3" t="s">
        <v>543</v>
      </c>
    </row>
    <row r="34" spans="1:8" x14ac:dyDescent="0.25">
      <c r="A34" s="2" t="s">
        <v>143</v>
      </c>
      <c r="B34" s="2" t="s">
        <v>131</v>
      </c>
      <c r="C34" s="3"/>
      <c r="D34" s="11"/>
      <c r="E34" s="11">
        <f>F34/70</f>
        <v>8.0142857142857141E-2</v>
      </c>
      <c r="F34" s="3">
        <v>5.61</v>
      </c>
      <c r="G34" s="3">
        <f t="shared" si="0"/>
        <v>0</v>
      </c>
      <c r="H34" s="3" t="s">
        <v>543</v>
      </c>
    </row>
    <row r="35" spans="1:8" x14ac:dyDescent="0.25">
      <c r="A35" s="12" t="s">
        <v>144</v>
      </c>
      <c r="B35" s="6" t="s">
        <v>131</v>
      </c>
      <c r="D35" s="11"/>
      <c r="E35" s="11"/>
      <c r="F35" s="7">
        <v>6.5</v>
      </c>
      <c r="G35" s="8">
        <f t="shared" si="0"/>
        <v>0</v>
      </c>
    </row>
    <row r="36" spans="1:8" x14ac:dyDescent="0.25">
      <c r="A36" s="12" t="s">
        <v>145</v>
      </c>
      <c r="B36" s="6" t="s">
        <v>131</v>
      </c>
      <c r="D36" s="11"/>
      <c r="E36" s="11"/>
      <c r="F36" s="7">
        <v>15.98</v>
      </c>
      <c r="G36" s="8">
        <f t="shared" si="0"/>
        <v>0</v>
      </c>
    </row>
    <row r="37" spans="1:8" x14ac:dyDescent="0.25">
      <c r="A37" s="6" t="s">
        <v>500</v>
      </c>
      <c r="B37" s="6" t="s">
        <v>131</v>
      </c>
      <c r="D37" s="11"/>
      <c r="E37" s="11">
        <f>F37/5000</f>
        <v>6.8859999999999998E-3</v>
      </c>
      <c r="F37" s="7">
        <v>34.43</v>
      </c>
      <c r="G37" s="8">
        <f t="shared" si="0"/>
        <v>0</v>
      </c>
      <c r="H37" s="3" t="s">
        <v>543</v>
      </c>
    </row>
    <row r="38" spans="1:8" x14ac:dyDescent="0.25">
      <c r="A38" s="6" t="s">
        <v>501</v>
      </c>
      <c r="B38" s="6" t="s">
        <v>131</v>
      </c>
      <c r="D38" s="11"/>
      <c r="E38" s="11">
        <f>F38/100</f>
        <v>0.30269999999999997</v>
      </c>
      <c r="F38" s="7">
        <v>30.27</v>
      </c>
      <c r="G38" s="8">
        <f t="shared" si="0"/>
        <v>0</v>
      </c>
      <c r="H38" s="3" t="s">
        <v>543</v>
      </c>
    </row>
    <row r="39" spans="1:8" x14ac:dyDescent="0.25">
      <c r="A39" s="6" t="s">
        <v>502</v>
      </c>
      <c r="B39" s="6" t="s">
        <v>131</v>
      </c>
      <c r="D39" s="11"/>
      <c r="E39" s="11">
        <f>F39/50</f>
        <v>9.64E-2</v>
      </c>
      <c r="F39" s="7">
        <v>4.82</v>
      </c>
      <c r="G39" s="8">
        <f t="shared" si="0"/>
        <v>0</v>
      </c>
      <c r="H39" s="3" t="s">
        <v>543</v>
      </c>
    </row>
    <row r="40" spans="1:8" x14ac:dyDescent="0.25">
      <c r="A40" s="6" t="s">
        <v>503</v>
      </c>
      <c r="B40" s="6" t="s">
        <v>131</v>
      </c>
      <c r="D40" s="11"/>
      <c r="E40" s="11">
        <f>F40/500</f>
        <v>1.474E-2</v>
      </c>
      <c r="F40" s="7">
        <v>7.37</v>
      </c>
      <c r="G40" s="8">
        <f t="shared" si="0"/>
        <v>0</v>
      </c>
      <c r="H40" s="3" t="s">
        <v>545</v>
      </c>
    </row>
    <row r="41" spans="1:8" x14ac:dyDescent="0.25">
      <c r="A41" s="6" t="s">
        <v>504</v>
      </c>
      <c r="B41" s="6" t="s">
        <v>131</v>
      </c>
      <c r="D41" s="11"/>
      <c r="E41" s="11">
        <f>F41/1000</f>
        <v>3.6609999999999997E-2</v>
      </c>
      <c r="F41" s="7">
        <v>36.61</v>
      </c>
      <c r="G41" s="8">
        <f t="shared" si="0"/>
        <v>0</v>
      </c>
      <c r="H41" s="3" t="s">
        <v>543</v>
      </c>
    </row>
    <row r="42" spans="1:8" x14ac:dyDescent="0.25">
      <c r="A42" s="6" t="s">
        <v>505</v>
      </c>
      <c r="B42" s="6" t="s">
        <v>131</v>
      </c>
      <c r="D42" s="11"/>
      <c r="E42" s="11">
        <f>F42/500</f>
        <v>5.1999999999999998E-3</v>
      </c>
      <c r="F42" s="7">
        <v>2.6</v>
      </c>
      <c r="G42" s="8">
        <f t="shared" si="0"/>
        <v>0</v>
      </c>
      <c r="H42" s="3" t="s">
        <v>543</v>
      </c>
    </row>
    <row r="43" spans="1:8" x14ac:dyDescent="0.25">
      <c r="A43" s="6" t="s">
        <v>506</v>
      </c>
      <c r="B43" s="6" t="s">
        <v>131</v>
      </c>
      <c r="D43" s="11"/>
      <c r="E43" s="11">
        <f>F43/250</f>
        <v>7.1600000000000006E-3</v>
      </c>
      <c r="F43" s="7">
        <v>1.79</v>
      </c>
      <c r="G43" s="8">
        <f t="shared" si="0"/>
        <v>0</v>
      </c>
      <c r="H43" s="3" t="s">
        <v>543</v>
      </c>
    </row>
    <row r="44" spans="1:8" x14ac:dyDescent="0.25">
      <c r="A44" s="6" t="s">
        <v>507</v>
      </c>
      <c r="B44" s="6" t="s">
        <v>131</v>
      </c>
      <c r="D44" s="11"/>
      <c r="E44" s="11">
        <f>F44/5000</f>
        <v>1.2731999999999999E-2</v>
      </c>
      <c r="F44" s="7">
        <v>63.66</v>
      </c>
      <c r="G44" s="8">
        <f t="shared" si="0"/>
        <v>0</v>
      </c>
      <c r="H44" s="3" t="s">
        <v>543</v>
      </c>
    </row>
    <row r="45" spans="1:8" x14ac:dyDescent="0.25">
      <c r="A45" s="12" t="s">
        <v>152</v>
      </c>
      <c r="B45" s="6" t="s">
        <v>131</v>
      </c>
      <c r="D45" s="11"/>
      <c r="E45" s="11"/>
      <c r="F45" s="7">
        <v>17.84</v>
      </c>
    </row>
    <row r="46" spans="1:8" x14ac:dyDescent="0.25">
      <c r="A46" s="6" t="s">
        <v>508</v>
      </c>
      <c r="B46" s="6" t="s">
        <v>131</v>
      </c>
      <c r="D46" s="11"/>
      <c r="E46" s="11">
        <f>F46/75</f>
        <v>0.10093333333333333</v>
      </c>
      <c r="F46" s="7">
        <v>7.57</v>
      </c>
      <c r="H46" s="3" t="s">
        <v>543</v>
      </c>
    </row>
    <row r="47" spans="1:8" x14ac:dyDescent="0.25">
      <c r="A47" s="12" t="s">
        <v>153</v>
      </c>
      <c r="B47" s="6" t="s">
        <v>131</v>
      </c>
      <c r="D47" s="11"/>
      <c r="E47" s="11"/>
      <c r="F47" s="7">
        <v>5.05</v>
      </c>
    </row>
    <row r="48" spans="1:8" x14ac:dyDescent="0.25">
      <c r="A48" s="6" t="s">
        <v>509</v>
      </c>
      <c r="B48" s="6" t="s">
        <v>131</v>
      </c>
      <c r="D48" s="11"/>
      <c r="E48" s="11">
        <f>F48/250</f>
        <v>7.0400000000000003E-3</v>
      </c>
      <c r="F48" s="7">
        <v>1.76</v>
      </c>
      <c r="H48" s="3" t="s">
        <v>543</v>
      </c>
    </row>
    <row r="49" spans="1:8" x14ac:dyDescent="0.25">
      <c r="A49" s="6" t="s">
        <v>510</v>
      </c>
      <c r="B49" s="6" t="s">
        <v>131</v>
      </c>
      <c r="D49" s="11"/>
      <c r="E49" s="11">
        <f>F49/100</f>
        <v>0.30690000000000001</v>
      </c>
      <c r="F49" s="7">
        <v>30.69</v>
      </c>
      <c r="H49" s="3" t="s">
        <v>545</v>
      </c>
    </row>
    <row r="50" spans="1:8" x14ac:dyDescent="0.25">
      <c r="A50" s="6" t="s">
        <v>511</v>
      </c>
      <c r="B50" s="6" t="s">
        <v>131</v>
      </c>
      <c r="D50" s="11"/>
      <c r="E50" s="11">
        <f>F50/75</f>
        <v>0.17426666666666668</v>
      </c>
      <c r="F50" s="7">
        <v>13.07</v>
      </c>
      <c r="H50" s="3" t="s">
        <v>543</v>
      </c>
    </row>
    <row r="51" spans="1:8" x14ac:dyDescent="0.25">
      <c r="A51" s="6" t="s">
        <v>512</v>
      </c>
      <c r="B51" s="6" t="s">
        <v>131</v>
      </c>
      <c r="D51" s="11"/>
      <c r="E51" s="11">
        <f>F51/1000</f>
        <v>1.2230000000000001E-2</v>
      </c>
      <c r="F51" s="7">
        <v>12.23</v>
      </c>
      <c r="H51" s="3" t="s">
        <v>543</v>
      </c>
    </row>
    <row r="52" spans="1:8" x14ac:dyDescent="0.25">
      <c r="A52" s="6" t="s">
        <v>513</v>
      </c>
      <c r="B52" s="6" t="s">
        <v>131</v>
      </c>
      <c r="D52" s="11"/>
      <c r="E52" s="11">
        <f>F52/150</f>
        <v>6.0933333333333339E-2</v>
      </c>
      <c r="F52" s="7">
        <v>9.14</v>
      </c>
      <c r="H52" s="3" t="s">
        <v>543</v>
      </c>
    </row>
    <row r="53" spans="1:8" x14ac:dyDescent="0.25">
      <c r="A53" s="6" t="s">
        <v>514</v>
      </c>
      <c r="B53" s="6" t="s">
        <v>131</v>
      </c>
      <c r="D53" s="11"/>
      <c r="E53" s="11">
        <f>F53/2500</f>
        <v>3.068E-3</v>
      </c>
      <c r="F53" s="7">
        <v>7.67</v>
      </c>
      <c r="H53" s="3" t="s">
        <v>543</v>
      </c>
    </row>
    <row r="54" spans="1:8" x14ac:dyDescent="0.25">
      <c r="A54" s="6" t="s">
        <v>515</v>
      </c>
      <c r="B54" s="6" t="s">
        <v>131</v>
      </c>
      <c r="D54" s="11"/>
      <c r="E54" s="11">
        <f>F54/500</f>
        <v>2.01E-2</v>
      </c>
      <c r="F54" s="7">
        <v>10.050000000000001</v>
      </c>
      <c r="H54" s="3" t="s">
        <v>543</v>
      </c>
    </row>
    <row r="55" spans="1:8" x14ac:dyDescent="0.25">
      <c r="A55" s="12" t="s">
        <v>163</v>
      </c>
      <c r="B55" s="6" t="s">
        <v>162</v>
      </c>
      <c r="D55" s="11"/>
      <c r="E55" s="11"/>
      <c r="F55" s="7">
        <v>0.8</v>
      </c>
    </row>
    <row r="56" spans="1:8" x14ac:dyDescent="0.25">
      <c r="A56" s="6" t="s">
        <v>516</v>
      </c>
      <c r="B56" s="6" t="s">
        <v>162</v>
      </c>
      <c r="D56" s="11"/>
      <c r="E56" s="11">
        <f>F56/1000</f>
        <v>6.4999999999999997E-3</v>
      </c>
      <c r="F56" s="7">
        <v>6.5</v>
      </c>
      <c r="H56" s="3" t="s">
        <v>543</v>
      </c>
    </row>
    <row r="57" spans="1:8" x14ac:dyDescent="0.25">
      <c r="D57" s="11"/>
      <c r="E57" s="11"/>
    </row>
    <row r="58" spans="1:8" x14ac:dyDescent="0.25">
      <c r="D58" s="11"/>
      <c r="E58" s="11"/>
    </row>
    <row r="59" spans="1:8" x14ac:dyDescent="0.25">
      <c r="D59" s="11"/>
      <c r="E59" s="11"/>
    </row>
    <row r="60" spans="1:8" x14ac:dyDescent="0.25">
      <c r="D60" s="11"/>
      <c r="E60" s="11"/>
    </row>
    <row r="61" spans="1:8" x14ac:dyDescent="0.25">
      <c r="D61" s="11"/>
      <c r="E61" s="11"/>
    </row>
    <row r="62" spans="1:8" x14ac:dyDescent="0.25">
      <c r="D62" s="11"/>
      <c r="E62" s="11"/>
    </row>
    <row r="63" spans="1:8" x14ac:dyDescent="0.25">
      <c r="D63" s="11"/>
      <c r="E63" s="11"/>
    </row>
    <row r="64" spans="1:8" x14ac:dyDescent="0.25">
      <c r="D64" s="11"/>
      <c r="E64" s="11"/>
    </row>
    <row r="65" spans="4:5" x14ac:dyDescent="0.25">
      <c r="D65" s="11"/>
      <c r="E65" s="11"/>
    </row>
    <row r="66" spans="4:5" x14ac:dyDescent="0.25">
      <c r="D66" s="11"/>
      <c r="E66" s="11"/>
    </row>
    <row r="67" spans="4:5" x14ac:dyDescent="0.25">
      <c r="D67" s="11"/>
      <c r="E67" s="11"/>
    </row>
    <row r="68" spans="4:5" x14ac:dyDescent="0.25">
      <c r="D68" s="11"/>
      <c r="E68" s="11"/>
    </row>
    <row r="69" spans="4:5" x14ac:dyDescent="0.25">
      <c r="D69" s="11"/>
      <c r="E69" s="11"/>
    </row>
    <row r="70" spans="4:5" x14ac:dyDescent="0.25">
      <c r="D70" s="11"/>
      <c r="E70" s="11"/>
    </row>
    <row r="71" spans="4:5" x14ac:dyDescent="0.25">
      <c r="D71" s="11"/>
      <c r="E71" s="11"/>
    </row>
    <row r="72" spans="4:5" x14ac:dyDescent="0.25">
      <c r="D72" s="11"/>
      <c r="E72" s="11"/>
    </row>
    <row r="73" spans="4:5" x14ac:dyDescent="0.25">
      <c r="D73" s="11"/>
      <c r="E73" s="11"/>
    </row>
    <row r="74" spans="4:5" x14ac:dyDescent="0.25">
      <c r="D74" s="11"/>
      <c r="E74" s="11"/>
    </row>
    <row r="75" spans="4:5" x14ac:dyDescent="0.25">
      <c r="D75" s="11"/>
      <c r="E75" s="11"/>
    </row>
    <row r="76" spans="4:5" x14ac:dyDescent="0.25">
      <c r="D76" s="11"/>
      <c r="E76" s="11"/>
    </row>
    <row r="77" spans="4:5" x14ac:dyDescent="0.25">
      <c r="D77" s="11"/>
      <c r="E77" s="11"/>
    </row>
    <row r="78" spans="4:5" x14ac:dyDescent="0.25">
      <c r="D78" s="11"/>
      <c r="E78" s="11"/>
    </row>
    <row r="79" spans="4:5" x14ac:dyDescent="0.25">
      <c r="D79" s="11"/>
      <c r="E79" s="11"/>
    </row>
    <row r="80" spans="4:5" x14ac:dyDescent="0.25">
      <c r="D80" s="11"/>
      <c r="E80" s="11"/>
    </row>
    <row r="81" spans="4:5" x14ac:dyDescent="0.25">
      <c r="D81" s="11"/>
      <c r="E81" s="11"/>
    </row>
    <row r="82" spans="4:5" x14ac:dyDescent="0.25">
      <c r="D82" s="11"/>
      <c r="E82" s="11"/>
    </row>
    <row r="83" spans="4:5" x14ac:dyDescent="0.25">
      <c r="D83" s="11"/>
      <c r="E83" s="11"/>
    </row>
    <row r="84" spans="4:5" x14ac:dyDescent="0.25">
      <c r="D84" s="11"/>
      <c r="E84" s="11"/>
    </row>
    <row r="85" spans="4:5" x14ac:dyDescent="0.25">
      <c r="D85" s="11"/>
      <c r="E85" s="11"/>
    </row>
    <row r="86" spans="4:5" x14ac:dyDescent="0.25">
      <c r="D86" s="11"/>
      <c r="E86" s="11"/>
    </row>
    <row r="87" spans="4:5" x14ac:dyDescent="0.25">
      <c r="D87" s="11"/>
      <c r="E87" s="11"/>
    </row>
    <row r="88" spans="4:5" x14ac:dyDescent="0.25">
      <c r="D88" s="11"/>
      <c r="E88" s="11"/>
    </row>
    <row r="89" spans="4:5" x14ac:dyDescent="0.25">
      <c r="D89" s="11"/>
      <c r="E89" s="11"/>
    </row>
    <row r="90" spans="4:5" x14ac:dyDescent="0.25">
      <c r="D90" s="11"/>
      <c r="E90" s="11"/>
    </row>
    <row r="91" spans="4:5" x14ac:dyDescent="0.25">
      <c r="D91" s="11"/>
      <c r="E91" s="11"/>
    </row>
    <row r="92" spans="4:5" x14ac:dyDescent="0.25">
      <c r="D92" s="11"/>
      <c r="E92" s="11"/>
    </row>
    <row r="93" spans="4:5" x14ac:dyDescent="0.25">
      <c r="D93" s="11"/>
      <c r="E93" s="11"/>
    </row>
    <row r="94" spans="4:5" x14ac:dyDescent="0.25">
      <c r="D94" s="11"/>
      <c r="E94" s="11"/>
    </row>
    <row r="95" spans="4:5" x14ac:dyDescent="0.25">
      <c r="D95" s="11"/>
      <c r="E95" s="11"/>
    </row>
    <row r="96" spans="4:5" x14ac:dyDescent="0.25">
      <c r="D96" s="11"/>
      <c r="E96" s="11"/>
    </row>
    <row r="97" spans="4:5" x14ac:dyDescent="0.25">
      <c r="D97" s="11"/>
      <c r="E97" s="11"/>
    </row>
    <row r="98" spans="4:5" x14ac:dyDescent="0.25">
      <c r="D98" s="11"/>
      <c r="E98" s="11"/>
    </row>
    <row r="99" spans="4:5" x14ac:dyDescent="0.25">
      <c r="D99" s="11"/>
      <c r="E99" s="11"/>
    </row>
    <row r="100" spans="4:5" x14ac:dyDescent="0.25">
      <c r="D100" s="11"/>
      <c r="E100" s="11"/>
    </row>
  </sheetData>
  <autoFilter ref="A1:H5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workbookViewId="0">
      <selection activeCell="L18" sqref="L17:L18"/>
    </sheetView>
  </sheetViews>
  <sheetFormatPr baseColWidth="10" defaultRowHeight="15" x14ac:dyDescent="0.25"/>
  <cols>
    <col min="1" max="1" width="48" style="2" bestFit="1" customWidth="1"/>
    <col min="2" max="2" width="48" style="2" customWidth="1"/>
    <col min="3" max="3" width="11.42578125" style="3"/>
    <col min="4" max="4" width="12.5703125" style="3" bestFit="1" customWidth="1"/>
    <col min="5" max="7" width="11.42578125" style="3"/>
  </cols>
  <sheetData>
    <row r="1" spans="1:7" x14ac:dyDescent="0.25">
      <c r="A1" s="1" t="s">
        <v>35</v>
      </c>
      <c r="B1" s="1" t="s">
        <v>89</v>
      </c>
      <c r="C1" s="1" t="s">
        <v>0</v>
      </c>
      <c r="D1" s="1" t="s">
        <v>178</v>
      </c>
      <c r="E1" s="1" t="s">
        <v>36</v>
      </c>
      <c r="F1" s="1" t="s">
        <v>1</v>
      </c>
      <c r="G1" s="1" t="s">
        <v>542</v>
      </c>
    </row>
    <row r="2" spans="1:7" x14ac:dyDescent="0.25">
      <c r="A2" s="12" t="s">
        <v>34</v>
      </c>
      <c r="B2" s="6"/>
      <c r="C2" s="7"/>
      <c r="D2" s="10"/>
      <c r="E2" s="7"/>
      <c r="F2" s="8">
        <f>C2*E2</f>
        <v>0</v>
      </c>
    </row>
    <row r="3" spans="1:7" x14ac:dyDescent="0.25">
      <c r="A3" s="2" t="s">
        <v>522</v>
      </c>
      <c r="B3" s="2" t="s">
        <v>100</v>
      </c>
      <c r="D3" s="11">
        <f>E3/(30*60)</f>
        <v>1.3694444444444443E-2</v>
      </c>
      <c r="E3" s="3">
        <v>24.65</v>
      </c>
      <c r="F3" s="4">
        <f>C3*E3</f>
        <v>0</v>
      </c>
      <c r="G3" s="3" t="s">
        <v>543</v>
      </c>
    </row>
    <row r="4" spans="1:7" x14ac:dyDescent="0.25">
      <c r="A4" s="2" t="s">
        <v>523</v>
      </c>
      <c r="B4" s="2" t="s">
        <v>91</v>
      </c>
      <c r="D4" s="11">
        <f>E4/500</f>
        <v>6.96E-3</v>
      </c>
      <c r="E4" s="3">
        <v>3.48</v>
      </c>
      <c r="F4" s="4">
        <f>C4*E4</f>
        <v>0</v>
      </c>
      <c r="G4" s="3" t="s">
        <v>543</v>
      </c>
    </row>
    <row r="5" spans="1:7" x14ac:dyDescent="0.25">
      <c r="A5" s="12" t="s">
        <v>32</v>
      </c>
      <c r="B5" s="6"/>
      <c r="C5" s="7"/>
      <c r="D5" s="10"/>
      <c r="E5" s="7"/>
      <c r="F5" s="8">
        <f>C5*E5</f>
        <v>0</v>
      </c>
    </row>
    <row r="6" spans="1:7" x14ac:dyDescent="0.25">
      <c r="A6" s="2" t="s">
        <v>524</v>
      </c>
      <c r="B6" s="2" t="s">
        <v>91</v>
      </c>
      <c r="D6" s="11">
        <f>E6/500</f>
        <v>1.1039999999999999E-2</v>
      </c>
      <c r="E6" s="3">
        <v>5.52</v>
      </c>
      <c r="F6" s="4">
        <f>C6*E6</f>
        <v>0</v>
      </c>
      <c r="G6" s="3" t="s">
        <v>543</v>
      </c>
    </row>
    <row r="7" spans="1:7" x14ac:dyDescent="0.25">
      <c r="A7" s="2" t="s">
        <v>525</v>
      </c>
      <c r="B7" s="2" t="s">
        <v>100</v>
      </c>
      <c r="D7" s="11">
        <f>E7/500</f>
        <v>1.2919999999999999E-2</v>
      </c>
      <c r="E7" s="3">
        <v>6.46</v>
      </c>
      <c r="F7" s="4">
        <f>C7*E7</f>
        <v>0</v>
      </c>
      <c r="G7" s="3" t="s">
        <v>543</v>
      </c>
    </row>
    <row r="8" spans="1:7" x14ac:dyDescent="0.25">
      <c r="A8" s="2" t="s">
        <v>526</v>
      </c>
      <c r="B8" s="2" t="s">
        <v>100</v>
      </c>
      <c r="D8" s="11">
        <f>E8/500</f>
        <v>1.04E-2</v>
      </c>
      <c r="E8" s="3">
        <v>5.2</v>
      </c>
      <c r="F8" s="4">
        <f>C8*E8</f>
        <v>0</v>
      </c>
      <c r="G8" s="3" t="s">
        <v>543</v>
      </c>
    </row>
    <row r="9" spans="1:7" x14ac:dyDescent="0.25">
      <c r="A9" s="2" t="s">
        <v>527</v>
      </c>
      <c r="B9" s="2" t="s">
        <v>100</v>
      </c>
      <c r="D9" s="11">
        <f>E9/500</f>
        <v>7.9000000000000008E-3</v>
      </c>
      <c r="E9" s="3">
        <v>3.95</v>
      </c>
      <c r="F9" s="4">
        <f>C9*E9</f>
        <v>0</v>
      </c>
      <c r="G9" s="3" t="s">
        <v>543</v>
      </c>
    </row>
    <row r="10" spans="1:7" x14ac:dyDescent="0.25">
      <c r="A10" s="2" t="s">
        <v>528</v>
      </c>
      <c r="B10" s="2" t="s">
        <v>91</v>
      </c>
      <c r="D10" s="11">
        <f>E10/500</f>
        <v>9.5600000000000008E-3</v>
      </c>
      <c r="E10" s="3">
        <v>4.78</v>
      </c>
      <c r="F10" s="4">
        <f>C10*E10</f>
        <v>0</v>
      </c>
      <c r="G10" s="3" t="s">
        <v>543</v>
      </c>
    </row>
    <row r="11" spans="1:7" x14ac:dyDescent="0.25">
      <c r="A11" s="2" t="s">
        <v>529</v>
      </c>
      <c r="B11" s="2" t="s">
        <v>91</v>
      </c>
      <c r="D11" s="11">
        <f>E11/500</f>
        <v>1.166E-2</v>
      </c>
      <c r="E11" s="3">
        <v>5.83</v>
      </c>
      <c r="F11" s="4">
        <f>C11*E11</f>
        <v>0</v>
      </c>
      <c r="G11" s="3" t="s">
        <v>543</v>
      </c>
    </row>
    <row r="12" spans="1:7" x14ac:dyDescent="0.25">
      <c r="A12" s="2" t="s">
        <v>530</v>
      </c>
      <c r="B12" s="2" t="s">
        <v>100</v>
      </c>
      <c r="D12" s="11">
        <f>E12/500</f>
        <v>1.06E-2</v>
      </c>
      <c r="E12" s="3">
        <v>5.3</v>
      </c>
      <c r="F12" s="4">
        <f>C12*E12</f>
        <v>0</v>
      </c>
      <c r="G12" s="3" t="s">
        <v>543</v>
      </c>
    </row>
    <row r="13" spans="1:7" x14ac:dyDescent="0.25">
      <c r="A13" s="6" t="s">
        <v>521</v>
      </c>
      <c r="B13" s="6" t="s">
        <v>131</v>
      </c>
      <c r="D13" s="11">
        <f>E13/5000</f>
        <v>9.2980000000000007E-3</v>
      </c>
      <c r="E13" s="7">
        <v>46.49</v>
      </c>
      <c r="F13" s="8">
        <f>C13*E13</f>
        <v>0</v>
      </c>
      <c r="G13" s="3" t="s">
        <v>543</v>
      </c>
    </row>
    <row r="14" spans="1:7" x14ac:dyDescent="0.25">
      <c r="A14" s="2" t="s">
        <v>531</v>
      </c>
      <c r="B14" s="2" t="s">
        <v>100</v>
      </c>
      <c r="D14" s="11">
        <f>E14/1800</f>
        <v>3.944444444444444E-3</v>
      </c>
      <c r="E14" s="3">
        <v>7.1</v>
      </c>
      <c r="F14" s="4">
        <f>C14*E14</f>
        <v>0</v>
      </c>
      <c r="G14" s="3" t="s">
        <v>543</v>
      </c>
    </row>
    <row r="15" spans="1:7" x14ac:dyDescent="0.25">
      <c r="A15" s="2" t="s">
        <v>532</v>
      </c>
      <c r="B15" s="2" t="s">
        <v>100</v>
      </c>
      <c r="D15" s="11"/>
      <c r="E15" s="4">
        <v>0.75</v>
      </c>
      <c r="F15" s="4">
        <f>C15*E15</f>
        <v>0</v>
      </c>
    </row>
    <row r="16" spans="1:7" x14ac:dyDescent="0.25">
      <c r="A16" s="2" t="s">
        <v>520</v>
      </c>
      <c r="B16" s="2" t="s">
        <v>131</v>
      </c>
      <c r="D16" s="11">
        <f>E16/500</f>
        <v>1.486E-2</v>
      </c>
      <c r="E16" s="3">
        <v>7.43</v>
      </c>
      <c r="F16" s="4">
        <f>C16*E16</f>
        <v>0</v>
      </c>
      <c r="G16" s="3" t="s">
        <v>543</v>
      </c>
    </row>
    <row r="17" spans="1:7" x14ac:dyDescent="0.25">
      <c r="A17" s="2" t="s">
        <v>533</v>
      </c>
      <c r="B17" s="2" t="s">
        <v>100</v>
      </c>
      <c r="D17" s="11"/>
      <c r="E17" s="4">
        <v>58</v>
      </c>
      <c r="F17" s="4">
        <f>C17*E17</f>
        <v>0</v>
      </c>
    </row>
    <row r="18" spans="1:7" x14ac:dyDescent="0.25">
      <c r="A18" s="2" t="s">
        <v>534</v>
      </c>
      <c r="B18" s="2" t="s">
        <v>100</v>
      </c>
      <c r="D18" s="11"/>
      <c r="E18" s="4">
        <v>65</v>
      </c>
      <c r="F18" s="4">
        <f>C18*E18</f>
        <v>0</v>
      </c>
    </row>
    <row r="19" spans="1:7" x14ac:dyDescent="0.25">
      <c r="A19" s="2" t="s">
        <v>535</v>
      </c>
      <c r="B19" s="2" t="s">
        <v>100</v>
      </c>
      <c r="D19" s="11"/>
      <c r="E19" s="4">
        <v>37.409999999999997</v>
      </c>
      <c r="F19" s="4">
        <f>C19*E19</f>
        <v>0</v>
      </c>
    </row>
    <row r="20" spans="1:7" x14ac:dyDescent="0.25">
      <c r="A20" s="12" t="s">
        <v>33</v>
      </c>
      <c r="B20" s="6"/>
      <c r="C20" s="7"/>
      <c r="D20" s="10"/>
      <c r="E20" s="7"/>
      <c r="F20" s="8">
        <f>C20*E20</f>
        <v>0</v>
      </c>
    </row>
    <row r="21" spans="1:7" x14ac:dyDescent="0.25">
      <c r="A21" s="2" t="s">
        <v>538</v>
      </c>
      <c r="B21" s="2" t="s">
        <v>131</v>
      </c>
      <c r="D21" s="11">
        <f>E21/1000</f>
        <v>1.4760000000000001E-2</v>
      </c>
      <c r="E21" s="3">
        <v>14.76</v>
      </c>
      <c r="F21" s="8">
        <f>C21*E21</f>
        <v>0</v>
      </c>
      <c r="G21" s="3" t="s">
        <v>543</v>
      </c>
    </row>
    <row r="22" spans="1:7" x14ac:dyDescent="0.25">
      <c r="A22" s="2" t="s">
        <v>608</v>
      </c>
      <c r="B22" s="2" t="s">
        <v>551</v>
      </c>
      <c r="D22" s="11">
        <f>E22/6000</f>
        <v>8.3666666666666655E-4</v>
      </c>
      <c r="E22" s="3">
        <v>5.0199999999999996</v>
      </c>
      <c r="F22" s="3">
        <f>C22*E22</f>
        <v>0</v>
      </c>
      <c r="G22" s="3" t="s">
        <v>543</v>
      </c>
    </row>
    <row r="23" spans="1:7" x14ac:dyDescent="0.25">
      <c r="A23" s="2" t="s">
        <v>607</v>
      </c>
      <c r="B23" s="2" t="s">
        <v>551</v>
      </c>
      <c r="D23" s="11">
        <f>E23/6000</f>
        <v>1.2393333333333334E-3</v>
      </c>
      <c r="E23" s="3">
        <v>7.4359999999999999</v>
      </c>
      <c r="F23" s="3">
        <f>C23*E23</f>
        <v>0</v>
      </c>
      <c r="G23" s="3" t="s">
        <v>543</v>
      </c>
    </row>
    <row r="24" spans="1:7" x14ac:dyDescent="0.25">
      <c r="A24" s="2" t="s">
        <v>517</v>
      </c>
      <c r="B24" s="2" t="s">
        <v>131</v>
      </c>
      <c r="D24" s="11">
        <f>E24/1000</f>
        <v>8.3499999999999998E-3</v>
      </c>
      <c r="E24" s="3">
        <v>8.35</v>
      </c>
      <c r="F24" s="4">
        <f>C24*E24</f>
        <v>0</v>
      </c>
      <c r="G24" s="3" t="s">
        <v>543</v>
      </c>
    </row>
    <row r="25" spans="1:7" x14ac:dyDescent="0.25">
      <c r="A25" s="2" t="s">
        <v>536</v>
      </c>
      <c r="B25" s="2" t="s">
        <v>91</v>
      </c>
      <c r="D25" s="11">
        <f>E25/1000</f>
        <v>6.13E-3</v>
      </c>
      <c r="E25" s="3">
        <v>6.13</v>
      </c>
      <c r="F25" s="8">
        <f>C25*E25</f>
        <v>0</v>
      </c>
      <c r="G25" s="3" t="s">
        <v>543</v>
      </c>
    </row>
    <row r="26" spans="1:7" x14ac:dyDescent="0.25">
      <c r="A26" s="2" t="s">
        <v>537</v>
      </c>
      <c r="B26" s="2" t="s">
        <v>91</v>
      </c>
      <c r="D26" s="11">
        <f>E26/1000</f>
        <v>8.1799999999999998E-3</v>
      </c>
      <c r="E26" s="3">
        <v>8.18</v>
      </c>
      <c r="F26" s="8">
        <f>C26*E26</f>
        <v>0</v>
      </c>
      <c r="G26" s="3" t="s">
        <v>543</v>
      </c>
    </row>
    <row r="27" spans="1:7" x14ac:dyDescent="0.25">
      <c r="A27" s="2" t="s">
        <v>609</v>
      </c>
      <c r="B27" s="2" t="s">
        <v>551</v>
      </c>
      <c r="D27" s="11">
        <f>E27/6000</f>
        <v>9.7216666666666664E-4</v>
      </c>
      <c r="E27" s="3">
        <v>5.8330000000000002</v>
      </c>
      <c r="F27" s="3">
        <f>C27*E27</f>
        <v>0</v>
      </c>
      <c r="G27" s="3" t="s">
        <v>543</v>
      </c>
    </row>
    <row r="28" spans="1:7" x14ac:dyDescent="0.25">
      <c r="A28" s="2" t="s">
        <v>610</v>
      </c>
      <c r="B28" s="2" t="s">
        <v>551</v>
      </c>
      <c r="D28" s="11">
        <f>E28/6000</f>
        <v>1.5138333333333334E-3</v>
      </c>
      <c r="E28" s="3">
        <v>9.0830000000000002</v>
      </c>
      <c r="F28" s="3">
        <f>C28*E28</f>
        <v>0</v>
      </c>
      <c r="G28" s="3" t="s">
        <v>543</v>
      </c>
    </row>
    <row r="29" spans="1:7" x14ac:dyDescent="0.25">
      <c r="A29" s="2" t="s">
        <v>518</v>
      </c>
      <c r="B29" s="2" t="s">
        <v>131</v>
      </c>
      <c r="D29" s="11">
        <f>E29/1000</f>
        <v>8.2899999999999988E-3</v>
      </c>
      <c r="E29" s="3">
        <v>8.2899999999999991</v>
      </c>
      <c r="F29" s="4">
        <f>C29*E29</f>
        <v>0</v>
      </c>
      <c r="G29" s="3" t="s">
        <v>543</v>
      </c>
    </row>
    <row r="30" spans="1:7" x14ac:dyDescent="0.25">
      <c r="A30" s="2" t="s">
        <v>611</v>
      </c>
      <c r="B30" s="2" t="s">
        <v>551</v>
      </c>
      <c r="D30" s="11">
        <f>E30/6000</f>
        <v>1.4109999999999999E-3</v>
      </c>
      <c r="E30" s="3">
        <v>8.4659999999999993</v>
      </c>
      <c r="F30" s="3">
        <f>C30*E30</f>
        <v>0</v>
      </c>
      <c r="G30" s="3" t="s">
        <v>543</v>
      </c>
    </row>
    <row r="31" spans="1:7" x14ac:dyDescent="0.25">
      <c r="A31" s="6" t="s">
        <v>519</v>
      </c>
      <c r="B31" s="6" t="s">
        <v>131</v>
      </c>
      <c r="C31" s="7"/>
      <c r="D31" s="11">
        <f>E31/1000</f>
        <v>8.2400000000000008E-3</v>
      </c>
      <c r="E31" s="7">
        <v>8.24</v>
      </c>
      <c r="F31" s="8">
        <f>C31*E31</f>
        <v>0</v>
      </c>
      <c r="G31" s="3" t="s">
        <v>543</v>
      </c>
    </row>
    <row r="32" spans="1:7" x14ac:dyDescent="0.25">
      <c r="A32" s="2" t="s">
        <v>612</v>
      </c>
      <c r="B32" s="2" t="s">
        <v>551</v>
      </c>
      <c r="D32" s="11">
        <f>E32/6000</f>
        <v>1.9301666666666666E-3</v>
      </c>
      <c r="E32" s="3">
        <v>11.581</v>
      </c>
      <c r="F32" s="3">
        <f>C32*E32</f>
        <v>0</v>
      </c>
      <c r="G32" s="3" t="s">
        <v>543</v>
      </c>
    </row>
    <row r="33" spans="1:7" x14ac:dyDescent="0.25">
      <c r="A33" s="2" t="s">
        <v>613</v>
      </c>
      <c r="B33" s="2" t="s">
        <v>551</v>
      </c>
      <c r="D33" s="11">
        <f>E33/6000</f>
        <v>7.6183333333333333E-4</v>
      </c>
      <c r="E33" s="3">
        <v>4.5709999999999997</v>
      </c>
      <c r="F33" s="3">
        <f>C33*E33</f>
        <v>0</v>
      </c>
      <c r="G33" s="3" t="s">
        <v>543</v>
      </c>
    </row>
    <row r="34" spans="1:7" x14ac:dyDescent="0.25">
      <c r="A34" s="2" t="s">
        <v>539</v>
      </c>
      <c r="B34" s="2" t="s">
        <v>100</v>
      </c>
      <c r="D34" s="11"/>
      <c r="E34" s="4">
        <v>0.75</v>
      </c>
      <c r="F34" s="4">
        <f>C34*E34</f>
        <v>0</v>
      </c>
      <c r="G34" s="3" t="s">
        <v>543</v>
      </c>
    </row>
    <row r="35" spans="1:7" x14ac:dyDescent="0.25">
      <c r="A35" s="2" t="s">
        <v>540</v>
      </c>
      <c r="B35" s="2" t="s">
        <v>100</v>
      </c>
      <c r="D35" s="11">
        <f>E35/1100</f>
        <v>6.0454545454545457E-3</v>
      </c>
      <c r="E35" s="3">
        <v>6.65</v>
      </c>
      <c r="F35" s="4">
        <f>C35*E35</f>
        <v>0</v>
      </c>
      <c r="G35" s="3" t="s">
        <v>543</v>
      </c>
    </row>
    <row r="36" spans="1:7" x14ac:dyDescent="0.25">
      <c r="D36" s="11"/>
    </row>
    <row r="37" spans="1:7" x14ac:dyDescent="0.25">
      <c r="D37" s="11"/>
    </row>
    <row r="38" spans="1:7" x14ac:dyDescent="0.25">
      <c r="D38" s="11"/>
    </row>
    <row r="39" spans="1:7" x14ac:dyDescent="0.25">
      <c r="D39" s="11"/>
    </row>
    <row r="40" spans="1:7" x14ac:dyDescent="0.25">
      <c r="D40" s="11"/>
    </row>
    <row r="41" spans="1:7" x14ac:dyDescent="0.25">
      <c r="D41" s="11"/>
    </row>
    <row r="42" spans="1:7" x14ac:dyDescent="0.25">
      <c r="D42" s="11"/>
    </row>
    <row r="43" spans="1:7" x14ac:dyDescent="0.25">
      <c r="D43" s="11"/>
    </row>
    <row r="44" spans="1:7" x14ac:dyDescent="0.25">
      <c r="D44" s="11"/>
    </row>
    <row r="45" spans="1:7" x14ac:dyDescent="0.25">
      <c r="D45" s="11"/>
    </row>
    <row r="46" spans="1:7" x14ac:dyDescent="0.25">
      <c r="D46" s="11"/>
    </row>
    <row r="47" spans="1:7" x14ac:dyDescent="0.25">
      <c r="D47" s="11"/>
    </row>
    <row r="48" spans="1:7" x14ac:dyDescent="0.25">
      <c r="D48" s="11"/>
    </row>
    <row r="49" spans="4:4" x14ac:dyDescent="0.25">
      <c r="D49" s="11"/>
    </row>
    <row r="50" spans="4:4" x14ac:dyDescent="0.25">
      <c r="D50" s="11"/>
    </row>
    <row r="51" spans="4:4" x14ac:dyDescent="0.25">
      <c r="D51" s="11"/>
    </row>
    <row r="52" spans="4:4" x14ac:dyDescent="0.25">
      <c r="D52" s="11"/>
    </row>
    <row r="53" spans="4:4" x14ac:dyDescent="0.25">
      <c r="D53" s="11"/>
    </row>
  </sheetData>
  <autoFilter ref="A1:G28"/>
  <sortState ref="A2:G53">
    <sortCondition ref="A1"/>
  </sortState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69.42578125" customWidth="1"/>
    <col min="2" max="2" width="16.140625" customWidth="1"/>
    <col min="3" max="3" width="17" customWidth="1"/>
    <col min="4" max="4" width="28.7109375" customWidth="1"/>
    <col min="5" max="5" width="18.42578125" customWidth="1"/>
    <col min="6" max="6" width="19.42578125" customWidth="1"/>
    <col min="7" max="7" width="26" bestFit="1" customWidth="1"/>
    <col min="8" max="8" width="33.28515625" customWidth="1"/>
    <col min="9" max="9" width="32.42578125" bestFit="1" customWidth="1"/>
    <col min="10" max="10" width="33" bestFit="1" customWidth="1"/>
    <col min="11" max="11" width="30.5703125" bestFit="1" customWidth="1"/>
  </cols>
  <sheetData>
    <row r="1" spans="1:9" ht="23.25" x14ac:dyDescent="0.35">
      <c r="A1" s="217" t="s">
        <v>188</v>
      </c>
      <c r="B1" s="217"/>
      <c r="C1" s="217"/>
      <c r="D1" s="217"/>
      <c r="E1" s="217"/>
      <c r="F1" s="217"/>
      <c r="G1" s="217"/>
      <c r="H1" s="217"/>
      <c r="I1" s="217"/>
    </row>
    <row r="2" spans="1:9" x14ac:dyDescent="0.25">
      <c r="B2" s="31"/>
      <c r="C2" s="31"/>
      <c r="D2" s="15"/>
      <c r="E2" s="31"/>
      <c r="F2" s="15"/>
      <c r="G2" s="15"/>
      <c r="H2" s="15"/>
      <c r="I2" s="15"/>
    </row>
    <row r="3" spans="1:9" x14ac:dyDescent="0.25">
      <c r="A3" s="21" t="s">
        <v>183</v>
      </c>
      <c r="B3" s="29" t="s">
        <v>36</v>
      </c>
      <c r="C3" s="26" t="s">
        <v>37</v>
      </c>
      <c r="D3" s="22" t="s">
        <v>90</v>
      </c>
      <c r="E3" s="28" t="s">
        <v>187</v>
      </c>
      <c r="F3" s="23" t="s">
        <v>179</v>
      </c>
      <c r="G3" s="24" t="s">
        <v>189</v>
      </c>
      <c r="H3" s="25" t="s">
        <v>170</v>
      </c>
      <c r="I3" s="25" t="s">
        <v>171</v>
      </c>
    </row>
    <row r="4" spans="1:9" x14ac:dyDescent="0.25">
      <c r="A4" s="5" t="s">
        <v>146</v>
      </c>
      <c r="B4" s="11" t="e">
        <f>IF(A4="","",VLOOKUP(A4,Economat!$A$2:$F$118,6,FALSE))</f>
        <v>#N/A</v>
      </c>
      <c r="C4" s="11" t="e">
        <f>IF(B4="","",B4*1.055)</f>
        <v>#N/A</v>
      </c>
      <c r="D4" s="30" t="e">
        <f>IF(A4="","",VLOOKUP(A4,Economat!$A$2:$F$118,2,FALSE))</f>
        <v>#N/A</v>
      </c>
      <c r="E4" s="11" t="e">
        <f>IF(A4="","",VLOOKUP(A4,Economat!$A$2:$F$118,5,FALSE))</f>
        <v>#N/A</v>
      </c>
      <c r="F4" s="32"/>
      <c r="G4" s="3">
        <v>250</v>
      </c>
      <c r="H4" s="11" t="e">
        <f>IF(E4="","",E4*G4)</f>
        <v>#N/A</v>
      </c>
      <c r="I4" s="11" t="e">
        <f>IF(H4="","",H4*10)</f>
        <v>#N/A</v>
      </c>
    </row>
    <row r="5" spans="1:9" x14ac:dyDescent="0.25">
      <c r="A5" s="5" t="s">
        <v>135</v>
      </c>
      <c r="B5" s="11" t="e">
        <f>IF(A5="","",VLOOKUP(A5,Economat!$A$2:$F$118,6,FALSE))</f>
        <v>#N/A</v>
      </c>
      <c r="C5" s="11" t="e">
        <f t="shared" ref="C5:C8" si="0">IF(B5="","",B5*1.055)</f>
        <v>#N/A</v>
      </c>
      <c r="D5" s="30" t="e">
        <f>IF(A5="","",VLOOKUP(A5,Economat!$A$2:$F$118,2,FALSE))</f>
        <v>#N/A</v>
      </c>
      <c r="E5" s="11" t="e">
        <f>IF(A5="","",VLOOKUP(A5,Economat!$A$2:$F$118,5,FALSE))</f>
        <v>#N/A</v>
      </c>
      <c r="F5" s="32"/>
      <c r="G5" s="3"/>
      <c r="H5" s="11" t="e">
        <f>IF(E5="","",E5*G5)</f>
        <v>#N/A</v>
      </c>
      <c r="I5" s="11" t="e">
        <f t="shared" ref="I5:I8" si="1">IF(H5="","",H5*10)</f>
        <v>#N/A</v>
      </c>
    </row>
    <row r="6" spans="1:9" x14ac:dyDescent="0.25">
      <c r="A6" s="5" t="s">
        <v>159</v>
      </c>
      <c r="B6" s="11" t="e">
        <f>IF(A6="","",VLOOKUP(A6,Economat!$A$2:$F$118,6,FALSE))</f>
        <v>#N/A</v>
      </c>
      <c r="C6" s="11" t="e">
        <f t="shared" si="0"/>
        <v>#N/A</v>
      </c>
      <c r="D6" s="30" t="e">
        <f>IF(A6="","",VLOOKUP(A6,Economat!$A$2:$F$118,2,FALSE))</f>
        <v>#N/A</v>
      </c>
      <c r="E6" s="11" t="e">
        <f>IF(A6="","",VLOOKUP(A6,Economat!$A$2:$F$118,5,FALSE))</f>
        <v>#N/A</v>
      </c>
      <c r="F6" s="32"/>
      <c r="G6" s="3">
        <v>1</v>
      </c>
      <c r="H6" s="11" t="e">
        <f>IF(E6="","",E6*G6)</f>
        <v>#N/A</v>
      </c>
      <c r="I6" s="11" t="e">
        <f t="shared" si="1"/>
        <v>#N/A</v>
      </c>
    </row>
    <row r="7" spans="1:9" x14ac:dyDescent="0.25">
      <c r="A7" s="5" t="s">
        <v>148</v>
      </c>
      <c r="B7" s="11" t="e">
        <f>IF(A7="","",VLOOKUP(A7,Economat!$A$2:$F$118,6,FALSE))</f>
        <v>#N/A</v>
      </c>
      <c r="C7" s="11" t="e">
        <f t="shared" si="0"/>
        <v>#N/A</v>
      </c>
      <c r="D7" s="30" t="e">
        <f>IF(A7="","",VLOOKUP(A7,Economat!$A$2:$F$118,2,FALSE))</f>
        <v>#N/A</v>
      </c>
      <c r="E7" s="11" t="e">
        <f>IF(A7="","",VLOOKUP(A7,Economat!$A$2:$F$118,5,FALSE))</f>
        <v>#N/A</v>
      </c>
      <c r="F7" s="32"/>
      <c r="G7" s="3"/>
      <c r="H7" s="11" t="e">
        <f>IF(E7="","",E7*G7)</f>
        <v>#N/A</v>
      </c>
      <c r="I7" s="11" t="e">
        <f t="shared" si="1"/>
        <v>#N/A</v>
      </c>
    </row>
    <row r="8" spans="1:9" x14ac:dyDescent="0.25">
      <c r="A8" s="5"/>
      <c r="B8" s="11" t="str">
        <f>IF(A8="","",VLOOKUP(A8,Economat!$A$2:$F$118,6,FALSE))</f>
        <v/>
      </c>
      <c r="C8" s="11" t="str">
        <f t="shared" si="0"/>
        <v/>
      </c>
      <c r="D8" s="30" t="str">
        <f>IF(A8="","",VLOOKUP(A8,Economat!$A$2:$F$118,2,FALSE))</f>
        <v/>
      </c>
      <c r="E8" s="11" t="str">
        <f>IF(A8="","",VLOOKUP(A8,Economat!$A$2:$F$118,5,FALSE))</f>
        <v/>
      </c>
      <c r="F8" s="32"/>
      <c r="G8" s="3"/>
      <c r="H8" s="11" t="str">
        <f>IF(E8="","",E8*G8)</f>
        <v/>
      </c>
      <c r="I8" s="11" t="str">
        <f t="shared" si="1"/>
        <v/>
      </c>
    </row>
    <row r="9" spans="1:9" x14ac:dyDescent="0.25">
      <c r="B9" s="31"/>
      <c r="C9" s="31"/>
      <c r="D9" s="15"/>
      <c r="E9" s="31"/>
      <c r="F9" s="15"/>
      <c r="G9" s="15"/>
      <c r="H9" s="15"/>
      <c r="I9" s="15"/>
    </row>
    <row r="10" spans="1:9" x14ac:dyDescent="0.25">
      <c r="B10" s="31"/>
      <c r="C10" s="31"/>
      <c r="D10" s="15"/>
      <c r="E10" s="31"/>
      <c r="F10" s="15"/>
      <c r="G10" s="15"/>
      <c r="H10" s="15"/>
      <c r="I10" s="15"/>
    </row>
    <row r="11" spans="1:9" x14ac:dyDescent="0.25">
      <c r="A11" s="21" t="s">
        <v>182</v>
      </c>
      <c r="B11" s="29" t="s">
        <v>36</v>
      </c>
      <c r="C11" s="26" t="s">
        <v>37</v>
      </c>
      <c r="D11" s="22" t="s">
        <v>90</v>
      </c>
      <c r="E11" s="28" t="s">
        <v>187</v>
      </c>
      <c r="F11" s="23" t="s">
        <v>179</v>
      </c>
      <c r="G11" s="24" t="s">
        <v>189</v>
      </c>
      <c r="H11" s="25" t="s">
        <v>170</v>
      </c>
      <c r="I11" s="25" t="s">
        <v>171</v>
      </c>
    </row>
    <row r="12" spans="1:9" x14ac:dyDescent="0.25">
      <c r="A12" s="5" t="s">
        <v>156</v>
      </c>
      <c r="B12" s="11" t="e">
        <f>IF(A12="","",VLOOKUP(A12,'Fruits &amp; Légumes'!$A$2:$G$184,7,FALSE))</f>
        <v>#N/A</v>
      </c>
      <c r="C12" s="11" t="e">
        <f>IF(B12="","",B12*1.055)</f>
        <v>#N/A</v>
      </c>
      <c r="D12" s="30" t="e">
        <f>IF(A12="","",VLOOKUP(A12,'Fruits &amp; Légumes'!$A$2:$G$184,2,FALSE))</f>
        <v>#N/A</v>
      </c>
      <c r="E12" s="11" t="e">
        <f>IF(A12="","",VLOOKUP(A12,'Fruits &amp; Légumes'!$A$2:$G$184,6,FALSE))</f>
        <v>#N/A</v>
      </c>
      <c r="F12" s="32"/>
      <c r="G12" s="3"/>
      <c r="H12" s="11" t="e">
        <f t="shared" ref="H12:H17" si="2">IF(A12="","",E12*G12)</f>
        <v>#N/A</v>
      </c>
      <c r="I12" s="11" t="e">
        <f>IF(H12="","",H12*10)</f>
        <v>#N/A</v>
      </c>
    </row>
    <row r="13" spans="1:9" x14ac:dyDescent="0.25">
      <c r="A13" s="5" t="s">
        <v>118</v>
      </c>
      <c r="B13" s="11" t="e">
        <f>IF(A13="","",VLOOKUP(A13,'Fruits &amp; Légumes'!$A$2:$G$184,7,FALSE))</f>
        <v>#N/A</v>
      </c>
      <c r="C13" s="11" t="e">
        <f t="shared" ref="C13:C17" si="3">IF(B13="","",B13*1.055)</f>
        <v>#N/A</v>
      </c>
      <c r="D13" s="30" t="e">
        <f>IF(A13="","",VLOOKUP(A13,'Fruits &amp; Légumes'!$A$2:$G$184,2,FALSE))</f>
        <v>#N/A</v>
      </c>
      <c r="E13" s="11" t="e">
        <f>IF(A13="","",VLOOKUP(A13,'Fruits &amp; Légumes'!$A$2:$G$184,6,FALSE))</f>
        <v>#N/A</v>
      </c>
      <c r="F13" s="32"/>
      <c r="G13" s="3"/>
      <c r="H13" s="11" t="e">
        <f t="shared" si="2"/>
        <v>#N/A</v>
      </c>
      <c r="I13" s="11" t="e">
        <f t="shared" ref="I13:I17" si="4">IF(H13="","",H13*10)</f>
        <v>#N/A</v>
      </c>
    </row>
    <row r="14" spans="1:9" x14ac:dyDescent="0.25">
      <c r="A14" s="5" t="s">
        <v>156</v>
      </c>
      <c r="B14" s="11" t="e">
        <f>IF(A14="","",VLOOKUP(A14,'Fruits &amp; Légumes'!$A$2:$G$184,7,FALSE))</f>
        <v>#N/A</v>
      </c>
      <c r="C14" s="11" t="e">
        <f t="shared" si="3"/>
        <v>#N/A</v>
      </c>
      <c r="D14" s="30" t="e">
        <f>IF(A14="","",VLOOKUP(A14,'Fruits &amp; Légumes'!$A$2:$G$184,2,FALSE))</f>
        <v>#N/A</v>
      </c>
      <c r="E14" s="11" t="e">
        <f>IF(A14="","",VLOOKUP(A14,'Fruits &amp; Légumes'!$A$2:$G$184,6,FALSE))</f>
        <v>#N/A</v>
      </c>
      <c r="F14" s="32"/>
      <c r="G14" s="3"/>
      <c r="H14" s="11" t="e">
        <f t="shared" si="2"/>
        <v>#N/A</v>
      </c>
      <c r="I14" s="11" t="e">
        <f t="shared" si="4"/>
        <v>#N/A</v>
      </c>
    </row>
    <row r="15" spans="1:9" x14ac:dyDescent="0.25">
      <c r="A15" s="5"/>
      <c r="B15" s="11" t="str">
        <f>IF(A15="","",VLOOKUP(A15,'Fruits &amp; Légumes'!$A$2:$G$184,7,FALSE))</f>
        <v/>
      </c>
      <c r="C15" s="11" t="str">
        <f t="shared" si="3"/>
        <v/>
      </c>
      <c r="D15" s="30" t="str">
        <f>IF(A15="","",VLOOKUP(A15,'Fruits &amp; Légumes'!$A$2:$G$184,2,FALSE))</f>
        <v/>
      </c>
      <c r="E15" s="11" t="str">
        <f>IF(A15="","",VLOOKUP(A15,'Fruits &amp; Légumes'!$A$2:$G$184,6,FALSE))</f>
        <v/>
      </c>
      <c r="F15" s="32"/>
      <c r="G15" s="3"/>
      <c r="H15" s="11" t="str">
        <f t="shared" si="2"/>
        <v/>
      </c>
      <c r="I15" s="11" t="str">
        <f t="shared" si="4"/>
        <v/>
      </c>
    </row>
    <row r="16" spans="1:9" x14ac:dyDescent="0.25">
      <c r="A16" s="5"/>
      <c r="B16" s="11" t="str">
        <f>IF(A16="","",VLOOKUP(A16,'Fruits &amp; Légumes'!$A$2:$G$184,7,FALSE))</f>
        <v/>
      </c>
      <c r="C16" s="11" t="str">
        <f t="shared" si="3"/>
        <v/>
      </c>
      <c r="D16" s="30" t="str">
        <f>IF(A16="","",VLOOKUP(A16,'Fruits &amp; Légumes'!$A$2:$G$184,2,FALSE))</f>
        <v/>
      </c>
      <c r="E16" s="11" t="str">
        <f>IF(A16="","",VLOOKUP(A16,'Fruits &amp; Légumes'!$A$2:$G$184,6,FALSE))</f>
        <v/>
      </c>
      <c r="F16" s="32"/>
      <c r="G16" s="3"/>
      <c r="H16" s="11" t="str">
        <f t="shared" si="2"/>
        <v/>
      </c>
      <c r="I16" s="11" t="str">
        <f t="shared" si="4"/>
        <v/>
      </c>
    </row>
    <row r="17" spans="1:9" x14ac:dyDescent="0.25">
      <c r="A17" s="5"/>
      <c r="B17" s="11" t="str">
        <f>IF(A17="","",VLOOKUP(A17,'Fruits &amp; Légumes'!$A$2:$G$184,7,FALSE))</f>
        <v/>
      </c>
      <c r="C17" s="11" t="str">
        <f t="shared" si="3"/>
        <v/>
      </c>
      <c r="D17" s="30" t="str">
        <f>IF(A17="","",VLOOKUP(A17,'Fruits &amp; Légumes'!$A$2:$G$184,2,FALSE))</f>
        <v/>
      </c>
      <c r="E17" s="11" t="str">
        <f>IF(A17="","",VLOOKUP(A17,'Fruits &amp; Légumes'!$A$2:$G$184,6,FALSE))</f>
        <v/>
      </c>
      <c r="F17" s="32"/>
      <c r="G17" s="3"/>
      <c r="H17" s="11" t="str">
        <f t="shared" si="2"/>
        <v/>
      </c>
      <c r="I17" s="11" t="str">
        <f t="shared" si="4"/>
        <v/>
      </c>
    </row>
    <row r="18" spans="1:9" x14ac:dyDescent="0.25">
      <c r="B18" s="31"/>
      <c r="C18" s="31"/>
      <c r="D18" s="30"/>
      <c r="E18" s="31"/>
      <c r="F18" s="15"/>
      <c r="G18" s="15"/>
      <c r="H18" s="15"/>
      <c r="I18" s="15"/>
    </row>
    <row r="19" spans="1:9" x14ac:dyDescent="0.25">
      <c r="A19" s="21" t="s">
        <v>35</v>
      </c>
      <c r="B19" s="29" t="s">
        <v>36</v>
      </c>
      <c r="C19" s="26" t="s">
        <v>37</v>
      </c>
      <c r="D19" s="22" t="s">
        <v>90</v>
      </c>
      <c r="E19" s="28" t="s">
        <v>187</v>
      </c>
      <c r="F19" s="23" t="s">
        <v>179</v>
      </c>
      <c r="G19" s="24" t="s">
        <v>189</v>
      </c>
      <c r="H19" s="25" t="s">
        <v>170</v>
      </c>
      <c r="I19" s="25" t="s">
        <v>171</v>
      </c>
    </row>
    <row r="20" spans="1:9" x14ac:dyDescent="0.25">
      <c r="A20" s="5" t="s">
        <v>72</v>
      </c>
      <c r="B20" s="11" t="e">
        <f>IF(A20="","",VLOOKUP(A20,Desserts!$A$2:$F$53,6,FALSE))</f>
        <v>#N/A</v>
      </c>
      <c r="C20" s="11" t="e">
        <f>IF(B20="","",B20*1.055)</f>
        <v>#N/A</v>
      </c>
      <c r="D20" s="30" t="e">
        <f>IF(A20="","",VLOOKUP(A20,Desserts!$A$2:$F$53,2,FALSE))</f>
        <v>#N/A</v>
      </c>
      <c r="E20" s="11" t="e">
        <f>IF(A20="","",VLOOKUP(A20,Desserts!$A$2:$F$53,5,FALSE))</f>
        <v>#N/A</v>
      </c>
      <c r="F20" s="32"/>
      <c r="G20" s="3"/>
      <c r="H20" s="11" t="e">
        <f>IF(A20="","",E20*G20)</f>
        <v>#N/A</v>
      </c>
      <c r="I20" s="11" t="e">
        <f>IF(H20="","",H20*10)</f>
        <v>#N/A</v>
      </c>
    </row>
    <row r="21" spans="1:9" x14ac:dyDescent="0.25">
      <c r="A21" s="5" t="s">
        <v>150</v>
      </c>
      <c r="B21" s="11" t="e">
        <f>IF(A21="","",VLOOKUP(A21,Desserts!$A$2:$F$53,6,FALSE))</f>
        <v>#N/A</v>
      </c>
      <c r="C21" s="11" t="e">
        <f t="shared" ref="C21:C22" si="5">IF(B21="","",B21*1.055)</f>
        <v>#N/A</v>
      </c>
      <c r="D21" s="30" t="e">
        <f>IF(A21="","",VLOOKUP(A21,Desserts!$A$2:$F$53,2,FALSE))</f>
        <v>#N/A</v>
      </c>
      <c r="E21" s="11" t="e">
        <f>IF(A21="","",VLOOKUP(A21,Desserts!$A$2:$F$53,5,FALSE))</f>
        <v>#N/A</v>
      </c>
      <c r="F21" s="32"/>
      <c r="G21" s="3"/>
      <c r="H21" s="11" t="e">
        <f>IF(A21="","",E21*G21)</f>
        <v>#N/A</v>
      </c>
      <c r="I21" s="11" t="e">
        <f t="shared" ref="I21:I22" si="6">IF(H21="","",H21*10)</f>
        <v>#N/A</v>
      </c>
    </row>
    <row r="22" spans="1:9" x14ac:dyDescent="0.25">
      <c r="A22" s="5"/>
      <c r="B22" s="11" t="str">
        <f>IF(A22="","",VLOOKUP(A22,Desserts!$A$2:$F$53,6,FALSE))</f>
        <v/>
      </c>
      <c r="C22" s="11" t="str">
        <f t="shared" si="5"/>
        <v/>
      </c>
      <c r="D22" s="30" t="str">
        <f>IF(A22="","",VLOOKUP(A22,Desserts!$A$2:$F$53,2,FALSE))</f>
        <v/>
      </c>
      <c r="E22" s="11" t="str">
        <f>IF(A22="","",VLOOKUP(A22,Desserts!$A$2:$F$53,5,FALSE))</f>
        <v/>
      </c>
      <c r="F22" s="32"/>
      <c r="G22" s="3"/>
      <c r="H22" s="11" t="str">
        <f>IF(A22="","",E22*G22)</f>
        <v/>
      </c>
      <c r="I22" s="11" t="str">
        <f t="shared" si="6"/>
        <v/>
      </c>
    </row>
    <row r="23" spans="1:9" x14ac:dyDescent="0.25">
      <c r="B23" s="31"/>
      <c r="C23" s="31"/>
      <c r="D23" s="15"/>
      <c r="E23" s="11" t="str">
        <f>IF(A23="","",VLOOKUP(A23,Desserts!$A$2:$F$53,5,FALSE))</f>
        <v/>
      </c>
      <c r="F23" s="30"/>
      <c r="G23" s="33"/>
      <c r="H23" s="33"/>
      <c r="I23" s="33"/>
    </row>
    <row r="24" spans="1:9" x14ac:dyDescent="0.25">
      <c r="A24" s="21" t="s">
        <v>185</v>
      </c>
      <c r="B24" s="29" t="s">
        <v>36</v>
      </c>
      <c r="C24" s="26" t="s">
        <v>37</v>
      </c>
      <c r="D24" s="22" t="s">
        <v>90</v>
      </c>
      <c r="E24" s="28" t="s">
        <v>187</v>
      </c>
      <c r="F24" s="23" t="s">
        <v>179</v>
      </c>
      <c r="G24" s="24" t="s">
        <v>189</v>
      </c>
      <c r="H24" s="25" t="s">
        <v>170</v>
      </c>
      <c r="I24" s="25" t="s">
        <v>171</v>
      </c>
    </row>
    <row r="25" spans="1:9" x14ac:dyDescent="0.25">
      <c r="A25" s="5" t="s">
        <v>56</v>
      </c>
      <c r="B25" s="11" t="e">
        <f>IF(A25="","",VLOOKUP(A25,BOF!$A$2:$G$99,7,FALSE))</f>
        <v>#N/A</v>
      </c>
      <c r="C25" s="11" t="e">
        <f>IF(B25="","",B25*1.055)</f>
        <v>#N/A</v>
      </c>
      <c r="D25" s="30" t="e">
        <f>IF(A25="","",VLOOKUP(A25,BOF!$A$2:$G$99,2,FALSE))</f>
        <v>#N/A</v>
      </c>
      <c r="E25" s="11" t="e">
        <f>IF(A25="","",VLOOKUP(A25,BOF!$A$2:$G$99,6,FALSE))</f>
        <v>#N/A</v>
      </c>
      <c r="F25" s="3" t="e">
        <f>IF(A25="","",VLOOKUP(A25,BOF!$A$2:$G$99,5,FALSE))</f>
        <v>#N/A</v>
      </c>
      <c r="G25" s="3"/>
      <c r="H25" s="11" t="e">
        <f>IF(A25="","",IF(F25=0,E25*G25,F25*G25))</f>
        <v>#N/A</v>
      </c>
      <c r="I25" s="11" t="e">
        <f>IF(H25="","",H25*10)</f>
        <v>#N/A</v>
      </c>
    </row>
    <row r="26" spans="1:9" x14ac:dyDescent="0.25">
      <c r="A26" s="5"/>
      <c r="B26" s="11" t="str">
        <f>IF(A26="","",VLOOKUP(A26,BOF!$A$2:$G$99,7,FALSE))</f>
        <v/>
      </c>
      <c r="C26" s="11" t="str">
        <f t="shared" ref="C26:C28" si="7">IF(B26="","",B26*1.055)</f>
        <v/>
      </c>
      <c r="D26" s="30" t="str">
        <f>IF(A26="","",VLOOKUP(A26,BOF!$A$2:$G$99,2,FALSE))</f>
        <v/>
      </c>
      <c r="E26" s="11" t="str">
        <f>IF(A26="","",VLOOKUP(A26,BOF!$A$2:$G$99,6,FALSE))</f>
        <v/>
      </c>
      <c r="F26" s="3" t="str">
        <f>IF(A26="","",VLOOKUP(A26,BOF!$A$2:$G$99,5,FALSE))</f>
        <v/>
      </c>
      <c r="G26" s="3"/>
      <c r="H26" s="11" t="str">
        <f>IF(A26="","",IF(F26=0,E26*G26,F26*G26))</f>
        <v/>
      </c>
      <c r="I26" s="11" t="str">
        <f t="shared" ref="I26:I28" si="8">IF(H26="","",H26*10)</f>
        <v/>
      </c>
    </row>
    <row r="27" spans="1:9" x14ac:dyDescent="0.25">
      <c r="A27" s="5" t="s">
        <v>157</v>
      </c>
      <c r="B27" s="11" t="e">
        <f>IF(A27="","",VLOOKUP(A27,BOF!$A$2:$G$99,7,FALSE))</f>
        <v>#N/A</v>
      </c>
      <c r="C27" s="11" t="e">
        <f t="shared" si="7"/>
        <v>#N/A</v>
      </c>
      <c r="D27" s="30" t="e">
        <f>IF(A27="","",VLOOKUP(A27,BOF!$A$2:$G$99,2,FALSE))</f>
        <v>#N/A</v>
      </c>
      <c r="E27" s="11" t="e">
        <f>IF(A27="","",VLOOKUP(A27,BOF!$A$2:$G$99,6,FALSE))</f>
        <v>#N/A</v>
      </c>
      <c r="F27" s="3" t="e">
        <f>IF(A27="","",VLOOKUP(A27,BOF!$A$2:$G$99,5,FALSE))</f>
        <v>#N/A</v>
      </c>
      <c r="G27" s="3"/>
      <c r="H27" s="11" t="e">
        <f>IF(A27="","",IF(F27=0,E27*G27,F27*G27))</f>
        <v>#N/A</v>
      </c>
      <c r="I27" s="11" t="e">
        <f t="shared" si="8"/>
        <v>#N/A</v>
      </c>
    </row>
    <row r="28" spans="1:9" x14ac:dyDescent="0.25">
      <c r="A28" s="5"/>
      <c r="B28" s="11" t="str">
        <f>IF(A28="","",VLOOKUP(A28,BOF!$A$2:$G$99,7,FALSE))</f>
        <v/>
      </c>
      <c r="C28" s="11" t="str">
        <f t="shared" si="7"/>
        <v/>
      </c>
      <c r="D28" s="30" t="str">
        <f>IF(A28="","",VLOOKUP(A28,BOF!$A$2:$G$99,2,FALSE))</f>
        <v/>
      </c>
      <c r="E28" s="11" t="str">
        <f>IF(A28="","",VLOOKUP(A28,BOF!$A$2:$G$99,6,FALSE))</f>
        <v/>
      </c>
      <c r="F28" s="3" t="str">
        <f>IF(A28="","",VLOOKUP(A28,BOF!$A$2:$G$99,5,FALSE))</f>
        <v/>
      </c>
      <c r="G28" s="3"/>
      <c r="H28" s="11" t="str">
        <f>IF(A28="","",IF(F28=0,E28*G28,F28*G28))</f>
        <v/>
      </c>
      <c r="I28" s="11" t="str">
        <f t="shared" si="8"/>
        <v/>
      </c>
    </row>
    <row r="29" spans="1:9" x14ac:dyDescent="0.25">
      <c r="B29" s="31"/>
      <c r="C29" s="31"/>
      <c r="D29" s="15"/>
      <c r="E29" s="31"/>
      <c r="F29" s="15"/>
      <c r="G29" s="15"/>
      <c r="H29" s="15"/>
      <c r="I29" s="15"/>
    </row>
    <row r="30" spans="1:9" x14ac:dyDescent="0.25">
      <c r="A30" s="21" t="s">
        <v>184</v>
      </c>
      <c r="B30" s="29" t="s">
        <v>36</v>
      </c>
      <c r="C30" s="26" t="s">
        <v>37</v>
      </c>
      <c r="D30" s="22" t="s">
        <v>90</v>
      </c>
      <c r="E30" s="28" t="s">
        <v>187</v>
      </c>
      <c r="F30" s="23" t="s">
        <v>179</v>
      </c>
      <c r="G30" s="24" t="s">
        <v>189</v>
      </c>
      <c r="H30" s="25" t="s">
        <v>170</v>
      </c>
      <c r="I30" s="25" t="s">
        <v>171</v>
      </c>
    </row>
    <row r="31" spans="1:9" x14ac:dyDescent="0.25">
      <c r="A31" s="5"/>
      <c r="B31" s="11"/>
      <c r="C31" s="11" t="str">
        <f>IF(B31="","",B31*1.055)</f>
        <v/>
      </c>
      <c r="D31" s="30"/>
      <c r="E31" s="11"/>
      <c r="F31" s="3"/>
      <c r="G31" s="3"/>
      <c r="H31" s="3"/>
      <c r="I31" s="3"/>
    </row>
    <row r="32" spans="1:9" x14ac:dyDescent="0.25">
      <c r="A32" s="5"/>
      <c r="B32" s="11"/>
      <c r="C32" s="11" t="str">
        <f t="shared" ref="C32:C34" si="9">IF(B32="","",B32*1.055)</f>
        <v/>
      </c>
      <c r="D32" s="30"/>
      <c r="E32" s="11"/>
      <c r="F32" s="3"/>
      <c r="G32" s="3"/>
      <c r="H32" s="3"/>
      <c r="I32" s="3"/>
    </row>
    <row r="33" spans="1:9" x14ac:dyDescent="0.25">
      <c r="A33" s="5"/>
      <c r="B33" s="11"/>
      <c r="C33" s="11" t="str">
        <f t="shared" si="9"/>
        <v/>
      </c>
      <c r="D33" s="30"/>
      <c r="E33" s="11"/>
      <c r="F33" s="3"/>
      <c r="G33" s="3"/>
      <c r="H33" s="3"/>
      <c r="I33" s="3"/>
    </row>
    <row r="34" spans="1:9" x14ac:dyDescent="0.25">
      <c r="A34" s="5"/>
      <c r="B34" s="11"/>
      <c r="C34" s="11" t="str">
        <f t="shared" si="9"/>
        <v/>
      </c>
      <c r="D34" s="30"/>
      <c r="E34" s="11"/>
      <c r="F34" s="3"/>
      <c r="G34" s="3"/>
      <c r="H34" s="3"/>
      <c r="I34" s="3"/>
    </row>
    <row r="35" spans="1:9" x14ac:dyDescent="0.25">
      <c r="B35" s="31"/>
      <c r="C35" s="31"/>
      <c r="D35" s="15"/>
      <c r="E35" s="31"/>
      <c r="F35" s="15"/>
      <c r="G35" s="15"/>
      <c r="H35" s="15"/>
      <c r="I35" s="15"/>
    </row>
    <row r="36" spans="1:9" x14ac:dyDescent="0.25">
      <c r="A36" s="21" t="s">
        <v>59</v>
      </c>
      <c r="B36" s="29" t="s">
        <v>36</v>
      </c>
      <c r="C36" s="26" t="s">
        <v>37</v>
      </c>
      <c r="D36" s="22" t="s">
        <v>90</v>
      </c>
      <c r="E36" s="28" t="s">
        <v>187</v>
      </c>
      <c r="F36" s="23" t="s">
        <v>179</v>
      </c>
      <c r="G36" s="24" t="s">
        <v>189</v>
      </c>
      <c r="H36" s="25" t="s">
        <v>170</v>
      </c>
      <c r="I36" s="25" t="s">
        <v>171</v>
      </c>
    </row>
    <row r="37" spans="1:9" x14ac:dyDescent="0.25">
      <c r="A37" s="5" t="s">
        <v>151</v>
      </c>
      <c r="B37" s="11" t="e">
        <f>IF(A37="","",VLOOKUP(A37,Poisonnerie!$A$2:$F$89,6,FALSE))</f>
        <v>#N/A</v>
      </c>
      <c r="C37" s="11" t="e">
        <f>IF(B37="","",B37*1.055)</f>
        <v>#N/A</v>
      </c>
      <c r="D37" s="30" t="e">
        <f>IF(A37="","",VLOOKUP(A37,Poisonnerie!$A$2:$F$89,2,FALSE))</f>
        <v>#N/A</v>
      </c>
      <c r="E37" s="11" t="e">
        <f>IF(A37="","",VLOOKUP(A37,Poisonnerie!$A$2:$F$89,5,FALSE))</f>
        <v>#N/A</v>
      </c>
      <c r="F37" s="32"/>
      <c r="G37" s="3"/>
      <c r="H37" s="11" t="e">
        <f>IF(A37="","",E37*G37)</f>
        <v>#N/A</v>
      </c>
      <c r="I37" s="11" t="e">
        <f>IF(H37="","",H37*10)</f>
        <v>#N/A</v>
      </c>
    </row>
    <row r="38" spans="1:9" x14ac:dyDescent="0.25">
      <c r="A38" s="5"/>
      <c r="B38" s="11" t="str">
        <f>IF(A38="","",VLOOKUP(A38,Poisonnerie!$A$2:$F$89,6,FALSE))</f>
        <v/>
      </c>
      <c r="C38" s="11" t="str">
        <f t="shared" ref="C38:C40" si="10">IF(B38="","",B38*1.055)</f>
        <v/>
      </c>
      <c r="D38" s="30" t="str">
        <f>IF(A38="","",VLOOKUP(A38,Poisonnerie!$A$2:$F$89,2,FALSE))</f>
        <v/>
      </c>
      <c r="E38" s="11" t="str">
        <f>IF(A38="","",VLOOKUP(A38,Poisonnerie!$A$2:$F$89,5,FALSE))</f>
        <v/>
      </c>
      <c r="F38" s="32"/>
      <c r="G38" s="3"/>
      <c r="H38" s="11" t="str">
        <f>IF(A38="","",E38*G38)</f>
        <v/>
      </c>
      <c r="I38" s="11" t="str">
        <f t="shared" ref="I38:I40" si="11">IF(H38="","",H38*10)</f>
        <v/>
      </c>
    </row>
    <row r="39" spans="1:9" x14ac:dyDescent="0.25">
      <c r="A39" s="5"/>
      <c r="B39" s="11" t="str">
        <f>IF(A39="","",VLOOKUP(A39,Poisonnerie!$A$2:$F$89,6,FALSE))</f>
        <v/>
      </c>
      <c r="C39" s="11" t="str">
        <f t="shared" si="10"/>
        <v/>
      </c>
      <c r="D39" s="30" t="str">
        <f>IF(A39="","",VLOOKUP(A39,Poisonnerie!$A$2:$F$89,2,FALSE))</f>
        <v/>
      </c>
      <c r="E39" s="11" t="str">
        <f>IF(A39="","",VLOOKUP(A39,Poisonnerie!$A$2:$F$89,5,FALSE))</f>
        <v/>
      </c>
      <c r="F39" s="32"/>
      <c r="G39" s="3"/>
      <c r="H39" s="11" t="str">
        <f>IF(A39="","",E39*G39)</f>
        <v/>
      </c>
      <c r="I39" s="11" t="str">
        <f t="shared" si="11"/>
        <v/>
      </c>
    </row>
    <row r="40" spans="1:9" x14ac:dyDescent="0.25">
      <c r="A40" s="5"/>
      <c r="B40" s="11" t="str">
        <f>IF(A40="","",VLOOKUP(A40,Poisonnerie!$A$2:$F$89,6,FALSE))</f>
        <v/>
      </c>
      <c r="C40" s="11" t="str">
        <f t="shared" si="10"/>
        <v/>
      </c>
      <c r="D40" s="30" t="str">
        <f>IF(A40="","",VLOOKUP(A40,Poisonnerie!$A$2:$F$89,2,FALSE))</f>
        <v/>
      </c>
      <c r="E40" s="11" t="str">
        <f>IF(A40="","",VLOOKUP(A40,Poisonnerie!$A$2:$F$89,5,FALSE))</f>
        <v/>
      </c>
      <c r="F40" s="32"/>
      <c r="G40" s="3"/>
      <c r="H40" s="11" t="str">
        <f>IF(A40="","",E40*G40)</f>
        <v/>
      </c>
      <c r="I40" s="11" t="str">
        <f t="shared" si="11"/>
        <v/>
      </c>
    </row>
    <row r="41" spans="1:9" x14ac:dyDescent="0.25">
      <c r="B41" s="31"/>
      <c r="C41" s="31"/>
      <c r="D41" s="15"/>
      <c r="E41" s="31"/>
      <c r="F41" s="15"/>
      <c r="G41" s="15"/>
      <c r="H41" s="15"/>
      <c r="I41" s="15"/>
    </row>
    <row r="42" spans="1:9" x14ac:dyDescent="0.25">
      <c r="A42" s="21" t="s">
        <v>4</v>
      </c>
      <c r="B42" s="29" t="s">
        <v>36</v>
      </c>
      <c r="C42" s="26" t="s">
        <v>37</v>
      </c>
      <c r="D42" s="22" t="s">
        <v>90</v>
      </c>
      <c r="E42" s="28" t="s">
        <v>187</v>
      </c>
      <c r="F42" s="23" t="s">
        <v>179</v>
      </c>
      <c r="G42" s="24" t="s">
        <v>189</v>
      </c>
      <c r="H42" s="25" t="s">
        <v>170</v>
      </c>
      <c r="I42" s="25" t="s">
        <v>171</v>
      </c>
    </row>
    <row r="43" spans="1:9" x14ac:dyDescent="0.25">
      <c r="A43" s="5" t="s">
        <v>136</v>
      </c>
      <c r="B43" s="11" t="e">
        <f>IF(A43="","",VLOOKUP(A43,Autres!$A$2:$G$100,7,FALSE))</f>
        <v>#N/A</v>
      </c>
      <c r="C43" s="11" t="e">
        <f>IF(B43="","",B43*1.055)</f>
        <v>#N/A</v>
      </c>
      <c r="D43" s="30" t="e">
        <f>IF(A43="","",VLOOKUP(A43,Autres!$A$2:$G$100,2,FALSE))</f>
        <v>#N/A</v>
      </c>
      <c r="E43" s="11" t="e">
        <f>IF(A43="","",VLOOKUP(A43,Autres!$A$2:$G$100,6,FALSE))</f>
        <v>#N/A</v>
      </c>
      <c r="F43" s="3" t="e">
        <f>IF(A43="","",VLOOKUP(A43,Autres!$A$2:$G$100,5,FALSE))</f>
        <v>#N/A</v>
      </c>
      <c r="G43" s="3"/>
      <c r="H43" s="11" t="e">
        <f>IF(A43="","",IF(F43=0,E43*G43,F43*G43))</f>
        <v>#N/A</v>
      </c>
      <c r="I43" s="11" t="e">
        <f>IF(H43="","",H43*10)</f>
        <v>#N/A</v>
      </c>
    </row>
    <row r="44" spans="1:9" x14ac:dyDescent="0.25">
      <c r="A44" s="5"/>
      <c r="B44" s="11" t="str">
        <f>IF(A44="","",VLOOKUP(A44,Autres!$A$2:$G$100,7,FALSE))</f>
        <v/>
      </c>
      <c r="C44" s="11" t="str">
        <f t="shared" ref="C44:C46" si="12">IF(B44="","",B44*1.055)</f>
        <v/>
      </c>
      <c r="D44" s="30" t="str">
        <f>IF(A44="","",VLOOKUP(A44,Autres!$A$2:$G$100,2,FALSE))</f>
        <v/>
      </c>
      <c r="E44" s="11" t="str">
        <f>IF(A44="","",VLOOKUP(A44,Autres!$A$2:$G$100,6,FALSE))</f>
        <v/>
      </c>
      <c r="F44" s="3" t="str">
        <f>IF(A44="","",VLOOKUP(A44,Autres!$A$2:$G$100,5,FALSE))</f>
        <v/>
      </c>
      <c r="G44" s="3"/>
      <c r="H44" s="11" t="str">
        <f>IF(A44="","",IF(F44=0,E44*G44,F44*G44))</f>
        <v/>
      </c>
      <c r="I44" s="11" t="str">
        <f t="shared" ref="I44:I46" si="13">IF(H44="","",H44*10)</f>
        <v/>
      </c>
    </row>
    <row r="45" spans="1:9" x14ac:dyDescent="0.25">
      <c r="A45" s="5" t="s">
        <v>147</v>
      </c>
      <c r="B45" s="11" t="e">
        <f>IF(A45="","",VLOOKUP(A45,Autres!$A$2:$G$100,7,FALSE))</f>
        <v>#N/A</v>
      </c>
      <c r="C45" s="11" t="e">
        <f t="shared" si="12"/>
        <v>#N/A</v>
      </c>
      <c r="D45" s="30" t="e">
        <f>IF(A45="","",VLOOKUP(A45,Autres!$A$2:$G$100,2,FALSE))</f>
        <v>#N/A</v>
      </c>
      <c r="E45" s="11" t="e">
        <f>IF(A45="","",VLOOKUP(A45,Autres!$A$2:$G$100,6,FALSE))</f>
        <v>#N/A</v>
      </c>
      <c r="F45" s="3" t="e">
        <f>IF(A45="","",VLOOKUP(A45,Autres!$A$2:$G$100,5,FALSE))</f>
        <v>#N/A</v>
      </c>
      <c r="G45" s="3"/>
      <c r="H45" s="11" t="e">
        <f>IF(A45="","",IF(F45=0,E45*G45,F45*G45))</f>
        <v>#N/A</v>
      </c>
      <c r="I45" s="11" t="e">
        <f t="shared" si="13"/>
        <v>#N/A</v>
      </c>
    </row>
    <row r="46" spans="1:9" x14ac:dyDescent="0.25">
      <c r="A46" s="5"/>
      <c r="B46" s="11" t="str">
        <f>IF(A46="","",VLOOKUP(A46,Autres!$A$2:$G$100,7,FALSE))</f>
        <v/>
      </c>
      <c r="C46" s="11" t="str">
        <f t="shared" si="12"/>
        <v/>
      </c>
      <c r="D46" s="30" t="str">
        <f>IF(A46="","",VLOOKUP(A46,Autres!$A$2:$G$100,2,FALSE))</f>
        <v/>
      </c>
      <c r="E46" s="11" t="str">
        <f>IF(A46="","",VLOOKUP(A46,Autres!$A$2:$G$100,6,FALSE))</f>
        <v/>
      </c>
      <c r="F46" s="3" t="str">
        <f>IF(A46="","",VLOOKUP(A46,Autres!$A$2:$G$100,5,FALSE))</f>
        <v/>
      </c>
      <c r="G46" s="3"/>
      <c r="H46" s="11" t="str">
        <f>IF(A46="","",IF(F46=0,E46*G46,F46*G46))</f>
        <v/>
      </c>
      <c r="I46" s="11" t="str">
        <f t="shared" si="13"/>
        <v/>
      </c>
    </row>
    <row r="47" spans="1:9" x14ac:dyDescent="0.25">
      <c r="B47" s="31"/>
      <c r="C47" s="31"/>
      <c r="D47" s="15"/>
      <c r="E47" s="31"/>
      <c r="F47" s="15"/>
      <c r="G47" s="15"/>
      <c r="H47" s="15"/>
      <c r="I47" s="15"/>
    </row>
    <row r="48" spans="1:9" x14ac:dyDescent="0.25">
      <c r="A48" s="21" t="s">
        <v>186</v>
      </c>
      <c r="B48" s="29" t="s">
        <v>36</v>
      </c>
      <c r="C48" s="26" t="s">
        <v>37</v>
      </c>
      <c r="D48" s="22" t="s">
        <v>90</v>
      </c>
      <c r="E48" s="28" t="s">
        <v>187</v>
      </c>
      <c r="F48" s="23" t="s">
        <v>179</v>
      </c>
      <c r="G48" s="24" t="s">
        <v>189</v>
      </c>
      <c r="H48" s="25" t="s">
        <v>170</v>
      </c>
      <c r="I48" s="25" t="s">
        <v>171</v>
      </c>
    </row>
    <row r="49" spans="1:11" x14ac:dyDescent="0.25">
      <c r="A49" s="5"/>
      <c r="B49" s="11"/>
      <c r="C49" s="11" t="str">
        <f>IF(B49="","",B49*1.055)</f>
        <v/>
      </c>
      <c r="D49" s="30"/>
      <c r="E49" s="11"/>
      <c r="F49" s="3"/>
      <c r="G49" s="3"/>
      <c r="H49" s="3"/>
      <c r="I49" s="3"/>
    </row>
    <row r="50" spans="1:11" x14ac:dyDescent="0.25">
      <c r="A50" s="5"/>
      <c r="B50" s="11"/>
      <c r="C50" s="11" t="str">
        <f t="shared" ref="C50:C52" si="14">IF(B50="","",B50*1.055)</f>
        <v/>
      </c>
      <c r="D50" s="30"/>
      <c r="E50" s="11"/>
      <c r="F50" s="3"/>
      <c r="G50" s="3"/>
      <c r="H50" s="3"/>
      <c r="I50" s="3"/>
    </row>
    <row r="51" spans="1:11" x14ac:dyDescent="0.25">
      <c r="A51" s="5"/>
      <c r="B51" s="11"/>
      <c r="C51" s="11" t="str">
        <f t="shared" si="14"/>
        <v/>
      </c>
      <c r="D51" s="30"/>
      <c r="E51" s="11"/>
      <c r="F51" s="3"/>
      <c r="G51" s="3"/>
      <c r="H51" s="3"/>
      <c r="I51" s="3"/>
    </row>
    <row r="52" spans="1:11" x14ac:dyDescent="0.25">
      <c r="A52" s="5"/>
      <c r="B52" s="11"/>
      <c r="C52" s="11" t="str">
        <f t="shared" si="14"/>
        <v/>
      </c>
      <c r="D52" s="30"/>
      <c r="E52" s="11"/>
      <c r="F52" s="3"/>
      <c r="G52" s="3"/>
      <c r="H52" s="3"/>
      <c r="I52" s="3"/>
    </row>
    <row r="53" spans="1:11" x14ac:dyDescent="0.25">
      <c r="B53" s="31"/>
      <c r="C53" s="31"/>
      <c r="D53" s="15"/>
      <c r="E53" s="31"/>
      <c r="F53" s="15"/>
      <c r="G53" s="15"/>
      <c r="H53" s="15"/>
      <c r="I53" s="15"/>
    </row>
    <row r="54" spans="1:11" x14ac:dyDescent="0.25">
      <c r="B54" s="31"/>
      <c r="C54" s="31"/>
      <c r="D54" s="15"/>
      <c r="E54" s="31"/>
      <c r="F54" s="15"/>
      <c r="G54" s="15"/>
      <c r="H54" s="15"/>
      <c r="I54" s="15"/>
    </row>
    <row r="55" spans="1:11" x14ac:dyDescent="0.25">
      <c r="B55" s="27" t="s">
        <v>194</v>
      </c>
      <c r="C55" s="27" t="s">
        <v>195</v>
      </c>
      <c r="D55" s="35"/>
      <c r="E55" s="27" t="s">
        <v>190</v>
      </c>
      <c r="F55" s="20" t="s">
        <v>191</v>
      </c>
      <c r="G55" s="34"/>
      <c r="H55" s="20" t="s">
        <v>192</v>
      </c>
      <c r="I55" s="20" t="s">
        <v>193</v>
      </c>
      <c r="J55" s="37" t="s">
        <v>196</v>
      </c>
      <c r="K55" s="37" t="s">
        <v>197</v>
      </c>
    </row>
    <row r="56" spans="1:11" x14ac:dyDescent="0.25">
      <c r="A56" s="20" t="s">
        <v>38</v>
      </c>
      <c r="B56" s="11"/>
      <c r="C56" s="11"/>
      <c r="D56" s="36"/>
      <c r="E56" s="11"/>
      <c r="F56" s="11"/>
      <c r="G56" s="32"/>
      <c r="H56" s="11"/>
      <c r="I56" s="11"/>
      <c r="J56" s="3">
        <v>5</v>
      </c>
      <c r="K56" s="4">
        <f>H56*J56</f>
        <v>0</v>
      </c>
    </row>
    <row r="62" spans="1:11" x14ac:dyDescent="0.25">
      <c r="C62" t="str">
        <f>+IF(A62="","",VLOOKUP(A62,'Fruits &amp; Légumes'!A2:G184,7,FALSE))</f>
        <v/>
      </c>
    </row>
  </sheetData>
  <mergeCells count="1">
    <mergeCell ref="A1:I1"/>
  </mergeCells>
  <dataValidations count="1">
    <dataValidation type="list" allowBlank="1" showInputMessage="1" showErrorMessage="1" sqref="G23">
      <formula1>A21:A1520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Desserts!$A$2:$A$53</xm:f>
          </x14:formula1>
          <xm:sqref>A20:A22</xm:sqref>
        </x14:dataValidation>
        <x14:dataValidation type="list" allowBlank="1" showInputMessage="1" showErrorMessage="1">
          <x14:formula1>
            <xm:f>BOF!$A$2:$A$99</xm:f>
          </x14:formula1>
          <xm:sqref>A25:A28 A31:A34 A49:A52</xm:sqref>
        </x14:dataValidation>
        <x14:dataValidation type="list" allowBlank="1" showInputMessage="1" showErrorMessage="1">
          <x14:formula1>
            <xm:f>Autres!$A$2:$A$100</xm:f>
          </x14:formula1>
          <xm:sqref>A43:A46</xm:sqref>
        </x14:dataValidation>
        <x14:dataValidation type="list" allowBlank="1" showInputMessage="1" showErrorMessage="1">
          <x14:formula1>
            <xm:f>Annexe!$A$2:$A$1502</xm:f>
          </x14:formula1>
          <xm:sqref>G20:G22 G4:G8 G12:G17 G25:G28 G31:G34 G37:G40 G43:G46 G49:G52</xm:sqref>
        </x14:dataValidation>
        <x14:dataValidation type="list" allowBlank="1" showInputMessage="1" showErrorMessage="1">
          <x14:formula1>
            <xm:f>'Fruits &amp; Légumes'!$A$2:$A$184</xm:f>
          </x14:formula1>
          <xm:sqref>A12:A17</xm:sqref>
        </x14:dataValidation>
        <x14:dataValidation type="list" allowBlank="1" showInputMessage="1" showErrorMessage="1">
          <x14:formula1>
            <xm:f>Poisonnerie!$A$2:$A$89</xm:f>
          </x14:formula1>
          <xm:sqref>A37:A40</xm:sqref>
        </x14:dataValidation>
        <x14:dataValidation type="list" allowBlank="1" showInputMessage="1" showErrorMessage="1">
          <x14:formula1>
            <xm:f>Economat!$A$2:$A$118</xm:f>
          </x14:formula1>
          <xm:sqref>A4:A8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tabSelected="1" topLeftCell="A10" zoomScaleNormal="100" workbookViewId="0">
      <selection activeCell="B24" sqref="B24"/>
    </sheetView>
  </sheetViews>
  <sheetFormatPr baseColWidth="10" defaultRowHeight="15" x14ac:dyDescent="0.25"/>
  <cols>
    <col min="1" max="1" width="16.5703125" style="47" bestFit="1" customWidth="1"/>
    <col min="2" max="2" width="40.85546875" style="47" bestFit="1" customWidth="1"/>
    <col min="3" max="14" width="11.42578125" style="47"/>
    <col min="15" max="15" width="93" style="47" bestFit="1" customWidth="1"/>
    <col min="16" max="16384" width="11.42578125" style="47"/>
  </cols>
  <sheetData>
    <row r="1" spans="1:15" x14ac:dyDescent="0.25">
      <c r="A1" s="240"/>
      <c r="B1" s="241"/>
      <c r="C1" s="241"/>
      <c r="D1" s="241"/>
      <c r="E1" s="241"/>
      <c r="F1" s="241"/>
      <c r="G1" s="241"/>
      <c r="H1" s="241"/>
      <c r="I1" s="241"/>
      <c r="J1" s="241"/>
      <c r="K1" s="242"/>
    </row>
    <row r="2" spans="1:15" ht="15.75" thickBot="1" x14ac:dyDescent="0.3">
      <c r="A2" s="243"/>
      <c r="B2" s="244"/>
      <c r="C2" s="244"/>
      <c r="D2" s="244"/>
      <c r="E2" s="244"/>
      <c r="F2" s="244"/>
      <c r="G2" s="244"/>
      <c r="H2" s="244"/>
      <c r="I2" s="244"/>
      <c r="J2" s="244"/>
      <c r="K2" s="245"/>
    </row>
    <row r="3" spans="1:15" x14ac:dyDescent="0.25">
      <c r="A3" s="48"/>
      <c r="B3" s="49" t="s">
        <v>198</v>
      </c>
      <c r="C3" s="50"/>
      <c r="D3" s="50"/>
      <c r="E3" s="50"/>
      <c r="F3" s="51"/>
      <c r="G3" s="52" t="s">
        <v>199</v>
      </c>
      <c r="H3" s="53"/>
      <c r="I3" s="54" t="s">
        <v>200</v>
      </c>
      <c r="J3" s="55" t="s">
        <v>201</v>
      </c>
      <c r="K3" s="54" t="s">
        <v>202</v>
      </c>
    </row>
    <row r="4" spans="1:15" x14ac:dyDescent="0.25">
      <c r="A4" s="56"/>
      <c r="B4" s="50"/>
      <c r="C4" s="50"/>
      <c r="D4" s="50"/>
      <c r="E4" s="50"/>
      <c r="F4" s="51"/>
      <c r="G4" s="246"/>
      <c r="H4" s="247"/>
      <c r="I4" s="57">
        <v>10</v>
      </c>
      <c r="J4" s="58"/>
      <c r="K4" s="250"/>
    </row>
    <row r="5" spans="1:15" ht="15.75" thickBot="1" x14ac:dyDescent="0.3">
      <c r="A5" s="59"/>
      <c r="B5" s="60"/>
      <c r="C5" s="60"/>
      <c r="D5" s="60"/>
      <c r="E5" s="60"/>
      <c r="F5" s="61"/>
      <c r="G5" s="248"/>
      <c r="H5" s="249"/>
      <c r="I5" s="62" t="s">
        <v>203</v>
      </c>
      <c r="J5" s="63"/>
      <c r="K5" s="251"/>
    </row>
    <row r="6" spans="1:15" x14ac:dyDescent="0.25">
      <c r="A6" s="48"/>
      <c r="B6" s="50"/>
      <c r="C6" s="49" t="s">
        <v>198</v>
      </c>
      <c r="D6" s="50"/>
      <c r="E6" s="50"/>
      <c r="F6" s="50"/>
      <c r="G6" s="252"/>
      <c r="H6" s="253"/>
      <c r="I6" s="253"/>
      <c r="J6" s="50"/>
      <c r="K6" s="51"/>
    </row>
    <row r="7" spans="1:15" x14ac:dyDescent="0.25">
      <c r="A7" s="56"/>
      <c r="B7" s="50"/>
      <c r="C7" s="50"/>
      <c r="D7" s="50"/>
      <c r="E7" s="50"/>
      <c r="F7" s="50"/>
      <c r="G7" s="64"/>
      <c r="H7" s="50"/>
      <c r="I7" s="50"/>
      <c r="J7" s="50"/>
      <c r="K7" s="51"/>
    </row>
    <row r="8" spans="1:15" x14ac:dyDescent="0.25">
      <c r="A8" s="56"/>
      <c r="B8" s="50"/>
      <c r="C8" s="65"/>
      <c r="D8" s="65"/>
      <c r="E8" s="65"/>
      <c r="F8" s="50"/>
      <c r="G8" s="64"/>
      <c r="H8" s="50"/>
      <c r="I8" s="50"/>
      <c r="J8" s="50"/>
      <c r="K8" s="51"/>
    </row>
    <row r="9" spans="1:15" x14ac:dyDescent="0.25">
      <c r="A9" s="56"/>
      <c r="B9" s="50"/>
      <c r="C9" s="66" t="s">
        <v>198</v>
      </c>
      <c r="D9" s="50"/>
      <c r="E9" s="50"/>
      <c r="F9" s="51"/>
      <c r="G9" s="50"/>
      <c r="H9" s="67"/>
      <c r="I9" s="67"/>
      <c r="J9" s="67"/>
      <c r="K9" s="51"/>
    </row>
    <row r="10" spans="1:15" x14ac:dyDescent="0.25">
      <c r="A10" s="56"/>
      <c r="B10" s="50"/>
      <c r="C10" s="50"/>
      <c r="D10" s="50"/>
      <c r="E10" s="50"/>
      <c r="F10" s="51"/>
      <c r="G10" s="64"/>
      <c r="H10" s="254" t="s">
        <v>204</v>
      </c>
      <c r="I10" s="254"/>
      <c r="J10" s="254"/>
      <c r="K10" s="51"/>
    </row>
    <row r="11" spans="1:15" ht="15.75" thickBot="1" x14ac:dyDescent="0.3">
      <c r="A11" s="56"/>
      <c r="B11" s="50"/>
      <c r="C11" s="50"/>
      <c r="D11" s="50"/>
      <c r="E11" s="50"/>
      <c r="F11" s="51"/>
      <c r="G11" s="64"/>
      <c r="H11" s="50"/>
      <c r="I11" s="50"/>
      <c r="J11" s="50"/>
      <c r="K11" s="51"/>
    </row>
    <row r="12" spans="1:15" x14ac:dyDescent="0.25">
      <c r="A12" s="68" t="s">
        <v>205</v>
      </c>
      <c r="B12" s="255" t="s">
        <v>206</v>
      </c>
      <c r="C12" s="256"/>
      <c r="D12" s="257"/>
      <c r="E12" s="258">
        <f>K59</f>
        <v>0</v>
      </c>
      <c r="F12" s="259"/>
      <c r="G12" s="64"/>
      <c r="H12" s="50"/>
      <c r="I12" s="50"/>
      <c r="J12" s="50"/>
      <c r="K12" s="51"/>
    </row>
    <row r="13" spans="1:15" x14ac:dyDescent="0.25">
      <c r="A13" s="260"/>
      <c r="B13" s="262" t="s">
        <v>207</v>
      </c>
      <c r="C13" s="263"/>
      <c r="D13" s="264"/>
      <c r="E13" s="265">
        <v>5</v>
      </c>
      <c r="F13" s="266"/>
      <c r="G13" s="64"/>
      <c r="H13" s="50"/>
      <c r="I13" s="50"/>
      <c r="J13" s="50"/>
      <c r="K13" s="51"/>
      <c r="O13" s="47" t="s">
        <v>548</v>
      </c>
    </row>
    <row r="14" spans="1:15" ht="15.75" thickBot="1" x14ac:dyDescent="0.3">
      <c r="A14" s="261"/>
      <c r="B14" s="267" t="s">
        <v>208</v>
      </c>
      <c r="C14" s="268"/>
      <c r="D14" s="269"/>
      <c r="E14" s="270">
        <f xml:space="preserve"> E12*E13/I4</f>
        <v>0</v>
      </c>
      <c r="F14" s="271"/>
      <c r="G14" s="69"/>
      <c r="H14" s="60"/>
      <c r="I14" s="60"/>
      <c r="J14" s="60"/>
      <c r="K14" s="61"/>
    </row>
    <row r="15" spans="1:15" ht="15.75" thickBot="1" x14ac:dyDescent="0.3">
      <c r="A15" s="70" t="s">
        <v>209</v>
      </c>
      <c r="B15" s="71" t="s">
        <v>198</v>
      </c>
      <c r="C15" s="72" t="s">
        <v>198</v>
      </c>
      <c r="D15" s="73" t="s">
        <v>541</v>
      </c>
      <c r="E15" s="74"/>
      <c r="F15" s="74"/>
      <c r="G15" s="72" t="s">
        <v>198</v>
      </c>
      <c r="H15" s="75" t="s">
        <v>198</v>
      </c>
      <c r="I15" s="74" t="s">
        <v>210</v>
      </c>
      <c r="J15" s="74"/>
      <c r="K15" s="76"/>
      <c r="O15" s="47" t="s">
        <v>549</v>
      </c>
    </row>
    <row r="16" spans="1:15" ht="15.75" thickBot="1" x14ac:dyDescent="0.3">
      <c r="A16" s="77"/>
      <c r="B16" s="78" t="s">
        <v>211</v>
      </c>
      <c r="C16" s="79" t="s">
        <v>212</v>
      </c>
      <c r="D16" s="79">
        <v>1</v>
      </c>
      <c r="E16" s="79">
        <v>2</v>
      </c>
      <c r="F16" s="79">
        <v>3</v>
      </c>
      <c r="G16" s="79">
        <v>4</v>
      </c>
      <c r="H16" s="79">
        <v>5</v>
      </c>
      <c r="I16" s="80" t="s">
        <v>213</v>
      </c>
      <c r="J16" s="79" t="s">
        <v>214</v>
      </c>
      <c r="K16" s="81" t="s">
        <v>215</v>
      </c>
    </row>
    <row r="17" spans="1:11" ht="21" thickBot="1" x14ac:dyDescent="0.35">
      <c r="A17" s="82"/>
      <c r="B17" s="83" t="s">
        <v>184</v>
      </c>
      <c r="C17" s="238"/>
      <c r="D17" s="238"/>
      <c r="E17" s="238"/>
      <c r="F17" s="238"/>
      <c r="G17" s="238"/>
      <c r="H17" s="238"/>
      <c r="I17" s="238"/>
      <c r="J17" s="238"/>
      <c r="K17" s="239"/>
    </row>
    <row r="18" spans="1:11" ht="15.75" thickBot="1" x14ac:dyDescent="0.3">
      <c r="A18" s="82"/>
      <c r="B18" s="84"/>
      <c r="C18" s="85" t="str">
        <f>IF(B18="","",VLOOKUP(B18,Boucherie!$A$2:$H$130,8,FALSE))</f>
        <v/>
      </c>
      <c r="D18" s="86"/>
      <c r="E18" s="86"/>
      <c r="F18" s="86"/>
      <c r="G18" s="86"/>
      <c r="H18" s="87"/>
      <c r="I18" s="162" t="str">
        <f>IF(B18="","",H18+G18+F18+E18+D18)</f>
        <v/>
      </c>
      <c r="J18" s="163" t="str">
        <f>IF(B18="","",VLOOKUP(B18,Boucherie!$A$2:$G$130,5,FALSE))</f>
        <v/>
      </c>
      <c r="K18" s="164" t="str">
        <f>IF(B18="","",+J18*I18)</f>
        <v/>
      </c>
    </row>
    <row r="19" spans="1:11" ht="15.75" thickBot="1" x14ac:dyDescent="0.3">
      <c r="A19" s="82"/>
      <c r="B19" s="88"/>
      <c r="C19" s="85" t="str">
        <f>IF(B19="","",VLOOKUP(B19,Boucherie!$A$2:$H$130,8,FALSE))</f>
        <v/>
      </c>
      <c r="D19" s="89"/>
      <c r="E19" s="89"/>
      <c r="F19" s="89"/>
      <c r="G19" s="89"/>
      <c r="H19" s="90"/>
      <c r="I19" s="169" t="str">
        <f t="shared" ref="I19:I20" si="0">IF(B19="","",H19+G19+F19+E19+D19)</f>
        <v/>
      </c>
      <c r="J19" s="165" t="str">
        <f>IF(B19="","",VLOOKUP(B19,Boucherie!$A$2:$G$130,5,FALSE))</f>
        <v/>
      </c>
      <c r="K19" s="166" t="str">
        <f t="shared" ref="K19:K51" si="1">IF(B19="","",+J19*I19)</f>
        <v/>
      </c>
    </row>
    <row r="20" spans="1:11" ht="15.75" thickBot="1" x14ac:dyDescent="0.3">
      <c r="A20" s="82"/>
      <c r="B20" s="91"/>
      <c r="C20" s="85" t="str">
        <f>IF(B20="","",VLOOKUP(B20,Boucherie!$A$2:$H$130,8,FALSE))</f>
        <v/>
      </c>
      <c r="D20" s="92"/>
      <c r="E20" s="92"/>
      <c r="F20" s="92"/>
      <c r="G20" s="92"/>
      <c r="H20" s="93"/>
      <c r="I20" s="170" t="str">
        <f t="shared" si="0"/>
        <v/>
      </c>
      <c r="J20" s="167" t="str">
        <f>IF(B20="","",VLOOKUP(B20,Boucherie!$A$2:$G$130,5,FALSE))</f>
        <v/>
      </c>
      <c r="K20" s="168" t="str">
        <f t="shared" si="1"/>
        <v/>
      </c>
    </row>
    <row r="21" spans="1:11" ht="21" thickBot="1" x14ac:dyDescent="0.35">
      <c r="A21" s="82"/>
      <c r="B21" s="94" t="s">
        <v>216</v>
      </c>
      <c r="C21" s="234"/>
      <c r="D21" s="234"/>
      <c r="E21" s="234"/>
      <c r="F21" s="234"/>
      <c r="G21" s="234"/>
      <c r="H21" s="234"/>
      <c r="I21" s="234"/>
      <c r="J21" s="234"/>
      <c r="K21" s="235"/>
    </row>
    <row r="22" spans="1:11" ht="15.75" thickBot="1" x14ac:dyDescent="0.3">
      <c r="A22" s="82"/>
      <c r="B22" s="95"/>
      <c r="C22" s="96" t="str">
        <f>IF(B22="","",VLOOKUP(B22,Poisonnerie!$A$2:$G$89,7,FALSE))</f>
        <v/>
      </c>
      <c r="D22" s="97"/>
      <c r="E22" s="97"/>
      <c r="F22" s="97"/>
      <c r="G22" s="97"/>
      <c r="H22" s="98"/>
      <c r="I22" s="171" t="str">
        <f>IF(B22="","",H22+G22+F22+E22+D22)</f>
        <v/>
      </c>
      <c r="J22" s="172" t="str">
        <f>IF(B22="","",VLOOKUP(B22,Poisonnerie!$A$2:$F$89,4,FALSE))</f>
        <v/>
      </c>
      <c r="K22" s="173" t="str">
        <f t="shared" si="1"/>
        <v/>
      </c>
    </row>
    <row r="23" spans="1:11" ht="15.75" thickBot="1" x14ac:dyDescent="0.3">
      <c r="A23" s="82"/>
      <c r="B23" s="95"/>
      <c r="C23" s="96" t="str">
        <f>IF(B23="","",VLOOKUP(B23,Poisonnerie!$A$2:$G$89,7,FALSE))</f>
        <v/>
      </c>
      <c r="D23" s="99"/>
      <c r="E23" s="99"/>
      <c r="F23" s="99"/>
      <c r="G23" s="99"/>
      <c r="H23" s="100"/>
      <c r="I23" s="171" t="str">
        <f t="shared" ref="I23:I25" si="2">IF(B23="","",H23+G23+F23+E23+D23)</f>
        <v/>
      </c>
      <c r="J23" s="172" t="str">
        <f>IF(B23="","",VLOOKUP(B23,Poisonnerie!$A$2:$F$89,4,FALSE))</f>
        <v/>
      </c>
      <c r="K23" s="173" t="str">
        <f t="shared" si="1"/>
        <v/>
      </c>
    </row>
    <row r="24" spans="1:11" ht="15.75" thickBot="1" x14ac:dyDescent="0.3">
      <c r="A24" s="82"/>
      <c r="B24" s="95"/>
      <c r="C24" s="96" t="str">
        <f>IF(B24="","",VLOOKUP(B24,Poisonnerie!$A$2:$G$89,7,FALSE))</f>
        <v/>
      </c>
      <c r="D24" s="99"/>
      <c r="E24" s="99"/>
      <c r="F24" s="99"/>
      <c r="G24" s="99"/>
      <c r="H24" s="100"/>
      <c r="I24" s="171" t="str">
        <f t="shared" si="2"/>
        <v/>
      </c>
      <c r="J24" s="172" t="str">
        <f>IF(B24="","",VLOOKUP(B24,Poisonnerie!$A$2:$F$89,4,FALSE))</f>
        <v/>
      </c>
      <c r="K24" s="173" t="str">
        <f t="shared" si="1"/>
        <v/>
      </c>
    </row>
    <row r="25" spans="1:11" ht="15.75" thickBot="1" x14ac:dyDescent="0.3">
      <c r="A25" s="82"/>
      <c r="B25" s="95"/>
      <c r="C25" s="96" t="str">
        <f>IF(B25="","",VLOOKUP(B25,Poisonnerie!$A$2:$G$89,7,FALSE))</f>
        <v/>
      </c>
      <c r="D25" s="101"/>
      <c r="E25" s="101"/>
      <c r="F25" s="101"/>
      <c r="G25" s="101"/>
      <c r="H25" s="102"/>
      <c r="I25" s="174" t="str">
        <f t="shared" si="2"/>
        <v/>
      </c>
      <c r="J25" s="175" t="str">
        <f>IF(B25="","",VLOOKUP(B25,Poisonnerie!$A$2:$F$89,4,FALSE))</f>
        <v/>
      </c>
      <c r="K25" s="176" t="str">
        <f t="shared" si="1"/>
        <v/>
      </c>
    </row>
    <row r="26" spans="1:11" ht="21" thickBot="1" x14ac:dyDescent="0.35">
      <c r="A26" s="82"/>
      <c r="B26" s="103" t="s">
        <v>217</v>
      </c>
      <c r="C26" s="236"/>
      <c r="D26" s="236"/>
      <c r="E26" s="236"/>
      <c r="F26" s="236"/>
      <c r="G26" s="236"/>
      <c r="H26" s="236"/>
      <c r="I26" s="236"/>
      <c r="J26" s="236"/>
      <c r="K26" s="237"/>
    </row>
    <row r="27" spans="1:11" ht="15.75" thickBot="1" x14ac:dyDescent="0.3">
      <c r="A27" s="82"/>
      <c r="B27" s="104"/>
      <c r="C27" s="105" t="str">
        <f>IF(B27="","",VLOOKUP(B27,BOF!$A$2:$H$99,8,FALSE))</f>
        <v/>
      </c>
      <c r="D27" s="106"/>
      <c r="E27" s="106"/>
      <c r="F27" s="106"/>
      <c r="G27" s="106"/>
      <c r="H27" s="107"/>
      <c r="I27" s="177" t="str">
        <f>IF(B27="","",H27+G27+F27+E27+D27)</f>
        <v/>
      </c>
      <c r="J27" s="178" t="str">
        <f>IF(B27="","",VLOOKUP(B27,BOF!$A$2:$G$99,5,FALSE))</f>
        <v/>
      </c>
      <c r="K27" s="179" t="str">
        <f t="shared" si="1"/>
        <v/>
      </c>
    </row>
    <row r="28" spans="1:11" ht="15.75" thickBot="1" x14ac:dyDescent="0.3">
      <c r="A28" s="82"/>
      <c r="B28" s="104"/>
      <c r="C28" s="105" t="str">
        <f>IF(B28="","",VLOOKUP(B28,BOF!$A$2:$H$99,8,FALSE))</f>
        <v/>
      </c>
      <c r="D28" s="108"/>
      <c r="E28" s="108"/>
      <c r="F28" s="108"/>
      <c r="G28" s="108"/>
      <c r="H28" s="109"/>
      <c r="I28" s="177" t="str">
        <f t="shared" ref="I28:I31" si="3">IF(B28="","",H28+G28+F28+E28+D28)</f>
        <v/>
      </c>
      <c r="J28" s="178" t="str">
        <f>IF(B28="","",VLOOKUP(B28,BOF!$A$2:$G$99,5,FALSE))</f>
        <v/>
      </c>
      <c r="K28" s="179" t="str">
        <f t="shared" si="1"/>
        <v/>
      </c>
    </row>
    <row r="29" spans="1:11" ht="15.75" thickBot="1" x14ac:dyDescent="0.3">
      <c r="A29" s="82"/>
      <c r="B29" s="104"/>
      <c r="C29" s="105" t="str">
        <f>IF(B29="","",VLOOKUP(B29,BOF!$A$2:$H$99,8,FALSE))</f>
        <v/>
      </c>
      <c r="D29" s="108"/>
      <c r="E29" s="108"/>
      <c r="F29" s="108"/>
      <c r="G29" s="108"/>
      <c r="H29" s="109"/>
      <c r="I29" s="177" t="str">
        <f t="shared" si="3"/>
        <v/>
      </c>
      <c r="J29" s="178" t="str">
        <f>IF(B29="","",VLOOKUP(B29,BOF!$A$2:$G$99,5,FALSE))</f>
        <v/>
      </c>
      <c r="K29" s="179" t="str">
        <f t="shared" si="1"/>
        <v/>
      </c>
    </row>
    <row r="30" spans="1:11" ht="15.75" thickBot="1" x14ac:dyDescent="0.3">
      <c r="A30" s="82"/>
      <c r="B30" s="104"/>
      <c r="C30" s="105" t="str">
        <f>IF(B30="","",VLOOKUP(B30,BOF!$A$2:$H$99,8,FALSE))</f>
        <v/>
      </c>
      <c r="D30" s="108"/>
      <c r="E30" s="108"/>
      <c r="F30" s="108"/>
      <c r="G30" s="108"/>
      <c r="H30" s="109"/>
      <c r="I30" s="177" t="str">
        <f t="shared" si="3"/>
        <v/>
      </c>
      <c r="J30" s="178" t="str">
        <f>IF(B30="","",VLOOKUP(B30,BOF!$A$2:$G$99,5,FALSE))</f>
        <v/>
      </c>
      <c r="K30" s="179" t="str">
        <f t="shared" si="1"/>
        <v/>
      </c>
    </row>
    <row r="31" spans="1:11" ht="15.75" thickBot="1" x14ac:dyDescent="0.3">
      <c r="A31" s="82"/>
      <c r="B31" s="104"/>
      <c r="C31" s="105" t="str">
        <f>IF(B31="","",VLOOKUP(B31,BOF!$A$2:$H$99,8,FALSE))</f>
        <v/>
      </c>
      <c r="D31" s="110"/>
      <c r="E31" s="110"/>
      <c r="F31" s="110"/>
      <c r="G31" s="110"/>
      <c r="H31" s="111"/>
      <c r="I31" s="180" t="str">
        <f t="shared" si="3"/>
        <v/>
      </c>
      <c r="J31" s="181" t="str">
        <f>IF(B31="","",VLOOKUP(B31,BOF!$A$2:$G$99,5,FALSE))</f>
        <v/>
      </c>
      <c r="K31" s="182" t="str">
        <f t="shared" si="1"/>
        <v/>
      </c>
    </row>
    <row r="32" spans="1:11" ht="21" thickBot="1" x14ac:dyDescent="0.35">
      <c r="A32" s="82"/>
      <c r="B32" s="112" t="s">
        <v>218</v>
      </c>
      <c r="C32" s="218"/>
      <c r="D32" s="218"/>
      <c r="E32" s="218"/>
      <c r="F32" s="218"/>
      <c r="G32" s="218"/>
      <c r="H32" s="218"/>
      <c r="I32" s="218"/>
      <c r="J32" s="218"/>
      <c r="K32" s="219"/>
    </row>
    <row r="33" spans="1:21" ht="15.75" thickBot="1" x14ac:dyDescent="0.3">
      <c r="A33" s="82"/>
      <c r="B33" s="113"/>
      <c r="C33" s="114" t="str">
        <f>IF(B33="","",VLOOKUP(B33,'Fruits &amp; Légumes'!$A$2:$H$184,8,FALSE))</f>
        <v/>
      </c>
      <c r="D33" s="115"/>
      <c r="E33" s="115"/>
      <c r="F33" s="115"/>
      <c r="G33" s="115"/>
      <c r="H33" s="116"/>
      <c r="I33" s="183" t="str">
        <f>IF(B33="","",H33+G33+F33+E33+D33)</f>
        <v/>
      </c>
      <c r="J33" s="184" t="str">
        <f>IF(B33="","",VLOOKUP(B33,'Fruits &amp; Légumes'!$A$2:$G$184,5,FALSE))</f>
        <v/>
      </c>
      <c r="K33" s="185" t="str">
        <f t="shared" si="1"/>
        <v/>
      </c>
    </row>
    <row r="34" spans="1:21" ht="15.75" thickBot="1" x14ac:dyDescent="0.3">
      <c r="A34" s="82"/>
      <c r="B34" s="113"/>
      <c r="C34" s="114" t="str">
        <f>IF(B34="","",VLOOKUP(B34,'Fruits &amp; Légumes'!$A$2:$H$184,8,FALSE))</f>
        <v/>
      </c>
      <c r="D34" s="117"/>
      <c r="E34" s="117"/>
      <c r="F34" s="117"/>
      <c r="G34" s="117"/>
      <c r="H34" s="118"/>
      <c r="I34" s="183" t="str">
        <f t="shared" ref="I34:I41" si="4">IF(B34="","",H34+G34+F34+E34+D34)</f>
        <v/>
      </c>
      <c r="J34" s="184" t="str">
        <f>IF(B34="","",VLOOKUP(B34,'Fruits &amp; Légumes'!$A$2:$G$184,5,FALSE))</f>
        <v/>
      </c>
      <c r="K34" s="185" t="str">
        <f t="shared" si="1"/>
        <v/>
      </c>
    </row>
    <row r="35" spans="1:21" ht="15.75" thickBot="1" x14ac:dyDescent="0.3">
      <c r="A35" s="82"/>
      <c r="B35" s="113"/>
      <c r="C35" s="114" t="str">
        <f>IF(B35="","",VLOOKUP(B35,'Fruits &amp; Légumes'!$A$2:$H$184,8,FALSE))</f>
        <v/>
      </c>
      <c r="D35" s="117"/>
      <c r="E35" s="117"/>
      <c r="F35" s="117"/>
      <c r="G35" s="117"/>
      <c r="H35" s="118"/>
      <c r="I35" s="186" t="str">
        <f t="shared" si="4"/>
        <v/>
      </c>
      <c r="J35" s="187" t="str">
        <f>IF(B35="","",VLOOKUP(B35,'Fruits &amp; Légumes'!$A$2:$G$184,5,FALSE))</f>
        <v/>
      </c>
      <c r="K35" s="188" t="str">
        <f t="shared" si="1"/>
        <v/>
      </c>
    </row>
    <row r="36" spans="1:21" ht="15.75" thickBot="1" x14ac:dyDescent="0.3">
      <c r="A36" s="82"/>
      <c r="B36" s="113"/>
      <c r="C36" s="114" t="str">
        <f>IF(B36="","",VLOOKUP(B36,'Fruits &amp; Légumes'!$A$2:$H$184,8,FALSE))</f>
        <v/>
      </c>
      <c r="D36" s="117"/>
      <c r="E36" s="117"/>
      <c r="F36" s="117"/>
      <c r="G36" s="117"/>
      <c r="H36" s="118"/>
      <c r="I36" s="183" t="str">
        <f t="shared" si="4"/>
        <v/>
      </c>
      <c r="J36" s="184" t="str">
        <f>IF(B36="","",VLOOKUP(B36,'Fruits &amp; Légumes'!$A$2:$G$184,5,FALSE))</f>
        <v/>
      </c>
      <c r="K36" s="185" t="str">
        <f t="shared" si="1"/>
        <v/>
      </c>
    </row>
    <row r="37" spans="1:21" ht="15.75" thickBot="1" x14ac:dyDescent="0.3">
      <c r="A37" s="82"/>
      <c r="B37" s="113"/>
      <c r="C37" s="114" t="str">
        <f>IF(B37="","",VLOOKUP(B37,'Fruits &amp; Légumes'!$A$2:$H$184,8,FALSE))</f>
        <v/>
      </c>
      <c r="D37" s="117"/>
      <c r="E37" s="117"/>
      <c r="F37" s="117"/>
      <c r="G37" s="117"/>
      <c r="H37" s="118"/>
      <c r="I37" s="183" t="str">
        <f t="shared" si="4"/>
        <v/>
      </c>
      <c r="J37" s="184" t="str">
        <f>IF(B37="","",VLOOKUP(B37,'Fruits &amp; Légumes'!$A$2:$G$184,5,FALSE))</f>
        <v/>
      </c>
      <c r="K37" s="185" t="str">
        <f t="shared" si="1"/>
        <v/>
      </c>
    </row>
    <row r="38" spans="1:21" ht="15.75" thickBot="1" x14ac:dyDescent="0.3">
      <c r="A38" s="82"/>
      <c r="B38" s="113"/>
      <c r="C38" s="114" t="str">
        <f>IF(B38="","",VLOOKUP(B38,'Fruits &amp; Légumes'!$A$2:$H$184,8,FALSE))</f>
        <v/>
      </c>
      <c r="D38" s="117"/>
      <c r="E38" s="117"/>
      <c r="F38" s="117"/>
      <c r="G38" s="117"/>
      <c r="H38" s="118"/>
      <c r="I38" s="189" t="str">
        <f t="shared" si="4"/>
        <v/>
      </c>
      <c r="J38" s="190" t="str">
        <f>IF(B38="","",VLOOKUP(B38,'Fruits &amp; Légumes'!$A$2:$G$184,5,FALSE))</f>
        <v/>
      </c>
      <c r="K38" s="191" t="str">
        <f t="shared" si="1"/>
        <v/>
      </c>
    </row>
    <row r="39" spans="1:21" ht="15.75" thickBot="1" x14ac:dyDescent="0.3">
      <c r="A39" s="82"/>
      <c r="B39" s="113"/>
      <c r="C39" s="114" t="str">
        <f>IF(B39="","",VLOOKUP(B39,'Fruits &amp; Légumes'!$A$2:$H$184,8,FALSE))</f>
        <v/>
      </c>
      <c r="D39" s="117"/>
      <c r="E39" s="117"/>
      <c r="F39" s="117"/>
      <c r="G39" s="117"/>
      <c r="H39" s="118"/>
      <c r="I39" s="183" t="str">
        <f t="shared" si="4"/>
        <v/>
      </c>
      <c r="J39" s="184" t="str">
        <f>IF(B39="","",VLOOKUP(B39,'Fruits &amp; Légumes'!$A$2:$G$184,5,FALSE))</f>
        <v/>
      </c>
      <c r="K39" s="185" t="str">
        <f t="shared" si="1"/>
        <v/>
      </c>
    </row>
    <row r="40" spans="1:21" ht="15.75" thickBot="1" x14ac:dyDescent="0.3">
      <c r="A40" s="82"/>
      <c r="B40" s="113"/>
      <c r="C40" s="114" t="str">
        <f>IF(B40="","",VLOOKUP(B40,'Fruits &amp; Légumes'!$A$2:$H$184,8,FALSE))</f>
        <v/>
      </c>
      <c r="D40" s="117"/>
      <c r="E40" s="117"/>
      <c r="F40" s="117"/>
      <c r="G40" s="117"/>
      <c r="H40" s="118"/>
      <c r="I40" s="189" t="str">
        <f t="shared" si="4"/>
        <v/>
      </c>
      <c r="J40" s="190" t="str">
        <f>IF(B40="","",VLOOKUP(B40,'Fruits &amp; Légumes'!$A$2:$G$184,5,FALSE))</f>
        <v/>
      </c>
      <c r="K40" s="191" t="str">
        <f t="shared" si="1"/>
        <v/>
      </c>
    </row>
    <row r="41" spans="1:21" ht="15.75" thickBot="1" x14ac:dyDescent="0.3">
      <c r="A41" s="82"/>
      <c r="B41" s="113"/>
      <c r="C41" s="114" t="str">
        <f>IF(B41="","",VLOOKUP(B41,'Fruits &amp; Légumes'!$A$2:$H$184,8,FALSE))</f>
        <v/>
      </c>
      <c r="D41" s="117"/>
      <c r="E41" s="117"/>
      <c r="F41" s="117"/>
      <c r="G41" s="117"/>
      <c r="H41" s="118"/>
      <c r="I41" s="183" t="str">
        <f t="shared" si="4"/>
        <v/>
      </c>
      <c r="J41" s="184" t="str">
        <f>IF(B41="","",VLOOKUP(B41,'Fruits &amp; Légumes'!$A$2:$G$184,5,FALSE))</f>
        <v/>
      </c>
      <c r="K41" s="185" t="str">
        <f t="shared" si="1"/>
        <v/>
      </c>
    </row>
    <row r="42" spans="1:21" ht="15.75" thickBot="1" x14ac:dyDescent="0.3">
      <c r="A42" s="82"/>
      <c r="B42" s="113"/>
      <c r="C42" s="114" t="str">
        <f>IF(B42="","",VLOOKUP(B42,'Fruits &amp; Légumes'!$A$2:$H$184,8,FALSE))</f>
        <v/>
      </c>
      <c r="D42" s="119"/>
      <c r="E42" s="119"/>
      <c r="F42" s="119"/>
      <c r="G42" s="119"/>
      <c r="H42" s="120"/>
      <c r="I42" s="186" t="str">
        <f>IF(B42="","",H42+G42+F42+E42+D42)</f>
        <v/>
      </c>
      <c r="J42" s="192" t="str">
        <f>IF(B42="","",VLOOKUP(B42,'Fruits &amp; Légumes'!$A$2:$G$184,5,FALSE))</f>
        <v/>
      </c>
      <c r="K42" s="188" t="str">
        <f t="shared" si="1"/>
        <v/>
      </c>
    </row>
    <row r="43" spans="1:21" ht="21" thickBot="1" x14ac:dyDescent="0.35">
      <c r="A43" s="82"/>
      <c r="B43" s="121" t="s">
        <v>219</v>
      </c>
      <c r="C43" s="220"/>
      <c r="D43" s="220"/>
      <c r="E43" s="220"/>
      <c r="F43" s="220"/>
      <c r="G43" s="220"/>
      <c r="H43" s="220"/>
      <c r="I43" s="220"/>
      <c r="J43" s="220"/>
      <c r="K43" s="221"/>
    </row>
    <row r="44" spans="1:21" ht="15.75" thickBot="1" x14ac:dyDescent="0.3">
      <c r="A44" s="82"/>
      <c r="B44" s="122"/>
      <c r="C44" s="123" t="str">
        <f>IF(B44="","",VLOOKUP(B44,Economat!$A$2:$G$118,7,FALSE))</f>
        <v/>
      </c>
      <c r="D44" s="124"/>
      <c r="E44" s="124"/>
      <c r="F44" s="124"/>
      <c r="G44" s="124"/>
      <c r="H44" s="125"/>
      <c r="I44" s="193" t="str">
        <f>IF(B44="","",H44+G44+F44+E44+D44)</f>
        <v/>
      </c>
      <c r="J44" s="194" t="str">
        <f>IF(B44="","",VLOOKUP(B44,Economat!$A$2:$F$118,4,FALSE))</f>
        <v/>
      </c>
      <c r="K44" s="195" t="str">
        <f t="shared" si="1"/>
        <v/>
      </c>
    </row>
    <row r="45" spans="1:21" ht="15.75" thickBot="1" x14ac:dyDescent="0.3">
      <c r="A45" s="82"/>
      <c r="B45" s="122"/>
      <c r="C45" s="123" t="str">
        <f>IF(B45="","",VLOOKUP(B45,Economat!$A$2:$G$118,7,FALSE))</f>
        <v/>
      </c>
      <c r="D45" s="126"/>
      <c r="E45" s="126"/>
      <c r="F45" s="126"/>
      <c r="G45" s="126"/>
      <c r="H45" s="127"/>
      <c r="I45" s="196" t="str">
        <f t="shared" ref="I45:I48" si="5">IF(B45="","",H45+G45+F45+E45+D45)</f>
        <v/>
      </c>
      <c r="J45" s="197" t="str">
        <f>IF(B45="","",VLOOKUP(B45,Economat!$A$2:$F$118,4,FALSE))</f>
        <v/>
      </c>
      <c r="K45" s="198" t="str">
        <f t="shared" si="1"/>
        <v/>
      </c>
    </row>
    <row r="46" spans="1:21" ht="15.75" thickBot="1" x14ac:dyDescent="0.3">
      <c r="A46" s="82"/>
      <c r="B46" s="122"/>
      <c r="C46" s="123" t="str">
        <f>IF(B46="","",VLOOKUP(B46,Economat!$A$2:$G$118,7,FALSE))</f>
        <v/>
      </c>
      <c r="D46" s="126"/>
      <c r="E46" s="126"/>
      <c r="F46" s="126"/>
      <c r="G46" s="126"/>
      <c r="H46" s="127"/>
      <c r="I46" s="199" t="str">
        <f t="shared" si="5"/>
        <v/>
      </c>
      <c r="J46" s="200" t="str">
        <f>IF(B46="","",VLOOKUP(B46,Economat!$A$2:$F$118,4,FALSE))</f>
        <v/>
      </c>
      <c r="K46" s="201" t="str">
        <f t="shared" si="1"/>
        <v/>
      </c>
      <c r="U46" s="50"/>
    </row>
    <row r="47" spans="1:21" ht="15.75" thickBot="1" x14ac:dyDescent="0.3">
      <c r="A47" s="82"/>
      <c r="B47" s="122"/>
      <c r="C47" s="123" t="str">
        <f>IF(B47="","",VLOOKUP(B47,Economat!$A$2:$G$118,7,FALSE))</f>
        <v/>
      </c>
      <c r="D47" s="126"/>
      <c r="E47" s="126"/>
      <c r="F47" s="126"/>
      <c r="G47" s="126"/>
      <c r="H47" s="127"/>
      <c r="I47" s="196" t="str">
        <f t="shared" si="5"/>
        <v/>
      </c>
      <c r="J47" s="197" t="str">
        <f>IF(B47="","",VLOOKUP(B47,Economat!$A$2:$F$118,4,FALSE))</f>
        <v/>
      </c>
      <c r="K47" s="198" t="str">
        <f t="shared" si="1"/>
        <v/>
      </c>
    </row>
    <row r="48" spans="1:21" ht="15.75" thickBot="1" x14ac:dyDescent="0.3">
      <c r="A48" s="82"/>
      <c r="B48" s="122"/>
      <c r="C48" s="123" t="str">
        <f>IF(B48="","",VLOOKUP(B48,Economat!$A$2:$G$118,7,FALSE))</f>
        <v/>
      </c>
      <c r="D48" s="128"/>
      <c r="E48" s="128"/>
      <c r="F48" s="128"/>
      <c r="G48" s="128"/>
      <c r="H48" s="129"/>
      <c r="I48" s="202" t="str">
        <f t="shared" si="5"/>
        <v/>
      </c>
      <c r="J48" s="203" t="str">
        <f>IF(B48="","",VLOOKUP(B48,Economat!$A$2:$F$118,4,FALSE))</f>
        <v/>
      </c>
      <c r="K48" s="204" t="str">
        <f t="shared" si="1"/>
        <v/>
      </c>
    </row>
    <row r="49" spans="1:11" ht="21" thickBot="1" x14ac:dyDescent="0.35">
      <c r="A49" s="82"/>
      <c r="B49" s="130" t="s">
        <v>4</v>
      </c>
      <c r="C49" s="222"/>
      <c r="D49" s="222"/>
      <c r="E49" s="222"/>
      <c r="F49" s="222"/>
      <c r="G49" s="222"/>
      <c r="H49" s="222"/>
      <c r="I49" s="222"/>
      <c r="J49" s="222"/>
      <c r="K49" s="223"/>
    </row>
    <row r="50" spans="1:11" ht="15.75" thickBot="1" x14ac:dyDescent="0.3">
      <c r="A50" s="82"/>
      <c r="B50" s="131"/>
      <c r="C50" s="132" t="str">
        <f>IF(B50="","",VLOOKUP(B50,Autres!$A$2:$H$100,8,FALSE))</f>
        <v/>
      </c>
      <c r="D50" s="133"/>
      <c r="E50" s="133"/>
      <c r="F50" s="133"/>
      <c r="G50" s="133"/>
      <c r="H50" s="134"/>
      <c r="I50" s="205" t="str">
        <f>IF(B50="","",H50+G50+F50+E50+D50)</f>
        <v/>
      </c>
      <c r="J50" s="206" t="str">
        <f>IF(B50="","",VLOOKUP(B50,Autres!$A$2:$G$100,5,FALSE))</f>
        <v/>
      </c>
      <c r="K50" s="207" t="str">
        <f t="shared" si="1"/>
        <v/>
      </c>
    </row>
    <row r="51" spans="1:11" ht="15.75" thickBot="1" x14ac:dyDescent="0.3">
      <c r="A51" s="82"/>
      <c r="B51" s="135"/>
      <c r="C51" s="136" t="str">
        <f>IF(B51="","",VLOOKUP(B51,Autres!$A$2:$H$100,8,FALSE))</f>
        <v/>
      </c>
      <c r="D51" s="137"/>
      <c r="E51" s="137"/>
      <c r="F51" s="137"/>
      <c r="G51" s="137"/>
      <c r="H51" s="138"/>
      <c r="I51" s="208" t="str">
        <f t="shared" ref="I51:I52" si="6">IF(B51="","",H51+G51+F51+E51+D51)</f>
        <v/>
      </c>
      <c r="J51" s="206" t="str">
        <f>IF(B51="","",VLOOKUP(B51,Autres!$A$2:$G$100,5,FALSE))</f>
        <v/>
      </c>
      <c r="K51" s="209" t="str">
        <f t="shared" si="1"/>
        <v/>
      </c>
    </row>
    <row r="52" spans="1:11" ht="15.75" thickBot="1" x14ac:dyDescent="0.3">
      <c r="A52" s="82"/>
      <c r="B52" s="135"/>
      <c r="C52" s="132" t="str">
        <f>IF(B52="","",VLOOKUP(B52,Autres!$A$2:$H$100,8,FALSE))</f>
        <v/>
      </c>
      <c r="D52" s="139"/>
      <c r="E52" s="139"/>
      <c r="F52" s="139"/>
      <c r="G52" s="139"/>
      <c r="H52" s="140"/>
      <c r="I52" s="210" t="str">
        <f t="shared" si="6"/>
        <v/>
      </c>
      <c r="J52" s="206" t="str">
        <f>IF(B52="","",VLOOKUP(B52,Autres!$A$2:$G$100,5,FALSE))</f>
        <v/>
      </c>
      <c r="K52" s="211" t="str">
        <f>IF(B52="","",+J52*I52)</f>
        <v/>
      </c>
    </row>
    <row r="53" spans="1:11" ht="21.75" thickBot="1" x14ac:dyDescent="0.4">
      <c r="A53" s="82"/>
      <c r="B53" s="141" t="s">
        <v>35</v>
      </c>
      <c r="C53" s="230"/>
      <c r="D53" s="231"/>
      <c r="E53" s="231"/>
      <c r="F53" s="231"/>
      <c r="G53" s="231"/>
      <c r="H53" s="231"/>
      <c r="I53" s="232"/>
      <c r="J53" s="232"/>
      <c r="K53" s="233"/>
    </row>
    <row r="54" spans="1:11" ht="15.75" thickBot="1" x14ac:dyDescent="0.3">
      <c r="A54" s="82"/>
      <c r="B54" s="142"/>
      <c r="C54" s="143"/>
      <c r="D54" s="144"/>
      <c r="E54" s="144"/>
      <c r="F54" s="144"/>
      <c r="G54" s="144"/>
      <c r="H54" s="145"/>
      <c r="I54" s="212" t="str">
        <f>IF(B54="","",H54+G54+F54+E54+D54)</f>
        <v/>
      </c>
      <c r="J54" s="213" t="str">
        <f>IF(B54="","",VLOOKUP(B54,Desserts!$A$1:$G$53,4,FALSE))</f>
        <v/>
      </c>
      <c r="K54" s="214" t="str">
        <f>IF(B54="","",+J54*I54)</f>
        <v/>
      </c>
    </row>
    <row r="55" spans="1:11" ht="15.75" thickBot="1" x14ac:dyDescent="0.3">
      <c r="A55" s="82"/>
      <c r="B55" s="142"/>
      <c r="C55" s="146"/>
      <c r="D55" s="147"/>
      <c r="E55" s="147"/>
      <c r="F55" s="147"/>
      <c r="G55" s="147"/>
      <c r="H55" s="148"/>
      <c r="I55" s="212" t="str">
        <f>IF(B55="","",H55+G55+F55+E55+D55)</f>
        <v/>
      </c>
      <c r="J55" s="213" t="str">
        <f>IF(B55="","",VLOOKUP(B55,Desserts!$A$1:$G$53,4,FALSE))</f>
        <v/>
      </c>
      <c r="K55" s="214" t="str">
        <f t="shared" ref="K55:K56" si="7">IF(B55="","",+J55*I55)</f>
        <v/>
      </c>
    </row>
    <row r="56" spans="1:11" ht="15.75" thickBot="1" x14ac:dyDescent="0.3">
      <c r="A56" s="64"/>
      <c r="B56" s="149"/>
      <c r="C56" s="150"/>
      <c r="D56" s="151"/>
      <c r="E56" s="151"/>
      <c r="F56" s="151"/>
      <c r="G56" s="152"/>
      <c r="H56" s="153"/>
      <c r="I56" s="212" t="str">
        <f t="shared" ref="I56" si="8">IF(B56="","",H56+G56+F56+E56+D56)</f>
        <v/>
      </c>
      <c r="J56" s="213" t="str">
        <f>IF(B56="","",VLOOKUP(B56,Desserts!$A$1:$G$53,4,FALSE))</f>
        <v/>
      </c>
      <c r="K56" s="214" t="str">
        <f t="shared" si="7"/>
        <v/>
      </c>
    </row>
    <row r="57" spans="1:11" ht="15.75" thickBot="1" x14ac:dyDescent="0.3">
      <c r="A57" s="154"/>
      <c r="B57" s="155"/>
      <c r="C57" s="50"/>
      <c r="D57" s="50"/>
      <c r="E57" s="50"/>
      <c r="F57" s="51"/>
      <c r="G57" s="156" t="s">
        <v>220</v>
      </c>
      <c r="H57" s="157"/>
      <c r="I57" s="158"/>
      <c r="J57" s="159"/>
      <c r="K57" s="215">
        <f>SUM(K17:K56)</f>
        <v>0</v>
      </c>
    </row>
    <row r="58" spans="1:11" ht="15.75" thickBot="1" x14ac:dyDescent="0.3">
      <c r="A58" s="64"/>
      <c r="B58" s="50"/>
      <c r="C58" s="50"/>
      <c r="D58" s="50"/>
      <c r="E58" s="50"/>
      <c r="F58" s="51"/>
      <c r="G58" s="156" t="s">
        <v>221</v>
      </c>
      <c r="H58" s="160"/>
      <c r="I58" s="160"/>
      <c r="J58" s="160"/>
      <c r="K58" s="215">
        <f>SUM(K57)*0.02</f>
        <v>0</v>
      </c>
    </row>
    <row r="59" spans="1:11" ht="15.75" thickBot="1" x14ac:dyDescent="0.3">
      <c r="A59" s="69"/>
      <c r="B59" s="60"/>
      <c r="C59" s="60"/>
      <c r="D59" s="60"/>
      <c r="E59" s="60"/>
      <c r="F59" s="61"/>
      <c r="G59" s="156" t="s">
        <v>222</v>
      </c>
      <c r="H59" s="160"/>
      <c r="I59" s="160"/>
      <c r="J59" s="157"/>
      <c r="K59" s="215">
        <f>SUM(K57:K58)</f>
        <v>0</v>
      </c>
    </row>
    <row r="60" spans="1:11" ht="15.75" thickBot="1" x14ac:dyDescent="0.3">
      <c r="G60" s="224" t="s">
        <v>196</v>
      </c>
      <c r="H60" s="225"/>
      <c r="I60" s="225"/>
      <c r="J60" s="226"/>
      <c r="K60" s="161">
        <v>5</v>
      </c>
    </row>
    <row r="61" spans="1:11" ht="15.75" thickBot="1" x14ac:dyDescent="0.3">
      <c r="G61" s="227" t="s">
        <v>3</v>
      </c>
      <c r="H61" s="228"/>
      <c r="I61" s="228"/>
      <c r="J61" s="229"/>
      <c r="K61" s="216">
        <f>K59*K60</f>
        <v>0</v>
      </c>
    </row>
    <row r="62" spans="1:11" x14ac:dyDescent="0.25">
      <c r="H62" s="155"/>
    </row>
  </sheetData>
  <sheetProtection selectLockedCells="1"/>
  <mergeCells count="21">
    <mergeCell ref="C21:K21"/>
    <mergeCell ref="C26:K26"/>
    <mergeCell ref="C17:K17"/>
    <mergeCell ref="A1:K2"/>
    <mergeCell ref="G4:H5"/>
    <mergeCell ref="K4:K5"/>
    <mergeCell ref="G6:I6"/>
    <mergeCell ref="H10:J10"/>
    <mergeCell ref="B12:D12"/>
    <mergeCell ref="E12:F12"/>
    <mergeCell ref="A13:A14"/>
    <mergeCell ref="B13:D13"/>
    <mergeCell ref="E13:F13"/>
    <mergeCell ref="B14:D14"/>
    <mergeCell ref="E14:F14"/>
    <mergeCell ref="C32:K32"/>
    <mergeCell ref="C43:K43"/>
    <mergeCell ref="C49:K49"/>
    <mergeCell ref="G60:J60"/>
    <mergeCell ref="G61:J61"/>
    <mergeCell ref="C53:K53"/>
  </mergeCells>
  <dataValidations count="8">
    <dataValidation type="list" allowBlank="1" showInputMessage="1" sqref="B33:B42">
      <formula1>IF(B33&lt;&gt;"",OFFSET(f_légume,MATCH(B33&amp;"*",f_légume,0)-1,,COUNTIF(f_légume,B33&amp;"*"),1),f_légume)</formula1>
    </dataValidation>
    <dataValidation type="list" allowBlank="1" showInputMessage="1" sqref="B44:B48">
      <formula1>IF(B44&lt;&gt;"",OFFSET(f_economat,MATCH(B44&amp;"*",f_economat,0)-1,,COUNTIF(f_economat,B44&amp;"*"),1),f_economat)</formula1>
    </dataValidation>
    <dataValidation type="list" allowBlank="1" showInputMessage="1" sqref="B18:B20">
      <formula1>IF(B18&lt;&gt;"",OFFSET(f_boucherie,MATCH(B18&amp;"*",f_boucherie,0)-1,,COUNTIF(f_boucherie,B18&amp;"*"),1),f_boucherie)</formula1>
    </dataValidation>
    <dataValidation type="list" allowBlank="1" showInputMessage="1" sqref="B25">
      <formula1>IF(B25&lt;&gt;"",OFFSET(f_poisson,MATCH(B25&amp;"*",f_poisson,0)-1,,COUNTIF(f_poisson,B25&amp;"*"),1),f_poisson)</formula1>
    </dataValidation>
    <dataValidation type="list" allowBlank="1" showInputMessage="1" sqref="B28:B31">
      <formula1>IF(B28&lt;&gt;"",OFFSET(f_bof,MATCH(B28&amp;"*",f_bof,0)-1,,COUNTIF(f_bof,B28&amp;"*"),1),f_bof)</formula1>
    </dataValidation>
    <dataValidation type="list" allowBlank="1" showInputMessage="1" sqref="B50:B56">
      <formula1>IF(B50&lt;&gt;"",OFFSET(f_autre,MATCH(B50&amp;"*",f_autre,0)-1,,COUNTIF(f_autre,B50&amp;"*"),1),f_autre)</formula1>
    </dataValidation>
    <dataValidation type="list" allowBlank="1" showInputMessage="1" sqref="B22 B23 B24">
      <formula1>IF(B22&lt;&gt;"",OFFSET(f_poisson,MATCH(B22&amp;"*",f_poisson,0)-1,,COUNTIF(f_poisson,B22&amp;"*"),1),f_poisson)</formula1>
    </dataValidation>
    <dataValidation type="list" allowBlank="1" showInputMessage="1" sqref="B27">
      <formula1>IF(B27&lt;&gt;"",OFFSET(f_bof,MATCH(B27&amp;"*",f_bof,0)-1,,COUNTIF(f_bof,B27&amp;"*"),1),f_bof)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Annexe!$A$2:$A$1502</xm:f>
          </x14:formula1>
          <xm:sqref>D18:H20 D22:H25 D27:H31 D33:H42 D44:H48 D50:H52 D54:H56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02"/>
  <sheetViews>
    <sheetView workbookViewId="0">
      <selection activeCell="G1467" sqref="G1467"/>
    </sheetView>
  </sheetViews>
  <sheetFormatPr baseColWidth="10" defaultRowHeight="15" x14ac:dyDescent="0.25"/>
  <cols>
    <col min="1" max="1" width="67.140625" style="15" customWidth="1"/>
  </cols>
  <sheetData>
    <row r="1" spans="1:1" x14ac:dyDescent="0.25">
      <c r="A1" s="1" t="s">
        <v>0</v>
      </c>
    </row>
    <row r="2" spans="1:1" s="38" customFormat="1" x14ac:dyDescent="0.25">
      <c r="A2" s="6"/>
    </row>
    <row r="3" spans="1:1" x14ac:dyDescent="0.25">
      <c r="A3" s="3">
        <f>1</f>
        <v>1</v>
      </c>
    </row>
    <row r="4" spans="1:1" x14ac:dyDescent="0.25">
      <c r="A4" s="3">
        <f>A3+1</f>
        <v>2</v>
      </c>
    </row>
    <row r="5" spans="1:1" x14ac:dyDescent="0.25">
      <c r="A5" s="3">
        <f t="shared" ref="A5:A68" si="0">A4+1</f>
        <v>3</v>
      </c>
    </row>
    <row r="6" spans="1:1" x14ac:dyDescent="0.25">
      <c r="A6" s="3">
        <f t="shared" si="0"/>
        <v>4</v>
      </c>
    </row>
    <row r="7" spans="1:1" x14ac:dyDescent="0.25">
      <c r="A7" s="3">
        <f t="shared" si="0"/>
        <v>5</v>
      </c>
    </row>
    <row r="8" spans="1:1" x14ac:dyDescent="0.25">
      <c r="A8" s="3">
        <f t="shared" si="0"/>
        <v>6</v>
      </c>
    </row>
    <row r="9" spans="1:1" x14ac:dyDescent="0.25">
      <c r="A9" s="3">
        <f t="shared" si="0"/>
        <v>7</v>
      </c>
    </row>
    <row r="10" spans="1:1" x14ac:dyDescent="0.25">
      <c r="A10" s="3">
        <f t="shared" si="0"/>
        <v>8</v>
      </c>
    </row>
    <row r="11" spans="1:1" x14ac:dyDescent="0.25">
      <c r="A11" s="3">
        <f t="shared" si="0"/>
        <v>9</v>
      </c>
    </row>
    <row r="12" spans="1:1" x14ac:dyDescent="0.25">
      <c r="A12" s="3">
        <f t="shared" si="0"/>
        <v>10</v>
      </c>
    </row>
    <row r="13" spans="1:1" x14ac:dyDescent="0.25">
      <c r="A13" s="3">
        <f t="shared" si="0"/>
        <v>11</v>
      </c>
    </row>
    <row r="14" spans="1:1" x14ac:dyDescent="0.25">
      <c r="A14" s="3">
        <f t="shared" si="0"/>
        <v>12</v>
      </c>
    </row>
    <row r="15" spans="1:1" x14ac:dyDescent="0.25">
      <c r="A15" s="3">
        <f t="shared" si="0"/>
        <v>13</v>
      </c>
    </row>
    <row r="16" spans="1:1" x14ac:dyDescent="0.25">
      <c r="A16" s="3">
        <f t="shared" si="0"/>
        <v>14</v>
      </c>
    </row>
    <row r="17" spans="1:1" x14ac:dyDescent="0.25">
      <c r="A17" s="3">
        <f t="shared" si="0"/>
        <v>15</v>
      </c>
    </row>
    <row r="18" spans="1:1" x14ac:dyDescent="0.25">
      <c r="A18" s="3">
        <f t="shared" si="0"/>
        <v>16</v>
      </c>
    </row>
    <row r="19" spans="1:1" x14ac:dyDescent="0.25">
      <c r="A19" s="3">
        <f t="shared" si="0"/>
        <v>17</v>
      </c>
    </row>
    <row r="20" spans="1:1" x14ac:dyDescent="0.25">
      <c r="A20" s="3">
        <f t="shared" si="0"/>
        <v>18</v>
      </c>
    </row>
    <row r="21" spans="1:1" x14ac:dyDescent="0.25">
      <c r="A21" s="3">
        <f t="shared" si="0"/>
        <v>19</v>
      </c>
    </row>
    <row r="22" spans="1:1" x14ac:dyDescent="0.25">
      <c r="A22" s="3">
        <f t="shared" si="0"/>
        <v>20</v>
      </c>
    </row>
    <row r="23" spans="1:1" x14ac:dyDescent="0.25">
      <c r="A23" s="3">
        <f t="shared" si="0"/>
        <v>21</v>
      </c>
    </row>
    <row r="24" spans="1:1" x14ac:dyDescent="0.25">
      <c r="A24" s="3">
        <f t="shared" si="0"/>
        <v>22</v>
      </c>
    </row>
    <row r="25" spans="1:1" x14ac:dyDescent="0.25">
      <c r="A25" s="3">
        <f t="shared" si="0"/>
        <v>23</v>
      </c>
    </row>
    <row r="26" spans="1:1" x14ac:dyDescent="0.25">
      <c r="A26" s="3">
        <f t="shared" si="0"/>
        <v>24</v>
      </c>
    </row>
    <row r="27" spans="1:1" x14ac:dyDescent="0.25">
      <c r="A27" s="3">
        <f t="shared" si="0"/>
        <v>25</v>
      </c>
    </row>
    <row r="28" spans="1:1" x14ac:dyDescent="0.25">
      <c r="A28" s="3">
        <f t="shared" si="0"/>
        <v>26</v>
      </c>
    </row>
    <row r="29" spans="1:1" x14ac:dyDescent="0.25">
      <c r="A29" s="3">
        <f t="shared" si="0"/>
        <v>27</v>
      </c>
    </row>
    <row r="30" spans="1:1" x14ac:dyDescent="0.25">
      <c r="A30" s="3">
        <f t="shared" si="0"/>
        <v>28</v>
      </c>
    </row>
    <row r="31" spans="1:1" x14ac:dyDescent="0.25">
      <c r="A31" s="3">
        <f t="shared" si="0"/>
        <v>29</v>
      </c>
    </row>
    <row r="32" spans="1:1" x14ac:dyDescent="0.25">
      <c r="A32" s="3">
        <f t="shared" si="0"/>
        <v>30</v>
      </c>
    </row>
    <row r="33" spans="1:1" x14ac:dyDescent="0.25">
      <c r="A33" s="3">
        <f t="shared" si="0"/>
        <v>31</v>
      </c>
    </row>
    <row r="34" spans="1:1" x14ac:dyDescent="0.25">
      <c r="A34" s="3">
        <f t="shared" si="0"/>
        <v>32</v>
      </c>
    </row>
    <row r="35" spans="1:1" x14ac:dyDescent="0.25">
      <c r="A35" s="3">
        <f t="shared" si="0"/>
        <v>33</v>
      </c>
    </row>
    <row r="36" spans="1:1" x14ac:dyDescent="0.25">
      <c r="A36" s="3">
        <f t="shared" si="0"/>
        <v>34</v>
      </c>
    </row>
    <row r="37" spans="1:1" x14ac:dyDescent="0.25">
      <c r="A37" s="3">
        <f t="shared" si="0"/>
        <v>35</v>
      </c>
    </row>
    <row r="38" spans="1:1" x14ac:dyDescent="0.25">
      <c r="A38" s="3">
        <f t="shared" si="0"/>
        <v>36</v>
      </c>
    </row>
    <row r="39" spans="1:1" x14ac:dyDescent="0.25">
      <c r="A39" s="3">
        <f t="shared" si="0"/>
        <v>37</v>
      </c>
    </row>
    <row r="40" spans="1:1" x14ac:dyDescent="0.25">
      <c r="A40" s="3">
        <f t="shared" si="0"/>
        <v>38</v>
      </c>
    </row>
    <row r="41" spans="1:1" x14ac:dyDescent="0.25">
      <c r="A41" s="3">
        <f t="shared" si="0"/>
        <v>39</v>
      </c>
    </row>
    <row r="42" spans="1:1" x14ac:dyDescent="0.25">
      <c r="A42" s="3">
        <f t="shared" si="0"/>
        <v>40</v>
      </c>
    </row>
    <row r="43" spans="1:1" x14ac:dyDescent="0.25">
      <c r="A43" s="3">
        <f t="shared" si="0"/>
        <v>41</v>
      </c>
    </row>
    <row r="44" spans="1:1" x14ac:dyDescent="0.25">
      <c r="A44" s="3">
        <f t="shared" si="0"/>
        <v>42</v>
      </c>
    </row>
    <row r="45" spans="1:1" x14ac:dyDescent="0.25">
      <c r="A45" s="3">
        <f t="shared" si="0"/>
        <v>43</v>
      </c>
    </row>
    <row r="46" spans="1:1" x14ac:dyDescent="0.25">
      <c r="A46" s="3">
        <f t="shared" si="0"/>
        <v>44</v>
      </c>
    </row>
    <row r="47" spans="1:1" x14ac:dyDescent="0.25">
      <c r="A47" s="3">
        <f t="shared" si="0"/>
        <v>45</v>
      </c>
    </row>
    <row r="48" spans="1:1" x14ac:dyDescent="0.25">
      <c r="A48" s="3">
        <f t="shared" si="0"/>
        <v>46</v>
      </c>
    </row>
    <row r="49" spans="1:1" x14ac:dyDescent="0.25">
      <c r="A49" s="3">
        <f t="shared" si="0"/>
        <v>47</v>
      </c>
    </row>
    <row r="50" spans="1:1" x14ac:dyDescent="0.25">
      <c r="A50" s="3">
        <f t="shared" si="0"/>
        <v>48</v>
      </c>
    </row>
    <row r="51" spans="1:1" x14ac:dyDescent="0.25">
      <c r="A51" s="3">
        <f t="shared" si="0"/>
        <v>49</v>
      </c>
    </row>
    <row r="52" spans="1:1" x14ac:dyDescent="0.25">
      <c r="A52" s="3">
        <f t="shared" si="0"/>
        <v>50</v>
      </c>
    </row>
    <row r="53" spans="1:1" x14ac:dyDescent="0.25">
      <c r="A53" s="3">
        <f t="shared" si="0"/>
        <v>51</v>
      </c>
    </row>
    <row r="54" spans="1:1" x14ac:dyDescent="0.25">
      <c r="A54" s="3">
        <f t="shared" si="0"/>
        <v>52</v>
      </c>
    </row>
    <row r="55" spans="1:1" x14ac:dyDescent="0.25">
      <c r="A55" s="3">
        <f t="shared" si="0"/>
        <v>53</v>
      </c>
    </row>
    <row r="56" spans="1:1" x14ac:dyDescent="0.25">
      <c r="A56" s="3">
        <f t="shared" si="0"/>
        <v>54</v>
      </c>
    </row>
    <row r="57" spans="1:1" x14ac:dyDescent="0.25">
      <c r="A57" s="3">
        <f t="shared" si="0"/>
        <v>55</v>
      </c>
    </row>
    <row r="58" spans="1:1" x14ac:dyDescent="0.25">
      <c r="A58" s="3">
        <f t="shared" si="0"/>
        <v>56</v>
      </c>
    </row>
    <row r="59" spans="1:1" x14ac:dyDescent="0.25">
      <c r="A59" s="3">
        <f t="shared" si="0"/>
        <v>57</v>
      </c>
    </row>
    <row r="60" spans="1:1" x14ac:dyDescent="0.25">
      <c r="A60" s="3">
        <f t="shared" si="0"/>
        <v>58</v>
      </c>
    </row>
    <row r="61" spans="1:1" x14ac:dyDescent="0.25">
      <c r="A61" s="3">
        <f t="shared" si="0"/>
        <v>59</v>
      </c>
    </row>
    <row r="62" spans="1:1" x14ac:dyDescent="0.25">
      <c r="A62" s="3">
        <f t="shared" si="0"/>
        <v>60</v>
      </c>
    </row>
    <row r="63" spans="1:1" x14ac:dyDescent="0.25">
      <c r="A63" s="3">
        <f t="shared" si="0"/>
        <v>61</v>
      </c>
    </row>
    <row r="64" spans="1:1" x14ac:dyDescent="0.25">
      <c r="A64" s="3">
        <f t="shared" si="0"/>
        <v>62</v>
      </c>
    </row>
    <row r="65" spans="1:1" x14ac:dyDescent="0.25">
      <c r="A65" s="3">
        <f t="shared" si="0"/>
        <v>63</v>
      </c>
    </row>
    <row r="66" spans="1:1" x14ac:dyDescent="0.25">
      <c r="A66" s="3">
        <f t="shared" si="0"/>
        <v>64</v>
      </c>
    </row>
    <row r="67" spans="1:1" x14ac:dyDescent="0.25">
      <c r="A67" s="3">
        <f t="shared" si="0"/>
        <v>65</v>
      </c>
    </row>
    <row r="68" spans="1:1" x14ac:dyDescent="0.25">
      <c r="A68" s="3">
        <f t="shared" si="0"/>
        <v>66</v>
      </c>
    </row>
    <row r="69" spans="1:1" x14ac:dyDescent="0.25">
      <c r="A69" s="3">
        <f t="shared" ref="A69:A132" si="1">A68+1</f>
        <v>67</v>
      </c>
    </row>
    <row r="70" spans="1:1" x14ac:dyDescent="0.25">
      <c r="A70" s="3">
        <f t="shared" si="1"/>
        <v>68</v>
      </c>
    </row>
    <row r="71" spans="1:1" x14ac:dyDescent="0.25">
      <c r="A71" s="3">
        <f t="shared" si="1"/>
        <v>69</v>
      </c>
    </row>
    <row r="72" spans="1:1" x14ac:dyDescent="0.25">
      <c r="A72" s="3">
        <f t="shared" si="1"/>
        <v>70</v>
      </c>
    </row>
    <row r="73" spans="1:1" x14ac:dyDescent="0.25">
      <c r="A73" s="3">
        <f t="shared" si="1"/>
        <v>71</v>
      </c>
    </row>
    <row r="74" spans="1:1" x14ac:dyDescent="0.25">
      <c r="A74" s="3">
        <f t="shared" si="1"/>
        <v>72</v>
      </c>
    </row>
    <row r="75" spans="1:1" x14ac:dyDescent="0.25">
      <c r="A75" s="3">
        <f t="shared" si="1"/>
        <v>73</v>
      </c>
    </row>
    <row r="76" spans="1:1" x14ac:dyDescent="0.25">
      <c r="A76" s="3">
        <f t="shared" si="1"/>
        <v>74</v>
      </c>
    </row>
    <row r="77" spans="1:1" x14ac:dyDescent="0.25">
      <c r="A77" s="3">
        <f t="shared" si="1"/>
        <v>75</v>
      </c>
    </row>
    <row r="78" spans="1:1" x14ac:dyDescent="0.25">
      <c r="A78" s="3">
        <f t="shared" si="1"/>
        <v>76</v>
      </c>
    </row>
    <row r="79" spans="1:1" x14ac:dyDescent="0.25">
      <c r="A79" s="3">
        <f t="shared" si="1"/>
        <v>77</v>
      </c>
    </row>
    <row r="80" spans="1:1" x14ac:dyDescent="0.25">
      <c r="A80" s="3">
        <f t="shared" si="1"/>
        <v>78</v>
      </c>
    </row>
    <row r="81" spans="1:1" x14ac:dyDescent="0.25">
      <c r="A81" s="3">
        <f t="shared" si="1"/>
        <v>79</v>
      </c>
    </row>
    <row r="82" spans="1:1" x14ac:dyDescent="0.25">
      <c r="A82" s="3">
        <f t="shared" si="1"/>
        <v>80</v>
      </c>
    </row>
    <row r="83" spans="1:1" x14ac:dyDescent="0.25">
      <c r="A83" s="3">
        <f t="shared" si="1"/>
        <v>81</v>
      </c>
    </row>
    <row r="84" spans="1:1" x14ac:dyDescent="0.25">
      <c r="A84" s="3">
        <f t="shared" si="1"/>
        <v>82</v>
      </c>
    </row>
    <row r="85" spans="1:1" x14ac:dyDescent="0.25">
      <c r="A85" s="3">
        <f t="shared" si="1"/>
        <v>83</v>
      </c>
    </row>
    <row r="86" spans="1:1" x14ac:dyDescent="0.25">
      <c r="A86" s="3">
        <f t="shared" si="1"/>
        <v>84</v>
      </c>
    </row>
    <row r="87" spans="1:1" x14ac:dyDescent="0.25">
      <c r="A87" s="3">
        <f t="shared" si="1"/>
        <v>85</v>
      </c>
    </row>
    <row r="88" spans="1:1" x14ac:dyDescent="0.25">
      <c r="A88" s="3">
        <f t="shared" si="1"/>
        <v>86</v>
      </c>
    </row>
    <row r="89" spans="1:1" x14ac:dyDescent="0.25">
      <c r="A89" s="3">
        <f t="shared" si="1"/>
        <v>87</v>
      </c>
    </row>
    <row r="90" spans="1:1" x14ac:dyDescent="0.25">
      <c r="A90" s="3">
        <f t="shared" si="1"/>
        <v>88</v>
      </c>
    </row>
    <row r="91" spans="1:1" x14ac:dyDescent="0.25">
      <c r="A91" s="3">
        <f t="shared" si="1"/>
        <v>89</v>
      </c>
    </row>
    <row r="92" spans="1:1" x14ac:dyDescent="0.25">
      <c r="A92" s="3">
        <f t="shared" si="1"/>
        <v>90</v>
      </c>
    </row>
    <row r="93" spans="1:1" x14ac:dyDescent="0.25">
      <c r="A93" s="3">
        <f t="shared" si="1"/>
        <v>91</v>
      </c>
    </row>
    <row r="94" spans="1:1" x14ac:dyDescent="0.25">
      <c r="A94" s="3">
        <f t="shared" si="1"/>
        <v>92</v>
      </c>
    </row>
    <row r="95" spans="1:1" x14ac:dyDescent="0.25">
      <c r="A95" s="3">
        <f t="shared" si="1"/>
        <v>93</v>
      </c>
    </row>
    <row r="96" spans="1:1" x14ac:dyDescent="0.25">
      <c r="A96" s="3">
        <f t="shared" si="1"/>
        <v>94</v>
      </c>
    </row>
    <row r="97" spans="1:1" x14ac:dyDescent="0.25">
      <c r="A97" s="3">
        <f t="shared" si="1"/>
        <v>95</v>
      </c>
    </row>
    <row r="98" spans="1:1" x14ac:dyDescent="0.25">
      <c r="A98" s="3">
        <f t="shared" si="1"/>
        <v>96</v>
      </c>
    </row>
    <row r="99" spans="1:1" x14ac:dyDescent="0.25">
      <c r="A99" s="3">
        <f t="shared" si="1"/>
        <v>97</v>
      </c>
    </row>
    <row r="100" spans="1:1" x14ac:dyDescent="0.25">
      <c r="A100" s="3">
        <f t="shared" si="1"/>
        <v>98</v>
      </c>
    </row>
    <row r="101" spans="1:1" x14ac:dyDescent="0.25">
      <c r="A101" s="3">
        <f t="shared" si="1"/>
        <v>99</v>
      </c>
    </row>
    <row r="102" spans="1:1" x14ac:dyDescent="0.25">
      <c r="A102" s="3">
        <f t="shared" si="1"/>
        <v>100</v>
      </c>
    </row>
    <row r="103" spans="1:1" x14ac:dyDescent="0.25">
      <c r="A103" s="3">
        <f t="shared" si="1"/>
        <v>101</v>
      </c>
    </row>
    <row r="104" spans="1:1" x14ac:dyDescent="0.25">
      <c r="A104" s="3">
        <f t="shared" si="1"/>
        <v>102</v>
      </c>
    </row>
    <row r="105" spans="1:1" x14ac:dyDescent="0.25">
      <c r="A105" s="3">
        <f t="shared" si="1"/>
        <v>103</v>
      </c>
    </row>
    <row r="106" spans="1:1" x14ac:dyDescent="0.25">
      <c r="A106" s="3">
        <f t="shared" si="1"/>
        <v>104</v>
      </c>
    </row>
    <row r="107" spans="1:1" x14ac:dyDescent="0.25">
      <c r="A107" s="3">
        <f t="shared" si="1"/>
        <v>105</v>
      </c>
    </row>
    <row r="108" spans="1:1" x14ac:dyDescent="0.25">
      <c r="A108" s="3">
        <f t="shared" si="1"/>
        <v>106</v>
      </c>
    </row>
    <row r="109" spans="1:1" x14ac:dyDescent="0.25">
      <c r="A109" s="3">
        <f t="shared" si="1"/>
        <v>107</v>
      </c>
    </row>
    <row r="110" spans="1:1" x14ac:dyDescent="0.25">
      <c r="A110" s="3">
        <f t="shared" si="1"/>
        <v>108</v>
      </c>
    </row>
    <row r="111" spans="1:1" x14ac:dyDescent="0.25">
      <c r="A111" s="3">
        <f t="shared" si="1"/>
        <v>109</v>
      </c>
    </row>
    <row r="112" spans="1:1" x14ac:dyDescent="0.25">
      <c r="A112" s="3">
        <f t="shared" si="1"/>
        <v>110</v>
      </c>
    </row>
    <row r="113" spans="1:1" x14ac:dyDescent="0.25">
      <c r="A113" s="3">
        <f t="shared" si="1"/>
        <v>111</v>
      </c>
    </row>
    <row r="114" spans="1:1" x14ac:dyDescent="0.25">
      <c r="A114" s="3">
        <f t="shared" si="1"/>
        <v>112</v>
      </c>
    </row>
    <row r="115" spans="1:1" x14ac:dyDescent="0.25">
      <c r="A115" s="3">
        <f t="shared" si="1"/>
        <v>113</v>
      </c>
    </row>
    <row r="116" spans="1:1" x14ac:dyDescent="0.25">
      <c r="A116" s="3">
        <f t="shared" si="1"/>
        <v>114</v>
      </c>
    </row>
    <row r="117" spans="1:1" x14ac:dyDescent="0.25">
      <c r="A117" s="3">
        <f t="shared" si="1"/>
        <v>115</v>
      </c>
    </row>
    <row r="118" spans="1:1" x14ac:dyDescent="0.25">
      <c r="A118" s="3">
        <f t="shared" si="1"/>
        <v>116</v>
      </c>
    </row>
    <row r="119" spans="1:1" x14ac:dyDescent="0.25">
      <c r="A119" s="3">
        <f t="shared" si="1"/>
        <v>117</v>
      </c>
    </row>
    <row r="120" spans="1:1" x14ac:dyDescent="0.25">
      <c r="A120" s="3">
        <f t="shared" si="1"/>
        <v>118</v>
      </c>
    </row>
    <row r="121" spans="1:1" x14ac:dyDescent="0.25">
      <c r="A121" s="3">
        <f t="shared" si="1"/>
        <v>119</v>
      </c>
    </row>
    <row r="122" spans="1:1" x14ac:dyDescent="0.25">
      <c r="A122" s="3">
        <f t="shared" si="1"/>
        <v>120</v>
      </c>
    </row>
    <row r="123" spans="1:1" x14ac:dyDescent="0.25">
      <c r="A123" s="3">
        <f t="shared" si="1"/>
        <v>121</v>
      </c>
    </row>
    <row r="124" spans="1:1" x14ac:dyDescent="0.25">
      <c r="A124" s="3">
        <f t="shared" si="1"/>
        <v>122</v>
      </c>
    </row>
    <row r="125" spans="1:1" x14ac:dyDescent="0.25">
      <c r="A125" s="3">
        <f t="shared" si="1"/>
        <v>123</v>
      </c>
    </row>
    <row r="126" spans="1:1" x14ac:dyDescent="0.25">
      <c r="A126" s="3">
        <f t="shared" si="1"/>
        <v>124</v>
      </c>
    </row>
    <row r="127" spans="1:1" x14ac:dyDescent="0.25">
      <c r="A127" s="3">
        <f t="shared" si="1"/>
        <v>125</v>
      </c>
    </row>
    <row r="128" spans="1:1" x14ac:dyDescent="0.25">
      <c r="A128" s="3">
        <f t="shared" si="1"/>
        <v>126</v>
      </c>
    </row>
    <row r="129" spans="1:1" x14ac:dyDescent="0.25">
      <c r="A129" s="3">
        <f t="shared" si="1"/>
        <v>127</v>
      </c>
    </row>
    <row r="130" spans="1:1" x14ac:dyDescent="0.25">
      <c r="A130" s="3">
        <f t="shared" si="1"/>
        <v>128</v>
      </c>
    </row>
    <row r="131" spans="1:1" x14ac:dyDescent="0.25">
      <c r="A131" s="3">
        <f t="shared" si="1"/>
        <v>129</v>
      </c>
    </row>
    <row r="132" spans="1:1" x14ac:dyDescent="0.25">
      <c r="A132" s="3">
        <f t="shared" si="1"/>
        <v>130</v>
      </c>
    </row>
    <row r="133" spans="1:1" x14ac:dyDescent="0.25">
      <c r="A133" s="3">
        <f t="shared" ref="A133:A196" si="2">A132+1</f>
        <v>131</v>
      </c>
    </row>
    <row r="134" spans="1:1" x14ac:dyDescent="0.25">
      <c r="A134" s="3">
        <f t="shared" si="2"/>
        <v>132</v>
      </c>
    </row>
    <row r="135" spans="1:1" x14ac:dyDescent="0.25">
      <c r="A135" s="3">
        <f t="shared" si="2"/>
        <v>133</v>
      </c>
    </row>
    <row r="136" spans="1:1" x14ac:dyDescent="0.25">
      <c r="A136" s="3">
        <f t="shared" si="2"/>
        <v>134</v>
      </c>
    </row>
    <row r="137" spans="1:1" x14ac:dyDescent="0.25">
      <c r="A137" s="3">
        <f t="shared" si="2"/>
        <v>135</v>
      </c>
    </row>
    <row r="138" spans="1:1" x14ac:dyDescent="0.25">
      <c r="A138" s="3">
        <f t="shared" si="2"/>
        <v>136</v>
      </c>
    </row>
    <row r="139" spans="1:1" x14ac:dyDescent="0.25">
      <c r="A139" s="3">
        <f t="shared" si="2"/>
        <v>137</v>
      </c>
    </row>
    <row r="140" spans="1:1" x14ac:dyDescent="0.25">
      <c r="A140" s="3">
        <f t="shared" si="2"/>
        <v>138</v>
      </c>
    </row>
    <row r="141" spans="1:1" x14ac:dyDescent="0.25">
      <c r="A141" s="3">
        <f t="shared" si="2"/>
        <v>139</v>
      </c>
    </row>
    <row r="142" spans="1:1" x14ac:dyDescent="0.25">
      <c r="A142" s="3">
        <f t="shared" si="2"/>
        <v>140</v>
      </c>
    </row>
    <row r="143" spans="1:1" x14ac:dyDescent="0.25">
      <c r="A143" s="3">
        <f t="shared" si="2"/>
        <v>141</v>
      </c>
    </row>
    <row r="144" spans="1:1" x14ac:dyDescent="0.25">
      <c r="A144" s="3">
        <f t="shared" si="2"/>
        <v>142</v>
      </c>
    </row>
    <row r="145" spans="1:1" x14ac:dyDescent="0.25">
      <c r="A145" s="3">
        <f t="shared" si="2"/>
        <v>143</v>
      </c>
    </row>
    <row r="146" spans="1:1" x14ac:dyDescent="0.25">
      <c r="A146" s="3">
        <f t="shared" si="2"/>
        <v>144</v>
      </c>
    </row>
    <row r="147" spans="1:1" x14ac:dyDescent="0.25">
      <c r="A147" s="3">
        <f t="shared" si="2"/>
        <v>145</v>
      </c>
    </row>
    <row r="148" spans="1:1" x14ac:dyDescent="0.25">
      <c r="A148" s="3">
        <f t="shared" si="2"/>
        <v>146</v>
      </c>
    </row>
    <row r="149" spans="1:1" x14ac:dyDescent="0.25">
      <c r="A149" s="3">
        <f t="shared" si="2"/>
        <v>147</v>
      </c>
    </row>
    <row r="150" spans="1:1" x14ac:dyDescent="0.25">
      <c r="A150" s="3">
        <f t="shared" si="2"/>
        <v>148</v>
      </c>
    </row>
    <row r="151" spans="1:1" x14ac:dyDescent="0.25">
      <c r="A151" s="3">
        <f t="shared" si="2"/>
        <v>149</v>
      </c>
    </row>
    <row r="152" spans="1:1" x14ac:dyDescent="0.25">
      <c r="A152" s="3">
        <f t="shared" si="2"/>
        <v>150</v>
      </c>
    </row>
    <row r="153" spans="1:1" x14ac:dyDescent="0.25">
      <c r="A153" s="3">
        <f t="shared" si="2"/>
        <v>151</v>
      </c>
    </row>
    <row r="154" spans="1:1" x14ac:dyDescent="0.25">
      <c r="A154" s="3">
        <f t="shared" si="2"/>
        <v>152</v>
      </c>
    </row>
    <row r="155" spans="1:1" x14ac:dyDescent="0.25">
      <c r="A155" s="3">
        <f t="shared" si="2"/>
        <v>153</v>
      </c>
    </row>
    <row r="156" spans="1:1" x14ac:dyDescent="0.25">
      <c r="A156" s="3">
        <f t="shared" si="2"/>
        <v>154</v>
      </c>
    </row>
    <row r="157" spans="1:1" x14ac:dyDescent="0.25">
      <c r="A157" s="3">
        <f t="shared" si="2"/>
        <v>155</v>
      </c>
    </row>
    <row r="158" spans="1:1" x14ac:dyDescent="0.25">
      <c r="A158" s="3">
        <f t="shared" si="2"/>
        <v>156</v>
      </c>
    </row>
    <row r="159" spans="1:1" x14ac:dyDescent="0.25">
      <c r="A159" s="3">
        <f t="shared" si="2"/>
        <v>157</v>
      </c>
    </row>
    <row r="160" spans="1:1" x14ac:dyDescent="0.25">
      <c r="A160" s="3">
        <f t="shared" si="2"/>
        <v>158</v>
      </c>
    </row>
    <row r="161" spans="1:1" x14ac:dyDescent="0.25">
      <c r="A161" s="3">
        <f t="shared" si="2"/>
        <v>159</v>
      </c>
    </row>
    <row r="162" spans="1:1" x14ac:dyDescent="0.25">
      <c r="A162" s="3">
        <f t="shared" si="2"/>
        <v>160</v>
      </c>
    </row>
    <row r="163" spans="1:1" x14ac:dyDescent="0.25">
      <c r="A163" s="3">
        <f t="shared" si="2"/>
        <v>161</v>
      </c>
    </row>
    <row r="164" spans="1:1" x14ac:dyDescent="0.25">
      <c r="A164" s="3">
        <f t="shared" si="2"/>
        <v>162</v>
      </c>
    </row>
    <row r="165" spans="1:1" x14ac:dyDescent="0.25">
      <c r="A165" s="3">
        <f t="shared" si="2"/>
        <v>163</v>
      </c>
    </row>
    <row r="166" spans="1:1" x14ac:dyDescent="0.25">
      <c r="A166" s="3">
        <f t="shared" si="2"/>
        <v>164</v>
      </c>
    </row>
    <row r="167" spans="1:1" x14ac:dyDescent="0.25">
      <c r="A167" s="3">
        <f t="shared" si="2"/>
        <v>165</v>
      </c>
    </row>
    <row r="168" spans="1:1" x14ac:dyDescent="0.25">
      <c r="A168" s="3">
        <f t="shared" si="2"/>
        <v>166</v>
      </c>
    </row>
    <row r="169" spans="1:1" x14ac:dyDescent="0.25">
      <c r="A169" s="3">
        <f t="shared" si="2"/>
        <v>167</v>
      </c>
    </row>
    <row r="170" spans="1:1" x14ac:dyDescent="0.25">
      <c r="A170" s="3">
        <f t="shared" si="2"/>
        <v>168</v>
      </c>
    </row>
    <row r="171" spans="1:1" x14ac:dyDescent="0.25">
      <c r="A171" s="3">
        <f t="shared" si="2"/>
        <v>169</v>
      </c>
    </row>
    <row r="172" spans="1:1" x14ac:dyDescent="0.25">
      <c r="A172" s="3">
        <f t="shared" si="2"/>
        <v>170</v>
      </c>
    </row>
    <row r="173" spans="1:1" x14ac:dyDescent="0.25">
      <c r="A173" s="3">
        <f t="shared" si="2"/>
        <v>171</v>
      </c>
    </row>
    <row r="174" spans="1:1" x14ac:dyDescent="0.25">
      <c r="A174" s="3">
        <f t="shared" si="2"/>
        <v>172</v>
      </c>
    </row>
    <row r="175" spans="1:1" x14ac:dyDescent="0.25">
      <c r="A175" s="3">
        <f t="shared" si="2"/>
        <v>173</v>
      </c>
    </row>
    <row r="176" spans="1:1" x14ac:dyDescent="0.25">
      <c r="A176" s="3">
        <f t="shared" si="2"/>
        <v>174</v>
      </c>
    </row>
    <row r="177" spans="1:1" x14ac:dyDescent="0.25">
      <c r="A177" s="3">
        <f t="shared" si="2"/>
        <v>175</v>
      </c>
    </row>
    <row r="178" spans="1:1" x14ac:dyDescent="0.25">
      <c r="A178" s="3">
        <f t="shared" si="2"/>
        <v>176</v>
      </c>
    </row>
    <row r="179" spans="1:1" x14ac:dyDescent="0.25">
      <c r="A179" s="3">
        <f t="shared" si="2"/>
        <v>177</v>
      </c>
    </row>
    <row r="180" spans="1:1" x14ac:dyDescent="0.25">
      <c r="A180" s="3">
        <f t="shared" si="2"/>
        <v>178</v>
      </c>
    </row>
    <row r="181" spans="1:1" x14ac:dyDescent="0.25">
      <c r="A181" s="3">
        <f t="shared" si="2"/>
        <v>179</v>
      </c>
    </row>
    <row r="182" spans="1:1" x14ac:dyDescent="0.25">
      <c r="A182" s="3">
        <f t="shared" si="2"/>
        <v>180</v>
      </c>
    </row>
    <row r="183" spans="1:1" x14ac:dyDescent="0.25">
      <c r="A183" s="3">
        <f t="shared" si="2"/>
        <v>181</v>
      </c>
    </row>
    <row r="184" spans="1:1" x14ac:dyDescent="0.25">
      <c r="A184" s="3">
        <f t="shared" si="2"/>
        <v>182</v>
      </c>
    </row>
    <row r="185" spans="1:1" x14ac:dyDescent="0.25">
      <c r="A185" s="3">
        <f t="shared" si="2"/>
        <v>183</v>
      </c>
    </row>
    <row r="186" spans="1:1" x14ac:dyDescent="0.25">
      <c r="A186" s="3">
        <f t="shared" si="2"/>
        <v>184</v>
      </c>
    </row>
    <row r="187" spans="1:1" x14ac:dyDescent="0.25">
      <c r="A187" s="3">
        <f t="shared" si="2"/>
        <v>185</v>
      </c>
    </row>
    <row r="188" spans="1:1" x14ac:dyDescent="0.25">
      <c r="A188" s="3">
        <f t="shared" si="2"/>
        <v>186</v>
      </c>
    </row>
    <row r="189" spans="1:1" x14ac:dyDescent="0.25">
      <c r="A189" s="3">
        <f t="shared" si="2"/>
        <v>187</v>
      </c>
    </row>
    <row r="190" spans="1:1" x14ac:dyDescent="0.25">
      <c r="A190" s="3">
        <f t="shared" si="2"/>
        <v>188</v>
      </c>
    </row>
    <row r="191" spans="1:1" x14ac:dyDescent="0.25">
      <c r="A191" s="3">
        <f t="shared" si="2"/>
        <v>189</v>
      </c>
    </row>
    <row r="192" spans="1:1" x14ac:dyDescent="0.25">
      <c r="A192" s="3">
        <f t="shared" si="2"/>
        <v>190</v>
      </c>
    </row>
    <row r="193" spans="1:1" x14ac:dyDescent="0.25">
      <c r="A193" s="3">
        <f t="shared" si="2"/>
        <v>191</v>
      </c>
    </row>
    <row r="194" spans="1:1" x14ac:dyDescent="0.25">
      <c r="A194" s="3">
        <f t="shared" si="2"/>
        <v>192</v>
      </c>
    </row>
    <row r="195" spans="1:1" x14ac:dyDescent="0.25">
      <c r="A195" s="3">
        <f t="shared" si="2"/>
        <v>193</v>
      </c>
    </row>
    <row r="196" spans="1:1" x14ac:dyDescent="0.25">
      <c r="A196" s="3">
        <f t="shared" si="2"/>
        <v>194</v>
      </c>
    </row>
    <row r="197" spans="1:1" x14ac:dyDescent="0.25">
      <c r="A197" s="3">
        <f t="shared" ref="A197:A260" si="3">A196+1</f>
        <v>195</v>
      </c>
    </row>
    <row r="198" spans="1:1" x14ac:dyDescent="0.25">
      <c r="A198" s="3">
        <f t="shared" si="3"/>
        <v>196</v>
      </c>
    </row>
    <row r="199" spans="1:1" x14ac:dyDescent="0.25">
      <c r="A199" s="3">
        <f t="shared" si="3"/>
        <v>197</v>
      </c>
    </row>
    <row r="200" spans="1:1" x14ac:dyDescent="0.25">
      <c r="A200" s="3">
        <f t="shared" si="3"/>
        <v>198</v>
      </c>
    </row>
    <row r="201" spans="1:1" x14ac:dyDescent="0.25">
      <c r="A201" s="3">
        <f t="shared" si="3"/>
        <v>199</v>
      </c>
    </row>
    <row r="202" spans="1:1" x14ac:dyDescent="0.25">
      <c r="A202" s="3">
        <f t="shared" si="3"/>
        <v>200</v>
      </c>
    </row>
    <row r="203" spans="1:1" x14ac:dyDescent="0.25">
      <c r="A203" s="3">
        <f t="shared" si="3"/>
        <v>201</v>
      </c>
    </row>
    <row r="204" spans="1:1" x14ac:dyDescent="0.25">
      <c r="A204" s="3">
        <f t="shared" si="3"/>
        <v>202</v>
      </c>
    </row>
    <row r="205" spans="1:1" x14ac:dyDescent="0.25">
      <c r="A205" s="3">
        <f t="shared" si="3"/>
        <v>203</v>
      </c>
    </row>
    <row r="206" spans="1:1" x14ac:dyDescent="0.25">
      <c r="A206" s="3">
        <f t="shared" si="3"/>
        <v>204</v>
      </c>
    </row>
    <row r="207" spans="1:1" x14ac:dyDescent="0.25">
      <c r="A207" s="3">
        <f t="shared" si="3"/>
        <v>205</v>
      </c>
    </row>
    <row r="208" spans="1:1" x14ac:dyDescent="0.25">
      <c r="A208" s="3">
        <f t="shared" si="3"/>
        <v>206</v>
      </c>
    </row>
    <row r="209" spans="1:1" x14ac:dyDescent="0.25">
      <c r="A209" s="3">
        <f t="shared" si="3"/>
        <v>207</v>
      </c>
    </row>
    <row r="210" spans="1:1" x14ac:dyDescent="0.25">
      <c r="A210" s="3">
        <f t="shared" si="3"/>
        <v>208</v>
      </c>
    </row>
    <row r="211" spans="1:1" x14ac:dyDescent="0.25">
      <c r="A211" s="3">
        <f t="shared" si="3"/>
        <v>209</v>
      </c>
    </row>
    <row r="212" spans="1:1" x14ac:dyDescent="0.25">
      <c r="A212" s="3">
        <f t="shared" si="3"/>
        <v>210</v>
      </c>
    </row>
    <row r="213" spans="1:1" x14ac:dyDescent="0.25">
      <c r="A213" s="3">
        <f t="shared" si="3"/>
        <v>211</v>
      </c>
    </row>
    <row r="214" spans="1:1" x14ac:dyDescent="0.25">
      <c r="A214" s="3">
        <f t="shared" si="3"/>
        <v>212</v>
      </c>
    </row>
    <row r="215" spans="1:1" x14ac:dyDescent="0.25">
      <c r="A215" s="3">
        <f t="shared" si="3"/>
        <v>213</v>
      </c>
    </row>
    <row r="216" spans="1:1" x14ac:dyDescent="0.25">
      <c r="A216" s="3">
        <f t="shared" si="3"/>
        <v>214</v>
      </c>
    </row>
    <row r="217" spans="1:1" x14ac:dyDescent="0.25">
      <c r="A217" s="3">
        <f t="shared" si="3"/>
        <v>215</v>
      </c>
    </row>
    <row r="218" spans="1:1" x14ac:dyDescent="0.25">
      <c r="A218" s="3">
        <f t="shared" si="3"/>
        <v>216</v>
      </c>
    </row>
    <row r="219" spans="1:1" x14ac:dyDescent="0.25">
      <c r="A219" s="3">
        <f t="shared" si="3"/>
        <v>217</v>
      </c>
    </row>
    <row r="220" spans="1:1" x14ac:dyDescent="0.25">
      <c r="A220" s="3">
        <f t="shared" si="3"/>
        <v>218</v>
      </c>
    </row>
    <row r="221" spans="1:1" x14ac:dyDescent="0.25">
      <c r="A221" s="3">
        <f t="shared" si="3"/>
        <v>219</v>
      </c>
    </row>
    <row r="222" spans="1:1" x14ac:dyDescent="0.25">
      <c r="A222" s="3">
        <f t="shared" si="3"/>
        <v>220</v>
      </c>
    </row>
    <row r="223" spans="1:1" x14ac:dyDescent="0.25">
      <c r="A223" s="3">
        <f t="shared" si="3"/>
        <v>221</v>
      </c>
    </row>
    <row r="224" spans="1:1" x14ac:dyDescent="0.25">
      <c r="A224" s="3">
        <f t="shared" si="3"/>
        <v>222</v>
      </c>
    </row>
    <row r="225" spans="1:1" x14ac:dyDescent="0.25">
      <c r="A225" s="3">
        <f t="shared" si="3"/>
        <v>223</v>
      </c>
    </row>
    <row r="226" spans="1:1" x14ac:dyDescent="0.25">
      <c r="A226" s="3">
        <f t="shared" si="3"/>
        <v>224</v>
      </c>
    </row>
    <row r="227" spans="1:1" x14ac:dyDescent="0.25">
      <c r="A227" s="3">
        <f t="shared" si="3"/>
        <v>225</v>
      </c>
    </row>
    <row r="228" spans="1:1" x14ac:dyDescent="0.25">
      <c r="A228" s="3">
        <f t="shared" si="3"/>
        <v>226</v>
      </c>
    </row>
    <row r="229" spans="1:1" x14ac:dyDescent="0.25">
      <c r="A229" s="3">
        <f t="shared" si="3"/>
        <v>227</v>
      </c>
    </row>
    <row r="230" spans="1:1" x14ac:dyDescent="0.25">
      <c r="A230" s="3">
        <f t="shared" si="3"/>
        <v>228</v>
      </c>
    </row>
    <row r="231" spans="1:1" x14ac:dyDescent="0.25">
      <c r="A231" s="3">
        <f t="shared" si="3"/>
        <v>229</v>
      </c>
    </row>
    <row r="232" spans="1:1" x14ac:dyDescent="0.25">
      <c r="A232" s="3">
        <f t="shared" si="3"/>
        <v>230</v>
      </c>
    </row>
    <row r="233" spans="1:1" x14ac:dyDescent="0.25">
      <c r="A233" s="3">
        <f t="shared" si="3"/>
        <v>231</v>
      </c>
    </row>
    <row r="234" spans="1:1" x14ac:dyDescent="0.25">
      <c r="A234" s="3">
        <f t="shared" si="3"/>
        <v>232</v>
      </c>
    </row>
    <row r="235" spans="1:1" x14ac:dyDescent="0.25">
      <c r="A235" s="3">
        <f t="shared" si="3"/>
        <v>233</v>
      </c>
    </row>
    <row r="236" spans="1:1" x14ac:dyDescent="0.25">
      <c r="A236" s="3">
        <f t="shared" si="3"/>
        <v>234</v>
      </c>
    </row>
    <row r="237" spans="1:1" x14ac:dyDescent="0.25">
      <c r="A237" s="3">
        <f t="shared" si="3"/>
        <v>235</v>
      </c>
    </row>
    <row r="238" spans="1:1" x14ac:dyDescent="0.25">
      <c r="A238" s="3">
        <f t="shared" si="3"/>
        <v>236</v>
      </c>
    </row>
    <row r="239" spans="1:1" x14ac:dyDescent="0.25">
      <c r="A239" s="3">
        <f t="shared" si="3"/>
        <v>237</v>
      </c>
    </row>
    <row r="240" spans="1:1" x14ac:dyDescent="0.25">
      <c r="A240" s="3">
        <f t="shared" si="3"/>
        <v>238</v>
      </c>
    </row>
    <row r="241" spans="1:1" x14ac:dyDescent="0.25">
      <c r="A241" s="3">
        <f t="shared" si="3"/>
        <v>239</v>
      </c>
    </row>
    <row r="242" spans="1:1" x14ac:dyDescent="0.25">
      <c r="A242" s="3">
        <f t="shared" si="3"/>
        <v>240</v>
      </c>
    </row>
    <row r="243" spans="1:1" x14ac:dyDescent="0.25">
      <c r="A243" s="3">
        <f t="shared" si="3"/>
        <v>241</v>
      </c>
    </row>
    <row r="244" spans="1:1" x14ac:dyDescent="0.25">
      <c r="A244" s="3">
        <f t="shared" si="3"/>
        <v>242</v>
      </c>
    </row>
    <row r="245" spans="1:1" x14ac:dyDescent="0.25">
      <c r="A245" s="3">
        <f t="shared" si="3"/>
        <v>243</v>
      </c>
    </row>
    <row r="246" spans="1:1" x14ac:dyDescent="0.25">
      <c r="A246" s="3">
        <f t="shared" si="3"/>
        <v>244</v>
      </c>
    </row>
    <row r="247" spans="1:1" x14ac:dyDescent="0.25">
      <c r="A247" s="3">
        <f t="shared" si="3"/>
        <v>245</v>
      </c>
    </row>
    <row r="248" spans="1:1" x14ac:dyDescent="0.25">
      <c r="A248" s="3">
        <f t="shared" si="3"/>
        <v>246</v>
      </c>
    </row>
    <row r="249" spans="1:1" x14ac:dyDescent="0.25">
      <c r="A249" s="3">
        <f t="shared" si="3"/>
        <v>247</v>
      </c>
    </row>
    <row r="250" spans="1:1" x14ac:dyDescent="0.25">
      <c r="A250" s="3">
        <f t="shared" si="3"/>
        <v>248</v>
      </c>
    </row>
    <row r="251" spans="1:1" x14ac:dyDescent="0.25">
      <c r="A251" s="3">
        <f t="shared" si="3"/>
        <v>249</v>
      </c>
    </row>
    <row r="252" spans="1:1" x14ac:dyDescent="0.25">
      <c r="A252" s="3">
        <f t="shared" si="3"/>
        <v>250</v>
      </c>
    </row>
    <row r="253" spans="1:1" x14ac:dyDescent="0.25">
      <c r="A253" s="3">
        <f t="shared" si="3"/>
        <v>251</v>
      </c>
    </row>
    <row r="254" spans="1:1" x14ac:dyDescent="0.25">
      <c r="A254" s="3">
        <f t="shared" si="3"/>
        <v>252</v>
      </c>
    </row>
    <row r="255" spans="1:1" x14ac:dyDescent="0.25">
      <c r="A255" s="3">
        <f t="shared" si="3"/>
        <v>253</v>
      </c>
    </row>
    <row r="256" spans="1:1" x14ac:dyDescent="0.25">
      <c r="A256" s="3">
        <f t="shared" si="3"/>
        <v>254</v>
      </c>
    </row>
    <row r="257" spans="1:1" x14ac:dyDescent="0.25">
      <c r="A257" s="3">
        <f t="shared" si="3"/>
        <v>255</v>
      </c>
    </row>
    <row r="258" spans="1:1" x14ac:dyDescent="0.25">
      <c r="A258" s="3">
        <f t="shared" si="3"/>
        <v>256</v>
      </c>
    </row>
    <row r="259" spans="1:1" x14ac:dyDescent="0.25">
      <c r="A259" s="3">
        <f t="shared" si="3"/>
        <v>257</v>
      </c>
    </row>
    <row r="260" spans="1:1" x14ac:dyDescent="0.25">
      <c r="A260" s="3">
        <f t="shared" si="3"/>
        <v>258</v>
      </c>
    </row>
    <row r="261" spans="1:1" x14ac:dyDescent="0.25">
      <c r="A261" s="3">
        <f t="shared" ref="A261:A324" si="4">A260+1</f>
        <v>259</v>
      </c>
    </row>
    <row r="262" spans="1:1" x14ac:dyDescent="0.25">
      <c r="A262" s="3">
        <f t="shared" si="4"/>
        <v>260</v>
      </c>
    </row>
    <row r="263" spans="1:1" x14ac:dyDescent="0.25">
      <c r="A263" s="3">
        <f t="shared" si="4"/>
        <v>261</v>
      </c>
    </row>
    <row r="264" spans="1:1" x14ac:dyDescent="0.25">
      <c r="A264" s="3">
        <f t="shared" si="4"/>
        <v>262</v>
      </c>
    </row>
    <row r="265" spans="1:1" x14ac:dyDescent="0.25">
      <c r="A265" s="3">
        <f t="shared" si="4"/>
        <v>263</v>
      </c>
    </row>
    <row r="266" spans="1:1" x14ac:dyDescent="0.25">
      <c r="A266" s="3">
        <f t="shared" si="4"/>
        <v>264</v>
      </c>
    </row>
    <row r="267" spans="1:1" x14ac:dyDescent="0.25">
      <c r="A267" s="3">
        <f t="shared" si="4"/>
        <v>265</v>
      </c>
    </row>
    <row r="268" spans="1:1" x14ac:dyDescent="0.25">
      <c r="A268" s="3">
        <f t="shared" si="4"/>
        <v>266</v>
      </c>
    </row>
    <row r="269" spans="1:1" x14ac:dyDescent="0.25">
      <c r="A269" s="3">
        <f t="shared" si="4"/>
        <v>267</v>
      </c>
    </row>
    <row r="270" spans="1:1" x14ac:dyDescent="0.25">
      <c r="A270" s="3">
        <f t="shared" si="4"/>
        <v>268</v>
      </c>
    </row>
    <row r="271" spans="1:1" x14ac:dyDescent="0.25">
      <c r="A271" s="3">
        <f t="shared" si="4"/>
        <v>269</v>
      </c>
    </row>
    <row r="272" spans="1:1" x14ac:dyDescent="0.25">
      <c r="A272" s="3">
        <f t="shared" si="4"/>
        <v>270</v>
      </c>
    </row>
    <row r="273" spans="1:1" x14ac:dyDescent="0.25">
      <c r="A273" s="3">
        <f t="shared" si="4"/>
        <v>271</v>
      </c>
    </row>
    <row r="274" spans="1:1" x14ac:dyDescent="0.25">
      <c r="A274" s="3">
        <f t="shared" si="4"/>
        <v>272</v>
      </c>
    </row>
    <row r="275" spans="1:1" x14ac:dyDescent="0.25">
      <c r="A275" s="3">
        <f t="shared" si="4"/>
        <v>273</v>
      </c>
    </row>
    <row r="276" spans="1:1" x14ac:dyDescent="0.25">
      <c r="A276" s="3">
        <f t="shared" si="4"/>
        <v>274</v>
      </c>
    </row>
    <row r="277" spans="1:1" x14ac:dyDescent="0.25">
      <c r="A277" s="3">
        <f t="shared" si="4"/>
        <v>275</v>
      </c>
    </row>
    <row r="278" spans="1:1" x14ac:dyDescent="0.25">
      <c r="A278" s="3">
        <f t="shared" si="4"/>
        <v>276</v>
      </c>
    </row>
    <row r="279" spans="1:1" x14ac:dyDescent="0.25">
      <c r="A279" s="3">
        <f t="shared" si="4"/>
        <v>277</v>
      </c>
    </row>
    <row r="280" spans="1:1" x14ac:dyDescent="0.25">
      <c r="A280" s="3">
        <f t="shared" si="4"/>
        <v>278</v>
      </c>
    </row>
    <row r="281" spans="1:1" x14ac:dyDescent="0.25">
      <c r="A281" s="3">
        <f t="shared" si="4"/>
        <v>279</v>
      </c>
    </row>
    <row r="282" spans="1:1" x14ac:dyDescent="0.25">
      <c r="A282" s="3">
        <f t="shared" si="4"/>
        <v>280</v>
      </c>
    </row>
    <row r="283" spans="1:1" x14ac:dyDescent="0.25">
      <c r="A283" s="3">
        <f t="shared" si="4"/>
        <v>281</v>
      </c>
    </row>
    <row r="284" spans="1:1" x14ac:dyDescent="0.25">
      <c r="A284" s="3">
        <f t="shared" si="4"/>
        <v>282</v>
      </c>
    </row>
    <row r="285" spans="1:1" x14ac:dyDescent="0.25">
      <c r="A285" s="3">
        <f t="shared" si="4"/>
        <v>283</v>
      </c>
    </row>
    <row r="286" spans="1:1" x14ac:dyDescent="0.25">
      <c r="A286" s="3">
        <f t="shared" si="4"/>
        <v>284</v>
      </c>
    </row>
    <row r="287" spans="1:1" x14ac:dyDescent="0.25">
      <c r="A287" s="3">
        <f t="shared" si="4"/>
        <v>285</v>
      </c>
    </row>
    <row r="288" spans="1:1" x14ac:dyDescent="0.25">
      <c r="A288" s="3">
        <f t="shared" si="4"/>
        <v>286</v>
      </c>
    </row>
    <row r="289" spans="1:1" x14ac:dyDescent="0.25">
      <c r="A289" s="3">
        <f t="shared" si="4"/>
        <v>287</v>
      </c>
    </row>
    <row r="290" spans="1:1" x14ac:dyDescent="0.25">
      <c r="A290" s="3">
        <f t="shared" si="4"/>
        <v>288</v>
      </c>
    </row>
    <row r="291" spans="1:1" x14ac:dyDescent="0.25">
      <c r="A291" s="3">
        <f t="shared" si="4"/>
        <v>289</v>
      </c>
    </row>
    <row r="292" spans="1:1" x14ac:dyDescent="0.25">
      <c r="A292" s="3">
        <f t="shared" si="4"/>
        <v>290</v>
      </c>
    </row>
    <row r="293" spans="1:1" x14ac:dyDescent="0.25">
      <c r="A293" s="3">
        <f t="shared" si="4"/>
        <v>291</v>
      </c>
    </row>
    <row r="294" spans="1:1" x14ac:dyDescent="0.25">
      <c r="A294" s="3">
        <f t="shared" si="4"/>
        <v>292</v>
      </c>
    </row>
    <row r="295" spans="1:1" x14ac:dyDescent="0.25">
      <c r="A295" s="3">
        <f t="shared" si="4"/>
        <v>293</v>
      </c>
    </row>
    <row r="296" spans="1:1" x14ac:dyDescent="0.25">
      <c r="A296" s="3">
        <f t="shared" si="4"/>
        <v>294</v>
      </c>
    </row>
    <row r="297" spans="1:1" x14ac:dyDescent="0.25">
      <c r="A297" s="3">
        <f t="shared" si="4"/>
        <v>295</v>
      </c>
    </row>
    <row r="298" spans="1:1" x14ac:dyDescent="0.25">
      <c r="A298" s="3">
        <f t="shared" si="4"/>
        <v>296</v>
      </c>
    </row>
    <row r="299" spans="1:1" x14ac:dyDescent="0.25">
      <c r="A299" s="3">
        <f t="shared" si="4"/>
        <v>297</v>
      </c>
    </row>
    <row r="300" spans="1:1" x14ac:dyDescent="0.25">
      <c r="A300" s="3">
        <f t="shared" si="4"/>
        <v>298</v>
      </c>
    </row>
    <row r="301" spans="1:1" x14ac:dyDescent="0.25">
      <c r="A301" s="3">
        <f t="shared" si="4"/>
        <v>299</v>
      </c>
    </row>
    <row r="302" spans="1:1" x14ac:dyDescent="0.25">
      <c r="A302" s="3">
        <f t="shared" si="4"/>
        <v>300</v>
      </c>
    </row>
    <row r="303" spans="1:1" x14ac:dyDescent="0.25">
      <c r="A303" s="3">
        <f t="shared" si="4"/>
        <v>301</v>
      </c>
    </row>
    <row r="304" spans="1:1" x14ac:dyDescent="0.25">
      <c r="A304" s="3">
        <f t="shared" si="4"/>
        <v>302</v>
      </c>
    </row>
    <row r="305" spans="1:1" x14ac:dyDescent="0.25">
      <c r="A305" s="3">
        <f t="shared" si="4"/>
        <v>303</v>
      </c>
    </row>
    <row r="306" spans="1:1" x14ac:dyDescent="0.25">
      <c r="A306" s="3">
        <f t="shared" si="4"/>
        <v>304</v>
      </c>
    </row>
    <row r="307" spans="1:1" x14ac:dyDescent="0.25">
      <c r="A307" s="3">
        <f t="shared" si="4"/>
        <v>305</v>
      </c>
    </row>
    <row r="308" spans="1:1" x14ac:dyDescent="0.25">
      <c r="A308" s="3">
        <f t="shared" si="4"/>
        <v>306</v>
      </c>
    </row>
    <row r="309" spans="1:1" x14ac:dyDescent="0.25">
      <c r="A309" s="3">
        <f t="shared" si="4"/>
        <v>307</v>
      </c>
    </row>
    <row r="310" spans="1:1" x14ac:dyDescent="0.25">
      <c r="A310" s="3">
        <f t="shared" si="4"/>
        <v>308</v>
      </c>
    </row>
    <row r="311" spans="1:1" x14ac:dyDescent="0.25">
      <c r="A311" s="3">
        <f t="shared" si="4"/>
        <v>309</v>
      </c>
    </row>
    <row r="312" spans="1:1" x14ac:dyDescent="0.25">
      <c r="A312" s="3">
        <f t="shared" si="4"/>
        <v>310</v>
      </c>
    </row>
    <row r="313" spans="1:1" x14ac:dyDescent="0.25">
      <c r="A313" s="3">
        <f t="shared" si="4"/>
        <v>311</v>
      </c>
    </row>
    <row r="314" spans="1:1" x14ac:dyDescent="0.25">
      <c r="A314" s="3">
        <f t="shared" si="4"/>
        <v>312</v>
      </c>
    </row>
    <row r="315" spans="1:1" x14ac:dyDescent="0.25">
      <c r="A315" s="3">
        <f t="shared" si="4"/>
        <v>313</v>
      </c>
    </row>
    <row r="316" spans="1:1" x14ac:dyDescent="0.25">
      <c r="A316" s="3">
        <f t="shared" si="4"/>
        <v>314</v>
      </c>
    </row>
    <row r="317" spans="1:1" x14ac:dyDescent="0.25">
      <c r="A317" s="3">
        <f t="shared" si="4"/>
        <v>315</v>
      </c>
    </row>
    <row r="318" spans="1:1" x14ac:dyDescent="0.25">
      <c r="A318" s="3">
        <f t="shared" si="4"/>
        <v>316</v>
      </c>
    </row>
    <row r="319" spans="1:1" x14ac:dyDescent="0.25">
      <c r="A319" s="3">
        <f t="shared" si="4"/>
        <v>317</v>
      </c>
    </row>
    <row r="320" spans="1:1" x14ac:dyDescent="0.25">
      <c r="A320" s="3">
        <f t="shared" si="4"/>
        <v>318</v>
      </c>
    </row>
    <row r="321" spans="1:1" x14ac:dyDescent="0.25">
      <c r="A321" s="3">
        <f t="shared" si="4"/>
        <v>319</v>
      </c>
    </row>
    <row r="322" spans="1:1" x14ac:dyDescent="0.25">
      <c r="A322" s="3">
        <f t="shared" si="4"/>
        <v>320</v>
      </c>
    </row>
    <row r="323" spans="1:1" x14ac:dyDescent="0.25">
      <c r="A323" s="3">
        <f t="shared" si="4"/>
        <v>321</v>
      </c>
    </row>
    <row r="324" spans="1:1" x14ac:dyDescent="0.25">
      <c r="A324" s="3">
        <f t="shared" si="4"/>
        <v>322</v>
      </c>
    </row>
    <row r="325" spans="1:1" x14ac:dyDescent="0.25">
      <c r="A325" s="3">
        <f t="shared" ref="A325:A388" si="5">A324+1</f>
        <v>323</v>
      </c>
    </row>
    <row r="326" spans="1:1" x14ac:dyDescent="0.25">
      <c r="A326" s="3">
        <f t="shared" si="5"/>
        <v>324</v>
      </c>
    </row>
    <row r="327" spans="1:1" x14ac:dyDescent="0.25">
      <c r="A327" s="3">
        <f t="shared" si="5"/>
        <v>325</v>
      </c>
    </row>
    <row r="328" spans="1:1" x14ac:dyDescent="0.25">
      <c r="A328" s="3">
        <f t="shared" si="5"/>
        <v>326</v>
      </c>
    </row>
    <row r="329" spans="1:1" x14ac:dyDescent="0.25">
      <c r="A329" s="3">
        <f t="shared" si="5"/>
        <v>327</v>
      </c>
    </row>
    <row r="330" spans="1:1" x14ac:dyDescent="0.25">
      <c r="A330" s="3">
        <f t="shared" si="5"/>
        <v>328</v>
      </c>
    </row>
    <row r="331" spans="1:1" x14ac:dyDescent="0.25">
      <c r="A331" s="3">
        <f t="shared" si="5"/>
        <v>329</v>
      </c>
    </row>
    <row r="332" spans="1:1" x14ac:dyDescent="0.25">
      <c r="A332" s="3">
        <f t="shared" si="5"/>
        <v>330</v>
      </c>
    </row>
    <row r="333" spans="1:1" x14ac:dyDescent="0.25">
      <c r="A333" s="3">
        <f t="shared" si="5"/>
        <v>331</v>
      </c>
    </row>
    <row r="334" spans="1:1" x14ac:dyDescent="0.25">
      <c r="A334" s="3">
        <f t="shared" si="5"/>
        <v>332</v>
      </c>
    </row>
    <row r="335" spans="1:1" x14ac:dyDescent="0.25">
      <c r="A335" s="3">
        <f t="shared" si="5"/>
        <v>333</v>
      </c>
    </row>
    <row r="336" spans="1:1" x14ac:dyDescent="0.25">
      <c r="A336" s="3">
        <f t="shared" si="5"/>
        <v>334</v>
      </c>
    </row>
    <row r="337" spans="1:1" x14ac:dyDescent="0.25">
      <c r="A337" s="3">
        <f t="shared" si="5"/>
        <v>335</v>
      </c>
    </row>
    <row r="338" spans="1:1" x14ac:dyDescent="0.25">
      <c r="A338" s="3">
        <f t="shared" si="5"/>
        <v>336</v>
      </c>
    </row>
    <row r="339" spans="1:1" x14ac:dyDescent="0.25">
      <c r="A339" s="3">
        <f t="shared" si="5"/>
        <v>337</v>
      </c>
    </row>
    <row r="340" spans="1:1" x14ac:dyDescent="0.25">
      <c r="A340" s="3">
        <f t="shared" si="5"/>
        <v>338</v>
      </c>
    </row>
    <row r="341" spans="1:1" x14ac:dyDescent="0.25">
      <c r="A341" s="3">
        <f t="shared" si="5"/>
        <v>339</v>
      </c>
    </row>
    <row r="342" spans="1:1" x14ac:dyDescent="0.25">
      <c r="A342" s="3">
        <f t="shared" si="5"/>
        <v>340</v>
      </c>
    </row>
    <row r="343" spans="1:1" x14ac:dyDescent="0.25">
      <c r="A343" s="3">
        <f t="shared" si="5"/>
        <v>341</v>
      </c>
    </row>
    <row r="344" spans="1:1" x14ac:dyDescent="0.25">
      <c r="A344" s="3">
        <f t="shared" si="5"/>
        <v>342</v>
      </c>
    </row>
    <row r="345" spans="1:1" x14ac:dyDescent="0.25">
      <c r="A345" s="3">
        <f t="shared" si="5"/>
        <v>343</v>
      </c>
    </row>
    <row r="346" spans="1:1" x14ac:dyDescent="0.25">
      <c r="A346" s="3">
        <f t="shared" si="5"/>
        <v>344</v>
      </c>
    </row>
    <row r="347" spans="1:1" x14ac:dyDescent="0.25">
      <c r="A347" s="3">
        <f t="shared" si="5"/>
        <v>345</v>
      </c>
    </row>
    <row r="348" spans="1:1" x14ac:dyDescent="0.25">
      <c r="A348" s="3">
        <f t="shared" si="5"/>
        <v>346</v>
      </c>
    </row>
    <row r="349" spans="1:1" x14ac:dyDescent="0.25">
      <c r="A349" s="3">
        <f t="shared" si="5"/>
        <v>347</v>
      </c>
    </row>
    <row r="350" spans="1:1" x14ac:dyDescent="0.25">
      <c r="A350" s="3">
        <f t="shared" si="5"/>
        <v>348</v>
      </c>
    </row>
    <row r="351" spans="1:1" x14ac:dyDescent="0.25">
      <c r="A351" s="3">
        <f t="shared" si="5"/>
        <v>349</v>
      </c>
    </row>
    <row r="352" spans="1:1" x14ac:dyDescent="0.25">
      <c r="A352" s="3">
        <f t="shared" si="5"/>
        <v>350</v>
      </c>
    </row>
    <row r="353" spans="1:1" x14ac:dyDescent="0.25">
      <c r="A353" s="3">
        <f t="shared" si="5"/>
        <v>351</v>
      </c>
    </row>
    <row r="354" spans="1:1" x14ac:dyDescent="0.25">
      <c r="A354" s="3">
        <f t="shared" si="5"/>
        <v>352</v>
      </c>
    </row>
    <row r="355" spans="1:1" x14ac:dyDescent="0.25">
      <c r="A355" s="3">
        <f t="shared" si="5"/>
        <v>353</v>
      </c>
    </row>
    <row r="356" spans="1:1" x14ac:dyDescent="0.25">
      <c r="A356" s="3">
        <f t="shared" si="5"/>
        <v>354</v>
      </c>
    </row>
    <row r="357" spans="1:1" x14ac:dyDescent="0.25">
      <c r="A357" s="3">
        <f t="shared" si="5"/>
        <v>355</v>
      </c>
    </row>
    <row r="358" spans="1:1" x14ac:dyDescent="0.25">
      <c r="A358" s="3">
        <f t="shared" si="5"/>
        <v>356</v>
      </c>
    </row>
    <row r="359" spans="1:1" x14ac:dyDescent="0.25">
      <c r="A359" s="3">
        <f t="shared" si="5"/>
        <v>357</v>
      </c>
    </row>
    <row r="360" spans="1:1" x14ac:dyDescent="0.25">
      <c r="A360" s="3">
        <f t="shared" si="5"/>
        <v>358</v>
      </c>
    </row>
    <row r="361" spans="1:1" x14ac:dyDescent="0.25">
      <c r="A361" s="3">
        <f t="shared" si="5"/>
        <v>359</v>
      </c>
    </row>
    <row r="362" spans="1:1" x14ac:dyDescent="0.25">
      <c r="A362" s="3">
        <f t="shared" si="5"/>
        <v>360</v>
      </c>
    </row>
    <row r="363" spans="1:1" x14ac:dyDescent="0.25">
      <c r="A363" s="3">
        <f t="shared" si="5"/>
        <v>361</v>
      </c>
    </row>
    <row r="364" spans="1:1" x14ac:dyDescent="0.25">
      <c r="A364" s="3">
        <f t="shared" si="5"/>
        <v>362</v>
      </c>
    </row>
    <row r="365" spans="1:1" x14ac:dyDescent="0.25">
      <c r="A365" s="3">
        <f t="shared" si="5"/>
        <v>363</v>
      </c>
    </row>
    <row r="366" spans="1:1" x14ac:dyDescent="0.25">
      <c r="A366" s="3">
        <f t="shared" si="5"/>
        <v>364</v>
      </c>
    </row>
    <row r="367" spans="1:1" x14ac:dyDescent="0.25">
      <c r="A367" s="3">
        <f t="shared" si="5"/>
        <v>365</v>
      </c>
    </row>
    <row r="368" spans="1:1" x14ac:dyDescent="0.25">
      <c r="A368" s="3">
        <f t="shared" si="5"/>
        <v>366</v>
      </c>
    </row>
    <row r="369" spans="1:1" x14ac:dyDescent="0.25">
      <c r="A369" s="3">
        <f t="shared" si="5"/>
        <v>367</v>
      </c>
    </row>
    <row r="370" spans="1:1" x14ac:dyDescent="0.25">
      <c r="A370" s="3">
        <f t="shared" si="5"/>
        <v>368</v>
      </c>
    </row>
    <row r="371" spans="1:1" x14ac:dyDescent="0.25">
      <c r="A371" s="3">
        <f t="shared" si="5"/>
        <v>369</v>
      </c>
    </row>
    <row r="372" spans="1:1" x14ac:dyDescent="0.25">
      <c r="A372" s="3">
        <f t="shared" si="5"/>
        <v>370</v>
      </c>
    </row>
    <row r="373" spans="1:1" x14ac:dyDescent="0.25">
      <c r="A373" s="3">
        <f t="shared" si="5"/>
        <v>371</v>
      </c>
    </row>
    <row r="374" spans="1:1" x14ac:dyDescent="0.25">
      <c r="A374" s="3">
        <f t="shared" si="5"/>
        <v>372</v>
      </c>
    </row>
    <row r="375" spans="1:1" x14ac:dyDescent="0.25">
      <c r="A375" s="3">
        <f t="shared" si="5"/>
        <v>373</v>
      </c>
    </row>
    <row r="376" spans="1:1" x14ac:dyDescent="0.25">
      <c r="A376" s="3">
        <f t="shared" si="5"/>
        <v>374</v>
      </c>
    </row>
    <row r="377" spans="1:1" x14ac:dyDescent="0.25">
      <c r="A377" s="3">
        <f t="shared" si="5"/>
        <v>375</v>
      </c>
    </row>
    <row r="378" spans="1:1" x14ac:dyDescent="0.25">
      <c r="A378" s="3">
        <f t="shared" si="5"/>
        <v>376</v>
      </c>
    </row>
    <row r="379" spans="1:1" x14ac:dyDescent="0.25">
      <c r="A379" s="3">
        <f t="shared" si="5"/>
        <v>377</v>
      </c>
    </row>
    <row r="380" spans="1:1" x14ac:dyDescent="0.25">
      <c r="A380" s="3">
        <f t="shared" si="5"/>
        <v>378</v>
      </c>
    </row>
    <row r="381" spans="1:1" x14ac:dyDescent="0.25">
      <c r="A381" s="3">
        <f t="shared" si="5"/>
        <v>379</v>
      </c>
    </row>
    <row r="382" spans="1:1" x14ac:dyDescent="0.25">
      <c r="A382" s="3">
        <f t="shared" si="5"/>
        <v>380</v>
      </c>
    </row>
    <row r="383" spans="1:1" x14ac:dyDescent="0.25">
      <c r="A383" s="3">
        <f t="shared" si="5"/>
        <v>381</v>
      </c>
    </row>
    <row r="384" spans="1:1" x14ac:dyDescent="0.25">
      <c r="A384" s="3">
        <f t="shared" si="5"/>
        <v>382</v>
      </c>
    </row>
    <row r="385" spans="1:1" x14ac:dyDescent="0.25">
      <c r="A385" s="3">
        <f t="shared" si="5"/>
        <v>383</v>
      </c>
    </row>
    <row r="386" spans="1:1" x14ac:dyDescent="0.25">
      <c r="A386" s="3">
        <f t="shared" si="5"/>
        <v>384</v>
      </c>
    </row>
    <row r="387" spans="1:1" x14ac:dyDescent="0.25">
      <c r="A387" s="3">
        <f t="shared" si="5"/>
        <v>385</v>
      </c>
    </row>
    <row r="388" spans="1:1" x14ac:dyDescent="0.25">
      <c r="A388" s="3">
        <f t="shared" si="5"/>
        <v>386</v>
      </c>
    </row>
    <row r="389" spans="1:1" x14ac:dyDescent="0.25">
      <c r="A389" s="3">
        <f t="shared" ref="A389:A452" si="6">A388+1</f>
        <v>387</v>
      </c>
    </row>
    <row r="390" spans="1:1" x14ac:dyDescent="0.25">
      <c r="A390" s="3">
        <f t="shared" si="6"/>
        <v>388</v>
      </c>
    </row>
    <row r="391" spans="1:1" x14ac:dyDescent="0.25">
      <c r="A391" s="3">
        <f t="shared" si="6"/>
        <v>389</v>
      </c>
    </row>
    <row r="392" spans="1:1" x14ac:dyDescent="0.25">
      <c r="A392" s="3">
        <f t="shared" si="6"/>
        <v>390</v>
      </c>
    </row>
    <row r="393" spans="1:1" x14ac:dyDescent="0.25">
      <c r="A393" s="3">
        <f t="shared" si="6"/>
        <v>391</v>
      </c>
    </row>
    <row r="394" spans="1:1" x14ac:dyDescent="0.25">
      <c r="A394" s="3">
        <f t="shared" si="6"/>
        <v>392</v>
      </c>
    </row>
    <row r="395" spans="1:1" x14ac:dyDescent="0.25">
      <c r="A395" s="3">
        <f t="shared" si="6"/>
        <v>393</v>
      </c>
    </row>
    <row r="396" spans="1:1" x14ac:dyDescent="0.25">
      <c r="A396" s="3">
        <f t="shared" si="6"/>
        <v>394</v>
      </c>
    </row>
    <row r="397" spans="1:1" x14ac:dyDescent="0.25">
      <c r="A397" s="3">
        <f t="shared" si="6"/>
        <v>395</v>
      </c>
    </row>
    <row r="398" spans="1:1" x14ac:dyDescent="0.25">
      <c r="A398" s="3">
        <f t="shared" si="6"/>
        <v>396</v>
      </c>
    </row>
    <row r="399" spans="1:1" x14ac:dyDescent="0.25">
      <c r="A399" s="3">
        <f t="shared" si="6"/>
        <v>397</v>
      </c>
    </row>
    <row r="400" spans="1:1" x14ac:dyDescent="0.25">
      <c r="A400" s="3">
        <f t="shared" si="6"/>
        <v>398</v>
      </c>
    </row>
    <row r="401" spans="1:1" x14ac:dyDescent="0.25">
      <c r="A401" s="3">
        <f t="shared" si="6"/>
        <v>399</v>
      </c>
    </row>
    <row r="402" spans="1:1" x14ac:dyDescent="0.25">
      <c r="A402" s="3">
        <f t="shared" si="6"/>
        <v>400</v>
      </c>
    </row>
    <row r="403" spans="1:1" x14ac:dyDescent="0.25">
      <c r="A403" s="3">
        <f t="shared" si="6"/>
        <v>401</v>
      </c>
    </row>
    <row r="404" spans="1:1" x14ac:dyDescent="0.25">
      <c r="A404" s="3">
        <f t="shared" si="6"/>
        <v>402</v>
      </c>
    </row>
    <row r="405" spans="1:1" x14ac:dyDescent="0.25">
      <c r="A405" s="3">
        <f t="shared" si="6"/>
        <v>403</v>
      </c>
    </row>
    <row r="406" spans="1:1" x14ac:dyDescent="0.25">
      <c r="A406" s="3">
        <f t="shared" si="6"/>
        <v>404</v>
      </c>
    </row>
    <row r="407" spans="1:1" x14ac:dyDescent="0.25">
      <c r="A407" s="3">
        <f t="shared" si="6"/>
        <v>405</v>
      </c>
    </row>
    <row r="408" spans="1:1" x14ac:dyDescent="0.25">
      <c r="A408" s="3">
        <f t="shared" si="6"/>
        <v>406</v>
      </c>
    </row>
    <row r="409" spans="1:1" x14ac:dyDescent="0.25">
      <c r="A409" s="3">
        <f t="shared" si="6"/>
        <v>407</v>
      </c>
    </row>
    <row r="410" spans="1:1" x14ac:dyDescent="0.25">
      <c r="A410" s="3">
        <f t="shared" si="6"/>
        <v>408</v>
      </c>
    </row>
    <row r="411" spans="1:1" x14ac:dyDescent="0.25">
      <c r="A411" s="3">
        <f t="shared" si="6"/>
        <v>409</v>
      </c>
    </row>
    <row r="412" spans="1:1" x14ac:dyDescent="0.25">
      <c r="A412" s="3">
        <f t="shared" si="6"/>
        <v>410</v>
      </c>
    </row>
    <row r="413" spans="1:1" x14ac:dyDescent="0.25">
      <c r="A413" s="3">
        <f t="shared" si="6"/>
        <v>411</v>
      </c>
    </row>
    <row r="414" spans="1:1" x14ac:dyDescent="0.25">
      <c r="A414" s="3">
        <f t="shared" si="6"/>
        <v>412</v>
      </c>
    </row>
    <row r="415" spans="1:1" x14ac:dyDescent="0.25">
      <c r="A415" s="3">
        <f t="shared" si="6"/>
        <v>413</v>
      </c>
    </row>
    <row r="416" spans="1:1" x14ac:dyDescent="0.25">
      <c r="A416" s="3">
        <f t="shared" si="6"/>
        <v>414</v>
      </c>
    </row>
    <row r="417" spans="1:1" x14ac:dyDescent="0.25">
      <c r="A417" s="3">
        <f t="shared" si="6"/>
        <v>415</v>
      </c>
    </row>
    <row r="418" spans="1:1" x14ac:dyDescent="0.25">
      <c r="A418" s="3">
        <f t="shared" si="6"/>
        <v>416</v>
      </c>
    </row>
    <row r="419" spans="1:1" x14ac:dyDescent="0.25">
      <c r="A419" s="3">
        <f t="shared" si="6"/>
        <v>417</v>
      </c>
    </row>
    <row r="420" spans="1:1" x14ac:dyDescent="0.25">
      <c r="A420" s="3">
        <f t="shared" si="6"/>
        <v>418</v>
      </c>
    </row>
    <row r="421" spans="1:1" x14ac:dyDescent="0.25">
      <c r="A421" s="3">
        <f t="shared" si="6"/>
        <v>419</v>
      </c>
    </row>
    <row r="422" spans="1:1" x14ac:dyDescent="0.25">
      <c r="A422" s="3">
        <f t="shared" si="6"/>
        <v>420</v>
      </c>
    </row>
    <row r="423" spans="1:1" x14ac:dyDescent="0.25">
      <c r="A423" s="3">
        <f t="shared" si="6"/>
        <v>421</v>
      </c>
    </row>
    <row r="424" spans="1:1" x14ac:dyDescent="0.25">
      <c r="A424" s="3">
        <f t="shared" si="6"/>
        <v>422</v>
      </c>
    </row>
    <row r="425" spans="1:1" x14ac:dyDescent="0.25">
      <c r="A425" s="3">
        <f t="shared" si="6"/>
        <v>423</v>
      </c>
    </row>
    <row r="426" spans="1:1" x14ac:dyDescent="0.25">
      <c r="A426" s="3">
        <f t="shared" si="6"/>
        <v>424</v>
      </c>
    </row>
    <row r="427" spans="1:1" x14ac:dyDescent="0.25">
      <c r="A427" s="3">
        <f t="shared" si="6"/>
        <v>425</v>
      </c>
    </row>
    <row r="428" spans="1:1" x14ac:dyDescent="0.25">
      <c r="A428" s="3">
        <f t="shared" si="6"/>
        <v>426</v>
      </c>
    </row>
    <row r="429" spans="1:1" x14ac:dyDescent="0.25">
      <c r="A429" s="3">
        <f t="shared" si="6"/>
        <v>427</v>
      </c>
    </row>
    <row r="430" spans="1:1" x14ac:dyDescent="0.25">
      <c r="A430" s="3">
        <f t="shared" si="6"/>
        <v>428</v>
      </c>
    </row>
    <row r="431" spans="1:1" x14ac:dyDescent="0.25">
      <c r="A431" s="3">
        <f t="shared" si="6"/>
        <v>429</v>
      </c>
    </row>
    <row r="432" spans="1:1" x14ac:dyDescent="0.25">
      <c r="A432" s="3">
        <f t="shared" si="6"/>
        <v>430</v>
      </c>
    </row>
    <row r="433" spans="1:1" x14ac:dyDescent="0.25">
      <c r="A433" s="3">
        <f t="shared" si="6"/>
        <v>431</v>
      </c>
    </row>
    <row r="434" spans="1:1" x14ac:dyDescent="0.25">
      <c r="A434" s="3">
        <f t="shared" si="6"/>
        <v>432</v>
      </c>
    </row>
    <row r="435" spans="1:1" x14ac:dyDescent="0.25">
      <c r="A435" s="3">
        <f t="shared" si="6"/>
        <v>433</v>
      </c>
    </row>
    <row r="436" spans="1:1" x14ac:dyDescent="0.25">
      <c r="A436" s="3">
        <f t="shared" si="6"/>
        <v>434</v>
      </c>
    </row>
    <row r="437" spans="1:1" x14ac:dyDescent="0.25">
      <c r="A437" s="3">
        <f t="shared" si="6"/>
        <v>435</v>
      </c>
    </row>
    <row r="438" spans="1:1" x14ac:dyDescent="0.25">
      <c r="A438" s="3">
        <f t="shared" si="6"/>
        <v>436</v>
      </c>
    </row>
    <row r="439" spans="1:1" x14ac:dyDescent="0.25">
      <c r="A439" s="3">
        <f t="shared" si="6"/>
        <v>437</v>
      </c>
    </row>
    <row r="440" spans="1:1" x14ac:dyDescent="0.25">
      <c r="A440" s="3">
        <f t="shared" si="6"/>
        <v>438</v>
      </c>
    </row>
    <row r="441" spans="1:1" x14ac:dyDescent="0.25">
      <c r="A441" s="3">
        <f t="shared" si="6"/>
        <v>439</v>
      </c>
    </row>
    <row r="442" spans="1:1" x14ac:dyDescent="0.25">
      <c r="A442" s="3">
        <f t="shared" si="6"/>
        <v>440</v>
      </c>
    </row>
    <row r="443" spans="1:1" x14ac:dyDescent="0.25">
      <c r="A443" s="3">
        <f t="shared" si="6"/>
        <v>441</v>
      </c>
    </row>
    <row r="444" spans="1:1" x14ac:dyDescent="0.25">
      <c r="A444" s="3">
        <f t="shared" si="6"/>
        <v>442</v>
      </c>
    </row>
    <row r="445" spans="1:1" x14ac:dyDescent="0.25">
      <c r="A445" s="3">
        <f t="shared" si="6"/>
        <v>443</v>
      </c>
    </row>
    <row r="446" spans="1:1" x14ac:dyDescent="0.25">
      <c r="A446" s="3">
        <f t="shared" si="6"/>
        <v>444</v>
      </c>
    </row>
    <row r="447" spans="1:1" x14ac:dyDescent="0.25">
      <c r="A447" s="3">
        <f t="shared" si="6"/>
        <v>445</v>
      </c>
    </row>
    <row r="448" spans="1:1" x14ac:dyDescent="0.25">
      <c r="A448" s="3">
        <f t="shared" si="6"/>
        <v>446</v>
      </c>
    </row>
    <row r="449" spans="1:1" x14ac:dyDescent="0.25">
      <c r="A449" s="3">
        <f t="shared" si="6"/>
        <v>447</v>
      </c>
    </row>
    <row r="450" spans="1:1" x14ac:dyDescent="0.25">
      <c r="A450" s="3">
        <f t="shared" si="6"/>
        <v>448</v>
      </c>
    </row>
    <row r="451" spans="1:1" x14ac:dyDescent="0.25">
      <c r="A451" s="3">
        <f t="shared" si="6"/>
        <v>449</v>
      </c>
    </row>
    <row r="452" spans="1:1" x14ac:dyDescent="0.25">
      <c r="A452" s="3">
        <f t="shared" si="6"/>
        <v>450</v>
      </c>
    </row>
    <row r="453" spans="1:1" x14ac:dyDescent="0.25">
      <c r="A453" s="3">
        <f t="shared" ref="A453:A516" si="7">A452+1</f>
        <v>451</v>
      </c>
    </row>
    <row r="454" spans="1:1" x14ac:dyDescent="0.25">
      <c r="A454" s="3">
        <f t="shared" si="7"/>
        <v>452</v>
      </c>
    </row>
    <row r="455" spans="1:1" x14ac:dyDescent="0.25">
      <c r="A455" s="3">
        <f t="shared" si="7"/>
        <v>453</v>
      </c>
    </row>
    <row r="456" spans="1:1" x14ac:dyDescent="0.25">
      <c r="A456" s="3">
        <f t="shared" si="7"/>
        <v>454</v>
      </c>
    </row>
    <row r="457" spans="1:1" x14ac:dyDescent="0.25">
      <c r="A457" s="3">
        <f t="shared" si="7"/>
        <v>455</v>
      </c>
    </row>
    <row r="458" spans="1:1" x14ac:dyDescent="0.25">
      <c r="A458" s="3">
        <f t="shared" si="7"/>
        <v>456</v>
      </c>
    </row>
    <row r="459" spans="1:1" x14ac:dyDescent="0.25">
      <c r="A459" s="3">
        <f t="shared" si="7"/>
        <v>457</v>
      </c>
    </row>
    <row r="460" spans="1:1" x14ac:dyDescent="0.25">
      <c r="A460" s="3">
        <f t="shared" si="7"/>
        <v>458</v>
      </c>
    </row>
    <row r="461" spans="1:1" x14ac:dyDescent="0.25">
      <c r="A461" s="3">
        <f t="shared" si="7"/>
        <v>459</v>
      </c>
    </row>
    <row r="462" spans="1:1" x14ac:dyDescent="0.25">
      <c r="A462" s="3">
        <f t="shared" si="7"/>
        <v>460</v>
      </c>
    </row>
    <row r="463" spans="1:1" x14ac:dyDescent="0.25">
      <c r="A463" s="3">
        <f t="shared" si="7"/>
        <v>461</v>
      </c>
    </row>
    <row r="464" spans="1:1" x14ac:dyDescent="0.25">
      <c r="A464" s="3">
        <f t="shared" si="7"/>
        <v>462</v>
      </c>
    </row>
    <row r="465" spans="1:1" x14ac:dyDescent="0.25">
      <c r="A465" s="3">
        <f t="shared" si="7"/>
        <v>463</v>
      </c>
    </row>
    <row r="466" spans="1:1" x14ac:dyDescent="0.25">
      <c r="A466" s="3">
        <f t="shared" si="7"/>
        <v>464</v>
      </c>
    </row>
    <row r="467" spans="1:1" x14ac:dyDescent="0.25">
      <c r="A467" s="3">
        <f t="shared" si="7"/>
        <v>465</v>
      </c>
    </row>
    <row r="468" spans="1:1" x14ac:dyDescent="0.25">
      <c r="A468" s="3">
        <f t="shared" si="7"/>
        <v>466</v>
      </c>
    </row>
    <row r="469" spans="1:1" x14ac:dyDescent="0.25">
      <c r="A469" s="3">
        <f t="shared" si="7"/>
        <v>467</v>
      </c>
    </row>
    <row r="470" spans="1:1" x14ac:dyDescent="0.25">
      <c r="A470" s="3">
        <f t="shared" si="7"/>
        <v>468</v>
      </c>
    </row>
    <row r="471" spans="1:1" x14ac:dyDescent="0.25">
      <c r="A471" s="3">
        <f t="shared" si="7"/>
        <v>469</v>
      </c>
    </row>
    <row r="472" spans="1:1" x14ac:dyDescent="0.25">
      <c r="A472" s="3">
        <f t="shared" si="7"/>
        <v>470</v>
      </c>
    </row>
    <row r="473" spans="1:1" x14ac:dyDescent="0.25">
      <c r="A473" s="3">
        <f t="shared" si="7"/>
        <v>471</v>
      </c>
    </row>
    <row r="474" spans="1:1" x14ac:dyDescent="0.25">
      <c r="A474" s="3">
        <f t="shared" si="7"/>
        <v>472</v>
      </c>
    </row>
    <row r="475" spans="1:1" x14ac:dyDescent="0.25">
      <c r="A475" s="3">
        <f t="shared" si="7"/>
        <v>473</v>
      </c>
    </row>
    <row r="476" spans="1:1" x14ac:dyDescent="0.25">
      <c r="A476" s="3">
        <f t="shared" si="7"/>
        <v>474</v>
      </c>
    </row>
    <row r="477" spans="1:1" x14ac:dyDescent="0.25">
      <c r="A477" s="3">
        <f t="shared" si="7"/>
        <v>475</v>
      </c>
    </row>
    <row r="478" spans="1:1" x14ac:dyDescent="0.25">
      <c r="A478" s="3">
        <f t="shared" si="7"/>
        <v>476</v>
      </c>
    </row>
    <row r="479" spans="1:1" x14ac:dyDescent="0.25">
      <c r="A479" s="3">
        <f t="shared" si="7"/>
        <v>477</v>
      </c>
    </row>
    <row r="480" spans="1:1" x14ac:dyDescent="0.25">
      <c r="A480" s="3">
        <f t="shared" si="7"/>
        <v>478</v>
      </c>
    </row>
    <row r="481" spans="1:1" x14ac:dyDescent="0.25">
      <c r="A481" s="3">
        <f t="shared" si="7"/>
        <v>479</v>
      </c>
    </row>
    <row r="482" spans="1:1" x14ac:dyDescent="0.25">
      <c r="A482" s="3">
        <f t="shared" si="7"/>
        <v>480</v>
      </c>
    </row>
    <row r="483" spans="1:1" x14ac:dyDescent="0.25">
      <c r="A483" s="3">
        <f t="shared" si="7"/>
        <v>481</v>
      </c>
    </row>
    <row r="484" spans="1:1" x14ac:dyDescent="0.25">
      <c r="A484" s="3">
        <f t="shared" si="7"/>
        <v>482</v>
      </c>
    </row>
    <row r="485" spans="1:1" x14ac:dyDescent="0.25">
      <c r="A485" s="3">
        <f t="shared" si="7"/>
        <v>483</v>
      </c>
    </row>
    <row r="486" spans="1:1" x14ac:dyDescent="0.25">
      <c r="A486" s="3">
        <f t="shared" si="7"/>
        <v>484</v>
      </c>
    </row>
    <row r="487" spans="1:1" x14ac:dyDescent="0.25">
      <c r="A487" s="3">
        <f t="shared" si="7"/>
        <v>485</v>
      </c>
    </row>
    <row r="488" spans="1:1" x14ac:dyDescent="0.25">
      <c r="A488" s="3">
        <f t="shared" si="7"/>
        <v>486</v>
      </c>
    </row>
    <row r="489" spans="1:1" x14ac:dyDescent="0.25">
      <c r="A489" s="3">
        <f t="shared" si="7"/>
        <v>487</v>
      </c>
    </row>
    <row r="490" spans="1:1" x14ac:dyDescent="0.25">
      <c r="A490" s="3">
        <f t="shared" si="7"/>
        <v>488</v>
      </c>
    </row>
    <row r="491" spans="1:1" x14ac:dyDescent="0.25">
      <c r="A491" s="3">
        <f t="shared" si="7"/>
        <v>489</v>
      </c>
    </row>
    <row r="492" spans="1:1" x14ac:dyDescent="0.25">
      <c r="A492" s="3">
        <f t="shared" si="7"/>
        <v>490</v>
      </c>
    </row>
    <row r="493" spans="1:1" x14ac:dyDescent="0.25">
      <c r="A493" s="3">
        <f t="shared" si="7"/>
        <v>491</v>
      </c>
    </row>
    <row r="494" spans="1:1" x14ac:dyDescent="0.25">
      <c r="A494" s="3">
        <f t="shared" si="7"/>
        <v>492</v>
      </c>
    </row>
    <row r="495" spans="1:1" x14ac:dyDescent="0.25">
      <c r="A495" s="3">
        <f t="shared" si="7"/>
        <v>493</v>
      </c>
    </row>
    <row r="496" spans="1:1" x14ac:dyDescent="0.25">
      <c r="A496" s="3">
        <f t="shared" si="7"/>
        <v>494</v>
      </c>
    </row>
    <row r="497" spans="1:1" x14ac:dyDescent="0.25">
      <c r="A497" s="3">
        <f t="shared" si="7"/>
        <v>495</v>
      </c>
    </row>
    <row r="498" spans="1:1" x14ac:dyDescent="0.25">
      <c r="A498" s="3">
        <f t="shared" si="7"/>
        <v>496</v>
      </c>
    </row>
    <row r="499" spans="1:1" x14ac:dyDescent="0.25">
      <c r="A499" s="3">
        <f t="shared" si="7"/>
        <v>497</v>
      </c>
    </row>
    <row r="500" spans="1:1" x14ac:dyDescent="0.25">
      <c r="A500" s="3">
        <f t="shared" si="7"/>
        <v>498</v>
      </c>
    </row>
    <row r="501" spans="1:1" x14ac:dyDescent="0.25">
      <c r="A501" s="3">
        <f t="shared" si="7"/>
        <v>499</v>
      </c>
    </row>
    <row r="502" spans="1:1" x14ac:dyDescent="0.25">
      <c r="A502" s="3">
        <f t="shared" si="7"/>
        <v>500</v>
      </c>
    </row>
    <row r="503" spans="1:1" x14ac:dyDescent="0.25">
      <c r="A503" s="3">
        <f t="shared" si="7"/>
        <v>501</v>
      </c>
    </row>
    <row r="504" spans="1:1" x14ac:dyDescent="0.25">
      <c r="A504" s="3">
        <f t="shared" si="7"/>
        <v>502</v>
      </c>
    </row>
    <row r="505" spans="1:1" x14ac:dyDescent="0.25">
      <c r="A505" s="3">
        <f t="shared" si="7"/>
        <v>503</v>
      </c>
    </row>
    <row r="506" spans="1:1" x14ac:dyDescent="0.25">
      <c r="A506" s="3">
        <f t="shared" si="7"/>
        <v>504</v>
      </c>
    </row>
    <row r="507" spans="1:1" x14ac:dyDescent="0.25">
      <c r="A507" s="3">
        <f t="shared" si="7"/>
        <v>505</v>
      </c>
    </row>
    <row r="508" spans="1:1" x14ac:dyDescent="0.25">
      <c r="A508" s="3">
        <f t="shared" si="7"/>
        <v>506</v>
      </c>
    </row>
    <row r="509" spans="1:1" x14ac:dyDescent="0.25">
      <c r="A509" s="3">
        <f t="shared" si="7"/>
        <v>507</v>
      </c>
    </row>
    <row r="510" spans="1:1" x14ac:dyDescent="0.25">
      <c r="A510" s="3">
        <f t="shared" si="7"/>
        <v>508</v>
      </c>
    </row>
    <row r="511" spans="1:1" x14ac:dyDescent="0.25">
      <c r="A511" s="3">
        <f t="shared" si="7"/>
        <v>509</v>
      </c>
    </row>
    <row r="512" spans="1:1" x14ac:dyDescent="0.25">
      <c r="A512" s="3">
        <f t="shared" si="7"/>
        <v>510</v>
      </c>
    </row>
    <row r="513" spans="1:1" x14ac:dyDescent="0.25">
      <c r="A513" s="3">
        <f t="shared" si="7"/>
        <v>511</v>
      </c>
    </row>
    <row r="514" spans="1:1" x14ac:dyDescent="0.25">
      <c r="A514" s="3">
        <f t="shared" si="7"/>
        <v>512</v>
      </c>
    </row>
    <row r="515" spans="1:1" x14ac:dyDescent="0.25">
      <c r="A515" s="3">
        <f t="shared" si="7"/>
        <v>513</v>
      </c>
    </row>
    <row r="516" spans="1:1" x14ac:dyDescent="0.25">
      <c r="A516" s="3">
        <f t="shared" si="7"/>
        <v>514</v>
      </c>
    </row>
    <row r="517" spans="1:1" x14ac:dyDescent="0.25">
      <c r="A517" s="3">
        <f t="shared" ref="A517:A580" si="8">A516+1</f>
        <v>515</v>
      </c>
    </row>
    <row r="518" spans="1:1" x14ac:dyDescent="0.25">
      <c r="A518" s="3">
        <f t="shared" si="8"/>
        <v>516</v>
      </c>
    </row>
    <row r="519" spans="1:1" x14ac:dyDescent="0.25">
      <c r="A519" s="3">
        <f t="shared" si="8"/>
        <v>517</v>
      </c>
    </row>
    <row r="520" spans="1:1" x14ac:dyDescent="0.25">
      <c r="A520" s="3">
        <f t="shared" si="8"/>
        <v>518</v>
      </c>
    </row>
    <row r="521" spans="1:1" x14ac:dyDescent="0.25">
      <c r="A521" s="3">
        <f t="shared" si="8"/>
        <v>519</v>
      </c>
    </row>
    <row r="522" spans="1:1" x14ac:dyDescent="0.25">
      <c r="A522" s="3">
        <f t="shared" si="8"/>
        <v>520</v>
      </c>
    </row>
    <row r="523" spans="1:1" x14ac:dyDescent="0.25">
      <c r="A523" s="3">
        <f t="shared" si="8"/>
        <v>521</v>
      </c>
    </row>
    <row r="524" spans="1:1" x14ac:dyDescent="0.25">
      <c r="A524" s="3">
        <f t="shared" si="8"/>
        <v>522</v>
      </c>
    </row>
    <row r="525" spans="1:1" x14ac:dyDescent="0.25">
      <c r="A525" s="3">
        <f t="shared" si="8"/>
        <v>523</v>
      </c>
    </row>
    <row r="526" spans="1:1" x14ac:dyDescent="0.25">
      <c r="A526" s="3">
        <f t="shared" si="8"/>
        <v>524</v>
      </c>
    </row>
    <row r="527" spans="1:1" x14ac:dyDescent="0.25">
      <c r="A527" s="3">
        <f t="shared" si="8"/>
        <v>525</v>
      </c>
    </row>
    <row r="528" spans="1:1" x14ac:dyDescent="0.25">
      <c r="A528" s="3">
        <f t="shared" si="8"/>
        <v>526</v>
      </c>
    </row>
    <row r="529" spans="1:1" x14ac:dyDescent="0.25">
      <c r="A529" s="3">
        <f t="shared" si="8"/>
        <v>527</v>
      </c>
    </row>
    <row r="530" spans="1:1" x14ac:dyDescent="0.25">
      <c r="A530" s="3">
        <f t="shared" si="8"/>
        <v>528</v>
      </c>
    </row>
    <row r="531" spans="1:1" x14ac:dyDescent="0.25">
      <c r="A531" s="3">
        <f t="shared" si="8"/>
        <v>529</v>
      </c>
    </row>
    <row r="532" spans="1:1" x14ac:dyDescent="0.25">
      <c r="A532" s="3">
        <f t="shared" si="8"/>
        <v>530</v>
      </c>
    </row>
    <row r="533" spans="1:1" x14ac:dyDescent="0.25">
      <c r="A533" s="3">
        <f t="shared" si="8"/>
        <v>531</v>
      </c>
    </row>
    <row r="534" spans="1:1" x14ac:dyDescent="0.25">
      <c r="A534" s="3">
        <f t="shared" si="8"/>
        <v>532</v>
      </c>
    </row>
    <row r="535" spans="1:1" x14ac:dyDescent="0.25">
      <c r="A535" s="3">
        <f t="shared" si="8"/>
        <v>533</v>
      </c>
    </row>
    <row r="536" spans="1:1" x14ac:dyDescent="0.25">
      <c r="A536" s="3">
        <f t="shared" si="8"/>
        <v>534</v>
      </c>
    </row>
    <row r="537" spans="1:1" x14ac:dyDescent="0.25">
      <c r="A537" s="3">
        <f t="shared" si="8"/>
        <v>535</v>
      </c>
    </row>
    <row r="538" spans="1:1" x14ac:dyDescent="0.25">
      <c r="A538" s="3">
        <f t="shared" si="8"/>
        <v>536</v>
      </c>
    </row>
    <row r="539" spans="1:1" x14ac:dyDescent="0.25">
      <c r="A539" s="3">
        <f t="shared" si="8"/>
        <v>537</v>
      </c>
    </row>
    <row r="540" spans="1:1" x14ac:dyDescent="0.25">
      <c r="A540" s="3">
        <f t="shared" si="8"/>
        <v>538</v>
      </c>
    </row>
    <row r="541" spans="1:1" x14ac:dyDescent="0.25">
      <c r="A541" s="3">
        <f t="shared" si="8"/>
        <v>539</v>
      </c>
    </row>
    <row r="542" spans="1:1" x14ac:dyDescent="0.25">
      <c r="A542" s="3">
        <f t="shared" si="8"/>
        <v>540</v>
      </c>
    </row>
    <row r="543" spans="1:1" x14ac:dyDescent="0.25">
      <c r="A543" s="3">
        <f t="shared" si="8"/>
        <v>541</v>
      </c>
    </row>
    <row r="544" spans="1:1" x14ac:dyDescent="0.25">
      <c r="A544" s="3">
        <f t="shared" si="8"/>
        <v>542</v>
      </c>
    </row>
    <row r="545" spans="1:1" x14ac:dyDescent="0.25">
      <c r="A545" s="3">
        <f t="shared" si="8"/>
        <v>543</v>
      </c>
    </row>
    <row r="546" spans="1:1" x14ac:dyDescent="0.25">
      <c r="A546" s="3">
        <f t="shared" si="8"/>
        <v>544</v>
      </c>
    </row>
    <row r="547" spans="1:1" x14ac:dyDescent="0.25">
      <c r="A547" s="3">
        <f t="shared" si="8"/>
        <v>545</v>
      </c>
    </row>
    <row r="548" spans="1:1" x14ac:dyDescent="0.25">
      <c r="A548" s="3">
        <f t="shared" si="8"/>
        <v>546</v>
      </c>
    </row>
    <row r="549" spans="1:1" x14ac:dyDescent="0.25">
      <c r="A549" s="3">
        <f t="shared" si="8"/>
        <v>547</v>
      </c>
    </row>
    <row r="550" spans="1:1" x14ac:dyDescent="0.25">
      <c r="A550" s="3">
        <f t="shared" si="8"/>
        <v>548</v>
      </c>
    </row>
    <row r="551" spans="1:1" x14ac:dyDescent="0.25">
      <c r="A551" s="3">
        <f t="shared" si="8"/>
        <v>549</v>
      </c>
    </row>
    <row r="552" spans="1:1" x14ac:dyDescent="0.25">
      <c r="A552" s="3">
        <f t="shared" si="8"/>
        <v>550</v>
      </c>
    </row>
    <row r="553" spans="1:1" x14ac:dyDescent="0.25">
      <c r="A553" s="3">
        <f t="shared" si="8"/>
        <v>551</v>
      </c>
    </row>
    <row r="554" spans="1:1" x14ac:dyDescent="0.25">
      <c r="A554" s="3">
        <f t="shared" si="8"/>
        <v>552</v>
      </c>
    </row>
    <row r="555" spans="1:1" x14ac:dyDescent="0.25">
      <c r="A555" s="3">
        <f t="shared" si="8"/>
        <v>553</v>
      </c>
    </row>
    <row r="556" spans="1:1" x14ac:dyDescent="0.25">
      <c r="A556" s="3">
        <f t="shared" si="8"/>
        <v>554</v>
      </c>
    </row>
    <row r="557" spans="1:1" x14ac:dyDescent="0.25">
      <c r="A557" s="3">
        <f t="shared" si="8"/>
        <v>555</v>
      </c>
    </row>
    <row r="558" spans="1:1" x14ac:dyDescent="0.25">
      <c r="A558" s="3">
        <f t="shared" si="8"/>
        <v>556</v>
      </c>
    </row>
    <row r="559" spans="1:1" x14ac:dyDescent="0.25">
      <c r="A559" s="3">
        <f t="shared" si="8"/>
        <v>557</v>
      </c>
    </row>
    <row r="560" spans="1:1" x14ac:dyDescent="0.25">
      <c r="A560" s="3">
        <f t="shared" si="8"/>
        <v>558</v>
      </c>
    </row>
    <row r="561" spans="1:1" x14ac:dyDescent="0.25">
      <c r="A561" s="3">
        <f t="shared" si="8"/>
        <v>559</v>
      </c>
    </row>
    <row r="562" spans="1:1" x14ac:dyDescent="0.25">
      <c r="A562" s="3">
        <f t="shared" si="8"/>
        <v>560</v>
      </c>
    </row>
    <row r="563" spans="1:1" x14ac:dyDescent="0.25">
      <c r="A563" s="3">
        <f t="shared" si="8"/>
        <v>561</v>
      </c>
    </row>
    <row r="564" spans="1:1" x14ac:dyDescent="0.25">
      <c r="A564" s="3">
        <f t="shared" si="8"/>
        <v>562</v>
      </c>
    </row>
    <row r="565" spans="1:1" x14ac:dyDescent="0.25">
      <c r="A565" s="3">
        <f t="shared" si="8"/>
        <v>563</v>
      </c>
    </row>
    <row r="566" spans="1:1" x14ac:dyDescent="0.25">
      <c r="A566" s="3">
        <f t="shared" si="8"/>
        <v>564</v>
      </c>
    </row>
    <row r="567" spans="1:1" x14ac:dyDescent="0.25">
      <c r="A567" s="3">
        <f t="shared" si="8"/>
        <v>565</v>
      </c>
    </row>
    <row r="568" spans="1:1" x14ac:dyDescent="0.25">
      <c r="A568" s="3">
        <f t="shared" si="8"/>
        <v>566</v>
      </c>
    </row>
    <row r="569" spans="1:1" x14ac:dyDescent="0.25">
      <c r="A569" s="3">
        <f t="shared" si="8"/>
        <v>567</v>
      </c>
    </row>
    <row r="570" spans="1:1" x14ac:dyDescent="0.25">
      <c r="A570" s="3">
        <f t="shared" si="8"/>
        <v>568</v>
      </c>
    </row>
    <row r="571" spans="1:1" x14ac:dyDescent="0.25">
      <c r="A571" s="3">
        <f t="shared" si="8"/>
        <v>569</v>
      </c>
    </row>
    <row r="572" spans="1:1" x14ac:dyDescent="0.25">
      <c r="A572" s="3">
        <f t="shared" si="8"/>
        <v>570</v>
      </c>
    </row>
    <row r="573" spans="1:1" x14ac:dyDescent="0.25">
      <c r="A573" s="3">
        <f t="shared" si="8"/>
        <v>571</v>
      </c>
    </row>
    <row r="574" spans="1:1" x14ac:dyDescent="0.25">
      <c r="A574" s="3">
        <f t="shared" si="8"/>
        <v>572</v>
      </c>
    </row>
    <row r="575" spans="1:1" x14ac:dyDescent="0.25">
      <c r="A575" s="3">
        <f t="shared" si="8"/>
        <v>573</v>
      </c>
    </row>
    <row r="576" spans="1:1" x14ac:dyDescent="0.25">
      <c r="A576" s="3">
        <f t="shared" si="8"/>
        <v>574</v>
      </c>
    </row>
    <row r="577" spans="1:1" x14ac:dyDescent="0.25">
      <c r="A577" s="3">
        <f t="shared" si="8"/>
        <v>575</v>
      </c>
    </row>
    <row r="578" spans="1:1" x14ac:dyDescent="0.25">
      <c r="A578" s="3">
        <f t="shared" si="8"/>
        <v>576</v>
      </c>
    </row>
    <row r="579" spans="1:1" x14ac:dyDescent="0.25">
      <c r="A579" s="3">
        <f t="shared" si="8"/>
        <v>577</v>
      </c>
    </row>
    <row r="580" spans="1:1" x14ac:dyDescent="0.25">
      <c r="A580" s="3">
        <f t="shared" si="8"/>
        <v>578</v>
      </c>
    </row>
    <row r="581" spans="1:1" x14ac:dyDescent="0.25">
      <c r="A581" s="3">
        <f t="shared" ref="A581:A644" si="9">A580+1</f>
        <v>579</v>
      </c>
    </row>
    <row r="582" spans="1:1" x14ac:dyDescent="0.25">
      <c r="A582" s="3">
        <f t="shared" si="9"/>
        <v>580</v>
      </c>
    </row>
    <row r="583" spans="1:1" x14ac:dyDescent="0.25">
      <c r="A583" s="3">
        <f t="shared" si="9"/>
        <v>581</v>
      </c>
    </row>
    <row r="584" spans="1:1" x14ac:dyDescent="0.25">
      <c r="A584" s="3">
        <f t="shared" si="9"/>
        <v>582</v>
      </c>
    </row>
    <row r="585" spans="1:1" x14ac:dyDescent="0.25">
      <c r="A585" s="3">
        <f t="shared" si="9"/>
        <v>583</v>
      </c>
    </row>
    <row r="586" spans="1:1" x14ac:dyDescent="0.25">
      <c r="A586" s="3">
        <f t="shared" si="9"/>
        <v>584</v>
      </c>
    </row>
    <row r="587" spans="1:1" x14ac:dyDescent="0.25">
      <c r="A587" s="3">
        <f t="shared" si="9"/>
        <v>585</v>
      </c>
    </row>
    <row r="588" spans="1:1" x14ac:dyDescent="0.25">
      <c r="A588" s="3">
        <f t="shared" si="9"/>
        <v>586</v>
      </c>
    </row>
    <row r="589" spans="1:1" x14ac:dyDescent="0.25">
      <c r="A589" s="3">
        <f t="shared" si="9"/>
        <v>587</v>
      </c>
    </row>
    <row r="590" spans="1:1" x14ac:dyDescent="0.25">
      <c r="A590" s="3">
        <f t="shared" si="9"/>
        <v>588</v>
      </c>
    </row>
    <row r="591" spans="1:1" x14ac:dyDescent="0.25">
      <c r="A591" s="3">
        <f t="shared" si="9"/>
        <v>589</v>
      </c>
    </row>
    <row r="592" spans="1:1" x14ac:dyDescent="0.25">
      <c r="A592" s="3">
        <f t="shared" si="9"/>
        <v>590</v>
      </c>
    </row>
    <row r="593" spans="1:1" x14ac:dyDescent="0.25">
      <c r="A593" s="3">
        <f t="shared" si="9"/>
        <v>591</v>
      </c>
    </row>
    <row r="594" spans="1:1" x14ac:dyDescent="0.25">
      <c r="A594" s="3">
        <f t="shared" si="9"/>
        <v>592</v>
      </c>
    </row>
    <row r="595" spans="1:1" x14ac:dyDescent="0.25">
      <c r="A595" s="3">
        <f t="shared" si="9"/>
        <v>593</v>
      </c>
    </row>
    <row r="596" spans="1:1" x14ac:dyDescent="0.25">
      <c r="A596" s="3">
        <f t="shared" si="9"/>
        <v>594</v>
      </c>
    </row>
    <row r="597" spans="1:1" x14ac:dyDescent="0.25">
      <c r="A597" s="3">
        <f t="shared" si="9"/>
        <v>595</v>
      </c>
    </row>
    <row r="598" spans="1:1" x14ac:dyDescent="0.25">
      <c r="A598" s="3">
        <f t="shared" si="9"/>
        <v>596</v>
      </c>
    </row>
    <row r="599" spans="1:1" x14ac:dyDescent="0.25">
      <c r="A599" s="3">
        <f t="shared" si="9"/>
        <v>597</v>
      </c>
    </row>
    <row r="600" spans="1:1" x14ac:dyDescent="0.25">
      <c r="A600" s="3">
        <f t="shared" si="9"/>
        <v>598</v>
      </c>
    </row>
    <row r="601" spans="1:1" x14ac:dyDescent="0.25">
      <c r="A601" s="3">
        <f t="shared" si="9"/>
        <v>599</v>
      </c>
    </row>
    <row r="602" spans="1:1" x14ac:dyDescent="0.25">
      <c r="A602" s="3">
        <f t="shared" si="9"/>
        <v>600</v>
      </c>
    </row>
    <row r="603" spans="1:1" x14ac:dyDescent="0.25">
      <c r="A603" s="3">
        <f t="shared" si="9"/>
        <v>601</v>
      </c>
    </row>
    <row r="604" spans="1:1" x14ac:dyDescent="0.25">
      <c r="A604" s="3">
        <f t="shared" si="9"/>
        <v>602</v>
      </c>
    </row>
    <row r="605" spans="1:1" x14ac:dyDescent="0.25">
      <c r="A605" s="3">
        <f t="shared" si="9"/>
        <v>603</v>
      </c>
    </row>
    <row r="606" spans="1:1" x14ac:dyDescent="0.25">
      <c r="A606" s="3">
        <f t="shared" si="9"/>
        <v>604</v>
      </c>
    </row>
    <row r="607" spans="1:1" x14ac:dyDescent="0.25">
      <c r="A607" s="3">
        <f t="shared" si="9"/>
        <v>605</v>
      </c>
    </row>
    <row r="608" spans="1:1" x14ac:dyDescent="0.25">
      <c r="A608" s="3">
        <f t="shared" si="9"/>
        <v>606</v>
      </c>
    </row>
    <row r="609" spans="1:1" x14ac:dyDescent="0.25">
      <c r="A609" s="3">
        <f t="shared" si="9"/>
        <v>607</v>
      </c>
    </row>
    <row r="610" spans="1:1" x14ac:dyDescent="0.25">
      <c r="A610" s="3">
        <f t="shared" si="9"/>
        <v>608</v>
      </c>
    </row>
    <row r="611" spans="1:1" x14ac:dyDescent="0.25">
      <c r="A611" s="3">
        <f t="shared" si="9"/>
        <v>609</v>
      </c>
    </row>
    <row r="612" spans="1:1" x14ac:dyDescent="0.25">
      <c r="A612" s="3">
        <f t="shared" si="9"/>
        <v>610</v>
      </c>
    </row>
    <row r="613" spans="1:1" x14ac:dyDescent="0.25">
      <c r="A613" s="3">
        <f t="shared" si="9"/>
        <v>611</v>
      </c>
    </row>
    <row r="614" spans="1:1" x14ac:dyDescent="0.25">
      <c r="A614" s="3">
        <f t="shared" si="9"/>
        <v>612</v>
      </c>
    </row>
    <row r="615" spans="1:1" x14ac:dyDescent="0.25">
      <c r="A615" s="3">
        <f t="shared" si="9"/>
        <v>613</v>
      </c>
    </row>
    <row r="616" spans="1:1" x14ac:dyDescent="0.25">
      <c r="A616" s="3">
        <f t="shared" si="9"/>
        <v>614</v>
      </c>
    </row>
    <row r="617" spans="1:1" x14ac:dyDescent="0.25">
      <c r="A617" s="3">
        <f t="shared" si="9"/>
        <v>615</v>
      </c>
    </row>
    <row r="618" spans="1:1" x14ac:dyDescent="0.25">
      <c r="A618" s="3">
        <f t="shared" si="9"/>
        <v>616</v>
      </c>
    </row>
    <row r="619" spans="1:1" x14ac:dyDescent="0.25">
      <c r="A619" s="3">
        <f t="shared" si="9"/>
        <v>617</v>
      </c>
    </row>
    <row r="620" spans="1:1" x14ac:dyDescent="0.25">
      <c r="A620" s="3">
        <f t="shared" si="9"/>
        <v>618</v>
      </c>
    </row>
    <row r="621" spans="1:1" x14ac:dyDescent="0.25">
      <c r="A621" s="3">
        <f t="shared" si="9"/>
        <v>619</v>
      </c>
    </row>
    <row r="622" spans="1:1" x14ac:dyDescent="0.25">
      <c r="A622" s="3">
        <f t="shared" si="9"/>
        <v>620</v>
      </c>
    </row>
    <row r="623" spans="1:1" x14ac:dyDescent="0.25">
      <c r="A623" s="3">
        <f t="shared" si="9"/>
        <v>621</v>
      </c>
    </row>
    <row r="624" spans="1:1" x14ac:dyDescent="0.25">
      <c r="A624" s="3">
        <f t="shared" si="9"/>
        <v>622</v>
      </c>
    </row>
    <row r="625" spans="1:1" x14ac:dyDescent="0.25">
      <c r="A625" s="3">
        <f t="shared" si="9"/>
        <v>623</v>
      </c>
    </row>
    <row r="626" spans="1:1" x14ac:dyDescent="0.25">
      <c r="A626" s="3">
        <f t="shared" si="9"/>
        <v>624</v>
      </c>
    </row>
    <row r="627" spans="1:1" x14ac:dyDescent="0.25">
      <c r="A627" s="3">
        <f t="shared" si="9"/>
        <v>625</v>
      </c>
    </row>
    <row r="628" spans="1:1" x14ac:dyDescent="0.25">
      <c r="A628" s="3">
        <f t="shared" si="9"/>
        <v>626</v>
      </c>
    </row>
    <row r="629" spans="1:1" x14ac:dyDescent="0.25">
      <c r="A629" s="3">
        <f t="shared" si="9"/>
        <v>627</v>
      </c>
    </row>
    <row r="630" spans="1:1" x14ac:dyDescent="0.25">
      <c r="A630" s="3">
        <f t="shared" si="9"/>
        <v>628</v>
      </c>
    </row>
    <row r="631" spans="1:1" x14ac:dyDescent="0.25">
      <c r="A631" s="3">
        <f t="shared" si="9"/>
        <v>629</v>
      </c>
    </row>
    <row r="632" spans="1:1" x14ac:dyDescent="0.25">
      <c r="A632" s="3">
        <f t="shared" si="9"/>
        <v>630</v>
      </c>
    </row>
    <row r="633" spans="1:1" x14ac:dyDescent="0.25">
      <c r="A633" s="3">
        <f t="shared" si="9"/>
        <v>631</v>
      </c>
    </row>
    <row r="634" spans="1:1" x14ac:dyDescent="0.25">
      <c r="A634" s="3">
        <f t="shared" si="9"/>
        <v>632</v>
      </c>
    </row>
    <row r="635" spans="1:1" x14ac:dyDescent="0.25">
      <c r="A635" s="3">
        <f t="shared" si="9"/>
        <v>633</v>
      </c>
    </row>
    <row r="636" spans="1:1" x14ac:dyDescent="0.25">
      <c r="A636" s="3">
        <f t="shared" si="9"/>
        <v>634</v>
      </c>
    </row>
    <row r="637" spans="1:1" x14ac:dyDescent="0.25">
      <c r="A637" s="3">
        <f t="shared" si="9"/>
        <v>635</v>
      </c>
    </row>
    <row r="638" spans="1:1" x14ac:dyDescent="0.25">
      <c r="A638" s="3">
        <f t="shared" si="9"/>
        <v>636</v>
      </c>
    </row>
    <row r="639" spans="1:1" x14ac:dyDescent="0.25">
      <c r="A639" s="3">
        <f t="shared" si="9"/>
        <v>637</v>
      </c>
    </row>
    <row r="640" spans="1:1" x14ac:dyDescent="0.25">
      <c r="A640" s="3">
        <f t="shared" si="9"/>
        <v>638</v>
      </c>
    </row>
    <row r="641" spans="1:1" x14ac:dyDescent="0.25">
      <c r="A641" s="3">
        <f t="shared" si="9"/>
        <v>639</v>
      </c>
    </row>
    <row r="642" spans="1:1" x14ac:dyDescent="0.25">
      <c r="A642" s="3">
        <f t="shared" si="9"/>
        <v>640</v>
      </c>
    </row>
    <row r="643" spans="1:1" x14ac:dyDescent="0.25">
      <c r="A643" s="3">
        <f t="shared" si="9"/>
        <v>641</v>
      </c>
    </row>
    <row r="644" spans="1:1" x14ac:dyDescent="0.25">
      <c r="A644" s="3">
        <f t="shared" si="9"/>
        <v>642</v>
      </c>
    </row>
    <row r="645" spans="1:1" x14ac:dyDescent="0.25">
      <c r="A645" s="3">
        <f t="shared" ref="A645:A708" si="10">A644+1</f>
        <v>643</v>
      </c>
    </row>
    <row r="646" spans="1:1" x14ac:dyDescent="0.25">
      <c r="A646" s="3">
        <f t="shared" si="10"/>
        <v>644</v>
      </c>
    </row>
    <row r="647" spans="1:1" x14ac:dyDescent="0.25">
      <c r="A647" s="3">
        <f t="shared" si="10"/>
        <v>645</v>
      </c>
    </row>
    <row r="648" spans="1:1" x14ac:dyDescent="0.25">
      <c r="A648" s="3">
        <f t="shared" si="10"/>
        <v>646</v>
      </c>
    </row>
    <row r="649" spans="1:1" x14ac:dyDescent="0.25">
      <c r="A649" s="3">
        <f t="shared" si="10"/>
        <v>647</v>
      </c>
    </row>
    <row r="650" spans="1:1" x14ac:dyDescent="0.25">
      <c r="A650" s="3">
        <f t="shared" si="10"/>
        <v>648</v>
      </c>
    </row>
    <row r="651" spans="1:1" x14ac:dyDescent="0.25">
      <c r="A651" s="3">
        <f t="shared" si="10"/>
        <v>649</v>
      </c>
    </row>
    <row r="652" spans="1:1" x14ac:dyDescent="0.25">
      <c r="A652" s="3">
        <f t="shared" si="10"/>
        <v>650</v>
      </c>
    </row>
    <row r="653" spans="1:1" x14ac:dyDescent="0.25">
      <c r="A653" s="3">
        <f t="shared" si="10"/>
        <v>651</v>
      </c>
    </row>
    <row r="654" spans="1:1" x14ac:dyDescent="0.25">
      <c r="A654" s="3">
        <f t="shared" si="10"/>
        <v>652</v>
      </c>
    </row>
    <row r="655" spans="1:1" x14ac:dyDescent="0.25">
      <c r="A655" s="3">
        <f t="shared" si="10"/>
        <v>653</v>
      </c>
    </row>
    <row r="656" spans="1:1" x14ac:dyDescent="0.25">
      <c r="A656" s="3">
        <f t="shared" si="10"/>
        <v>654</v>
      </c>
    </row>
    <row r="657" spans="1:1" x14ac:dyDescent="0.25">
      <c r="A657" s="3">
        <f t="shared" si="10"/>
        <v>655</v>
      </c>
    </row>
    <row r="658" spans="1:1" x14ac:dyDescent="0.25">
      <c r="A658" s="3">
        <f t="shared" si="10"/>
        <v>656</v>
      </c>
    </row>
    <row r="659" spans="1:1" x14ac:dyDescent="0.25">
      <c r="A659" s="3">
        <f t="shared" si="10"/>
        <v>657</v>
      </c>
    </row>
    <row r="660" spans="1:1" x14ac:dyDescent="0.25">
      <c r="A660" s="3">
        <f t="shared" si="10"/>
        <v>658</v>
      </c>
    </row>
    <row r="661" spans="1:1" x14ac:dyDescent="0.25">
      <c r="A661" s="3">
        <f t="shared" si="10"/>
        <v>659</v>
      </c>
    </row>
    <row r="662" spans="1:1" x14ac:dyDescent="0.25">
      <c r="A662" s="3">
        <f t="shared" si="10"/>
        <v>660</v>
      </c>
    </row>
    <row r="663" spans="1:1" x14ac:dyDescent="0.25">
      <c r="A663" s="3">
        <f t="shared" si="10"/>
        <v>661</v>
      </c>
    </row>
    <row r="664" spans="1:1" x14ac:dyDescent="0.25">
      <c r="A664" s="3">
        <f t="shared" si="10"/>
        <v>662</v>
      </c>
    </row>
    <row r="665" spans="1:1" x14ac:dyDescent="0.25">
      <c r="A665" s="3">
        <f t="shared" si="10"/>
        <v>663</v>
      </c>
    </row>
    <row r="666" spans="1:1" x14ac:dyDescent="0.25">
      <c r="A666" s="3">
        <f t="shared" si="10"/>
        <v>664</v>
      </c>
    </row>
    <row r="667" spans="1:1" x14ac:dyDescent="0.25">
      <c r="A667" s="3">
        <f t="shared" si="10"/>
        <v>665</v>
      </c>
    </row>
    <row r="668" spans="1:1" x14ac:dyDescent="0.25">
      <c r="A668" s="3">
        <f t="shared" si="10"/>
        <v>666</v>
      </c>
    </row>
    <row r="669" spans="1:1" x14ac:dyDescent="0.25">
      <c r="A669" s="3">
        <f t="shared" si="10"/>
        <v>667</v>
      </c>
    </row>
    <row r="670" spans="1:1" x14ac:dyDescent="0.25">
      <c r="A670" s="3">
        <f t="shared" si="10"/>
        <v>668</v>
      </c>
    </row>
    <row r="671" spans="1:1" x14ac:dyDescent="0.25">
      <c r="A671" s="3">
        <f t="shared" si="10"/>
        <v>669</v>
      </c>
    </row>
    <row r="672" spans="1:1" x14ac:dyDescent="0.25">
      <c r="A672" s="3">
        <f t="shared" si="10"/>
        <v>670</v>
      </c>
    </row>
    <row r="673" spans="1:1" x14ac:dyDescent="0.25">
      <c r="A673" s="3">
        <f t="shared" si="10"/>
        <v>671</v>
      </c>
    </row>
    <row r="674" spans="1:1" x14ac:dyDescent="0.25">
      <c r="A674" s="3">
        <f t="shared" si="10"/>
        <v>672</v>
      </c>
    </row>
    <row r="675" spans="1:1" x14ac:dyDescent="0.25">
      <c r="A675" s="3">
        <f t="shared" si="10"/>
        <v>673</v>
      </c>
    </row>
    <row r="676" spans="1:1" x14ac:dyDescent="0.25">
      <c r="A676" s="3">
        <f t="shared" si="10"/>
        <v>674</v>
      </c>
    </row>
    <row r="677" spans="1:1" x14ac:dyDescent="0.25">
      <c r="A677" s="3">
        <f t="shared" si="10"/>
        <v>675</v>
      </c>
    </row>
    <row r="678" spans="1:1" x14ac:dyDescent="0.25">
      <c r="A678" s="3">
        <f t="shared" si="10"/>
        <v>676</v>
      </c>
    </row>
    <row r="679" spans="1:1" x14ac:dyDescent="0.25">
      <c r="A679" s="3">
        <f t="shared" si="10"/>
        <v>677</v>
      </c>
    </row>
    <row r="680" spans="1:1" x14ac:dyDescent="0.25">
      <c r="A680" s="3">
        <f t="shared" si="10"/>
        <v>678</v>
      </c>
    </row>
    <row r="681" spans="1:1" x14ac:dyDescent="0.25">
      <c r="A681" s="3">
        <f t="shared" si="10"/>
        <v>679</v>
      </c>
    </row>
    <row r="682" spans="1:1" x14ac:dyDescent="0.25">
      <c r="A682" s="3">
        <f t="shared" si="10"/>
        <v>680</v>
      </c>
    </row>
    <row r="683" spans="1:1" x14ac:dyDescent="0.25">
      <c r="A683" s="3">
        <f t="shared" si="10"/>
        <v>681</v>
      </c>
    </row>
    <row r="684" spans="1:1" x14ac:dyDescent="0.25">
      <c r="A684" s="3">
        <f t="shared" si="10"/>
        <v>682</v>
      </c>
    </row>
    <row r="685" spans="1:1" x14ac:dyDescent="0.25">
      <c r="A685" s="3">
        <f t="shared" si="10"/>
        <v>683</v>
      </c>
    </row>
    <row r="686" spans="1:1" x14ac:dyDescent="0.25">
      <c r="A686" s="3">
        <f t="shared" si="10"/>
        <v>684</v>
      </c>
    </row>
    <row r="687" spans="1:1" x14ac:dyDescent="0.25">
      <c r="A687" s="3">
        <f t="shared" si="10"/>
        <v>685</v>
      </c>
    </row>
    <row r="688" spans="1:1" x14ac:dyDescent="0.25">
      <c r="A688" s="3">
        <f t="shared" si="10"/>
        <v>686</v>
      </c>
    </row>
    <row r="689" spans="1:1" x14ac:dyDescent="0.25">
      <c r="A689" s="3">
        <f t="shared" si="10"/>
        <v>687</v>
      </c>
    </row>
    <row r="690" spans="1:1" x14ac:dyDescent="0.25">
      <c r="A690" s="3">
        <f t="shared" si="10"/>
        <v>688</v>
      </c>
    </row>
    <row r="691" spans="1:1" x14ac:dyDescent="0.25">
      <c r="A691" s="3">
        <f t="shared" si="10"/>
        <v>689</v>
      </c>
    </row>
    <row r="692" spans="1:1" x14ac:dyDescent="0.25">
      <c r="A692" s="3">
        <f t="shared" si="10"/>
        <v>690</v>
      </c>
    </row>
    <row r="693" spans="1:1" x14ac:dyDescent="0.25">
      <c r="A693" s="3">
        <f t="shared" si="10"/>
        <v>691</v>
      </c>
    </row>
    <row r="694" spans="1:1" x14ac:dyDescent="0.25">
      <c r="A694" s="3">
        <f t="shared" si="10"/>
        <v>692</v>
      </c>
    </row>
    <row r="695" spans="1:1" x14ac:dyDescent="0.25">
      <c r="A695" s="3">
        <f t="shared" si="10"/>
        <v>693</v>
      </c>
    </row>
    <row r="696" spans="1:1" x14ac:dyDescent="0.25">
      <c r="A696" s="3">
        <f t="shared" si="10"/>
        <v>694</v>
      </c>
    </row>
    <row r="697" spans="1:1" x14ac:dyDescent="0.25">
      <c r="A697" s="3">
        <f t="shared" si="10"/>
        <v>695</v>
      </c>
    </row>
    <row r="698" spans="1:1" x14ac:dyDescent="0.25">
      <c r="A698" s="3">
        <f t="shared" si="10"/>
        <v>696</v>
      </c>
    </row>
    <row r="699" spans="1:1" x14ac:dyDescent="0.25">
      <c r="A699" s="3">
        <f t="shared" si="10"/>
        <v>697</v>
      </c>
    </row>
    <row r="700" spans="1:1" x14ac:dyDescent="0.25">
      <c r="A700" s="3">
        <f t="shared" si="10"/>
        <v>698</v>
      </c>
    </row>
    <row r="701" spans="1:1" x14ac:dyDescent="0.25">
      <c r="A701" s="3">
        <f t="shared" si="10"/>
        <v>699</v>
      </c>
    </row>
    <row r="702" spans="1:1" x14ac:dyDescent="0.25">
      <c r="A702" s="3">
        <f t="shared" si="10"/>
        <v>700</v>
      </c>
    </row>
    <row r="703" spans="1:1" x14ac:dyDescent="0.25">
      <c r="A703" s="3">
        <f t="shared" si="10"/>
        <v>701</v>
      </c>
    </row>
    <row r="704" spans="1:1" x14ac:dyDescent="0.25">
      <c r="A704" s="3">
        <f t="shared" si="10"/>
        <v>702</v>
      </c>
    </row>
    <row r="705" spans="1:1" x14ac:dyDescent="0.25">
      <c r="A705" s="3">
        <f t="shared" si="10"/>
        <v>703</v>
      </c>
    </row>
    <row r="706" spans="1:1" x14ac:dyDescent="0.25">
      <c r="A706" s="3">
        <f t="shared" si="10"/>
        <v>704</v>
      </c>
    </row>
    <row r="707" spans="1:1" x14ac:dyDescent="0.25">
      <c r="A707" s="3">
        <f t="shared" si="10"/>
        <v>705</v>
      </c>
    </row>
    <row r="708" spans="1:1" x14ac:dyDescent="0.25">
      <c r="A708" s="3">
        <f t="shared" si="10"/>
        <v>706</v>
      </c>
    </row>
    <row r="709" spans="1:1" x14ac:dyDescent="0.25">
      <c r="A709" s="3">
        <f t="shared" ref="A709:A772" si="11">A708+1</f>
        <v>707</v>
      </c>
    </row>
    <row r="710" spans="1:1" x14ac:dyDescent="0.25">
      <c r="A710" s="3">
        <f t="shared" si="11"/>
        <v>708</v>
      </c>
    </row>
    <row r="711" spans="1:1" x14ac:dyDescent="0.25">
      <c r="A711" s="3">
        <f t="shared" si="11"/>
        <v>709</v>
      </c>
    </row>
    <row r="712" spans="1:1" x14ac:dyDescent="0.25">
      <c r="A712" s="3">
        <f t="shared" si="11"/>
        <v>710</v>
      </c>
    </row>
    <row r="713" spans="1:1" x14ac:dyDescent="0.25">
      <c r="A713" s="3">
        <f t="shared" si="11"/>
        <v>711</v>
      </c>
    </row>
    <row r="714" spans="1:1" x14ac:dyDescent="0.25">
      <c r="A714" s="3">
        <f t="shared" si="11"/>
        <v>712</v>
      </c>
    </row>
    <row r="715" spans="1:1" x14ac:dyDescent="0.25">
      <c r="A715" s="3">
        <f t="shared" si="11"/>
        <v>713</v>
      </c>
    </row>
    <row r="716" spans="1:1" x14ac:dyDescent="0.25">
      <c r="A716" s="3">
        <f t="shared" si="11"/>
        <v>714</v>
      </c>
    </row>
    <row r="717" spans="1:1" x14ac:dyDescent="0.25">
      <c r="A717" s="3">
        <f t="shared" si="11"/>
        <v>715</v>
      </c>
    </row>
    <row r="718" spans="1:1" x14ac:dyDescent="0.25">
      <c r="A718" s="3">
        <f t="shared" si="11"/>
        <v>716</v>
      </c>
    </row>
    <row r="719" spans="1:1" x14ac:dyDescent="0.25">
      <c r="A719" s="3">
        <f t="shared" si="11"/>
        <v>717</v>
      </c>
    </row>
    <row r="720" spans="1:1" x14ac:dyDescent="0.25">
      <c r="A720" s="3">
        <f t="shared" si="11"/>
        <v>718</v>
      </c>
    </row>
    <row r="721" spans="1:1" x14ac:dyDescent="0.25">
      <c r="A721" s="3">
        <f t="shared" si="11"/>
        <v>719</v>
      </c>
    </row>
    <row r="722" spans="1:1" x14ac:dyDescent="0.25">
      <c r="A722" s="3">
        <f t="shared" si="11"/>
        <v>720</v>
      </c>
    </row>
    <row r="723" spans="1:1" x14ac:dyDescent="0.25">
      <c r="A723" s="3">
        <f t="shared" si="11"/>
        <v>721</v>
      </c>
    </row>
    <row r="724" spans="1:1" x14ac:dyDescent="0.25">
      <c r="A724" s="3">
        <f t="shared" si="11"/>
        <v>722</v>
      </c>
    </row>
    <row r="725" spans="1:1" x14ac:dyDescent="0.25">
      <c r="A725" s="3">
        <f t="shared" si="11"/>
        <v>723</v>
      </c>
    </row>
    <row r="726" spans="1:1" x14ac:dyDescent="0.25">
      <c r="A726" s="3">
        <f t="shared" si="11"/>
        <v>724</v>
      </c>
    </row>
    <row r="727" spans="1:1" x14ac:dyDescent="0.25">
      <c r="A727" s="3">
        <f t="shared" si="11"/>
        <v>725</v>
      </c>
    </row>
    <row r="728" spans="1:1" x14ac:dyDescent="0.25">
      <c r="A728" s="3">
        <f t="shared" si="11"/>
        <v>726</v>
      </c>
    </row>
    <row r="729" spans="1:1" x14ac:dyDescent="0.25">
      <c r="A729" s="3">
        <f t="shared" si="11"/>
        <v>727</v>
      </c>
    </row>
    <row r="730" spans="1:1" x14ac:dyDescent="0.25">
      <c r="A730" s="3">
        <f t="shared" si="11"/>
        <v>728</v>
      </c>
    </row>
    <row r="731" spans="1:1" x14ac:dyDescent="0.25">
      <c r="A731" s="3">
        <f t="shared" si="11"/>
        <v>729</v>
      </c>
    </row>
    <row r="732" spans="1:1" x14ac:dyDescent="0.25">
      <c r="A732" s="3">
        <f t="shared" si="11"/>
        <v>730</v>
      </c>
    </row>
    <row r="733" spans="1:1" x14ac:dyDescent="0.25">
      <c r="A733" s="3">
        <f t="shared" si="11"/>
        <v>731</v>
      </c>
    </row>
    <row r="734" spans="1:1" x14ac:dyDescent="0.25">
      <c r="A734" s="3">
        <f t="shared" si="11"/>
        <v>732</v>
      </c>
    </row>
    <row r="735" spans="1:1" x14ac:dyDescent="0.25">
      <c r="A735" s="3">
        <f t="shared" si="11"/>
        <v>733</v>
      </c>
    </row>
    <row r="736" spans="1:1" x14ac:dyDescent="0.25">
      <c r="A736" s="3">
        <f t="shared" si="11"/>
        <v>734</v>
      </c>
    </row>
    <row r="737" spans="1:1" x14ac:dyDescent="0.25">
      <c r="A737" s="3">
        <f t="shared" si="11"/>
        <v>735</v>
      </c>
    </row>
    <row r="738" spans="1:1" x14ac:dyDescent="0.25">
      <c r="A738" s="3">
        <f t="shared" si="11"/>
        <v>736</v>
      </c>
    </row>
    <row r="739" spans="1:1" x14ac:dyDescent="0.25">
      <c r="A739" s="3">
        <f t="shared" si="11"/>
        <v>737</v>
      </c>
    </row>
    <row r="740" spans="1:1" x14ac:dyDescent="0.25">
      <c r="A740" s="3">
        <f t="shared" si="11"/>
        <v>738</v>
      </c>
    </row>
    <row r="741" spans="1:1" x14ac:dyDescent="0.25">
      <c r="A741" s="3">
        <f t="shared" si="11"/>
        <v>739</v>
      </c>
    </row>
    <row r="742" spans="1:1" x14ac:dyDescent="0.25">
      <c r="A742" s="3">
        <f t="shared" si="11"/>
        <v>740</v>
      </c>
    </row>
    <row r="743" spans="1:1" x14ac:dyDescent="0.25">
      <c r="A743" s="3">
        <f t="shared" si="11"/>
        <v>741</v>
      </c>
    </row>
    <row r="744" spans="1:1" x14ac:dyDescent="0.25">
      <c r="A744" s="3">
        <f t="shared" si="11"/>
        <v>742</v>
      </c>
    </row>
    <row r="745" spans="1:1" x14ac:dyDescent="0.25">
      <c r="A745" s="3">
        <f t="shared" si="11"/>
        <v>743</v>
      </c>
    </row>
    <row r="746" spans="1:1" x14ac:dyDescent="0.25">
      <c r="A746" s="3">
        <f t="shared" si="11"/>
        <v>744</v>
      </c>
    </row>
    <row r="747" spans="1:1" x14ac:dyDescent="0.25">
      <c r="A747" s="3">
        <f t="shared" si="11"/>
        <v>745</v>
      </c>
    </row>
    <row r="748" spans="1:1" x14ac:dyDescent="0.25">
      <c r="A748" s="3">
        <f t="shared" si="11"/>
        <v>746</v>
      </c>
    </row>
    <row r="749" spans="1:1" x14ac:dyDescent="0.25">
      <c r="A749" s="3">
        <f t="shared" si="11"/>
        <v>747</v>
      </c>
    </row>
    <row r="750" spans="1:1" x14ac:dyDescent="0.25">
      <c r="A750" s="3">
        <f t="shared" si="11"/>
        <v>748</v>
      </c>
    </row>
    <row r="751" spans="1:1" x14ac:dyDescent="0.25">
      <c r="A751" s="3">
        <f t="shared" si="11"/>
        <v>749</v>
      </c>
    </row>
    <row r="752" spans="1:1" x14ac:dyDescent="0.25">
      <c r="A752" s="3">
        <f t="shared" si="11"/>
        <v>750</v>
      </c>
    </row>
    <row r="753" spans="1:1" x14ac:dyDescent="0.25">
      <c r="A753" s="3">
        <f t="shared" si="11"/>
        <v>751</v>
      </c>
    </row>
    <row r="754" spans="1:1" x14ac:dyDescent="0.25">
      <c r="A754" s="3">
        <f t="shared" si="11"/>
        <v>752</v>
      </c>
    </row>
    <row r="755" spans="1:1" x14ac:dyDescent="0.25">
      <c r="A755" s="3">
        <f t="shared" si="11"/>
        <v>753</v>
      </c>
    </row>
    <row r="756" spans="1:1" x14ac:dyDescent="0.25">
      <c r="A756" s="3">
        <f t="shared" si="11"/>
        <v>754</v>
      </c>
    </row>
    <row r="757" spans="1:1" x14ac:dyDescent="0.25">
      <c r="A757" s="3">
        <f t="shared" si="11"/>
        <v>755</v>
      </c>
    </row>
    <row r="758" spans="1:1" x14ac:dyDescent="0.25">
      <c r="A758" s="3">
        <f t="shared" si="11"/>
        <v>756</v>
      </c>
    </row>
    <row r="759" spans="1:1" x14ac:dyDescent="0.25">
      <c r="A759" s="3">
        <f t="shared" si="11"/>
        <v>757</v>
      </c>
    </row>
    <row r="760" spans="1:1" x14ac:dyDescent="0.25">
      <c r="A760" s="3">
        <f t="shared" si="11"/>
        <v>758</v>
      </c>
    </row>
    <row r="761" spans="1:1" x14ac:dyDescent="0.25">
      <c r="A761" s="3">
        <f t="shared" si="11"/>
        <v>759</v>
      </c>
    </row>
    <row r="762" spans="1:1" x14ac:dyDescent="0.25">
      <c r="A762" s="3">
        <f t="shared" si="11"/>
        <v>760</v>
      </c>
    </row>
    <row r="763" spans="1:1" x14ac:dyDescent="0.25">
      <c r="A763" s="3">
        <f t="shared" si="11"/>
        <v>761</v>
      </c>
    </row>
    <row r="764" spans="1:1" x14ac:dyDescent="0.25">
      <c r="A764" s="3">
        <f t="shared" si="11"/>
        <v>762</v>
      </c>
    </row>
    <row r="765" spans="1:1" x14ac:dyDescent="0.25">
      <c r="A765" s="3">
        <f t="shared" si="11"/>
        <v>763</v>
      </c>
    </row>
    <row r="766" spans="1:1" x14ac:dyDescent="0.25">
      <c r="A766" s="3">
        <f t="shared" si="11"/>
        <v>764</v>
      </c>
    </row>
    <row r="767" spans="1:1" x14ac:dyDescent="0.25">
      <c r="A767" s="3">
        <f t="shared" si="11"/>
        <v>765</v>
      </c>
    </row>
    <row r="768" spans="1:1" x14ac:dyDescent="0.25">
      <c r="A768" s="3">
        <f t="shared" si="11"/>
        <v>766</v>
      </c>
    </row>
    <row r="769" spans="1:1" x14ac:dyDescent="0.25">
      <c r="A769" s="3">
        <f t="shared" si="11"/>
        <v>767</v>
      </c>
    </row>
    <row r="770" spans="1:1" x14ac:dyDescent="0.25">
      <c r="A770" s="3">
        <f t="shared" si="11"/>
        <v>768</v>
      </c>
    </row>
    <row r="771" spans="1:1" x14ac:dyDescent="0.25">
      <c r="A771" s="3">
        <f t="shared" si="11"/>
        <v>769</v>
      </c>
    </row>
    <row r="772" spans="1:1" x14ac:dyDescent="0.25">
      <c r="A772" s="3">
        <f t="shared" si="11"/>
        <v>770</v>
      </c>
    </row>
    <row r="773" spans="1:1" x14ac:dyDescent="0.25">
      <c r="A773" s="3">
        <f t="shared" ref="A773:A836" si="12">A772+1</f>
        <v>771</v>
      </c>
    </row>
    <row r="774" spans="1:1" x14ac:dyDescent="0.25">
      <c r="A774" s="3">
        <f t="shared" si="12"/>
        <v>772</v>
      </c>
    </row>
    <row r="775" spans="1:1" x14ac:dyDescent="0.25">
      <c r="A775" s="3">
        <f t="shared" si="12"/>
        <v>773</v>
      </c>
    </row>
    <row r="776" spans="1:1" x14ac:dyDescent="0.25">
      <c r="A776" s="3">
        <f t="shared" si="12"/>
        <v>774</v>
      </c>
    </row>
    <row r="777" spans="1:1" x14ac:dyDescent="0.25">
      <c r="A777" s="3">
        <f t="shared" si="12"/>
        <v>775</v>
      </c>
    </row>
    <row r="778" spans="1:1" x14ac:dyDescent="0.25">
      <c r="A778" s="3">
        <f t="shared" si="12"/>
        <v>776</v>
      </c>
    </row>
    <row r="779" spans="1:1" x14ac:dyDescent="0.25">
      <c r="A779" s="3">
        <f t="shared" si="12"/>
        <v>777</v>
      </c>
    </row>
    <row r="780" spans="1:1" x14ac:dyDescent="0.25">
      <c r="A780" s="3">
        <f t="shared" si="12"/>
        <v>778</v>
      </c>
    </row>
    <row r="781" spans="1:1" x14ac:dyDescent="0.25">
      <c r="A781" s="3">
        <f t="shared" si="12"/>
        <v>779</v>
      </c>
    </row>
    <row r="782" spans="1:1" x14ac:dyDescent="0.25">
      <c r="A782" s="3">
        <f t="shared" si="12"/>
        <v>780</v>
      </c>
    </row>
    <row r="783" spans="1:1" x14ac:dyDescent="0.25">
      <c r="A783" s="3">
        <f t="shared" si="12"/>
        <v>781</v>
      </c>
    </row>
    <row r="784" spans="1:1" x14ac:dyDescent="0.25">
      <c r="A784" s="3">
        <f t="shared" si="12"/>
        <v>782</v>
      </c>
    </row>
    <row r="785" spans="1:1" x14ac:dyDescent="0.25">
      <c r="A785" s="3">
        <f t="shared" si="12"/>
        <v>783</v>
      </c>
    </row>
    <row r="786" spans="1:1" x14ac:dyDescent="0.25">
      <c r="A786" s="3">
        <f t="shared" si="12"/>
        <v>784</v>
      </c>
    </row>
    <row r="787" spans="1:1" x14ac:dyDescent="0.25">
      <c r="A787" s="3">
        <f t="shared" si="12"/>
        <v>785</v>
      </c>
    </row>
    <row r="788" spans="1:1" x14ac:dyDescent="0.25">
      <c r="A788" s="3">
        <f t="shared" si="12"/>
        <v>786</v>
      </c>
    </row>
    <row r="789" spans="1:1" x14ac:dyDescent="0.25">
      <c r="A789" s="3">
        <f t="shared" si="12"/>
        <v>787</v>
      </c>
    </row>
    <row r="790" spans="1:1" x14ac:dyDescent="0.25">
      <c r="A790" s="3">
        <f t="shared" si="12"/>
        <v>788</v>
      </c>
    </row>
    <row r="791" spans="1:1" x14ac:dyDescent="0.25">
      <c r="A791" s="3">
        <f t="shared" si="12"/>
        <v>789</v>
      </c>
    </row>
    <row r="792" spans="1:1" x14ac:dyDescent="0.25">
      <c r="A792" s="3">
        <f t="shared" si="12"/>
        <v>790</v>
      </c>
    </row>
    <row r="793" spans="1:1" x14ac:dyDescent="0.25">
      <c r="A793" s="3">
        <f t="shared" si="12"/>
        <v>791</v>
      </c>
    </row>
    <row r="794" spans="1:1" x14ac:dyDescent="0.25">
      <c r="A794" s="3">
        <f t="shared" si="12"/>
        <v>792</v>
      </c>
    </row>
    <row r="795" spans="1:1" x14ac:dyDescent="0.25">
      <c r="A795" s="3">
        <f t="shared" si="12"/>
        <v>793</v>
      </c>
    </row>
    <row r="796" spans="1:1" x14ac:dyDescent="0.25">
      <c r="A796" s="3">
        <f t="shared" si="12"/>
        <v>794</v>
      </c>
    </row>
    <row r="797" spans="1:1" x14ac:dyDescent="0.25">
      <c r="A797" s="3">
        <f t="shared" si="12"/>
        <v>795</v>
      </c>
    </row>
    <row r="798" spans="1:1" x14ac:dyDescent="0.25">
      <c r="A798" s="3">
        <f t="shared" si="12"/>
        <v>796</v>
      </c>
    </row>
    <row r="799" spans="1:1" x14ac:dyDescent="0.25">
      <c r="A799" s="3">
        <f t="shared" si="12"/>
        <v>797</v>
      </c>
    </row>
    <row r="800" spans="1:1" x14ac:dyDescent="0.25">
      <c r="A800" s="3">
        <f t="shared" si="12"/>
        <v>798</v>
      </c>
    </row>
    <row r="801" spans="1:1" x14ac:dyDescent="0.25">
      <c r="A801" s="3">
        <f t="shared" si="12"/>
        <v>799</v>
      </c>
    </row>
    <row r="802" spans="1:1" x14ac:dyDescent="0.25">
      <c r="A802" s="3">
        <f t="shared" si="12"/>
        <v>800</v>
      </c>
    </row>
    <row r="803" spans="1:1" x14ac:dyDescent="0.25">
      <c r="A803" s="3">
        <f t="shared" si="12"/>
        <v>801</v>
      </c>
    </row>
    <row r="804" spans="1:1" x14ac:dyDescent="0.25">
      <c r="A804" s="3">
        <f t="shared" si="12"/>
        <v>802</v>
      </c>
    </row>
    <row r="805" spans="1:1" x14ac:dyDescent="0.25">
      <c r="A805" s="3">
        <f t="shared" si="12"/>
        <v>803</v>
      </c>
    </row>
    <row r="806" spans="1:1" x14ac:dyDescent="0.25">
      <c r="A806" s="3">
        <f t="shared" si="12"/>
        <v>804</v>
      </c>
    </row>
    <row r="807" spans="1:1" x14ac:dyDescent="0.25">
      <c r="A807" s="3">
        <f t="shared" si="12"/>
        <v>805</v>
      </c>
    </row>
    <row r="808" spans="1:1" x14ac:dyDescent="0.25">
      <c r="A808" s="3">
        <f t="shared" si="12"/>
        <v>806</v>
      </c>
    </row>
    <row r="809" spans="1:1" x14ac:dyDescent="0.25">
      <c r="A809" s="3">
        <f t="shared" si="12"/>
        <v>807</v>
      </c>
    </row>
    <row r="810" spans="1:1" x14ac:dyDescent="0.25">
      <c r="A810" s="3">
        <f t="shared" si="12"/>
        <v>808</v>
      </c>
    </row>
    <row r="811" spans="1:1" x14ac:dyDescent="0.25">
      <c r="A811" s="3">
        <f t="shared" si="12"/>
        <v>809</v>
      </c>
    </row>
    <row r="812" spans="1:1" x14ac:dyDescent="0.25">
      <c r="A812" s="3">
        <f t="shared" si="12"/>
        <v>810</v>
      </c>
    </row>
    <row r="813" spans="1:1" x14ac:dyDescent="0.25">
      <c r="A813" s="3">
        <f t="shared" si="12"/>
        <v>811</v>
      </c>
    </row>
    <row r="814" spans="1:1" x14ac:dyDescent="0.25">
      <c r="A814" s="3">
        <f t="shared" si="12"/>
        <v>812</v>
      </c>
    </row>
    <row r="815" spans="1:1" x14ac:dyDescent="0.25">
      <c r="A815" s="3">
        <f t="shared" si="12"/>
        <v>813</v>
      </c>
    </row>
    <row r="816" spans="1:1" x14ac:dyDescent="0.25">
      <c r="A816" s="3">
        <f t="shared" si="12"/>
        <v>814</v>
      </c>
    </row>
    <row r="817" spans="1:1" x14ac:dyDescent="0.25">
      <c r="A817" s="3">
        <f t="shared" si="12"/>
        <v>815</v>
      </c>
    </row>
    <row r="818" spans="1:1" x14ac:dyDescent="0.25">
      <c r="A818" s="3">
        <f t="shared" si="12"/>
        <v>816</v>
      </c>
    </row>
    <row r="819" spans="1:1" x14ac:dyDescent="0.25">
      <c r="A819" s="3">
        <f t="shared" si="12"/>
        <v>817</v>
      </c>
    </row>
    <row r="820" spans="1:1" x14ac:dyDescent="0.25">
      <c r="A820" s="3">
        <f t="shared" si="12"/>
        <v>818</v>
      </c>
    </row>
    <row r="821" spans="1:1" x14ac:dyDescent="0.25">
      <c r="A821" s="3">
        <f t="shared" si="12"/>
        <v>819</v>
      </c>
    </row>
    <row r="822" spans="1:1" x14ac:dyDescent="0.25">
      <c r="A822" s="3">
        <f t="shared" si="12"/>
        <v>820</v>
      </c>
    </row>
    <row r="823" spans="1:1" x14ac:dyDescent="0.25">
      <c r="A823" s="3">
        <f t="shared" si="12"/>
        <v>821</v>
      </c>
    </row>
    <row r="824" spans="1:1" x14ac:dyDescent="0.25">
      <c r="A824" s="3">
        <f t="shared" si="12"/>
        <v>822</v>
      </c>
    </row>
    <row r="825" spans="1:1" x14ac:dyDescent="0.25">
      <c r="A825" s="3">
        <f t="shared" si="12"/>
        <v>823</v>
      </c>
    </row>
    <row r="826" spans="1:1" x14ac:dyDescent="0.25">
      <c r="A826" s="3">
        <f t="shared" si="12"/>
        <v>824</v>
      </c>
    </row>
    <row r="827" spans="1:1" x14ac:dyDescent="0.25">
      <c r="A827" s="3">
        <f t="shared" si="12"/>
        <v>825</v>
      </c>
    </row>
    <row r="828" spans="1:1" x14ac:dyDescent="0.25">
      <c r="A828" s="3">
        <f t="shared" si="12"/>
        <v>826</v>
      </c>
    </row>
    <row r="829" spans="1:1" x14ac:dyDescent="0.25">
      <c r="A829" s="3">
        <f t="shared" si="12"/>
        <v>827</v>
      </c>
    </row>
    <row r="830" spans="1:1" x14ac:dyDescent="0.25">
      <c r="A830" s="3">
        <f t="shared" si="12"/>
        <v>828</v>
      </c>
    </row>
    <row r="831" spans="1:1" x14ac:dyDescent="0.25">
      <c r="A831" s="3">
        <f t="shared" si="12"/>
        <v>829</v>
      </c>
    </row>
    <row r="832" spans="1:1" x14ac:dyDescent="0.25">
      <c r="A832" s="3">
        <f t="shared" si="12"/>
        <v>830</v>
      </c>
    </row>
    <row r="833" spans="1:1" x14ac:dyDescent="0.25">
      <c r="A833" s="3">
        <f t="shared" si="12"/>
        <v>831</v>
      </c>
    </row>
    <row r="834" spans="1:1" x14ac:dyDescent="0.25">
      <c r="A834" s="3">
        <f t="shared" si="12"/>
        <v>832</v>
      </c>
    </row>
    <row r="835" spans="1:1" x14ac:dyDescent="0.25">
      <c r="A835" s="3">
        <f t="shared" si="12"/>
        <v>833</v>
      </c>
    </row>
    <row r="836" spans="1:1" x14ac:dyDescent="0.25">
      <c r="A836" s="3">
        <f t="shared" si="12"/>
        <v>834</v>
      </c>
    </row>
    <row r="837" spans="1:1" x14ac:dyDescent="0.25">
      <c r="A837" s="3">
        <f t="shared" ref="A837:A900" si="13">A836+1</f>
        <v>835</v>
      </c>
    </row>
    <row r="838" spans="1:1" x14ac:dyDescent="0.25">
      <c r="A838" s="3">
        <f t="shared" si="13"/>
        <v>836</v>
      </c>
    </row>
    <row r="839" spans="1:1" x14ac:dyDescent="0.25">
      <c r="A839" s="3">
        <f t="shared" si="13"/>
        <v>837</v>
      </c>
    </row>
    <row r="840" spans="1:1" x14ac:dyDescent="0.25">
      <c r="A840" s="3">
        <f t="shared" si="13"/>
        <v>838</v>
      </c>
    </row>
    <row r="841" spans="1:1" x14ac:dyDescent="0.25">
      <c r="A841" s="3">
        <f t="shared" si="13"/>
        <v>839</v>
      </c>
    </row>
    <row r="842" spans="1:1" x14ac:dyDescent="0.25">
      <c r="A842" s="3">
        <f t="shared" si="13"/>
        <v>840</v>
      </c>
    </row>
    <row r="843" spans="1:1" x14ac:dyDescent="0.25">
      <c r="A843" s="3">
        <f t="shared" si="13"/>
        <v>841</v>
      </c>
    </row>
    <row r="844" spans="1:1" x14ac:dyDescent="0.25">
      <c r="A844" s="3">
        <f t="shared" si="13"/>
        <v>842</v>
      </c>
    </row>
    <row r="845" spans="1:1" x14ac:dyDescent="0.25">
      <c r="A845" s="3">
        <f t="shared" si="13"/>
        <v>843</v>
      </c>
    </row>
    <row r="846" spans="1:1" x14ac:dyDescent="0.25">
      <c r="A846" s="3">
        <f t="shared" si="13"/>
        <v>844</v>
      </c>
    </row>
    <row r="847" spans="1:1" x14ac:dyDescent="0.25">
      <c r="A847" s="3">
        <f t="shared" si="13"/>
        <v>845</v>
      </c>
    </row>
    <row r="848" spans="1:1" x14ac:dyDescent="0.25">
      <c r="A848" s="3">
        <f t="shared" si="13"/>
        <v>846</v>
      </c>
    </row>
    <row r="849" spans="1:1" x14ac:dyDescent="0.25">
      <c r="A849" s="3">
        <f t="shared" si="13"/>
        <v>847</v>
      </c>
    </row>
    <row r="850" spans="1:1" x14ac:dyDescent="0.25">
      <c r="A850" s="3">
        <f t="shared" si="13"/>
        <v>848</v>
      </c>
    </row>
    <row r="851" spans="1:1" x14ac:dyDescent="0.25">
      <c r="A851" s="3">
        <f t="shared" si="13"/>
        <v>849</v>
      </c>
    </row>
    <row r="852" spans="1:1" x14ac:dyDescent="0.25">
      <c r="A852" s="3">
        <f t="shared" si="13"/>
        <v>850</v>
      </c>
    </row>
    <row r="853" spans="1:1" x14ac:dyDescent="0.25">
      <c r="A853" s="3">
        <f t="shared" si="13"/>
        <v>851</v>
      </c>
    </row>
    <row r="854" spans="1:1" x14ac:dyDescent="0.25">
      <c r="A854" s="3">
        <f t="shared" si="13"/>
        <v>852</v>
      </c>
    </row>
    <row r="855" spans="1:1" x14ac:dyDescent="0.25">
      <c r="A855" s="3">
        <f t="shared" si="13"/>
        <v>853</v>
      </c>
    </row>
    <row r="856" spans="1:1" x14ac:dyDescent="0.25">
      <c r="A856" s="3">
        <f t="shared" si="13"/>
        <v>854</v>
      </c>
    </row>
    <row r="857" spans="1:1" x14ac:dyDescent="0.25">
      <c r="A857" s="3">
        <f t="shared" si="13"/>
        <v>855</v>
      </c>
    </row>
    <row r="858" spans="1:1" x14ac:dyDescent="0.25">
      <c r="A858" s="3">
        <f t="shared" si="13"/>
        <v>856</v>
      </c>
    </row>
    <row r="859" spans="1:1" x14ac:dyDescent="0.25">
      <c r="A859" s="3">
        <f t="shared" si="13"/>
        <v>857</v>
      </c>
    </row>
    <row r="860" spans="1:1" x14ac:dyDescent="0.25">
      <c r="A860" s="3">
        <f t="shared" si="13"/>
        <v>858</v>
      </c>
    </row>
    <row r="861" spans="1:1" x14ac:dyDescent="0.25">
      <c r="A861" s="3">
        <f t="shared" si="13"/>
        <v>859</v>
      </c>
    </row>
    <row r="862" spans="1:1" x14ac:dyDescent="0.25">
      <c r="A862" s="3">
        <f t="shared" si="13"/>
        <v>860</v>
      </c>
    </row>
    <row r="863" spans="1:1" x14ac:dyDescent="0.25">
      <c r="A863" s="3">
        <f t="shared" si="13"/>
        <v>861</v>
      </c>
    </row>
    <row r="864" spans="1:1" x14ac:dyDescent="0.25">
      <c r="A864" s="3">
        <f t="shared" si="13"/>
        <v>862</v>
      </c>
    </row>
    <row r="865" spans="1:1" x14ac:dyDescent="0.25">
      <c r="A865" s="3">
        <f t="shared" si="13"/>
        <v>863</v>
      </c>
    </row>
    <row r="866" spans="1:1" x14ac:dyDescent="0.25">
      <c r="A866" s="3">
        <f t="shared" si="13"/>
        <v>864</v>
      </c>
    </row>
    <row r="867" spans="1:1" x14ac:dyDescent="0.25">
      <c r="A867" s="3">
        <f t="shared" si="13"/>
        <v>865</v>
      </c>
    </row>
    <row r="868" spans="1:1" x14ac:dyDescent="0.25">
      <c r="A868" s="3">
        <f t="shared" si="13"/>
        <v>866</v>
      </c>
    </row>
    <row r="869" spans="1:1" x14ac:dyDescent="0.25">
      <c r="A869" s="3">
        <f t="shared" si="13"/>
        <v>867</v>
      </c>
    </row>
    <row r="870" spans="1:1" x14ac:dyDescent="0.25">
      <c r="A870" s="3">
        <f t="shared" si="13"/>
        <v>868</v>
      </c>
    </row>
    <row r="871" spans="1:1" x14ac:dyDescent="0.25">
      <c r="A871" s="3">
        <f t="shared" si="13"/>
        <v>869</v>
      </c>
    </row>
    <row r="872" spans="1:1" x14ac:dyDescent="0.25">
      <c r="A872" s="3">
        <f t="shared" si="13"/>
        <v>870</v>
      </c>
    </row>
    <row r="873" spans="1:1" x14ac:dyDescent="0.25">
      <c r="A873" s="3">
        <f t="shared" si="13"/>
        <v>871</v>
      </c>
    </row>
    <row r="874" spans="1:1" x14ac:dyDescent="0.25">
      <c r="A874" s="3">
        <f t="shared" si="13"/>
        <v>872</v>
      </c>
    </row>
    <row r="875" spans="1:1" x14ac:dyDescent="0.25">
      <c r="A875" s="3">
        <f t="shared" si="13"/>
        <v>873</v>
      </c>
    </row>
    <row r="876" spans="1:1" x14ac:dyDescent="0.25">
      <c r="A876" s="3">
        <f t="shared" si="13"/>
        <v>874</v>
      </c>
    </row>
    <row r="877" spans="1:1" x14ac:dyDescent="0.25">
      <c r="A877" s="3">
        <f t="shared" si="13"/>
        <v>875</v>
      </c>
    </row>
    <row r="878" spans="1:1" x14ac:dyDescent="0.25">
      <c r="A878" s="3">
        <f t="shared" si="13"/>
        <v>876</v>
      </c>
    </row>
    <row r="879" spans="1:1" x14ac:dyDescent="0.25">
      <c r="A879" s="3">
        <f t="shared" si="13"/>
        <v>877</v>
      </c>
    </row>
    <row r="880" spans="1:1" x14ac:dyDescent="0.25">
      <c r="A880" s="3">
        <f t="shared" si="13"/>
        <v>878</v>
      </c>
    </row>
    <row r="881" spans="1:1" x14ac:dyDescent="0.25">
      <c r="A881" s="3">
        <f t="shared" si="13"/>
        <v>879</v>
      </c>
    </row>
    <row r="882" spans="1:1" x14ac:dyDescent="0.25">
      <c r="A882" s="3">
        <f t="shared" si="13"/>
        <v>880</v>
      </c>
    </row>
    <row r="883" spans="1:1" x14ac:dyDescent="0.25">
      <c r="A883" s="3">
        <f t="shared" si="13"/>
        <v>881</v>
      </c>
    </row>
    <row r="884" spans="1:1" x14ac:dyDescent="0.25">
      <c r="A884" s="3">
        <f t="shared" si="13"/>
        <v>882</v>
      </c>
    </row>
    <row r="885" spans="1:1" x14ac:dyDescent="0.25">
      <c r="A885" s="3">
        <f t="shared" si="13"/>
        <v>883</v>
      </c>
    </row>
    <row r="886" spans="1:1" x14ac:dyDescent="0.25">
      <c r="A886" s="3">
        <f t="shared" si="13"/>
        <v>884</v>
      </c>
    </row>
    <row r="887" spans="1:1" x14ac:dyDescent="0.25">
      <c r="A887" s="3">
        <f t="shared" si="13"/>
        <v>885</v>
      </c>
    </row>
    <row r="888" spans="1:1" x14ac:dyDescent="0.25">
      <c r="A888" s="3">
        <f t="shared" si="13"/>
        <v>886</v>
      </c>
    </row>
    <row r="889" spans="1:1" x14ac:dyDescent="0.25">
      <c r="A889" s="3">
        <f t="shared" si="13"/>
        <v>887</v>
      </c>
    </row>
    <row r="890" spans="1:1" x14ac:dyDescent="0.25">
      <c r="A890" s="3">
        <f t="shared" si="13"/>
        <v>888</v>
      </c>
    </row>
    <row r="891" spans="1:1" x14ac:dyDescent="0.25">
      <c r="A891" s="3">
        <f t="shared" si="13"/>
        <v>889</v>
      </c>
    </row>
    <row r="892" spans="1:1" x14ac:dyDescent="0.25">
      <c r="A892" s="3">
        <f t="shared" si="13"/>
        <v>890</v>
      </c>
    </row>
    <row r="893" spans="1:1" x14ac:dyDescent="0.25">
      <c r="A893" s="3">
        <f t="shared" si="13"/>
        <v>891</v>
      </c>
    </row>
    <row r="894" spans="1:1" x14ac:dyDescent="0.25">
      <c r="A894" s="3">
        <f t="shared" si="13"/>
        <v>892</v>
      </c>
    </row>
    <row r="895" spans="1:1" x14ac:dyDescent="0.25">
      <c r="A895" s="3">
        <f t="shared" si="13"/>
        <v>893</v>
      </c>
    </row>
    <row r="896" spans="1:1" x14ac:dyDescent="0.25">
      <c r="A896" s="3">
        <f t="shared" si="13"/>
        <v>894</v>
      </c>
    </row>
    <row r="897" spans="1:1" x14ac:dyDescent="0.25">
      <c r="A897" s="3">
        <f t="shared" si="13"/>
        <v>895</v>
      </c>
    </row>
    <row r="898" spans="1:1" x14ac:dyDescent="0.25">
      <c r="A898" s="3">
        <f t="shared" si="13"/>
        <v>896</v>
      </c>
    </row>
    <row r="899" spans="1:1" x14ac:dyDescent="0.25">
      <c r="A899" s="3">
        <f t="shared" si="13"/>
        <v>897</v>
      </c>
    </row>
    <row r="900" spans="1:1" x14ac:dyDescent="0.25">
      <c r="A900" s="3">
        <f t="shared" si="13"/>
        <v>898</v>
      </c>
    </row>
    <row r="901" spans="1:1" x14ac:dyDescent="0.25">
      <c r="A901" s="3">
        <f t="shared" ref="A901:A964" si="14">A900+1</f>
        <v>899</v>
      </c>
    </row>
    <row r="902" spans="1:1" x14ac:dyDescent="0.25">
      <c r="A902" s="3">
        <f t="shared" si="14"/>
        <v>900</v>
      </c>
    </row>
    <row r="903" spans="1:1" x14ac:dyDescent="0.25">
      <c r="A903" s="3">
        <f t="shared" si="14"/>
        <v>901</v>
      </c>
    </row>
    <row r="904" spans="1:1" x14ac:dyDescent="0.25">
      <c r="A904" s="3">
        <f t="shared" si="14"/>
        <v>902</v>
      </c>
    </row>
    <row r="905" spans="1:1" x14ac:dyDescent="0.25">
      <c r="A905" s="3">
        <f t="shared" si="14"/>
        <v>903</v>
      </c>
    </row>
    <row r="906" spans="1:1" x14ac:dyDescent="0.25">
      <c r="A906" s="3">
        <f t="shared" si="14"/>
        <v>904</v>
      </c>
    </row>
    <row r="907" spans="1:1" x14ac:dyDescent="0.25">
      <c r="A907" s="3">
        <f t="shared" si="14"/>
        <v>905</v>
      </c>
    </row>
    <row r="908" spans="1:1" x14ac:dyDescent="0.25">
      <c r="A908" s="3">
        <f t="shared" si="14"/>
        <v>906</v>
      </c>
    </row>
    <row r="909" spans="1:1" x14ac:dyDescent="0.25">
      <c r="A909" s="3">
        <f t="shared" si="14"/>
        <v>907</v>
      </c>
    </row>
    <row r="910" spans="1:1" x14ac:dyDescent="0.25">
      <c r="A910" s="3">
        <f t="shared" si="14"/>
        <v>908</v>
      </c>
    </row>
    <row r="911" spans="1:1" x14ac:dyDescent="0.25">
      <c r="A911" s="3">
        <f t="shared" si="14"/>
        <v>909</v>
      </c>
    </row>
    <row r="912" spans="1:1" x14ac:dyDescent="0.25">
      <c r="A912" s="3">
        <f t="shared" si="14"/>
        <v>910</v>
      </c>
    </row>
    <row r="913" spans="1:1" x14ac:dyDescent="0.25">
      <c r="A913" s="3">
        <f t="shared" si="14"/>
        <v>911</v>
      </c>
    </row>
    <row r="914" spans="1:1" x14ac:dyDescent="0.25">
      <c r="A914" s="3">
        <f t="shared" si="14"/>
        <v>912</v>
      </c>
    </row>
    <row r="915" spans="1:1" x14ac:dyDescent="0.25">
      <c r="A915" s="3">
        <f t="shared" si="14"/>
        <v>913</v>
      </c>
    </row>
    <row r="916" spans="1:1" x14ac:dyDescent="0.25">
      <c r="A916" s="3">
        <f t="shared" si="14"/>
        <v>914</v>
      </c>
    </row>
    <row r="917" spans="1:1" x14ac:dyDescent="0.25">
      <c r="A917" s="3">
        <f t="shared" si="14"/>
        <v>915</v>
      </c>
    </row>
    <row r="918" spans="1:1" x14ac:dyDescent="0.25">
      <c r="A918" s="3">
        <f t="shared" si="14"/>
        <v>916</v>
      </c>
    </row>
    <row r="919" spans="1:1" x14ac:dyDescent="0.25">
      <c r="A919" s="3">
        <f t="shared" si="14"/>
        <v>917</v>
      </c>
    </row>
    <row r="920" spans="1:1" x14ac:dyDescent="0.25">
      <c r="A920" s="3">
        <f t="shared" si="14"/>
        <v>918</v>
      </c>
    </row>
    <row r="921" spans="1:1" x14ac:dyDescent="0.25">
      <c r="A921" s="3">
        <f t="shared" si="14"/>
        <v>919</v>
      </c>
    </row>
    <row r="922" spans="1:1" x14ac:dyDescent="0.25">
      <c r="A922" s="3">
        <f t="shared" si="14"/>
        <v>920</v>
      </c>
    </row>
    <row r="923" spans="1:1" x14ac:dyDescent="0.25">
      <c r="A923" s="3">
        <f t="shared" si="14"/>
        <v>921</v>
      </c>
    </row>
    <row r="924" spans="1:1" x14ac:dyDescent="0.25">
      <c r="A924" s="3">
        <f t="shared" si="14"/>
        <v>922</v>
      </c>
    </row>
    <row r="925" spans="1:1" x14ac:dyDescent="0.25">
      <c r="A925" s="3">
        <f t="shared" si="14"/>
        <v>923</v>
      </c>
    </row>
    <row r="926" spans="1:1" x14ac:dyDescent="0.25">
      <c r="A926" s="3">
        <f t="shared" si="14"/>
        <v>924</v>
      </c>
    </row>
    <row r="927" spans="1:1" x14ac:dyDescent="0.25">
      <c r="A927" s="3">
        <f t="shared" si="14"/>
        <v>925</v>
      </c>
    </row>
    <row r="928" spans="1:1" x14ac:dyDescent="0.25">
      <c r="A928" s="3">
        <f t="shared" si="14"/>
        <v>926</v>
      </c>
    </row>
    <row r="929" spans="1:1" x14ac:dyDescent="0.25">
      <c r="A929" s="3">
        <f t="shared" si="14"/>
        <v>927</v>
      </c>
    </row>
    <row r="930" spans="1:1" x14ac:dyDescent="0.25">
      <c r="A930" s="3">
        <f t="shared" si="14"/>
        <v>928</v>
      </c>
    </row>
    <row r="931" spans="1:1" x14ac:dyDescent="0.25">
      <c r="A931" s="3">
        <f t="shared" si="14"/>
        <v>929</v>
      </c>
    </row>
    <row r="932" spans="1:1" x14ac:dyDescent="0.25">
      <c r="A932" s="3">
        <f t="shared" si="14"/>
        <v>930</v>
      </c>
    </row>
    <row r="933" spans="1:1" x14ac:dyDescent="0.25">
      <c r="A933" s="3">
        <f t="shared" si="14"/>
        <v>931</v>
      </c>
    </row>
    <row r="934" spans="1:1" x14ac:dyDescent="0.25">
      <c r="A934" s="3">
        <f t="shared" si="14"/>
        <v>932</v>
      </c>
    </row>
    <row r="935" spans="1:1" x14ac:dyDescent="0.25">
      <c r="A935" s="3">
        <f t="shared" si="14"/>
        <v>933</v>
      </c>
    </row>
    <row r="936" spans="1:1" x14ac:dyDescent="0.25">
      <c r="A936" s="3">
        <f t="shared" si="14"/>
        <v>934</v>
      </c>
    </row>
    <row r="937" spans="1:1" x14ac:dyDescent="0.25">
      <c r="A937" s="3">
        <f t="shared" si="14"/>
        <v>935</v>
      </c>
    </row>
    <row r="938" spans="1:1" x14ac:dyDescent="0.25">
      <c r="A938" s="3">
        <f t="shared" si="14"/>
        <v>936</v>
      </c>
    </row>
    <row r="939" spans="1:1" x14ac:dyDescent="0.25">
      <c r="A939" s="3">
        <f t="shared" si="14"/>
        <v>937</v>
      </c>
    </row>
    <row r="940" spans="1:1" x14ac:dyDescent="0.25">
      <c r="A940" s="3">
        <f t="shared" si="14"/>
        <v>938</v>
      </c>
    </row>
    <row r="941" spans="1:1" x14ac:dyDescent="0.25">
      <c r="A941" s="3">
        <f t="shared" si="14"/>
        <v>939</v>
      </c>
    </row>
    <row r="942" spans="1:1" x14ac:dyDescent="0.25">
      <c r="A942" s="3">
        <f t="shared" si="14"/>
        <v>940</v>
      </c>
    </row>
    <row r="943" spans="1:1" x14ac:dyDescent="0.25">
      <c r="A943" s="3">
        <f t="shared" si="14"/>
        <v>941</v>
      </c>
    </row>
    <row r="944" spans="1:1" x14ac:dyDescent="0.25">
      <c r="A944" s="3">
        <f t="shared" si="14"/>
        <v>942</v>
      </c>
    </row>
    <row r="945" spans="1:1" x14ac:dyDescent="0.25">
      <c r="A945" s="3">
        <f t="shared" si="14"/>
        <v>943</v>
      </c>
    </row>
    <row r="946" spans="1:1" x14ac:dyDescent="0.25">
      <c r="A946" s="3">
        <f t="shared" si="14"/>
        <v>944</v>
      </c>
    </row>
    <row r="947" spans="1:1" x14ac:dyDescent="0.25">
      <c r="A947" s="3">
        <f t="shared" si="14"/>
        <v>945</v>
      </c>
    </row>
    <row r="948" spans="1:1" x14ac:dyDescent="0.25">
      <c r="A948" s="3">
        <f t="shared" si="14"/>
        <v>946</v>
      </c>
    </row>
    <row r="949" spans="1:1" x14ac:dyDescent="0.25">
      <c r="A949" s="3">
        <f t="shared" si="14"/>
        <v>947</v>
      </c>
    </row>
    <row r="950" spans="1:1" x14ac:dyDescent="0.25">
      <c r="A950" s="3">
        <f t="shared" si="14"/>
        <v>948</v>
      </c>
    </row>
    <row r="951" spans="1:1" x14ac:dyDescent="0.25">
      <c r="A951" s="3">
        <f t="shared" si="14"/>
        <v>949</v>
      </c>
    </row>
    <row r="952" spans="1:1" x14ac:dyDescent="0.25">
      <c r="A952" s="3">
        <f t="shared" si="14"/>
        <v>950</v>
      </c>
    </row>
    <row r="953" spans="1:1" x14ac:dyDescent="0.25">
      <c r="A953" s="3">
        <f t="shared" si="14"/>
        <v>951</v>
      </c>
    </row>
    <row r="954" spans="1:1" x14ac:dyDescent="0.25">
      <c r="A954" s="3">
        <f t="shared" si="14"/>
        <v>952</v>
      </c>
    </row>
    <row r="955" spans="1:1" x14ac:dyDescent="0.25">
      <c r="A955" s="3">
        <f t="shared" si="14"/>
        <v>953</v>
      </c>
    </row>
    <row r="956" spans="1:1" x14ac:dyDescent="0.25">
      <c r="A956" s="3">
        <f t="shared" si="14"/>
        <v>954</v>
      </c>
    </row>
    <row r="957" spans="1:1" x14ac:dyDescent="0.25">
      <c r="A957" s="3">
        <f t="shared" si="14"/>
        <v>955</v>
      </c>
    </row>
    <row r="958" spans="1:1" x14ac:dyDescent="0.25">
      <c r="A958" s="3">
        <f t="shared" si="14"/>
        <v>956</v>
      </c>
    </row>
    <row r="959" spans="1:1" x14ac:dyDescent="0.25">
      <c r="A959" s="3">
        <f t="shared" si="14"/>
        <v>957</v>
      </c>
    </row>
    <row r="960" spans="1:1" x14ac:dyDescent="0.25">
      <c r="A960" s="3">
        <f t="shared" si="14"/>
        <v>958</v>
      </c>
    </row>
    <row r="961" spans="1:1" x14ac:dyDescent="0.25">
      <c r="A961" s="3">
        <f t="shared" si="14"/>
        <v>959</v>
      </c>
    </row>
    <row r="962" spans="1:1" x14ac:dyDescent="0.25">
      <c r="A962" s="3">
        <f t="shared" si="14"/>
        <v>960</v>
      </c>
    </row>
    <row r="963" spans="1:1" x14ac:dyDescent="0.25">
      <c r="A963" s="3">
        <f t="shared" si="14"/>
        <v>961</v>
      </c>
    </row>
    <row r="964" spans="1:1" x14ac:dyDescent="0.25">
      <c r="A964" s="3">
        <f t="shared" si="14"/>
        <v>962</v>
      </c>
    </row>
    <row r="965" spans="1:1" x14ac:dyDescent="0.25">
      <c r="A965" s="3">
        <f t="shared" ref="A965:A1028" si="15">A964+1</f>
        <v>963</v>
      </c>
    </row>
    <row r="966" spans="1:1" x14ac:dyDescent="0.25">
      <c r="A966" s="3">
        <f t="shared" si="15"/>
        <v>964</v>
      </c>
    </row>
    <row r="967" spans="1:1" x14ac:dyDescent="0.25">
      <c r="A967" s="3">
        <f t="shared" si="15"/>
        <v>965</v>
      </c>
    </row>
    <row r="968" spans="1:1" x14ac:dyDescent="0.25">
      <c r="A968" s="3">
        <f t="shared" si="15"/>
        <v>966</v>
      </c>
    </row>
    <row r="969" spans="1:1" x14ac:dyDescent="0.25">
      <c r="A969" s="3">
        <f t="shared" si="15"/>
        <v>967</v>
      </c>
    </row>
    <row r="970" spans="1:1" x14ac:dyDescent="0.25">
      <c r="A970" s="3">
        <f t="shared" si="15"/>
        <v>968</v>
      </c>
    </row>
    <row r="971" spans="1:1" x14ac:dyDescent="0.25">
      <c r="A971" s="3">
        <f t="shared" si="15"/>
        <v>969</v>
      </c>
    </row>
    <row r="972" spans="1:1" x14ac:dyDescent="0.25">
      <c r="A972" s="3">
        <f t="shared" si="15"/>
        <v>970</v>
      </c>
    </row>
    <row r="973" spans="1:1" x14ac:dyDescent="0.25">
      <c r="A973" s="3">
        <f t="shared" si="15"/>
        <v>971</v>
      </c>
    </row>
    <row r="974" spans="1:1" x14ac:dyDescent="0.25">
      <c r="A974" s="3">
        <f t="shared" si="15"/>
        <v>972</v>
      </c>
    </row>
    <row r="975" spans="1:1" x14ac:dyDescent="0.25">
      <c r="A975" s="3">
        <f t="shared" si="15"/>
        <v>973</v>
      </c>
    </row>
    <row r="976" spans="1:1" x14ac:dyDescent="0.25">
      <c r="A976" s="3">
        <f t="shared" si="15"/>
        <v>974</v>
      </c>
    </row>
    <row r="977" spans="1:1" x14ac:dyDescent="0.25">
      <c r="A977" s="3">
        <f t="shared" si="15"/>
        <v>975</v>
      </c>
    </row>
    <row r="978" spans="1:1" x14ac:dyDescent="0.25">
      <c r="A978" s="3">
        <f t="shared" si="15"/>
        <v>976</v>
      </c>
    </row>
    <row r="979" spans="1:1" x14ac:dyDescent="0.25">
      <c r="A979" s="3">
        <f t="shared" si="15"/>
        <v>977</v>
      </c>
    </row>
    <row r="980" spans="1:1" x14ac:dyDescent="0.25">
      <c r="A980" s="3">
        <f t="shared" si="15"/>
        <v>978</v>
      </c>
    </row>
    <row r="981" spans="1:1" x14ac:dyDescent="0.25">
      <c r="A981" s="3">
        <f t="shared" si="15"/>
        <v>979</v>
      </c>
    </row>
    <row r="982" spans="1:1" x14ac:dyDescent="0.25">
      <c r="A982" s="3">
        <f t="shared" si="15"/>
        <v>980</v>
      </c>
    </row>
    <row r="983" spans="1:1" x14ac:dyDescent="0.25">
      <c r="A983" s="3">
        <f t="shared" si="15"/>
        <v>981</v>
      </c>
    </row>
    <row r="984" spans="1:1" x14ac:dyDescent="0.25">
      <c r="A984" s="3">
        <f t="shared" si="15"/>
        <v>982</v>
      </c>
    </row>
    <row r="985" spans="1:1" x14ac:dyDescent="0.25">
      <c r="A985" s="3">
        <f t="shared" si="15"/>
        <v>983</v>
      </c>
    </row>
    <row r="986" spans="1:1" x14ac:dyDescent="0.25">
      <c r="A986" s="3">
        <f t="shared" si="15"/>
        <v>984</v>
      </c>
    </row>
    <row r="987" spans="1:1" x14ac:dyDescent="0.25">
      <c r="A987" s="3">
        <f t="shared" si="15"/>
        <v>985</v>
      </c>
    </row>
    <row r="988" spans="1:1" x14ac:dyDescent="0.25">
      <c r="A988" s="3">
        <f t="shared" si="15"/>
        <v>986</v>
      </c>
    </row>
    <row r="989" spans="1:1" x14ac:dyDescent="0.25">
      <c r="A989" s="3">
        <f t="shared" si="15"/>
        <v>987</v>
      </c>
    </row>
    <row r="990" spans="1:1" x14ac:dyDescent="0.25">
      <c r="A990" s="3">
        <f t="shared" si="15"/>
        <v>988</v>
      </c>
    </row>
    <row r="991" spans="1:1" x14ac:dyDescent="0.25">
      <c r="A991" s="3">
        <f t="shared" si="15"/>
        <v>989</v>
      </c>
    </row>
    <row r="992" spans="1:1" x14ac:dyDescent="0.25">
      <c r="A992" s="3">
        <f t="shared" si="15"/>
        <v>990</v>
      </c>
    </row>
    <row r="993" spans="1:1" x14ac:dyDescent="0.25">
      <c r="A993" s="3">
        <f t="shared" si="15"/>
        <v>991</v>
      </c>
    </row>
    <row r="994" spans="1:1" x14ac:dyDescent="0.25">
      <c r="A994" s="3">
        <f t="shared" si="15"/>
        <v>992</v>
      </c>
    </row>
    <row r="995" spans="1:1" x14ac:dyDescent="0.25">
      <c r="A995" s="3">
        <f t="shared" si="15"/>
        <v>993</v>
      </c>
    </row>
    <row r="996" spans="1:1" x14ac:dyDescent="0.25">
      <c r="A996" s="3">
        <f t="shared" si="15"/>
        <v>994</v>
      </c>
    </row>
    <row r="997" spans="1:1" x14ac:dyDescent="0.25">
      <c r="A997" s="3">
        <f t="shared" si="15"/>
        <v>995</v>
      </c>
    </row>
    <row r="998" spans="1:1" x14ac:dyDescent="0.25">
      <c r="A998" s="3">
        <f t="shared" si="15"/>
        <v>996</v>
      </c>
    </row>
    <row r="999" spans="1:1" x14ac:dyDescent="0.25">
      <c r="A999" s="3">
        <f t="shared" si="15"/>
        <v>997</v>
      </c>
    </row>
    <row r="1000" spans="1:1" x14ac:dyDescent="0.25">
      <c r="A1000" s="3">
        <f t="shared" si="15"/>
        <v>998</v>
      </c>
    </row>
    <row r="1001" spans="1:1" x14ac:dyDescent="0.25">
      <c r="A1001" s="3">
        <f t="shared" si="15"/>
        <v>999</v>
      </c>
    </row>
    <row r="1002" spans="1:1" x14ac:dyDescent="0.25">
      <c r="A1002" s="3">
        <f t="shared" si="15"/>
        <v>1000</v>
      </c>
    </row>
    <row r="1003" spans="1:1" x14ac:dyDescent="0.25">
      <c r="A1003" s="3">
        <f t="shared" si="15"/>
        <v>1001</v>
      </c>
    </row>
    <row r="1004" spans="1:1" x14ac:dyDescent="0.25">
      <c r="A1004" s="3">
        <f t="shared" si="15"/>
        <v>1002</v>
      </c>
    </row>
    <row r="1005" spans="1:1" x14ac:dyDescent="0.25">
      <c r="A1005" s="3">
        <f t="shared" si="15"/>
        <v>1003</v>
      </c>
    </row>
    <row r="1006" spans="1:1" x14ac:dyDescent="0.25">
      <c r="A1006" s="3">
        <f t="shared" si="15"/>
        <v>1004</v>
      </c>
    </row>
    <row r="1007" spans="1:1" x14ac:dyDescent="0.25">
      <c r="A1007" s="3">
        <f t="shared" si="15"/>
        <v>1005</v>
      </c>
    </row>
    <row r="1008" spans="1:1" x14ac:dyDescent="0.25">
      <c r="A1008" s="3">
        <f t="shared" si="15"/>
        <v>1006</v>
      </c>
    </row>
    <row r="1009" spans="1:1" x14ac:dyDescent="0.25">
      <c r="A1009" s="3">
        <f t="shared" si="15"/>
        <v>1007</v>
      </c>
    </row>
    <row r="1010" spans="1:1" x14ac:dyDescent="0.25">
      <c r="A1010" s="3">
        <f t="shared" si="15"/>
        <v>1008</v>
      </c>
    </row>
    <row r="1011" spans="1:1" x14ac:dyDescent="0.25">
      <c r="A1011" s="3">
        <f t="shared" si="15"/>
        <v>1009</v>
      </c>
    </row>
    <row r="1012" spans="1:1" x14ac:dyDescent="0.25">
      <c r="A1012" s="3">
        <f t="shared" si="15"/>
        <v>1010</v>
      </c>
    </row>
    <row r="1013" spans="1:1" x14ac:dyDescent="0.25">
      <c r="A1013" s="3">
        <f t="shared" si="15"/>
        <v>1011</v>
      </c>
    </row>
    <row r="1014" spans="1:1" x14ac:dyDescent="0.25">
      <c r="A1014" s="3">
        <f t="shared" si="15"/>
        <v>1012</v>
      </c>
    </row>
    <row r="1015" spans="1:1" x14ac:dyDescent="0.25">
      <c r="A1015" s="3">
        <f t="shared" si="15"/>
        <v>1013</v>
      </c>
    </row>
    <row r="1016" spans="1:1" x14ac:dyDescent="0.25">
      <c r="A1016" s="3">
        <f t="shared" si="15"/>
        <v>1014</v>
      </c>
    </row>
    <row r="1017" spans="1:1" x14ac:dyDescent="0.25">
      <c r="A1017" s="3">
        <f t="shared" si="15"/>
        <v>1015</v>
      </c>
    </row>
    <row r="1018" spans="1:1" x14ac:dyDescent="0.25">
      <c r="A1018" s="3">
        <f t="shared" si="15"/>
        <v>1016</v>
      </c>
    </row>
    <row r="1019" spans="1:1" x14ac:dyDescent="0.25">
      <c r="A1019" s="3">
        <f t="shared" si="15"/>
        <v>1017</v>
      </c>
    </row>
    <row r="1020" spans="1:1" x14ac:dyDescent="0.25">
      <c r="A1020" s="3">
        <f t="shared" si="15"/>
        <v>1018</v>
      </c>
    </row>
    <row r="1021" spans="1:1" x14ac:dyDescent="0.25">
      <c r="A1021" s="3">
        <f t="shared" si="15"/>
        <v>1019</v>
      </c>
    </row>
    <row r="1022" spans="1:1" x14ac:dyDescent="0.25">
      <c r="A1022" s="3">
        <f t="shared" si="15"/>
        <v>1020</v>
      </c>
    </row>
    <row r="1023" spans="1:1" x14ac:dyDescent="0.25">
      <c r="A1023" s="3">
        <f t="shared" si="15"/>
        <v>1021</v>
      </c>
    </row>
    <row r="1024" spans="1:1" x14ac:dyDescent="0.25">
      <c r="A1024" s="3">
        <f t="shared" si="15"/>
        <v>1022</v>
      </c>
    </row>
    <row r="1025" spans="1:1" x14ac:dyDescent="0.25">
      <c r="A1025" s="3">
        <f t="shared" si="15"/>
        <v>1023</v>
      </c>
    </row>
    <row r="1026" spans="1:1" x14ac:dyDescent="0.25">
      <c r="A1026" s="3">
        <f t="shared" si="15"/>
        <v>1024</v>
      </c>
    </row>
    <row r="1027" spans="1:1" x14ac:dyDescent="0.25">
      <c r="A1027" s="3">
        <f t="shared" si="15"/>
        <v>1025</v>
      </c>
    </row>
    <row r="1028" spans="1:1" x14ac:dyDescent="0.25">
      <c r="A1028" s="3">
        <f t="shared" si="15"/>
        <v>1026</v>
      </c>
    </row>
    <row r="1029" spans="1:1" x14ac:dyDescent="0.25">
      <c r="A1029" s="3">
        <f t="shared" ref="A1029:A1092" si="16">A1028+1</f>
        <v>1027</v>
      </c>
    </row>
    <row r="1030" spans="1:1" x14ac:dyDescent="0.25">
      <c r="A1030" s="3">
        <f t="shared" si="16"/>
        <v>1028</v>
      </c>
    </row>
    <row r="1031" spans="1:1" x14ac:dyDescent="0.25">
      <c r="A1031" s="3">
        <f t="shared" si="16"/>
        <v>1029</v>
      </c>
    </row>
    <row r="1032" spans="1:1" x14ac:dyDescent="0.25">
      <c r="A1032" s="3">
        <f t="shared" si="16"/>
        <v>1030</v>
      </c>
    </row>
    <row r="1033" spans="1:1" x14ac:dyDescent="0.25">
      <c r="A1033" s="3">
        <f t="shared" si="16"/>
        <v>1031</v>
      </c>
    </row>
    <row r="1034" spans="1:1" x14ac:dyDescent="0.25">
      <c r="A1034" s="3">
        <f t="shared" si="16"/>
        <v>1032</v>
      </c>
    </row>
    <row r="1035" spans="1:1" x14ac:dyDescent="0.25">
      <c r="A1035" s="3">
        <f t="shared" si="16"/>
        <v>1033</v>
      </c>
    </row>
    <row r="1036" spans="1:1" x14ac:dyDescent="0.25">
      <c r="A1036" s="3">
        <f t="shared" si="16"/>
        <v>1034</v>
      </c>
    </row>
    <row r="1037" spans="1:1" x14ac:dyDescent="0.25">
      <c r="A1037" s="3">
        <f t="shared" si="16"/>
        <v>1035</v>
      </c>
    </row>
    <row r="1038" spans="1:1" x14ac:dyDescent="0.25">
      <c r="A1038" s="3">
        <f t="shared" si="16"/>
        <v>1036</v>
      </c>
    </row>
    <row r="1039" spans="1:1" x14ac:dyDescent="0.25">
      <c r="A1039" s="3">
        <f t="shared" si="16"/>
        <v>1037</v>
      </c>
    </row>
    <row r="1040" spans="1:1" x14ac:dyDescent="0.25">
      <c r="A1040" s="3">
        <f t="shared" si="16"/>
        <v>1038</v>
      </c>
    </row>
    <row r="1041" spans="1:1" x14ac:dyDescent="0.25">
      <c r="A1041" s="3">
        <f t="shared" si="16"/>
        <v>1039</v>
      </c>
    </row>
    <row r="1042" spans="1:1" x14ac:dyDescent="0.25">
      <c r="A1042" s="3">
        <f t="shared" si="16"/>
        <v>1040</v>
      </c>
    </row>
    <row r="1043" spans="1:1" x14ac:dyDescent="0.25">
      <c r="A1043" s="3">
        <f t="shared" si="16"/>
        <v>1041</v>
      </c>
    </row>
    <row r="1044" spans="1:1" x14ac:dyDescent="0.25">
      <c r="A1044" s="3">
        <f t="shared" si="16"/>
        <v>1042</v>
      </c>
    </row>
    <row r="1045" spans="1:1" x14ac:dyDescent="0.25">
      <c r="A1045" s="3">
        <f t="shared" si="16"/>
        <v>1043</v>
      </c>
    </row>
    <row r="1046" spans="1:1" x14ac:dyDescent="0.25">
      <c r="A1046" s="3">
        <f t="shared" si="16"/>
        <v>1044</v>
      </c>
    </row>
    <row r="1047" spans="1:1" x14ac:dyDescent="0.25">
      <c r="A1047" s="3">
        <f t="shared" si="16"/>
        <v>1045</v>
      </c>
    </row>
    <row r="1048" spans="1:1" x14ac:dyDescent="0.25">
      <c r="A1048" s="3">
        <f t="shared" si="16"/>
        <v>1046</v>
      </c>
    </row>
    <row r="1049" spans="1:1" x14ac:dyDescent="0.25">
      <c r="A1049" s="3">
        <f t="shared" si="16"/>
        <v>1047</v>
      </c>
    </row>
    <row r="1050" spans="1:1" x14ac:dyDescent="0.25">
      <c r="A1050" s="3">
        <f t="shared" si="16"/>
        <v>1048</v>
      </c>
    </row>
    <row r="1051" spans="1:1" x14ac:dyDescent="0.25">
      <c r="A1051" s="3">
        <f t="shared" si="16"/>
        <v>1049</v>
      </c>
    </row>
    <row r="1052" spans="1:1" x14ac:dyDescent="0.25">
      <c r="A1052" s="3">
        <f t="shared" si="16"/>
        <v>1050</v>
      </c>
    </row>
    <row r="1053" spans="1:1" x14ac:dyDescent="0.25">
      <c r="A1053" s="3">
        <f t="shared" si="16"/>
        <v>1051</v>
      </c>
    </row>
    <row r="1054" spans="1:1" x14ac:dyDescent="0.25">
      <c r="A1054" s="3">
        <f t="shared" si="16"/>
        <v>1052</v>
      </c>
    </row>
    <row r="1055" spans="1:1" x14ac:dyDescent="0.25">
      <c r="A1055" s="3">
        <f t="shared" si="16"/>
        <v>1053</v>
      </c>
    </row>
    <row r="1056" spans="1:1" x14ac:dyDescent="0.25">
      <c r="A1056" s="3">
        <f t="shared" si="16"/>
        <v>1054</v>
      </c>
    </row>
    <row r="1057" spans="1:1" x14ac:dyDescent="0.25">
      <c r="A1057" s="3">
        <f t="shared" si="16"/>
        <v>1055</v>
      </c>
    </row>
    <row r="1058" spans="1:1" x14ac:dyDescent="0.25">
      <c r="A1058" s="3">
        <f t="shared" si="16"/>
        <v>1056</v>
      </c>
    </row>
    <row r="1059" spans="1:1" x14ac:dyDescent="0.25">
      <c r="A1059" s="3">
        <f t="shared" si="16"/>
        <v>1057</v>
      </c>
    </row>
    <row r="1060" spans="1:1" x14ac:dyDescent="0.25">
      <c r="A1060" s="3">
        <f t="shared" si="16"/>
        <v>1058</v>
      </c>
    </row>
    <row r="1061" spans="1:1" x14ac:dyDescent="0.25">
      <c r="A1061" s="3">
        <f t="shared" si="16"/>
        <v>1059</v>
      </c>
    </row>
    <row r="1062" spans="1:1" x14ac:dyDescent="0.25">
      <c r="A1062" s="3">
        <f t="shared" si="16"/>
        <v>1060</v>
      </c>
    </row>
    <row r="1063" spans="1:1" x14ac:dyDescent="0.25">
      <c r="A1063" s="3">
        <f t="shared" si="16"/>
        <v>1061</v>
      </c>
    </row>
    <row r="1064" spans="1:1" x14ac:dyDescent="0.25">
      <c r="A1064" s="3">
        <f t="shared" si="16"/>
        <v>1062</v>
      </c>
    </row>
    <row r="1065" spans="1:1" x14ac:dyDescent="0.25">
      <c r="A1065" s="3">
        <f t="shared" si="16"/>
        <v>1063</v>
      </c>
    </row>
    <row r="1066" spans="1:1" x14ac:dyDescent="0.25">
      <c r="A1066" s="3">
        <f t="shared" si="16"/>
        <v>1064</v>
      </c>
    </row>
    <row r="1067" spans="1:1" x14ac:dyDescent="0.25">
      <c r="A1067" s="3">
        <f t="shared" si="16"/>
        <v>1065</v>
      </c>
    </row>
    <row r="1068" spans="1:1" x14ac:dyDescent="0.25">
      <c r="A1068" s="3">
        <f t="shared" si="16"/>
        <v>1066</v>
      </c>
    </row>
    <row r="1069" spans="1:1" x14ac:dyDescent="0.25">
      <c r="A1069" s="3">
        <f t="shared" si="16"/>
        <v>1067</v>
      </c>
    </row>
    <row r="1070" spans="1:1" x14ac:dyDescent="0.25">
      <c r="A1070" s="3">
        <f t="shared" si="16"/>
        <v>1068</v>
      </c>
    </row>
    <row r="1071" spans="1:1" x14ac:dyDescent="0.25">
      <c r="A1071" s="3">
        <f t="shared" si="16"/>
        <v>1069</v>
      </c>
    </row>
    <row r="1072" spans="1:1" x14ac:dyDescent="0.25">
      <c r="A1072" s="3">
        <f t="shared" si="16"/>
        <v>1070</v>
      </c>
    </row>
    <row r="1073" spans="1:1" x14ac:dyDescent="0.25">
      <c r="A1073" s="3">
        <f t="shared" si="16"/>
        <v>1071</v>
      </c>
    </row>
    <row r="1074" spans="1:1" x14ac:dyDescent="0.25">
      <c r="A1074" s="3">
        <f t="shared" si="16"/>
        <v>1072</v>
      </c>
    </row>
    <row r="1075" spans="1:1" x14ac:dyDescent="0.25">
      <c r="A1075" s="3">
        <f t="shared" si="16"/>
        <v>1073</v>
      </c>
    </row>
    <row r="1076" spans="1:1" x14ac:dyDescent="0.25">
      <c r="A1076" s="3">
        <f t="shared" si="16"/>
        <v>1074</v>
      </c>
    </row>
    <row r="1077" spans="1:1" x14ac:dyDescent="0.25">
      <c r="A1077" s="3">
        <f t="shared" si="16"/>
        <v>1075</v>
      </c>
    </row>
    <row r="1078" spans="1:1" x14ac:dyDescent="0.25">
      <c r="A1078" s="3">
        <f t="shared" si="16"/>
        <v>1076</v>
      </c>
    </row>
    <row r="1079" spans="1:1" x14ac:dyDescent="0.25">
      <c r="A1079" s="3">
        <f t="shared" si="16"/>
        <v>1077</v>
      </c>
    </row>
    <row r="1080" spans="1:1" x14ac:dyDescent="0.25">
      <c r="A1080" s="3">
        <f t="shared" si="16"/>
        <v>1078</v>
      </c>
    </row>
    <row r="1081" spans="1:1" x14ac:dyDescent="0.25">
      <c r="A1081" s="3">
        <f t="shared" si="16"/>
        <v>1079</v>
      </c>
    </row>
    <row r="1082" spans="1:1" x14ac:dyDescent="0.25">
      <c r="A1082" s="3">
        <f t="shared" si="16"/>
        <v>1080</v>
      </c>
    </row>
    <row r="1083" spans="1:1" x14ac:dyDescent="0.25">
      <c r="A1083" s="3">
        <f t="shared" si="16"/>
        <v>1081</v>
      </c>
    </row>
    <row r="1084" spans="1:1" x14ac:dyDescent="0.25">
      <c r="A1084" s="3">
        <f t="shared" si="16"/>
        <v>1082</v>
      </c>
    </row>
    <row r="1085" spans="1:1" x14ac:dyDescent="0.25">
      <c r="A1085" s="3">
        <f t="shared" si="16"/>
        <v>1083</v>
      </c>
    </row>
    <row r="1086" spans="1:1" x14ac:dyDescent="0.25">
      <c r="A1086" s="3">
        <f t="shared" si="16"/>
        <v>1084</v>
      </c>
    </row>
    <row r="1087" spans="1:1" x14ac:dyDescent="0.25">
      <c r="A1087" s="3">
        <f t="shared" si="16"/>
        <v>1085</v>
      </c>
    </row>
    <row r="1088" spans="1:1" x14ac:dyDescent="0.25">
      <c r="A1088" s="3">
        <f t="shared" si="16"/>
        <v>1086</v>
      </c>
    </row>
    <row r="1089" spans="1:1" x14ac:dyDescent="0.25">
      <c r="A1089" s="3">
        <f t="shared" si="16"/>
        <v>1087</v>
      </c>
    </row>
    <row r="1090" spans="1:1" x14ac:dyDescent="0.25">
      <c r="A1090" s="3">
        <f t="shared" si="16"/>
        <v>1088</v>
      </c>
    </row>
    <row r="1091" spans="1:1" x14ac:dyDescent="0.25">
      <c r="A1091" s="3">
        <f t="shared" si="16"/>
        <v>1089</v>
      </c>
    </row>
    <row r="1092" spans="1:1" x14ac:dyDescent="0.25">
      <c r="A1092" s="3">
        <f t="shared" si="16"/>
        <v>1090</v>
      </c>
    </row>
    <row r="1093" spans="1:1" x14ac:dyDescent="0.25">
      <c r="A1093" s="3">
        <f t="shared" ref="A1093:A1156" si="17">A1092+1</f>
        <v>1091</v>
      </c>
    </row>
    <row r="1094" spans="1:1" x14ac:dyDescent="0.25">
      <c r="A1094" s="3">
        <f t="shared" si="17"/>
        <v>1092</v>
      </c>
    </row>
    <row r="1095" spans="1:1" x14ac:dyDescent="0.25">
      <c r="A1095" s="3">
        <f t="shared" si="17"/>
        <v>1093</v>
      </c>
    </row>
    <row r="1096" spans="1:1" x14ac:dyDescent="0.25">
      <c r="A1096" s="3">
        <f t="shared" si="17"/>
        <v>1094</v>
      </c>
    </row>
    <row r="1097" spans="1:1" x14ac:dyDescent="0.25">
      <c r="A1097" s="3">
        <f t="shared" si="17"/>
        <v>1095</v>
      </c>
    </row>
    <row r="1098" spans="1:1" x14ac:dyDescent="0.25">
      <c r="A1098" s="3">
        <f t="shared" si="17"/>
        <v>1096</v>
      </c>
    </row>
    <row r="1099" spans="1:1" x14ac:dyDescent="0.25">
      <c r="A1099" s="3">
        <f t="shared" si="17"/>
        <v>1097</v>
      </c>
    </row>
    <row r="1100" spans="1:1" x14ac:dyDescent="0.25">
      <c r="A1100" s="3">
        <f t="shared" si="17"/>
        <v>1098</v>
      </c>
    </row>
    <row r="1101" spans="1:1" x14ac:dyDescent="0.25">
      <c r="A1101" s="3">
        <f t="shared" si="17"/>
        <v>1099</v>
      </c>
    </row>
    <row r="1102" spans="1:1" x14ac:dyDescent="0.25">
      <c r="A1102" s="3">
        <f t="shared" si="17"/>
        <v>1100</v>
      </c>
    </row>
    <row r="1103" spans="1:1" x14ac:dyDescent="0.25">
      <c r="A1103" s="3">
        <f t="shared" si="17"/>
        <v>1101</v>
      </c>
    </row>
    <row r="1104" spans="1:1" x14ac:dyDescent="0.25">
      <c r="A1104" s="3">
        <f t="shared" si="17"/>
        <v>1102</v>
      </c>
    </row>
    <row r="1105" spans="1:1" x14ac:dyDescent="0.25">
      <c r="A1105" s="3">
        <f t="shared" si="17"/>
        <v>1103</v>
      </c>
    </row>
    <row r="1106" spans="1:1" x14ac:dyDescent="0.25">
      <c r="A1106" s="3">
        <f t="shared" si="17"/>
        <v>1104</v>
      </c>
    </row>
    <row r="1107" spans="1:1" x14ac:dyDescent="0.25">
      <c r="A1107" s="3">
        <f t="shared" si="17"/>
        <v>1105</v>
      </c>
    </row>
    <row r="1108" spans="1:1" x14ac:dyDescent="0.25">
      <c r="A1108" s="3">
        <f t="shared" si="17"/>
        <v>1106</v>
      </c>
    </row>
    <row r="1109" spans="1:1" x14ac:dyDescent="0.25">
      <c r="A1109" s="3">
        <f t="shared" si="17"/>
        <v>1107</v>
      </c>
    </row>
    <row r="1110" spans="1:1" x14ac:dyDescent="0.25">
      <c r="A1110" s="3">
        <f t="shared" si="17"/>
        <v>1108</v>
      </c>
    </row>
    <row r="1111" spans="1:1" x14ac:dyDescent="0.25">
      <c r="A1111" s="3">
        <f t="shared" si="17"/>
        <v>1109</v>
      </c>
    </row>
    <row r="1112" spans="1:1" x14ac:dyDescent="0.25">
      <c r="A1112" s="3">
        <f t="shared" si="17"/>
        <v>1110</v>
      </c>
    </row>
    <row r="1113" spans="1:1" x14ac:dyDescent="0.25">
      <c r="A1113" s="3">
        <f t="shared" si="17"/>
        <v>1111</v>
      </c>
    </row>
    <row r="1114" spans="1:1" x14ac:dyDescent="0.25">
      <c r="A1114" s="3">
        <f t="shared" si="17"/>
        <v>1112</v>
      </c>
    </row>
    <row r="1115" spans="1:1" x14ac:dyDescent="0.25">
      <c r="A1115" s="3">
        <f t="shared" si="17"/>
        <v>1113</v>
      </c>
    </row>
    <row r="1116" spans="1:1" x14ac:dyDescent="0.25">
      <c r="A1116" s="3">
        <f t="shared" si="17"/>
        <v>1114</v>
      </c>
    </row>
    <row r="1117" spans="1:1" x14ac:dyDescent="0.25">
      <c r="A1117" s="3">
        <f t="shared" si="17"/>
        <v>1115</v>
      </c>
    </row>
    <row r="1118" spans="1:1" x14ac:dyDescent="0.25">
      <c r="A1118" s="3">
        <f t="shared" si="17"/>
        <v>1116</v>
      </c>
    </row>
    <row r="1119" spans="1:1" x14ac:dyDescent="0.25">
      <c r="A1119" s="3">
        <f t="shared" si="17"/>
        <v>1117</v>
      </c>
    </row>
    <row r="1120" spans="1:1" x14ac:dyDescent="0.25">
      <c r="A1120" s="3">
        <f t="shared" si="17"/>
        <v>1118</v>
      </c>
    </row>
    <row r="1121" spans="1:1" x14ac:dyDescent="0.25">
      <c r="A1121" s="3">
        <f t="shared" si="17"/>
        <v>1119</v>
      </c>
    </row>
    <row r="1122" spans="1:1" x14ac:dyDescent="0.25">
      <c r="A1122" s="3">
        <f t="shared" si="17"/>
        <v>1120</v>
      </c>
    </row>
    <row r="1123" spans="1:1" x14ac:dyDescent="0.25">
      <c r="A1123" s="3">
        <f t="shared" si="17"/>
        <v>1121</v>
      </c>
    </row>
    <row r="1124" spans="1:1" x14ac:dyDescent="0.25">
      <c r="A1124" s="3">
        <f t="shared" si="17"/>
        <v>1122</v>
      </c>
    </row>
    <row r="1125" spans="1:1" x14ac:dyDescent="0.25">
      <c r="A1125" s="3">
        <f t="shared" si="17"/>
        <v>1123</v>
      </c>
    </row>
    <row r="1126" spans="1:1" x14ac:dyDescent="0.25">
      <c r="A1126" s="3">
        <f t="shared" si="17"/>
        <v>1124</v>
      </c>
    </row>
    <row r="1127" spans="1:1" x14ac:dyDescent="0.25">
      <c r="A1127" s="3">
        <f t="shared" si="17"/>
        <v>1125</v>
      </c>
    </row>
    <row r="1128" spans="1:1" x14ac:dyDescent="0.25">
      <c r="A1128" s="3">
        <f t="shared" si="17"/>
        <v>1126</v>
      </c>
    </row>
    <row r="1129" spans="1:1" x14ac:dyDescent="0.25">
      <c r="A1129" s="3">
        <f t="shared" si="17"/>
        <v>1127</v>
      </c>
    </row>
    <row r="1130" spans="1:1" x14ac:dyDescent="0.25">
      <c r="A1130" s="3">
        <f t="shared" si="17"/>
        <v>1128</v>
      </c>
    </row>
    <row r="1131" spans="1:1" x14ac:dyDescent="0.25">
      <c r="A1131" s="3">
        <f t="shared" si="17"/>
        <v>1129</v>
      </c>
    </row>
    <row r="1132" spans="1:1" x14ac:dyDescent="0.25">
      <c r="A1132" s="3">
        <f t="shared" si="17"/>
        <v>1130</v>
      </c>
    </row>
    <row r="1133" spans="1:1" x14ac:dyDescent="0.25">
      <c r="A1133" s="3">
        <f t="shared" si="17"/>
        <v>1131</v>
      </c>
    </row>
    <row r="1134" spans="1:1" x14ac:dyDescent="0.25">
      <c r="A1134" s="3">
        <f t="shared" si="17"/>
        <v>1132</v>
      </c>
    </row>
    <row r="1135" spans="1:1" x14ac:dyDescent="0.25">
      <c r="A1135" s="3">
        <f t="shared" si="17"/>
        <v>1133</v>
      </c>
    </row>
    <row r="1136" spans="1:1" x14ac:dyDescent="0.25">
      <c r="A1136" s="3">
        <f t="shared" si="17"/>
        <v>1134</v>
      </c>
    </row>
    <row r="1137" spans="1:1" x14ac:dyDescent="0.25">
      <c r="A1137" s="3">
        <f t="shared" si="17"/>
        <v>1135</v>
      </c>
    </row>
    <row r="1138" spans="1:1" x14ac:dyDescent="0.25">
      <c r="A1138" s="3">
        <f t="shared" si="17"/>
        <v>1136</v>
      </c>
    </row>
    <row r="1139" spans="1:1" x14ac:dyDescent="0.25">
      <c r="A1139" s="3">
        <f t="shared" si="17"/>
        <v>1137</v>
      </c>
    </row>
    <row r="1140" spans="1:1" x14ac:dyDescent="0.25">
      <c r="A1140" s="3">
        <f t="shared" si="17"/>
        <v>1138</v>
      </c>
    </row>
    <row r="1141" spans="1:1" x14ac:dyDescent="0.25">
      <c r="A1141" s="3">
        <f t="shared" si="17"/>
        <v>1139</v>
      </c>
    </row>
    <row r="1142" spans="1:1" x14ac:dyDescent="0.25">
      <c r="A1142" s="3">
        <f t="shared" si="17"/>
        <v>1140</v>
      </c>
    </row>
    <row r="1143" spans="1:1" x14ac:dyDescent="0.25">
      <c r="A1143" s="3">
        <f t="shared" si="17"/>
        <v>1141</v>
      </c>
    </row>
    <row r="1144" spans="1:1" x14ac:dyDescent="0.25">
      <c r="A1144" s="3">
        <f t="shared" si="17"/>
        <v>1142</v>
      </c>
    </row>
    <row r="1145" spans="1:1" x14ac:dyDescent="0.25">
      <c r="A1145" s="3">
        <f t="shared" si="17"/>
        <v>1143</v>
      </c>
    </row>
    <row r="1146" spans="1:1" x14ac:dyDescent="0.25">
      <c r="A1146" s="3">
        <f t="shared" si="17"/>
        <v>1144</v>
      </c>
    </row>
    <row r="1147" spans="1:1" x14ac:dyDescent="0.25">
      <c r="A1147" s="3">
        <f t="shared" si="17"/>
        <v>1145</v>
      </c>
    </row>
    <row r="1148" spans="1:1" x14ac:dyDescent="0.25">
      <c r="A1148" s="3">
        <f t="shared" si="17"/>
        <v>1146</v>
      </c>
    </row>
    <row r="1149" spans="1:1" x14ac:dyDescent="0.25">
      <c r="A1149" s="3">
        <f t="shared" si="17"/>
        <v>1147</v>
      </c>
    </row>
    <row r="1150" spans="1:1" x14ac:dyDescent="0.25">
      <c r="A1150" s="3">
        <f t="shared" si="17"/>
        <v>1148</v>
      </c>
    </row>
    <row r="1151" spans="1:1" x14ac:dyDescent="0.25">
      <c r="A1151" s="3">
        <f t="shared" si="17"/>
        <v>1149</v>
      </c>
    </row>
    <row r="1152" spans="1:1" x14ac:dyDescent="0.25">
      <c r="A1152" s="3">
        <f t="shared" si="17"/>
        <v>1150</v>
      </c>
    </row>
    <row r="1153" spans="1:1" x14ac:dyDescent="0.25">
      <c r="A1153" s="3">
        <f t="shared" si="17"/>
        <v>1151</v>
      </c>
    </row>
    <row r="1154" spans="1:1" x14ac:dyDescent="0.25">
      <c r="A1154" s="3">
        <f t="shared" si="17"/>
        <v>1152</v>
      </c>
    </row>
    <row r="1155" spans="1:1" x14ac:dyDescent="0.25">
      <c r="A1155" s="3">
        <f t="shared" si="17"/>
        <v>1153</v>
      </c>
    </row>
    <row r="1156" spans="1:1" x14ac:dyDescent="0.25">
      <c r="A1156" s="3">
        <f t="shared" si="17"/>
        <v>1154</v>
      </c>
    </row>
    <row r="1157" spans="1:1" x14ac:dyDescent="0.25">
      <c r="A1157" s="3">
        <f t="shared" ref="A1157:A1220" si="18">A1156+1</f>
        <v>1155</v>
      </c>
    </row>
    <row r="1158" spans="1:1" x14ac:dyDescent="0.25">
      <c r="A1158" s="3">
        <f t="shared" si="18"/>
        <v>1156</v>
      </c>
    </row>
    <row r="1159" spans="1:1" x14ac:dyDescent="0.25">
      <c r="A1159" s="3">
        <f t="shared" si="18"/>
        <v>1157</v>
      </c>
    </row>
    <row r="1160" spans="1:1" x14ac:dyDescent="0.25">
      <c r="A1160" s="3">
        <f t="shared" si="18"/>
        <v>1158</v>
      </c>
    </row>
    <row r="1161" spans="1:1" x14ac:dyDescent="0.25">
      <c r="A1161" s="3">
        <f t="shared" si="18"/>
        <v>1159</v>
      </c>
    </row>
    <row r="1162" spans="1:1" x14ac:dyDescent="0.25">
      <c r="A1162" s="3">
        <f t="shared" si="18"/>
        <v>1160</v>
      </c>
    </row>
    <row r="1163" spans="1:1" x14ac:dyDescent="0.25">
      <c r="A1163" s="3">
        <f t="shared" si="18"/>
        <v>1161</v>
      </c>
    </row>
    <row r="1164" spans="1:1" x14ac:dyDescent="0.25">
      <c r="A1164" s="3">
        <f t="shared" si="18"/>
        <v>1162</v>
      </c>
    </row>
    <row r="1165" spans="1:1" x14ac:dyDescent="0.25">
      <c r="A1165" s="3">
        <f t="shared" si="18"/>
        <v>1163</v>
      </c>
    </row>
    <row r="1166" spans="1:1" x14ac:dyDescent="0.25">
      <c r="A1166" s="3">
        <f t="shared" si="18"/>
        <v>1164</v>
      </c>
    </row>
    <row r="1167" spans="1:1" x14ac:dyDescent="0.25">
      <c r="A1167" s="3">
        <f t="shared" si="18"/>
        <v>1165</v>
      </c>
    </row>
    <row r="1168" spans="1:1" x14ac:dyDescent="0.25">
      <c r="A1168" s="3">
        <f t="shared" si="18"/>
        <v>1166</v>
      </c>
    </row>
    <row r="1169" spans="1:1" x14ac:dyDescent="0.25">
      <c r="A1169" s="3">
        <f t="shared" si="18"/>
        <v>1167</v>
      </c>
    </row>
    <row r="1170" spans="1:1" x14ac:dyDescent="0.25">
      <c r="A1170" s="3">
        <f t="shared" si="18"/>
        <v>1168</v>
      </c>
    </row>
    <row r="1171" spans="1:1" x14ac:dyDescent="0.25">
      <c r="A1171" s="3">
        <f t="shared" si="18"/>
        <v>1169</v>
      </c>
    </row>
    <row r="1172" spans="1:1" x14ac:dyDescent="0.25">
      <c r="A1172" s="3">
        <f t="shared" si="18"/>
        <v>1170</v>
      </c>
    </row>
    <row r="1173" spans="1:1" x14ac:dyDescent="0.25">
      <c r="A1173" s="3">
        <f t="shared" si="18"/>
        <v>1171</v>
      </c>
    </row>
    <row r="1174" spans="1:1" x14ac:dyDescent="0.25">
      <c r="A1174" s="3">
        <f t="shared" si="18"/>
        <v>1172</v>
      </c>
    </row>
    <row r="1175" spans="1:1" x14ac:dyDescent="0.25">
      <c r="A1175" s="3">
        <f t="shared" si="18"/>
        <v>1173</v>
      </c>
    </row>
    <row r="1176" spans="1:1" x14ac:dyDescent="0.25">
      <c r="A1176" s="3">
        <f t="shared" si="18"/>
        <v>1174</v>
      </c>
    </row>
    <row r="1177" spans="1:1" x14ac:dyDescent="0.25">
      <c r="A1177" s="3">
        <f t="shared" si="18"/>
        <v>1175</v>
      </c>
    </row>
    <row r="1178" spans="1:1" x14ac:dyDescent="0.25">
      <c r="A1178" s="3">
        <f t="shared" si="18"/>
        <v>1176</v>
      </c>
    </row>
    <row r="1179" spans="1:1" x14ac:dyDescent="0.25">
      <c r="A1179" s="3">
        <f t="shared" si="18"/>
        <v>1177</v>
      </c>
    </row>
    <row r="1180" spans="1:1" x14ac:dyDescent="0.25">
      <c r="A1180" s="3">
        <f t="shared" si="18"/>
        <v>1178</v>
      </c>
    </row>
    <row r="1181" spans="1:1" x14ac:dyDescent="0.25">
      <c r="A1181" s="3">
        <f t="shared" si="18"/>
        <v>1179</v>
      </c>
    </row>
    <row r="1182" spans="1:1" x14ac:dyDescent="0.25">
      <c r="A1182" s="3">
        <f t="shared" si="18"/>
        <v>1180</v>
      </c>
    </row>
    <row r="1183" spans="1:1" x14ac:dyDescent="0.25">
      <c r="A1183" s="3">
        <f t="shared" si="18"/>
        <v>1181</v>
      </c>
    </row>
    <row r="1184" spans="1:1" x14ac:dyDescent="0.25">
      <c r="A1184" s="3">
        <f t="shared" si="18"/>
        <v>1182</v>
      </c>
    </row>
    <row r="1185" spans="1:1" x14ac:dyDescent="0.25">
      <c r="A1185" s="3">
        <f t="shared" si="18"/>
        <v>1183</v>
      </c>
    </row>
    <row r="1186" spans="1:1" x14ac:dyDescent="0.25">
      <c r="A1186" s="3">
        <f t="shared" si="18"/>
        <v>1184</v>
      </c>
    </row>
    <row r="1187" spans="1:1" x14ac:dyDescent="0.25">
      <c r="A1187" s="3">
        <f t="shared" si="18"/>
        <v>1185</v>
      </c>
    </row>
    <row r="1188" spans="1:1" x14ac:dyDescent="0.25">
      <c r="A1188" s="3">
        <f t="shared" si="18"/>
        <v>1186</v>
      </c>
    </row>
    <row r="1189" spans="1:1" x14ac:dyDescent="0.25">
      <c r="A1189" s="3">
        <f t="shared" si="18"/>
        <v>1187</v>
      </c>
    </row>
    <row r="1190" spans="1:1" x14ac:dyDescent="0.25">
      <c r="A1190" s="3">
        <f t="shared" si="18"/>
        <v>1188</v>
      </c>
    </row>
    <row r="1191" spans="1:1" x14ac:dyDescent="0.25">
      <c r="A1191" s="3">
        <f t="shared" si="18"/>
        <v>1189</v>
      </c>
    </row>
    <row r="1192" spans="1:1" x14ac:dyDescent="0.25">
      <c r="A1192" s="3">
        <f t="shared" si="18"/>
        <v>1190</v>
      </c>
    </row>
    <row r="1193" spans="1:1" x14ac:dyDescent="0.25">
      <c r="A1193" s="3">
        <f t="shared" si="18"/>
        <v>1191</v>
      </c>
    </row>
    <row r="1194" spans="1:1" x14ac:dyDescent="0.25">
      <c r="A1194" s="3">
        <f t="shared" si="18"/>
        <v>1192</v>
      </c>
    </row>
    <row r="1195" spans="1:1" x14ac:dyDescent="0.25">
      <c r="A1195" s="3">
        <f t="shared" si="18"/>
        <v>1193</v>
      </c>
    </row>
    <row r="1196" spans="1:1" x14ac:dyDescent="0.25">
      <c r="A1196" s="3">
        <f t="shared" si="18"/>
        <v>1194</v>
      </c>
    </row>
    <row r="1197" spans="1:1" x14ac:dyDescent="0.25">
      <c r="A1197" s="3">
        <f t="shared" si="18"/>
        <v>1195</v>
      </c>
    </row>
    <row r="1198" spans="1:1" x14ac:dyDescent="0.25">
      <c r="A1198" s="3">
        <f t="shared" si="18"/>
        <v>1196</v>
      </c>
    </row>
    <row r="1199" spans="1:1" x14ac:dyDescent="0.25">
      <c r="A1199" s="3">
        <f t="shared" si="18"/>
        <v>1197</v>
      </c>
    </row>
    <row r="1200" spans="1:1" x14ac:dyDescent="0.25">
      <c r="A1200" s="3">
        <f t="shared" si="18"/>
        <v>1198</v>
      </c>
    </row>
    <row r="1201" spans="1:1" x14ac:dyDescent="0.25">
      <c r="A1201" s="3">
        <f t="shared" si="18"/>
        <v>1199</v>
      </c>
    </row>
    <row r="1202" spans="1:1" x14ac:dyDescent="0.25">
      <c r="A1202" s="3">
        <f t="shared" si="18"/>
        <v>1200</v>
      </c>
    </row>
    <row r="1203" spans="1:1" x14ac:dyDescent="0.25">
      <c r="A1203" s="3">
        <f t="shared" si="18"/>
        <v>1201</v>
      </c>
    </row>
    <row r="1204" spans="1:1" x14ac:dyDescent="0.25">
      <c r="A1204" s="3">
        <f t="shared" si="18"/>
        <v>1202</v>
      </c>
    </row>
    <row r="1205" spans="1:1" x14ac:dyDescent="0.25">
      <c r="A1205" s="3">
        <f t="shared" si="18"/>
        <v>1203</v>
      </c>
    </row>
    <row r="1206" spans="1:1" x14ac:dyDescent="0.25">
      <c r="A1206" s="3">
        <f t="shared" si="18"/>
        <v>1204</v>
      </c>
    </row>
    <row r="1207" spans="1:1" x14ac:dyDescent="0.25">
      <c r="A1207" s="3">
        <f t="shared" si="18"/>
        <v>1205</v>
      </c>
    </row>
    <row r="1208" spans="1:1" x14ac:dyDescent="0.25">
      <c r="A1208" s="3">
        <f t="shared" si="18"/>
        <v>1206</v>
      </c>
    </row>
    <row r="1209" spans="1:1" x14ac:dyDescent="0.25">
      <c r="A1209" s="3">
        <f t="shared" si="18"/>
        <v>1207</v>
      </c>
    </row>
    <row r="1210" spans="1:1" x14ac:dyDescent="0.25">
      <c r="A1210" s="3">
        <f t="shared" si="18"/>
        <v>1208</v>
      </c>
    </row>
    <row r="1211" spans="1:1" x14ac:dyDescent="0.25">
      <c r="A1211" s="3">
        <f t="shared" si="18"/>
        <v>1209</v>
      </c>
    </row>
    <row r="1212" spans="1:1" x14ac:dyDescent="0.25">
      <c r="A1212" s="3">
        <f t="shared" si="18"/>
        <v>1210</v>
      </c>
    </row>
    <row r="1213" spans="1:1" x14ac:dyDescent="0.25">
      <c r="A1213" s="3">
        <f t="shared" si="18"/>
        <v>1211</v>
      </c>
    </row>
    <row r="1214" spans="1:1" x14ac:dyDescent="0.25">
      <c r="A1214" s="3">
        <f t="shared" si="18"/>
        <v>1212</v>
      </c>
    </row>
    <row r="1215" spans="1:1" x14ac:dyDescent="0.25">
      <c r="A1215" s="3">
        <f t="shared" si="18"/>
        <v>1213</v>
      </c>
    </row>
    <row r="1216" spans="1:1" x14ac:dyDescent="0.25">
      <c r="A1216" s="3">
        <f t="shared" si="18"/>
        <v>1214</v>
      </c>
    </row>
    <row r="1217" spans="1:1" x14ac:dyDescent="0.25">
      <c r="A1217" s="3">
        <f t="shared" si="18"/>
        <v>1215</v>
      </c>
    </row>
    <row r="1218" spans="1:1" x14ac:dyDescent="0.25">
      <c r="A1218" s="3">
        <f t="shared" si="18"/>
        <v>1216</v>
      </c>
    </row>
    <row r="1219" spans="1:1" x14ac:dyDescent="0.25">
      <c r="A1219" s="3">
        <f t="shared" si="18"/>
        <v>1217</v>
      </c>
    </row>
    <row r="1220" spans="1:1" x14ac:dyDescent="0.25">
      <c r="A1220" s="3">
        <f t="shared" si="18"/>
        <v>1218</v>
      </c>
    </row>
    <row r="1221" spans="1:1" x14ac:dyDescent="0.25">
      <c r="A1221" s="3">
        <f t="shared" ref="A1221:A1284" si="19">A1220+1</f>
        <v>1219</v>
      </c>
    </row>
    <row r="1222" spans="1:1" x14ac:dyDescent="0.25">
      <c r="A1222" s="3">
        <f t="shared" si="19"/>
        <v>1220</v>
      </c>
    </row>
    <row r="1223" spans="1:1" x14ac:dyDescent="0.25">
      <c r="A1223" s="3">
        <f t="shared" si="19"/>
        <v>1221</v>
      </c>
    </row>
    <row r="1224" spans="1:1" x14ac:dyDescent="0.25">
      <c r="A1224" s="3">
        <f t="shared" si="19"/>
        <v>1222</v>
      </c>
    </row>
    <row r="1225" spans="1:1" x14ac:dyDescent="0.25">
      <c r="A1225" s="3">
        <f t="shared" si="19"/>
        <v>1223</v>
      </c>
    </row>
    <row r="1226" spans="1:1" x14ac:dyDescent="0.25">
      <c r="A1226" s="3">
        <f t="shared" si="19"/>
        <v>1224</v>
      </c>
    </row>
    <row r="1227" spans="1:1" x14ac:dyDescent="0.25">
      <c r="A1227" s="3">
        <f t="shared" si="19"/>
        <v>1225</v>
      </c>
    </row>
    <row r="1228" spans="1:1" x14ac:dyDescent="0.25">
      <c r="A1228" s="3">
        <f t="shared" si="19"/>
        <v>1226</v>
      </c>
    </row>
    <row r="1229" spans="1:1" x14ac:dyDescent="0.25">
      <c r="A1229" s="3">
        <f t="shared" si="19"/>
        <v>1227</v>
      </c>
    </row>
    <row r="1230" spans="1:1" x14ac:dyDescent="0.25">
      <c r="A1230" s="3">
        <f t="shared" si="19"/>
        <v>1228</v>
      </c>
    </row>
    <row r="1231" spans="1:1" x14ac:dyDescent="0.25">
      <c r="A1231" s="3">
        <f t="shared" si="19"/>
        <v>1229</v>
      </c>
    </row>
    <row r="1232" spans="1:1" x14ac:dyDescent="0.25">
      <c r="A1232" s="3">
        <f t="shared" si="19"/>
        <v>1230</v>
      </c>
    </row>
    <row r="1233" spans="1:1" x14ac:dyDescent="0.25">
      <c r="A1233" s="3">
        <f t="shared" si="19"/>
        <v>1231</v>
      </c>
    </row>
    <row r="1234" spans="1:1" x14ac:dyDescent="0.25">
      <c r="A1234" s="3">
        <f t="shared" si="19"/>
        <v>1232</v>
      </c>
    </row>
    <row r="1235" spans="1:1" x14ac:dyDescent="0.25">
      <c r="A1235" s="3">
        <f t="shared" si="19"/>
        <v>1233</v>
      </c>
    </row>
    <row r="1236" spans="1:1" x14ac:dyDescent="0.25">
      <c r="A1236" s="3">
        <f t="shared" si="19"/>
        <v>1234</v>
      </c>
    </row>
    <row r="1237" spans="1:1" x14ac:dyDescent="0.25">
      <c r="A1237" s="3">
        <f t="shared" si="19"/>
        <v>1235</v>
      </c>
    </row>
    <row r="1238" spans="1:1" x14ac:dyDescent="0.25">
      <c r="A1238" s="3">
        <f t="shared" si="19"/>
        <v>1236</v>
      </c>
    </row>
    <row r="1239" spans="1:1" x14ac:dyDescent="0.25">
      <c r="A1239" s="3">
        <f t="shared" si="19"/>
        <v>1237</v>
      </c>
    </row>
    <row r="1240" spans="1:1" x14ac:dyDescent="0.25">
      <c r="A1240" s="3">
        <f t="shared" si="19"/>
        <v>1238</v>
      </c>
    </row>
    <row r="1241" spans="1:1" x14ac:dyDescent="0.25">
      <c r="A1241" s="3">
        <f t="shared" si="19"/>
        <v>1239</v>
      </c>
    </row>
    <row r="1242" spans="1:1" x14ac:dyDescent="0.25">
      <c r="A1242" s="3">
        <f t="shared" si="19"/>
        <v>1240</v>
      </c>
    </row>
    <row r="1243" spans="1:1" x14ac:dyDescent="0.25">
      <c r="A1243" s="3">
        <f t="shared" si="19"/>
        <v>1241</v>
      </c>
    </row>
    <row r="1244" spans="1:1" x14ac:dyDescent="0.25">
      <c r="A1244" s="3">
        <f t="shared" si="19"/>
        <v>1242</v>
      </c>
    </row>
    <row r="1245" spans="1:1" x14ac:dyDescent="0.25">
      <c r="A1245" s="3">
        <f t="shared" si="19"/>
        <v>1243</v>
      </c>
    </row>
    <row r="1246" spans="1:1" x14ac:dyDescent="0.25">
      <c r="A1246" s="3">
        <f t="shared" si="19"/>
        <v>1244</v>
      </c>
    </row>
    <row r="1247" spans="1:1" x14ac:dyDescent="0.25">
      <c r="A1247" s="3">
        <f t="shared" si="19"/>
        <v>1245</v>
      </c>
    </row>
    <row r="1248" spans="1:1" x14ac:dyDescent="0.25">
      <c r="A1248" s="3">
        <f t="shared" si="19"/>
        <v>1246</v>
      </c>
    </row>
    <row r="1249" spans="1:1" x14ac:dyDescent="0.25">
      <c r="A1249" s="3">
        <f t="shared" si="19"/>
        <v>1247</v>
      </c>
    </row>
    <row r="1250" spans="1:1" x14ac:dyDescent="0.25">
      <c r="A1250" s="3">
        <f t="shared" si="19"/>
        <v>1248</v>
      </c>
    </row>
    <row r="1251" spans="1:1" x14ac:dyDescent="0.25">
      <c r="A1251" s="3">
        <f t="shared" si="19"/>
        <v>1249</v>
      </c>
    </row>
    <row r="1252" spans="1:1" x14ac:dyDescent="0.25">
      <c r="A1252" s="3">
        <f t="shared" si="19"/>
        <v>1250</v>
      </c>
    </row>
    <row r="1253" spans="1:1" x14ac:dyDescent="0.25">
      <c r="A1253" s="3">
        <f t="shared" si="19"/>
        <v>1251</v>
      </c>
    </row>
    <row r="1254" spans="1:1" x14ac:dyDescent="0.25">
      <c r="A1254" s="3">
        <f t="shared" si="19"/>
        <v>1252</v>
      </c>
    </row>
    <row r="1255" spans="1:1" x14ac:dyDescent="0.25">
      <c r="A1255" s="3">
        <f t="shared" si="19"/>
        <v>1253</v>
      </c>
    </row>
    <row r="1256" spans="1:1" x14ac:dyDescent="0.25">
      <c r="A1256" s="3">
        <f t="shared" si="19"/>
        <v>1254</v>
      </c>
    </row>
    <row r="1257" spans="1:1" x14ac:dyDescent="0.25">
      <c r="A1257" s="3">
        <f t="shared" si="19"/>
        <v>1255</v>
      </c>
    </row>
    <row r="1258" spans="1:1" x14ac:dyDescent="0.25">
      <c r="A1258" s="3">
        <f t="shared" si="19"/>
        <v>1256</v>
      </c>
    </row>
    <row r="1259" spans="1:1" x14ac:dyDescent="0.25">
      <c r="A1259" s="3">
        <f t="shared" si="19"/>
        <v>1257</v>
      </c>
    </row>
    <row r="1260" spans="1:1" x14ac:dyDescent="0.25">
      <c r="A1260" s="3">
        <f t="shared" si="19"/>
        <v>1258</v>
      </c>
    </row>
    <row r="1261" spans="1:1" x14ac:dyDescent="0.25">
      <c r="A1261" s="3">
        <f t="shared" si="19"/>
        <v>1259</v>
      </c>
    </row>
    <row r="1262" spans="1:1" x14ac:dyDescent="0.25">
      <c r="A1262" s="3">
        <f t="shared" si="19"/>
        <v>1260</v>
      </c>
    </row>
    <row r="1263" spans="1:1" x14ac:dyDescent="0.25">
      <c r="A1263" s="3">
        <f t="shared" si="19"/>
        <v>1261</v>
      </c>
    </row>
    <row r="1264" spans="1:1" x14ac:dyDescent="0.25">
      <c r="A1264" s="3">
        <f t="shared" si="19"/>
        <v>1262</v>
      </c>
    </row>
    <row r="1265" spans="1:1" x14ac:dyDescent="0.25">
      <c r="A1265" s="3">
        <f t="shared" si="19"/>
        <v>1263</v>
      </c>
    </row>
    <row r="1266" spans="1:1" x14ac:dyDescent="0.25">
      <c r="A1266" s="3">
        <f t="shared" si="19"/>
        <v>1264</v>
      </c>
    </row>
    <row r="1267" spans="1:1" x14ac:dyDescent="0.25">
      <c r="A1267" s="3">
        <f t="shared" si="19"/>
        <v>1265</v>
      </c>
    </row>
    <row r="1268" spans="1:1" x14ac:dyDescent="0.25">
      <c r="A1268" s="3">
        <f t="shared" si="19"/>
        <v>1266</v>
      </c>
    </row>
    <row r="1269" spans="1:1" x14ac:dyDescent="0.25">
      <c r="A1269" s="3">
        <f t="shared" si="19"/>
        <v>1267</v>
      </c>
    </row>
    <row r="1270" spans="1:1" x14ac:dyDescent="0.25">
      <c r="A1270" s="3">
        <f t="shared" si="19"/>
        <v>1268</v>
      </c>
    </row>
    <row r="1271" spans="1:1" x14ac:dyDescent="0.25">
      <c r="A1271" s="3">
        <f t="shared" si="19"/>
        <v>1269</v>
      </c>
    </row>
    <row r="1272" spans="1:1" x14ac:dyDescent="0.25">
      <c r="A1272" s="3">
        <f t="shared" si="19"/>
        <v>1270</v>
      </c>
    </row>
    <row r="1273" spans="1:1" x14ac:dyDescent="0.25">
      <c r="A1273" s="3">
        <f t="shared" si="19"/>
        <v>1271</v>
      </c>
    </row>
    <row r="1274" spans="1:1" x14ac:dyDescent="0.25">
      <c r="A1274" s="3">
        <f t="shared" si="19"/>
        <v>1272</v>
      </c>
    </row>
    <row r="1275" spans="1:1" x14ac:dyDescent="0.25">
      <c r="A1275" s="3">
        <f t="shared" si="19"/>
        <v>1273</v>
      </c>
    </row>
    <row r="1276" spans="1:1" x14ac:dyDescent="0.25">
      <c r="A1276" s="3">
        <f t="shared" si="19"/>
        <v>1274</v>
      </c>
    </row>
    <row r="1277" spans="1:1" x14ac:dyDescent="0.25">
      <c r="A1277" s="3">
        <f t="shared" si="19"/>
        <v>1275</v>
      </c>
    </row>
    <row r="1278" spans="1:1" x14ac:dyDescent="0.25">
      <c r="A1278" s="3">
        <f t="shared" si="19"/>
        <v>1276</v>
      </c>
    </row>
    <row r="1279" spans="1:1" x14ac:dyDescent="0.25">
      <c r="A1279" s="3">
        <f t="shared" si="19"/>
        <v>1277</v>
      </c>
    </row>
    <row r="1280" spans="1:1" x14ac:dyDescent="0.25">
      <c r="A1280" s="3">
        <f t="shared" si="19"/>
        <v>1278</v>
      </c>
    </row>
    <row r="1281" spans="1:1" x14ac:dyDescent="0.25">
      <c r="A1281" s="3">
        <f t="shared" si="19"/>
        <v>1279</v>
      </c>
    </row>
    <row r="1282" spans="1:1" x14ac:dyDescent="0.25">
      <c r="A1282" s="3">
        <f t="shared" si="19"/>
        <v>1280</v>
      </c>
    </row>
    <row r="1283" spans="1:1" x14ac:dyDescent="0.25">
      <c r="A1283" s="3">
        <f t="shared" si="19"/>
        <v>1281</v>
      </c>
    </row>
    <row r="1284" spans="1:1" x14ac:dyDescent="0.25">
      <c r="A1284" s="3">
        <f t="shared" si="19"/>
        <v>1282</v>
      </c>
    </row>
    <row r="1285" spans="1:1" x14ac:dyDescent="0.25">
      <c r="A1285" s="3">
        <f t="shared" ref="A1285:A1348" si="20">A1284+1</f>
        <v>1283</v>
      </c>
    </row>
    <row r="1286" spans="1:1" x14ac:dyDescent="0.25">
      <c r="A1286" s="3">
        <f t="shared" si="20"/>
        <v>1284</v>
      </c>
    </row>
    <row r="1287" spans="1:1" x14ac:dyDescent="0.25">
      <c r="A1287" s="3">
        <f t="shared" si="20"/>
        <v>1285</v>
      </c>
    </row>
    <row r="1288" spans="1:1" x14ac:dyDescent="0.25">
      <c r="A1288" s="3">
        <f t="shared" si="20"/>
        <v>1286</v>
      </c>
    </row>
    <row r="1289" spans="1:1" x14ac:dyDescent="0.25">
      <c r="A1289" s="3">
        <f t="shared" si="20"/>
        <v>1287</v>
      </c>
    </row>
    <row r="1290" spans="1:1" x14ac:dyDescent="0.25">
      <c r="A1290" s="3">
        <f t="shared" si="20"/>
        <v>1288</v>
      </c>
    </row>
    <row r="1291" spans="1:1" x14ac:dyDescent="0.25">
      <c r="A1291" s="3">
        <f t="shared" si="20"/>
        <v>1289</v>
      </c>
    </row>
    <row r="1292" spans="1:1" x14ac:dyDescent="0.25">
      <c r="A1292" s="3">
        <f t="shared" si="20"/>
        <v>1290</v>
      </c>
    </row>
    <row r="1293" spans="1:1" x14ac:dyDescent="0.25">
      <c r="A1293" s="3">
        <f t="shared" si="20"/>
        <v>1291</v>
      </c>
    </row>
    <row r="1294" spans="1:1" x14ac:dyDescent="0.25">
      <c r="A1294" s="3">
        <f t="shared" si="20"/>
        <v>1292</v>
      </c>
    </row>
    <row r="1295" spans="1:1" x14ac:dyDescent="0.25">
      <c r="A1295" s="3">
        <f t="shared" si="20"/>
        <v>1293</v>
      </c>
    </row>
    <row r="1296" spans="1:1" x14ac:dyDescent="0.25">
      <c r="A1296" s="3">
        <f t="shared" si="20"/>
        <v>1294</v>
      </c>
    </row>
    <row r="1297" spans="1:1" x14ac:dyDescent="0.25">
      <c r="A1297" s="3">
        <f t="shared" si="20"/>
        <v>1295</v>
      </c>
    </row>
    <row r="1298" spans="1:1" x14ac:dyDescent="0.25">
      <c r="A1298" s="3">
        <f t="shared" si="20"/>
        <v>1296</v>
      </c>
    </row>
    <row r="1299" spans="1:1" x14ac:dyDescent="0.25">
      <c r="A1299" s="3">
        <f t="shared" si="20"/>
        <v>1297</v>
      </c>
    </row>
    <row r="1300" spans="1:1" x14ac:dyDescent="0.25">
      <c r="A1300" s="3">
        <f t="shared" si="20"/>
        <v>1298</v>
      </c>
    </row>
    <row r="1301" spans="1:1" x14ac:dyDescent="0.25">
      <c r="A1301" s="3">
        <f t="shared" si="20"/>
        <v>1299</v>
      </c>
    </row>
    <row r="1302" spans="1:1" x14ac:dyDescent="0.25">
      <c r="A1302" s="3">
        <f t="shared" si="20"/>
        <v>1300</v>
      </c>
    </row>
    <row r="1303" spans="1:1" x14ac:dyDescent="0.25">
      <c r="A1303" s="3">
        <f t="shared" si="20"/>
        <v>1301</v>
      </c>
    </row>
    <row r="1304" spans="1:1" x14ac:dyDescent="0.25">
      <c r="A1304" s="3">
        <f t="shared" si="20"/>
        <v>1302</v>
      </c>
    </row>
    <row r="1305" spans="1:1" x14ac:dyDescent="0.25">
      <c r="A1305" s="3">
        <f t="shared" si="20"/>
        <v>1303</v>
      </c>
    </row>
    <row r="1306" spans="1:1" x14ac:dyDescent="0.25">
      <c r="A1306" s="3">
        <f t="shared" si="20"/>
        <v>1304</v>
      </c>
    </row>
    <row r="1307" spans="1:1" x14ac:dyDescent="0.25">
      <c r="A1307" s="3">
        <f t="shared" si="20"/>
        <v>1305</v>
      </c>
    </row>
    <row r="1308" spans="1:1" x14ac:dyDescent="0.25">
      <c r="A1308" s="3">
        <f t="shared" si="20"/>
        <v>1306</v>
      </c>
    </row>
    <row r="1309" spans="1:1" x14ac:dyDescent="0.25">
      <c r="A1309" s="3">
        <f t="shared" si="20"/>
        <v>1307</v>
      </c>
    </row>
    <row r="1310" spans="1:1" x14ac:dyDescent="0.25">
      <c r="A1310" s="3">
        <f t="shared" si="20"/>
        <v>1308</v>
      </c>
    </row>
    <row r="1311" spans="1:1" x14ac:dyDescent="0.25">
      <c r="A1311" s="3">
        <f t="shared" si="20"/>
        <v>1309</v>
      </c>
    </row>
    <row r="1312" spans="1:1" x14ac:dyDescent="0.25">
      <c r="A1312" s="3">
        <f t="shared" si="20"/>
        <v>1310</v>
      </c>
    </row>
    <row r="1313" spans="1:1" x14ac:dyDescent="0.25">
      <c r="A1313" s="3">
        <f t="shared" si="20"/>
        <v>1311</v>
      </c>
    </row>
    <row r="1314" spans="1:1" x14ac:dyDescent="0.25">
      <c r="A1314" s="3">
        <f t="shared" si="20"/>
        <v>1312</v>
      </c>
    </row>
    <row r="1315" spans="1:1" x14ac:dyDescent="0.25">
      <c r="A1315" s="3">
        <f t="shared" si="20"/>
        <v>1313</v>
      </c>
    </row>
    <row r="1316" spans="1:1" x14ac:dyDescent="0.25">
      <c r="A1316" s="3">
        <f t="shared" si="20"/>
        <v>1314</v>
      </c>
    </row>
    <row r="1317" spans="1:1" x14ac:dyDescent="0.25">
      <c r="A1317" s="3">
        <f t="shared" si="20"/>
        <v>1315</v>
      </c>
    </row>
    <row r="1318" spans="1:1" x14ac:dyDescent="0.25">
      <c r="A1318" s="3">
        <f t="shared" si="20"/>
        <v>1316</v>
      </c>
    </row>
    <row r="1319" spans="1:1" x14ac:dyDescent="0.25">
      <c r="A1319" s="3">
        <f t="shared" si="20"/>
        <v>1317</v>
      </c>
    </row>
    <row r="1320" spans="1:1" x14ac:dyDescent="0.25">
      <c r="A1320" s="3">
        <f t="shared" si="20"/>
        <v>1318</v>
      </c>
    </row>
    <row r="1321" spans="1:1" x14ac:dyDescent="0.25">
      <c r="A1321" s="3">
        <f t="shared" si="20"/>
        <v>1319</v>
      </c>
    </row>
    <row r="1322" spans="1:1" x14ac:dyDescent="0.25">
      <c r="A1322" s="3">
        <f t="shared" si="20"/>
        <v>1320</v>
      </c>
    </row>
    <row r="1323" spans="1:1" x14ac:dyDescent="0.25">
      <c r="A1323" s="3">
        <f t="shared" si="20"/>
        <v>1321</v>
      </c>
    </row>
    <row r="1324" spans="1:1" x14ac:dyDescent="0.25">
      <c r="A1324" s="3">
        <f t="shared" si="20"/>
        <v>1322</v>
      </c>
    </row>
    <row r="1325" spans="1:1" x14ac:dyDescent="0.25">
      <c r="A1325" s="3">
        <f t="shared" si="20"/>
        <v>1323</v>
      </c>
    </row>
    <row r="1326" spans="1:1" x14ac:dyDescent="0.25">
      <c r="A1326" s="3">
        <f t="shared" si="20"/>
        <v>1324</v>
      </c>
    </row>
    <row r="1327" spans="1:1" x14ac:dyDescent="0.25">
      <c r="A1327" s="3">
        <f t="shared" si="20"/>
        <v>1325</v>
      </c>
    </row>
    <row r="1328" spans="1:1" x14ac:dyDescent="0.25">
      <c r="A1328" s="3">
        <f t="shared" si="20"/>
        <v>1326</v>
      </c>
    </row>
    <row r="1329" spans="1:1" x14ac:dyDescent="0.25">
      <c r="A1329" s="3">
        <f t="shared" si="20"/>
        <v>1327</v>
      </c>
    </row>
    <row r="1330" spans="1:1" x14ac:dyDescent="0.25">
      <c r="A1330" s="3">
        <f t="shared" si="20"/>
        <v>1328</v>
      </c>
    </row>
    <row r="1331" spans="1:1" x14ac:dyDescent="0.25">
      <c r="A1331" s="3">
        <f t="shared" si="20"/>
        <v>1329</v>
      </c>
    </row>
    <row r="1332" spans="1:1" x14ac:dyDescent="0.25">
      <c r="A1332" s="3">
        <f t="shared" si="20"/>
        <v>1330</v>
      </c>
    </row>
    <row r="1333" spans="1:1" x14ac:dyDescent="0.25">
      <c r="A1333" s="3">
        <f t="shared" si="20"/>
        <v>1331</v>
      </c>
    </row>
    <row r="1334" spans="1:1" x14ac:dyDescent="0.25">
      <c r="A1334" s="3">
        <f t="shared" si="20"/>
        <v>1332</v>
      </c>
    </row>
    <row r="1335" spans="1:1" x14ac:dyDescent="0.25">
      <c r="A1335" s="3">
        <f t="shared" si="20"/>
        <v>1333</v>
      </c>
    </row>
    <row r="1336" spans="1:1" x14ac:dyDescent="0.25">
      <c r="A1336" s="3">
        <f t="shared" si="20"/>
        <v>1334</v>
      </c>
    </row>
    <row r="1337" spans="1:1" x14ac:dyDescent="0.25">
      <c r="A1337" s="3">
        <f t="shared" si="20"/>
        <v>1335</v>
      </c>
    </row>
    <row r="1338" spans="1:1" x14ac:dyDescent="0.25">
      <c r="A1338" s="3">
        <f t="shared" si="20"/>
        <v>1336</v>
      </c>
    </row>
    <row r="1339" spans="1:1" x14ac:dyDescent="0.25">
      <c r="A1339" s="3">
        <f t="shared" si="20"/>
        <v>1337</v>
      </c>
    </row>
    <row r="1340" spans="1:1" x14ac:dyDescent="0.25">
      <c r="A1340" s="3">
        <f t="shared" si="20"/>
        <v>1338</v>
      </c>
    </row>
    <row r="1341" spans="1:1" x14ac:dyDescent="0.25">
      <c r="A1341" s="3">
        <f t="shared" si="20"/>
        <v>1339</v>
      </c>
    </row>
    <row r="1342" spans="1:1" x14ac:dyDescent="0.25">
      <c r="A1342" s="3">
        <f t="shared" si="20"/>
        <v>1340</v>
      </c>
    </row>
    <row r="1343" spans="1:1" x14ac:dyDescent="0.25">
      <c r="A1343" s="3">
        <f t="shared" si="20"/>
        <v>1341</v>
      </c>
    </row>
    <row r="1344" spans="1:1" x14ac:dyDescent="0.25">
      <c r="A1344" s="3">
        <f t="shared" si="20"/>
        <v>1342</v>
      </c>
    </row>
    <row r="1345" spans="1:1" x14ac:dyDescent="0.25">
      <c r="A1345" s="3">
        <f t="shared" si="20"/>
        <v>1343</v>
      </c>
    </row>
    <row r="1346" spans="1:1" x14ac:dyDescent="0.25">
      <c r="A1346" s="3">
        <f t="shared" si="20"/>
        <v>1344</v>
      </c>
    </row>
    <row r="1347" spans="1:1" x14ac:dyDescent="0.25">
      <c r="A1347" s="3">
        <f t="shared" si="20"/>
        <v>1345</v>
      </c>
    </row>
    <row r="1348" spans="1:1" x14ac:dyDescent="0.25">
      <c r="A1348" s="3">
        <f t="shared" si="20"/>
        <v>1346</v>
      </c>
    </row>
    <row r="1349" spans="1:1" x14ac:dyDescent="0.25">
      <c r="A1349" s="3">
        <f t="shared" ref="A1349:A1412" si="21">A1348+1</f>
        <v>1347</v>
      </c>
    </row>
    <row r="1350" spans="1:1" x14ac:dyDescent="0.25">
      <c r="A1350" s="3">
        <f t="shared" si="21"/>
        <v>1348</v>
      </c>
    </row>
    <row r="1351" spans="1:1" x14ac:dyDescent="0.25">
      <c r="A1351" s="3">
        <f t="shared" si="21"/>
        <v>1349</v>
      </c>
    </row>
    <row r="1352" spans="1:1" x14ac:dyDescent="0.25">
      <c r="A1352" s="3">
        <f t="shared" si="21"/>
        <v>1350</v>
      </c>
    </row>
    <row r="1353" spans="1:1" x14ac:dyDescent="0.25">
      <c r="A1353" s="3">
        <f t="shared" si="21"/>
        <v>1351</v>
      </c>
    </row>
    <row r="1354" spans="1:1" x14ac:dyDescent="0.25">
      <c r="A1354" s="3">
        <f t="shared" si="21"/>
        <v>1352</v>
      </c>
    </row>
    <row r="1355" spans="1:1" x14ac:dyDescent="0.25">
      <c r="A1355" s="3">
        <f t="shared" si="21"/>
        <v>1353</v>
      </c>
    </row>
    <row r="1356" spans="1:1" x14ac:dyDescent="0.25">
      <c r="A1356" s="3">
        <f t="shared" si="21"/>
        <v>1354</v>
      </c>
    </row>
    <row r="1357" spans="1:1" x14ac:dyDescent="0.25">
      <c r="A1357" s="3">
        <f t="shared" si="21"/>
        <v>1355</v>
      </c>
    </row>
    <row r="1358" spans="1:1" x14ac:dyDescent="0.25">
      <c r="A1358" s="3">
        <f t="shared" si="21"/>
        <v>1356</v>
      </c>
    </row>
    <row r="1359" spans="1:1" x14ac:dyDescent="0.25">
      <c r="A1359" s="3">
        <f t="shared" si="21"/>
        <v>1357</v>
      </c>
    </row>
    <row r="1360" spans="1:1" x14ac:dyDescent="0.25">
      <c r="A1360" s="3">
        <f t="shared" si="21"/>
        <v>1358</v>
      </c>
    </row>
    <row r="1361" spans="1:1" x14ac:dyDescent="0.25">
      <c r="A1361" s="3">
        <f t="shared" si="21"/>
        <v>1359</v>
      </c>
    </row>
    <row r="1362" spans="1:1" x14ac:dyDescent="0.25">
      <c r="A1362" s="3">
        <f t="shared" si="21"/>
        <v>1360</v>
      </c>
    </row>
    <row r="1363" spans="1:1" x14ac:dyDescent="0.25">
      <c r="A1363" s="3">
        <f t="shared" si="21"/>
        <v>1361</v>
      </c>
    </row>
    <row r="1364" spans="1:1" x14ac:dyDescent="0.25">
      <c r="A1364" s="3">
        <f t="shared" si="21"/>
        <v>1362</v>
      </c>
    </row>
    <row r="1365" spans="1:1" x14ac:dyDescent="0.25">
      <c r="A1365" s="3">
        <f t="shared" si="21"/>
        <v>1363</v>
      </c>
    </row>
    <row r="1366" spans="1:1" x14ac:dyDescent="0.25">
      <c r="A1366" s="3">
        <f t="shared" si="21"/>
        <v>1364</v>
      </c>
    </row>
    <row r="1367" spans="1:1" x14ac:dyDescent="0.25">
      <c r="A1367" s="3">
        <f t="shared" si="21"/>
        <v>1365</v>
      </c>
    </row>
    <row r="1368" spans="1:1" x14ac:dyDescent="0.25">
      <c r="A1368" s="3">
        <f t="shared" si="21"/>
        <v>1366</v>
      </c>
    </row>
    <row r="1369" spans="1:1" x14ac:dyDescent="0.25">
      <c r="A1369" s="3">
        <f t="shared" si="21"/>
        <v>1367</v>
      </c>
    </row>
    <row r="1370" spans="1:1" x14ac:dyDescent="0.25">
      <c r="A1370" s="3">
        <f t="shared" si="21"/>
        <v>1368</v>
      </c>
    </row>
    <row r="1371" spans="1:1" x14ac:dyDescent="0.25">
      <c r="A1371" s="3">
        <f t="shared" si="21"/>
        <v>1369</v>
      </c>
    </row>
    <row r="1372" spans="1:1" x14ac:dyDescent="0.25">
      <c r="A1372" s="3">
        <f t="shared" si="21"/>
        <v>1370</v>
      </c>
    </row>
    <row r="1373" spans="1:1" x14ac:dyDescent="0.25">
      <c r="A1373" s="3">
        <f t="shared" si="21"/>
        <v>1371</v>
      </c>
    </row>
    <row r="1374" spans="1:1" x14ac:dyDescent="0.25">
      <c r="A1374" s="3">
        <f t="shared" si="21"/>
        <v>1372</v>
      </c>
    </row>
    <row r="1375" spans="1:1" x14ac:dyDescent="0.25">
      <c r="A1375" s="3">
        <f t="shared" si="21"/>
        <v>1373</v>
      </c>
    </row>
    <row r="1376" spans="1:1" x14ac:dyDescent="0.25">
      <c r="A1376" s="3">
        <f t="shared" si="21"/>
        <v>1374</v>
      </c>
    </row>
    <row r="1377" spans="1:1" x14ac:dyDescent="0.25">
      <c r="A1377" s="3">
        <f t="shared" si="21"/>
        <v>1375</v>
      </c>
    </row>
    <row r="1378" spans="1:1" x14ac:dyDescent="0.25">
      <c r="A1378" s="3">
        <f t="shared" si="21"/>
        <v>1376</v>
      </c>
    </row>
    <row r="1379" spans="1:1" x14ac:dyDescent="0.25">
      <c r="A1379" s="3">
        <f t="shared" si="21"/>
        <v>1377</v>
      </c>
    </row>
    <row r="1380" spans="1:1" x14ac:dyDescent="0.25">
      <c r="A1380" s="3">
        <f t="shared" si="21"/>
        <v>1378</v>
      </c>
    </row>
    <row r="1381" spans="1:1" x14ac:dyDescent="0.25">
      <c r="A1381" s="3">
        <f t="shared" si="21"/>
        <v>1379</v>
      </c>
    </row>
    <row r="1382" spans="1:1" x14ac:dyDescent="0.25">
      <c r="A1382" s="3">
        <f t="shared" si="21"/>
        <v>1380</v>
      </c>
    </row>
    <row r="1383" spans="1:1" x14ac:dyDescent="0.25">
      <c r="A1383" s="3">
        <f t="shared" si="21"/>
        <v>1381</v>
      </c>
    </row>
    <row r="1384" spans="1:1" x14ac:dyDescent="0.25">
      <c r="A1384" s="3">
        <f t="shared" si="21"/>
        <v>1382</v>
      </c>
    </row>
    <row r="1385" spans="1:1" x14ac:dyDescent="0.25">
      <c r="A1385" s="3">
        <f t="shared" si="21"/>
        <v>1383</v>
      </c>
    </row>
    <row r="1386" spans="1:1" x14ac:dyDescent="0.25">
      <c r="A1386" s="3">
        <f t="shared" si="21"/>
        <v>1384</v>
      </c>
    </row>
    <row r="1387" spans="1:1" x14ac:dyDescent="0.25">
      <c r="A1387" s="3">
        <f t="shared" si="21"/>
        <v>1385</v>
      </c>
    </row>
    <row r="1388" spans="1:1" x14ac:dyDescent="0.25">
      <c r="A1388" s="3">
        <f t="shared" si="21"/>
        <v>1386</v>
      </c>
    </row>
    <row r="1389" spans="1:1" x14ac:dyDescent="0.25">
      <c r="A1389" s="3">
        <f t="shared" si="21"/>
        <v>1387</v>
      </c>
    </row>
    <row r="1390" spans="1:1" x14ac:dyDescent="0.25">
      <c r="A1390" s="3">
        <f t="shared" si="21"/>
        <v>1388</v>
      </c>
    </row>
    <row r="1391" spans="1:1" x14ac:dyDescent="0.25">
      <c r="A1391" s="3">
        <f t="shared" si="21"/>
        <v>1389</v>
      </c>
    </row>
    <row r="1392" spans="1:1" x14ac:dyDescent="0.25">
      <c r="A1392" s="3">
        <f t="shared" si="21"/>
        <v>1390</v>
      </c>
    </row>
    <row r="1393" spans="1:1" x14ac:dyDescent="0.25">
      <c r="A1393" s="3">
        <f t="shared" si="21"/>
        <v>1391</v>
      </c>
    </row>
    <row r="1394" spans="1:1" x14ac:dyDescent="0.25">
      <c r="A1394" s="3">
        <f t="shared" si="21"/>
        <v>1392</v>
      </c>
    </row>
    <row r="1395" spans="1:1" x14ac:dyDescent="0.25">
      <c r="A1395" s="3">
        <f t="shared" si="21"/>
        <v>1393</v>
      </c>
    </row>
    <row r="1396" spans="1:1" x14ac:dyDescent="0.25">
      <c r="A1396" s="3">
        <f t="shared" si="21"/>
        <v>1394</v>
      </c>
    </row>
    <row r="1397" spans="1:1" x14ac:dyDescent="0.25">
      <c r="A1397" s="3">
        <f t="shared" si="21"/>
        <v>1395</v>
      </c>
    </row>
    <row r="1398" spans="1:1" x14ac:dyDescent="0.25">
      <c r="A1398" s="3">
        <f t="shared" si="21"/>
        <v>1396</v>
      </c>
    </row>
    <row r="1399" spans="1:1" x14ac:dyDescent="0.25">
      <c r="A1399" s="3">
        <f t="shared" si="21"/>
        <v>1397</v>
      </c>
    </row>
    <row r="1400" spans="1:1" x14ac:dyDescent="0.25">
      <c r="A1400" s="3">
        <f t="shared" si="21"/>
        <v>1398</v>
      </c>
    </row>
    <row r="1401" spans="1:1" x14ac:dyDescent="0.25">
      <c r="A1401" s="3">
        <f t="shared" si="21"/>
        <v>1399</v>
      </c>
    </row>
    <row r="1402" spans="1:1" x14ac:dyDescent="0.25">
      <c r="A1402" s="3">
        <f t="shared" si="21"/>
        <v>1400</v>
      </c>
    </row>
    <row r="1403" spans="1:1" x14ac:dyDescent="0.25">
      <c r="A1403" s="3">
        <f t="shared" si="21"/>
        <v>1401</v>
      </c>
    </row>
    <row r="1404" spans="1:1" x14ac:dyDescent="0.25">
      <c r="A1404" s="3">
        <f t="shared" si="21"/>
        <v>1402</v>
      </c>
    </row>
    <row r="1405" spans="1:1" x14ac:dyDescent="0.25">
      <c r="A1405" s="3">
        <f t="shared" si="21"/>
        <v>1403</v>
      </c>
    </row>
    <row r="1406" spans="1:1" x14ac:dyDescent="0.25">
      <c r="A1406" s="3">
        <f t="shared" si="21"/>
        <v>1404</v>
      </c>
    </row>
    <row r="1407" spans="1:1" x14ac:dyDescent="0.25">
      <c r="A1407" s="3">
        <f t="shared" si="21"/>
        <v>1405</v>
      </c>
    </row>
    <row r="1408" spans="1:1" x14ac:dyDescent="0.25">
      <c r="A1408" s="3">
        <f t="shared" si="21"/>
        <v>1406</v>
      </c>
    </row>
    <row r="1409" spans="1:1" x14ac:dyDescent="0.25">
      <c r="A1409" s="3">
        <f t="shared" si="21"/>
        <v>1407</v>
      </c>
    </row>
    <row r="1410" spans="1:1" x14ac:dyDescent="0.25">
      <c r="A1410" s="3">
        <f t="shared" si="21"/>
        <v>1408</v>
      </c>
    </row>
    <row r="1411" spans="1:1" x14ac:dyDescent="0.25">
      <c r="A1411" s="3">
        <f t="shared" si="21"/>
        <v>1409</v>
      </c>
    </row>
    <row r="1412" spans="1:1" x14ac:dyDescent="0.25">
      <c r="A1412" s="3">
        <f t="shared" si="21"/>
        <v>1410</v>
      </c>
    </row>
    <row r="1413" spans="1:1" x14ac:dyDescent="0.25">
      <c r="A1413" s="3">
        <f t="shared" ref="A1413:A1476" si="22">A1412+1</f>
        <v>1411</v>
      </c>
    </row>
    <row r="1414" spans="1:1" x14ac:dyDescent="0.25">
      <c r="A1414" s="3">
        <f t="shared" si="22"/>
        <v>1412</v>
      </c>
    </row>
    <row r="1415" spans="1:1" x14ac:dyDescent="0.25">
      <c r="A1415" s="3">
        <f t="shared" si="22"/>
        <v>1413</v>
      </c>
    </row>
    <row r="1416" spans="1:1" x14ac:dyDescent="0.25">
      <c r="A1416" s="3">
        <f t="shared" si="22"/>
        <v>1414</v>
      </c>
    </row>
    <row r="1417" spans="1:1" x14ac:dyDescent="0.25">
      <c r="A1417" s="3">
        <f t="shared" si="22"/>
        <v>1415</v>
      </c>
    </row>
    <row r="1418" spans="1:1" x14ac:dyDescent="0.25">
      <c r="A1418" s="3">
        <f t="shared" si="22"/>
        <v>1416</v>
      </c>
    </row>
    <row r="1419" spans="1:1" x14ac:dyDescent="0.25">
      <c r="A1419" s="3">
        <f t="shared" si="22"/>
        <v>1417</v>
      </c>
    </row>
    <row r="1420" spans="1:1" x14ac:dyDescent="0.25">
      <c r="A1420" s="3">
        <f t="shared" si="22"/>
        <v>1418</v>
      </c>
    </row>
    <row r="1421" spans="1:1" x14ac:dyDescent="0.25">
      <c r="A1421" s="3">
        <f t="shared" si="22"/>
        <v>1419</v>
      </c>
    </row>
    <row r="1422" spans="1:1" x14ac:dyDescent="0.25">
      <c r="A1422" s="3">
        <f t="shared" si="22"/>
        <v>1420</v>
      </c>
    </row>
    <row r="1423" spans="1:1" x14ac:dyDescent="0.25">
      <c r="A1423" s="3">
        <f t="shared" si="22"/>
        <v>1421</v>
      </c>
    </row>
    <row r="1424" spans="1:1" x14ac:dyDescent="0.25">
      <c r="A1424" s="3">
        <f t="shared" si="22"/>
        <v>1422</v>
      </c>
    </row>
    <row r="1425" spans="1:1" x14ac:dyDescent="0.25">
      <c r="A1425" s="3">
        <f t="shared" si="22"/>
        <v>1423</v>
      </c>
    </row>
    <row r="1426" spans="1:1" x14ac:dyDescent="0.25">
      <c r="A1426" s="3">
        <f t="shared" si="22"/>
        <v>1424</v>
      </c>
    </row>
    <row r="1427" spans="1:1" x14ac:dyDescent="0.25">
      <c r="A1427" s="3">
        <f t="shared" si="22"/>
        <v>1425</v>
      </c>
    </row>
    <row r="1428" spans="1:1" x14ac:dyDescent="0.25">
      <c r="A1428" s="3">
        <f t="shared" si="22"/>
        <v>1426</v>
      </c>
    </row>
    <row r="1429" spans="1:1" x14ac:dyDescent="0.25">
      <c r="A1429" s="3">
        <f t="shared" si="22"/>
        <v>1427</v>
      </c>
    </row>
    <row r="1430" spans="1:1" x14ac:dyDescent="0.25">
      <c r="A1430" s="3">
        <f t="shared" si="22"/>
        <v>1428</v>
      </c>
    </row>
    <row r="1431" spans="1:1" x14ac:dyDescent="0.25">
      <c r="A1431" s="3">
        <f t="shared" si="22"/>
        <v>1429</v>
      </c>
    </row>
    <row r="1432" spans="1:1" x14ac:dyDescent="0.25">
      <c r="A1432" s="3">
        <f t="shared" si="22"/>
        <v>1430</v>
      </c>
    </row>
    <row r="1433" spans="1:1" x14ac:dyDescent="0.25">
      <c r="A1433" s="3">
        <f t="shared" si="22"/>
        <v>1431</v>
      </c>
    </row>
    <row r="1434" spans="1:1" x14ac:dyDescent="0.25">
      <c r="A1434" s="3">
        <f t="shared" si="22"/>
        <v>1432</v>
      </c>
    </row>
    <row r="1435" spans="1:1" x14ac:dyDescent="0.25">
      <c r="A1435" s="3">
        <f t="shared" si="22"/>
        <v>1433</v>
      </c>
    </row>
    <row r="1436" spans="1:1" x14ac:dyDescent="0.25">
      <c r="A1436" s="3">
        <f t="shared" si="22"/>
        <v>1434</v>
      </c>
    </row>
    <row r="1437" spans="1:1" x14ac:dyDescent="0.25">
      <c r="A1437" s="3">
        <f t="shared" si="22"/>
        <v>1435</v>
      </c>
    </row>
    <row r="1438" spans="1:1" x14ac:dyDescent="0.25">
      <c r="A1438" s="3">
        <f t="shared" si="22"/>
        <v>1436</v>
      </c>
    </row>
    <row r="1439" spans="1:1" x14ac:dyDescent="0.25">
      <c r="A1439" s="3">
        <f t="shared" si="22"/>
        <v>1437</v>
      </c>
    </row>
    <row r="1440" spans="1:1" x14ac:dyDescent="0.25">
      <c r="A1440" s="3">
        <f t="shared" si="22"/>
        <v>1438</v>
      </c>
    </row>
    <row r="1441" spans="1:1" x14ac:dyDescent="0.25">
      <c r="A1441" s="3">
        <f t="shared" si="22"/>
        <v>1439</v>
      </c>
    </row>
    <row r="1442" spans="1:1" x14ac:dyDescent="0.25">
      <c r="A1442" s="3">
        <f t="shared" si="22"/>
        <v>1440</v>
      </c>
    </row>
    <row r="1443" spans="1:1" x14ac:dyDescent="0.25">
      <c r="A1443" s="3">
        <f t="shared" si="22"/>
        <v>1441</v>
      </c>
    </row>
    <row r="1444" spans="1:1" x14ac:dyDescent="0.25">
      <c r="A1444" s="3">
        <f t="shared" si="22"/>
        <v>1442</v>
      </c>
    </row>
    <row r="1445" spans="1:1" x14ac:dyDescent="0.25">
      <c r="A1445" s="3">
        <f t="shared" si="22"/>
        <v>1443</v>
      </c>
    </row>
    <row r="1446" spans="1:1" x14ac:dyDescent="0.25">
      <c r="A1446" s="3">
        <f t="shared" si="22"/>
        <v>1444</v>
      </c>
    </row>
    <row r="1447" spans="1:1" x14ac:dyDescent="0.25">
      <c r="A1447" s="3">
        <f t="shared" si="22"/>
        <v>1445</v>
      </c>
    </row>
    <row r="1448" spans="1:1" x14ac:dyDescent="0.25">
      <c r="A1448" s="3">
        <f t="shared" si="22"/>
        <v>1446</v>
      </c>
    </row>
    <row r="1449" spans="1:1" x14ac:dyDescent="0.25">
      <c r="A1449" s="3">
        <f t="shared" si="22"/>
        <v>1447</v>
      </c>
    </row>
    <row r="1450" spans="1:1" x14ac:dyDescent="0.25">
      <c r="A1450" s="3">
        <f t="shared" si="22"/>
        <v>1448</v>
      </c>
    </row>
    <row r="1451" spans="1:1" x14ac:dyDescent="0.25">
      <c r="A1451" s="3">
        <f t="shared" si="22"/>
        <v>1449</v>
      </c>
    </row>
    <row r="1452" spans="1:1" x14ac:dyDescent="0.25">
      <c r="A1452" s="3">
        <f t="shared" si="22"/>
        <v>1450</v>
      </c>
    </row>
    <row r="1453" spans="1:1" x14ac:dyDescent="0.25">
      <c r="A1453" s="3">
        <f t="shared" si="22"/>
        <v>1451</v>
      </c>
    </row>
    <row r="1454" spans="1:1" x14ac:dyDescent="0.25">
      <c r="A1454" s="3">
        <f t="shared" si="22"/>
        <v>1452</v>
      </c>
    </row>
    <row r="1455" spans="1:1" x14ac:dyDescent="0.25">
      <c r="A1455" s="3">
        <f t="shared" si="22"/>
        <v>1453</v>
      </c>
    </row>
    <row r="1456" spans="1:1" x14ac:dyDescent="0.25">
      <c r="A1456" s="3">
        <f t="shared" si="22"/>
        <v>1454</v>
      </c>
    </row>
    <row r="1457" spans="1:1" x14ac:dyDescent="0.25">
      <c r="A1457" s="3">
        <f t="shared" si="22"/>
        <v>1455</v>
      </c>
    </row>
    <row r="1458" spans="1:1" x14ac:dyDescent="0.25">
      <c r="A1458" s="3">
        <f t="shared" si="22"/>
        <v>1456</v>
      </c>
    </row>
    <row r="1459" spans="1:1" x14ac:dyDescent="0.25">
      <c r="A1459" s="3">
        <f t="shared" si="22"/>
        <v>1457</v>
      </c>
    </row>
    <row r="1460" spans="1:1" x14ac:dyDescent="0.25">
      <c r="A1460" s="3">
        <f t="shared" si="22"/>
        <v>1458</v>
      </c>
    </row>
    <row r="1461" spans="1:1" x14ac:dyDescent="0.25">
      <c r="A1461" s="3">
        <f t="shared" si="22"/>
        <v>1459</v>
      </c>
    </row>
    <row r="1462" spans="1:1" x14ac:dyDescent="0.25">
      <c r="A1462" s="3">
        <f t="shared" si="22"/>
        <v>1460</v>
      </c>
    </row>
    <row r="1463" spans="1:1" x14ac:dyDescent="0.25">
      <c r="A1463" s="3">
        <f t="shared" si="22"/>
        <v>1461</v>
      </c>
    </row>
    <row r="1464" spans="1:1" x14ac:dyDescent="0.25">
      <c r="A1464" s="3">
        <f t="shared" si="22"/>
        <v>1462</v>
      </c>
    </row>
    <row r="1465" spans="1:1" x14ac:dyDescent="0.25">
      <c r="A1465" s="3">
        <f t="shared" si="22"/>
        <v>1463</v>
      </c>
    </row>
    <row r="1466" spans="1:1" x14ac:dyDescent="0.25">
      <c r="A1466" s="3">
        <f t="shared" si="22"/>
        <v>1464</v>
      </c>
    </row>
    <row r="1467" spans="1:1" x14ac:dyDescent="0.25">
      <c r="A1467" s="3">
        <f t="shared" si="22"/>
        <v>1465</v>
      </c>
    </row>
    <row r="1468" spans="1:1" x14ac:dyDescent="0.25">
      <c r="A1468" s="3">
        <f t="shared" si="22"/>
        <v>1466</v>
      </c>
    </row>
    <row r="1469" spans="1:1" x14ac:dyDescent="0.25">
      <c r="A1469" s="3">
        <f t="shared" si="22"/>
        <v>1467</v>
      </c>
    </row>
    <row r="1470" spans="1:1" x14ac:dyDescent="0.25">
      <c r="A1470" s="3">
        <f t="shared" si="22"/>
        <v>1468</v>
      </c>
    </row>
    <row r="1471" spans="1:1" x14ac:dyDescent="0.25">
      <c r="A1471" s="3">
        <f t="shared" si="22"/>
        <v>1469</v>
      </c>
    </row>
    <row r="1472" spans="1:1" x14ac:dyDescent="0.25">
      <c r="A1472" s="3">
        <f t="shared" si="22"/>
        <v>1470</v>
      </c>
    </row>
    <row r="1473" spans="1:1" x14ac:dyDescent="0.25">
      <c r="A1473" s="3">
        <f t="shared" si="22"/>
        <v>1471</v>
      </c>
    </row>
    <row r="1474" spans="1:1" x14ac:dyDescent="0.25">
      <c r="A1474" s="3">
        <f t="shared" si="22"/>
        <v>1472</v>
      </c>
    </row>
    <row r="1475" spans="1:1" x14ac:dyDescent="0.25">
      <c r="A1475" s="3">
        <f t="shared" si="22"/>
        <v>1473</v>
      </c>
    </row>
    <row r="1476" spans="1:1" x14ac:dyDescent="0.25">
      <c r="A1476" s="3">
        <f t="shared" si="22"/>
        <v>1474</v>
      </c>
    </row>
    <row r="1477" spans="1:1" x14ac:dyDescent="0.25">
      <c r="A1477" s="3">
        <f t="shared" ref="A1477:A1501" si="23">A1476+1</f>
        <v>1475</v>
      </c>
    </row>
    <row r="1478" spans="1:1" x14ac:dyDescent="0.25">
      <c r="A1478" s="3">
        <f t="shared" si="23"/>
        <v>1476</v>
      </c>
    </row>
    <row r="1479" spans="1:1" x14ac:dyDescent="0.25">
      <c r="A1479" s="3">
        <f t="shared" si="23"/>
        <v>1477</v>
      </c>
    </row>
    <row r="1480" spans="1:1" x14ac:dyDescent="0.25">
      <c r="A1480" s="3">
        <f t="shared" si="23"/>
        <v>1478</v>
      </c>
    </row>
    <row r="1481" spans="1:1" x14ac:dyDescent="0.25">
      <c r="A1481" s="3">
        <f t="shared" si="23"/>
        <v>1479</v>
      </c>
    </row>
    <row r="1482" spans="1:1" x14ac:dyDescent="0.25">
      <c r="A1482" s="3">
        <f t="shared" si="23"/>
        <v>1480</v>
      </c>
    </row>
    <row r="1483" spans="1:1" x14ac:dyDescent="0.25">
      <c r="A1483" s="3">
        <f t="shared" si="23"/>
        <v>1481</v>
      </c>
    </row>
    <row r="1484" spans="1:1" x14ac:dyDescent="0.25">
      <c r="A1484" s="3">
        <f t="shared" si="23"/>
        <v>1482</v>
      </c>
    </row>
    <row r="1485" spans="1:1" x14ac:dyDescent="0.25">
      <c r="A1485" s="3">
        <f t="shared" si="23"/>
        <v>1483</v>
      </c>
    </row>
    <row r="1486" spans="1:1" x14ac:dyDescent="0.25">
      <c r="A1486" s="3">
        <f t="shared" si="23"/>
        <v>1484</v>
      </c>
    </row>
    <row r="1487" spans="1:1" x14ac:dyDescent="0.25">
      <c r="A1487" s="3">
        <f t="shared" si="23"/>
        <v>1485</v>
      </c>
    </row>
    <row r="1488" spans="1:1" x14ac:dyDescent="0.25">
      <c r="A1488" s="3">
        <f t="shared" si="23"/>
        <v>1486</v>
      </c>
    </row>
    <row r="1489" spans="1:1" x14ac:dyDescent="0.25">
      <c r="A1489" s="3">
        <f t="shared" si="23"/>
        <v>1487</v>
      </c>
    </row>
    <row r="1490" spans="1:1" x14ac:dyDescent="0.25">
      <c r="A1490" s="3">
        <f t="shared" si="23"/>
        <v>1488</v>
      </c>
    </row>
    <row r="1491" spans="1:1" x14ac:dyDescent="0.25">
      <c r="A1491" s="3">
        <f t="shared" si="23"/>
        <v>1489</v>
      </c>
    </row>
    <row r="1492" spans="1:1" x14ac:dyDescent="0.25">
      <c r="A1492" s="3">
        <f t="shared" si="23"/>
        <v>1490</v>
      </c>
    </row>
    <row r="1493" spans="1:1" x14ac:dyDescent="0.25">
      <c r="A1493" s="3">
        <f t="shared" si="23"/>
        <v>1491</v>
      </c>
    </row>
    <row r="1494" spans="1:1" x14ac:dyDescent="0.25">
      <c r="A1494" s="3">
        <f t="shared" si="23"/>
        <v>1492</v>
      </c>
    </row>
    <row r="1495" spans="1:1" x14ac:dyDescent="0.25">
      <c r="A1495" s="3">
        <f t="shared" si="23"/>
        <v>1493</v>
      </c>
    </row>
    <row r="1496" spans="1:1" x14ac:dyDescent="0.25">
      <c r="A1496" s="3">
        <f t="shared" si="23"/>
        <v>1494</v>
      </c>
    </row>
    <row r="1497" spans="1:1" x14ac:dyDescent="0.25">
      <c r="A1497" s="3">
        <f t="shared" si="23"/>
        <v>1495</v>
      </c>
    </row>
    <row r="1498" spans="1:1" x14ac:dyDescent="0.25">
      <c r="A1498" s="3">
        <f t="shared" si="23"/>
        <v>1496</v>
      </c>
    </row>
    <row r="1499" spans="1:1" x14ac:dyDescent="0.25">
      <c r="A1499" s="3">
        <f t="shared" si="23"/>
        <v>1497</v>
      </c>
    </row>
    <row r="1500" spans="1:1" x14ac:dyDescent="0.25">
      <c r="A1500" s="3">
        <f t="shared" si="23"/>
        <v>1498</v>
      </c>
    </row>
    <row r="1501" spans="1:1" x14ac:dyDescent="0.25">
      <c r="A1501" s="3">
        <f t="shared" si="23"/>
        <v>1499</v>
      </c>
    </row>
    <row r="1502" spans="1:1" x14ac:dyDescent="0.25">
      <c r="A1502" s="3">
        <f>A1501+1</f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13</vt:i4>
      </vt:variant>
    </vt:vector>
  </HeadingPairs>
  <TitlesOfParts>
    <vt:vector size="24" baseType="lpstr">
      <vt:lpstr>Boucherie</vt:lpstr>
      <vt:lpstr>Poisonnerie</vt:lpstr>
      <vt:lpstr>BOF</vt:lpstr>
      <vt:lpstr>Fruits &amp; Légumes</vt:lpstr>
      <vt:lpstr>Economat</vt:lpstr>
      <vt:lpstr>Autres</vt:lpstr>
      <vt:lpstr>Desserts</vt:lpstr>
      <vt:lpstr>Traiteur</vt:lpstr>
      <vt:lpstr>Recettes</vt:lpstr>
      <vt:lpstr>Fiche technique</vt:lpstr>
      <vt:lpstr>Annexe</vt:lpstr>
      <vt:lpstr>l_autre</vt:lpstr>
      <vt:lpstr>l_bof</vt:lpstr>
      <vt:lpstr>l_boucherie</vt:lpstr>
      <vt:lpstr>l_economat</vt:lpstr>
      <vt:lpstr>l_économat</vt:lpstr>
      <vt:lpstr>l_légume</vt:lpstr>
      <vt:lpstr>l_poisson</vt:lpstr>
      <vt:lpstr>p_autre</vt:lpstr>
      <vt:lpstr>p_bof</vt:lpstr>
      <vt:lpstr>p_boucherie</vt:lpstr>
      <vt:lpstr>p_economat</vt:lpstr>
      <vt:lpstr>p_légume</vt:lpstr>
      <vt:lpstr>p_poisson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Poste01</dc:creator>
  <cp:lastModifiedBy>Poste01</cp:lastModifiedBy>
  <cp:lastPrinted>2016-04-22T13:36:49Z</cp:lastPrinted>
  <dcterms:created xsi:type="dcterms:W3CDTF">2016-04-08T08:30:36Z</dcterms:created>
  <dcterms:modified xsi:type="dcterms:W3CDTF">2016-04-28T11:06:20Z</dcterms:modified>
</cp:coreProperties>
</file>