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heme/themeOverride2.xml" ContentType="application/vnd.openxmlformats-officedocument.themeOverride+xml"/>
  <Override PartName="/xl/theme/themeOverride1.xml" ContentType="application/vnd.openxmlformats-officedocument.themeOverrid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12585"/>
  </bookViews>
  <sheets>
    <sheet name="DistributionFrais" sheetId="1" r:id="rId1"/>
    <sheet name="DétailsFrais" sheetId="2" r:id="rId2"/>
  </sheets>
  <definedNames>
    <definedName name="mois">DétailsFrais!$B$1:$M$1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/>
  <c r="D15"/>
  <c r="C15"/>
  <c r="D2"/>
  <c r="C2"/>
  <c r="B11" i="2" l="1"/>
  <c r="C12"/>
  <c r="N12" s="1"/>
  <c r="O12" s="1"/>
  <c r="D12"/>
  <c r="E12"/>
  <c r="F12"/>
  <c r="G12"/>
  <c r="H12"/>
  <c r="I12"/>
  <c r="J12"/>
  <c r="K12"/>
  <c r="L12"/>
  <c r="M12"/>
  <c r="B12"/>
  <c r="N9"/>
  <c r="O9" s="1"/>
  <c r="N10"/>
  <c r="O10" s="1"/>
  <c r="N3" l="1"/>
  <c r="O3" s="1"/>
  <c r="N4"/>
  <c r="O4" s="1"/>
  <c r="N5"/>
  <c r="O5" s="1"/>
  <c r="N6"/>
  <c r="O6" s="1"/>
  <c r="N7"/>
  <c r="O7" s="1"/>
  <c r="N8"/>
  <c r="O8" s="1"/>
  <c r="N2"/>
  <c r="O2" s="1"/>
  <c r="C11" l="1"/>
  <c r="D11"/>
  <c r="E11"/>
  <c r="F11"/>
  <c r="G11"/>
  <c r="H11"/>
  <c r="I11"/>
  <c r="I13" s="1"/>
  <c r="J11"/>
  <c r="K11"/>
  <c r="L11"/>
  <c r="M11"/>
  <c r="M13" l="1"/>
  <c r="L13"/>
  <c r="H13"/>
  <c r="G13"/>
  <c r="F13"/>
  <c r="E13"/>
  <c r="D13"/>
  <c r="C13"/>
  <c r="B13"/>
  <c r="K13"/>
  <c r="J13"/>
  <c r="N11"/>
  <c r="N13" l="1"/>
  <c r="O13" s="1"/>
  <c r="O11"/>
  <c r="E9" i="1"/>
  <c r="E6" l="1"/>
  <c r="E2" l="1"/>
  <c r="C3" s="1"/>
  <c r="C7" l="1"/>
  <c r="C4"/>
  <c r="C10"/>
  <c r="D3"/>
  <c r="E3" s="1"/>
  <c r="C8"/>
  <c r="C5"/>
  <c r="C11" l="1"/>
  <c r="D7"/>
  <c r="E7" s="1"/>
  <c r="D5"/>
  <c r="D10"/>
  <c r="D8"/>
  <c r="E8" s="1"/>
  <c r="D4"/>
  <c r="E5"/>
  <c r="D11" l="1"/>
  <c r="D13" s="1"/>
  <c r="D14" s="1"/>
  <c r="D18"/>
  <c r="E4"/>
  <c r="E10"/>
  <c r="C13"/>
  <c r="C14" s="1"/>
  <c r="E11"/>
  <c r="E18"/>
  <c r="E13" l="1"/>
  <c r="E14" s="1"/>
  <c r="E15"/>
</calcChain>
</file>

<file path=xl/sharedStrings.xml><?xml version="1.0" encoding="utf-8"?>
<sst xmlns="http://schemas.openxmlformats.org/spreadsheetml/2006/main" count="36" uniqueCount="33">
  <si>
    <t>Charges :</t>
  </si>
  <si>
    <t>Edf :</t>
  </si>
  <si>
    <t>Mutuelle :</t>
  </si>
  <si>
    <t>Total</t>
  </si>
  <si>
    <t>Reste à vivre en %</t>
  </si>
  <si>
    <t>Taux de frais en %</t>
  </si>
  <si>
    <t>taxe d'habitation</t>
  </si>
  <si>
    <t>Frais commun par mois :</t>
  </si>
  <si>
    <t>Total dépenses :</t>
  </si>
  <si>
    <t>Orange</t>
  </si>
  <si>
    <t>Taxe d'habitation le 15</t>
  </si>
  <si>
    <t>EDF le 25</t>
  </si>
  <si>
    <t>Frais d'hébergement</t>
  </si>
  <si>
    <t>Frais d'hébergement :</t>
  </si>
  <si>
    <t>total année</t>
  </si>
  <si>
    <t>Estimatif à actualiser à facturation</t>
  </si>
  <si>
    <t>Orange portables</t>
  </si>
  <si>
    <t>Orange internet :</t>
  </si>
  <si>
    <t>Montant argent restant</t>
  </si>
  <si>
    <t>Ecole :</t>
  </si>
  <si>
    <t>Crèche/Ecole</t>
  </si>
  <si>
    <t>Montant à verser compte commun</t>
  </si>
  <si>
    <t>TOTAL</t>
  </si>
  <si>
    <t>Garderie et club du mercredi</t>
  </si>
  <si>
    <t>Moyenne sur 12 mois</t>
  </si>
  <si>
    <t>FRAIS Bancaires</t>
  </si>
  <si>
    <t>Revenus Mme</t>
  </si>
  <si>
    <t>Revenus M.</t>
  </si>
  <si>
    <t>Total revenus :</t>
  </si>
  <si>
    <t>Total revenus-dépenses :</t>
  </si>
  <si>
    <t>Mme</t>
  </si>
  <si>
    <t>M.</t>
  </si>
  <si>
    <r>
      <t xml:space="preserve">Revenus </t>
    </r>
    <r>
      <rPr>
        <b/>
        <sz val="12"/>
        <color theme="1"/>
        <rFont val="Calibri"/>
        <family val="2"/>
        <scheme val="minor"/>
      </rPr>
      <t>net hors primes: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</si>
</sst>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10" fontId="0" fillId="0" borderId="1" xfId="0" applyNumberFormat="1" applyBorder="1"/>
    <xf numFmtId="17" fontId="0" fillId="0" borderId="2" xfId="0" applyNumberFormat="1" applyBorder="1"/>
    <xf numFmtId="0" fontId="0" fillId="0" borderId="2" xfId="0" applyBorder="1"/>
    <xf numFmtId="164" fontId="0" fillId="0" borderId="2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2" borderId="5" xfId="0" applyNumberFormat="1" applyFill="1" applyBorder="1"/>
    <xf numFmtId="0" fontId="0" fillId="2" borderId="2" xfId="0" applyFill="1" applyBorder="1"/>
    <xf numFmtId="164" fontId="0" fillId="2" borderId="1" xfId="0" applyNumberFormat="1" applyFill="1" applyBorder="1"/>
    <xf numFmtId="0" fontId="4" fillId="0" borderId="2" xfId="0" applyFont="1" applyBorder="1" applyAlignment="1">
      <alignment horizontal="center" vertical="center"/>
    </xf>
    <xf numFmtId="0" fontId="4" fillId="0" borderId="2" xfId="0" applyFont="1" applyBorder="1"/>
    <xf numFmtId="164" fontId="0" fillId="0" borderId="7" xfId="0" applyNumberFormat="1" applyBorder="1"/>
    <xf numFmtId="0" fontId="0" fillId="3" borderId="2" xfId="0" applyFill="1" applyBorder="1"/>
    <xf numFmtId="0" fontId="1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0" fontId="0" fillId="0" borderId="9" xfId="0" applyNumberFormat="1" applyBorder="1"/>
    <xf numFmtId="10" fontId="0" fillId="0" borderId="10" xfId="0" applyNumberFormat="1" applyBorder="1"/>
    <xf numFmtId="0" fontId="4" fillId="0" borderId="11" xfId="0" applyFont="1" applyBorder="1" applyAlignment="1">
      <alignment horizontal="center" vertical="center"/>
    </xf>
    <xf numFmtId="10" fontId="0" fillId="0" borderId="12" xfId="0" applyNumberFormat="1" applyBorder="1"/>
    <xf numFmtId="10" fontId="0" fillId="0" borderId="13" xfId="0" applyNumberFormat="1" applyBorder="1"/>
    <xf numFmtId="10" fontId="0" fillId="0" borderId="14" xfId="0" applyNumberFormat="1" applyBorder="1"/>
    <xf numFmtId="164" fontId="0" fillId="0" borderId="14" xfId="0" applyNumberFormat="1" applyBorder="1"/>
    <xf numFmtId="0" fontId="1" fillId="0" borderId="6" xfId="0" applyFont="1" applyBorder="1"/>
    <xf numFmtId="164" fontId="0" fillId="0" borderId="15" xfId="0" applyNumberFormat="1" applyBorder="1"/>
    <xf numFmtId="10" fontId="0" fillId="0" borderId="16" xfId="0" applyNumberFormat="1" applyBorder="1"/>
    <xf numFmtId="164" fontId="0" fillId="0" borderId="16" xfId="0" applyNumberFormat="1" applyBorder="1"/>
    <xf numFmtId="164" fontId="0" fillId="0" borderId="17" xfId="0" applyNumberFormat="1" applyBorder="1"/>
    <xf numFmtId="0" fontId="5" fillId="0" borderId="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7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Style" Target="style1.xml"/><Relationship Id="rId2" Type="http://schemas.microsoft.com/office/2011/relationships/chartColorStyle" Target="colors1.xml"/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3" Type="http://schemas.microsoft.com/office/2011/relationships/chartStyle" Target="style2.xml"/><Relationship Id="rId2" Type="http://schemas.microsoft.com/office/2011/relationships/chartColorStyle" Target="colors2.xml"/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layout>
        <c:manualLayout>
          <c:xMode val="edge"/>
          <c:yMode val="edge"/>
          <c:x val="0.13852077865266837"/>
          <c:y val="4.6296296296296301E-2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4"/>
          <c:order val="4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5"/>
          <c:order val="5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6"/>
          <c:order val="6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7"/>
          <c:order val="7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layout>
        <c:manualLayout>
          <c:xMode val="edge"/>
          <c:yMode val="edge"/>
          <c:x val="0.13852077865266837"/>
          <c:y val="4.6296296296296301E-2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4"/>
          <c:order val="4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5"/>
          <c:order val="5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6"/>
          <c:order val="6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7"/>
          <c:order val="7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DétailsFrais!#REF!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DétailsFrais!#REF!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60</xdr:row>
      <xdr:rowOff>56029</xdr:rowOff>
    </xdr:from>
    <xdr:to>
      <xdr:col>4</xdr:col>
      <xdr:colOff>585788</xdr:colOff>
      <xdr:row>81</xdr:row>
      <xdr:rowOff>98892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549088</xdr:colOff>
      <xdr:row>60</xdr:row>
      <xdr:rowOff>56030</xdr:rowOff>
    </xdr:from>
    <xdr:to>
      <xdr:col>10</xdr:col>
      <xdr:colOff>529758</xdr:colOff>
      <xdr:row>81</xdr:row>
      <xdr:rowOff>98893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tabSelected="1" workbookViewId="0">
      <selection activeCell="D10" sqref="D10"/>
    </sheetView>
  </sheetViews>
  <sheetFormatPr baseColWidth="10" defaultRowHeight="15"/>
  <cols>
    <col min="2" max="2" width="51" style="1" customWidth="1"/>
    <col min="3" max="3" width="14.140625" bestFit="1" customWidth="1"/>
    <col min="4" max="4" width="15.42578125" customWidth="1"/>
  </cols>
  <sheetData>
    <row r="1" spans="1:7" ht="29.25" thickBot="1">
      <c r="A1" s="38">
        <v>42491</v>
      </c>
      <c r="B1" s="38"/>
      <c r="C1" s="17" t="s">
        <v>30</v>
      </c>
      <c r="D1" s="17" t="s">
        <v>31</v>
      </c>
      <c r="E1" s="26" t="s">
        <v>3</v>
      </c>
    </row>
    <row r="2" spans="1:7" ht="28.5" customHeight="1">
      <c r="A2" s="34" t="s">
        <v>32</v>
      </c>
      <c r="B2" s="34"/>
      <c r="C2" s="12">
        <f>+HLOOKUP($A$1,DétailsFrais!$A$1:$N$13,9,FALSE)</f>
        <v>1654</v>
      </c>
      <c r="D2" s="12">
        <f>+HLOOKUP($A$1,DétailsFrais!$A$1:$N$13,10,FALSE)</f>
        <v>1453</v>
      </c>
      <c r="E2" s="27">
        <f>C2+D2</f>
        <v>3107</v>
      </c>
    </row>
    <row r="3" spans="1:7" ht="27" customHeight="1">
      <c r="A3" s="34" t="s">
        <v>0</v>
      </c>
      <c r="B3" s="34"/>
      <c r="C3" s="4">
        <f>(C2*1)/E2</f>
        <v>0.53234631477309302</v>
      </c>
      <c r="D3" s="24">
        <f>D2*1/E2</f>
        <v>0.46765368522690698</v>
      </c>
      <c r="E3" s="28">
        <f>C3+D3</f>
        <v>1</v>
      </c>
    </row>
    <row r="4" spans="1:7" ht="15" customHeight="1">
      <c r="A4" s="33" t="s">
        <v>13</v>
      </c>
      <c r="B4" s="33"/>
      <c r="C4" s="2">
        <f>HLOOKUP($A$1,DétailsFrais!$A$1:$N$13,7,FALSE)*$C$3</f>
        <v>367.47333762471834</v>
      </c>
      <c r="D4" s="2">
        <f>HLOOKUP($A$1,DétailsFrais!$A$1:$N$13,7,FALSE)*$D$3</f>
        <v>322.81666237528162</v>
      </c>
      <c r="E4" s="29">
        <f t="shared" ref="E4:E10" si="0">C4+D4</f>
        <v>690.29</v>
      </c>
    </row>
    <row r="5" spans="1:7" ht="15" customHeight="1">
      <c r="A5" s="33" t="s">
        <v>1</v>
      </c>
      <c r="B5" s="33"/>
      <c r="C5" s="2">
        <f>HLOOKUP($A$1,DétailsFrais!$A$1:$N$13,2,FALSE)*$C$3</f>
        <v>47.911168329578373</v>
      </c>
      <c r="D5" s="2">
        <f>HLOOKUP($A$1,DétailsFrais!$A$1:$N$13,2,FALSE)*$D$3</f>
        <v>42.088831670421627</v>
      </c>
      <c r="E5" s="29">
        <f t="shared" si="0"/>
        <v>90</v>
      </c>
    </row>
    <row r="6" spans="1:7" ht="15" customHeight="1">
      <c r="A6" s="33" t="s">
        <v>2</v>
      </c>
      <c r="B6" s="33"/>
      <c r="C6" s="2">
        <v>84.94</v>
      </c>
      <c r="D6" s="25">
        <v>55.06</v>
      </c>
      <c r="E6" s="29">
        <f t="shared" si="0"/>
        <v>140</v>
      </c>
    </row>
    <row r="7" spans="1:7" ht="15" customHeight="1">
      <c r="A7" s="33" t="s">
        <v>19</v>
      </c>
      <c r="B7" s="33"/>
      <c r="C7" s="2">
        <f>HLOOKUP($A$1,DétailsFrais!$A$1:$N$13,6,FALSE)*$C$3</f>
        <v>148.07745091728356</v>
      </c>
      <c r="D7" s="2">
        <f>HLOOKUP($A$1,DétailsFrais!$A$1:$N$13,6,FALSE)*$D$3</f>
        <v>130.08254908271647</v>
      </c>
      <c r="E7" s="29">
        <f t="shared" si="0"/>
        <v>278.16000000000003</v>
      </c>
    </row>
    <row r="8" spans="1:7" ht="15" customHeight="1">
      <c r="A8" s="33" t="s">
        <v>17</v>
      </c>
      <c r="B8" s="33"/>
      <c r="C8" s="2">
        <f>HLOOKUP($A$1,DétailsFrais!$A$1:$N$13,4,FALSE)*$C$3</f>
        <v>26.61731573865465</v>
      </c>
      <c r="D8" s="2">
        <f>HLOOKUP($A$1,DétailsFrais!$A$1:$N$13,4,FALSE)*$D$3</f>
        <v>23.38268426134535</v>
      </c>
      <c r="E8" s="29">
        <f t="shared" si="0"/>
        <v>50</v>
      </c>
    </row>
    <row r="9" spans="1:7" ht="15" customHeight="1">
      <c r="A9" s="33" t="s">
        <v>16</v>
      </c>
      <c r="B9" s="33"/>
      <c r="C9" s="2">
        <v>19.989999999999998</v>
      </c>
      <c r="D9" s="25">
        <v>19.989999999999998</v>
      </c>
      <c r="E9" s="29">
        <f>C9+D9</f>
        <v>39.979999999999997</v>
      </c>
    </row>
    <row r="10" spans="1:7" ht="15.75">
      <c r="A10" s="33" t="s">
        <v>6</v>
      </c>
      <c r="B10" s="33"/>
      <c r="C10" s="2">
        <f>HLOOKUP($A$1,DétailsFrais!$A$1:$N$13,5,FALSE)*$C$3</f>
        <v>58.558094625040233</v>
      </c>
      <c r="D10" s="2">
        <f>HLOOKUP($A$1,DétailsFrais!$A$1:$N$13,5,FALSE)*$D$3</f>
        <v>51.441905374959767</v>
      </c>
      <c r="E10" s="29">
        <f t="shared" si="0"/>
        <v>110</v>
      </c>
    </row>
    <row r="11" spans="1:7" ht="16.5" thickBot="1">
      <c r="A11" s="33" t="s">
        <v>3</v>
      </c>
      <c r="B11" s="33"/>
      <c r="C11" s="2">
        <f>SUM(C4:C10)</f>
        <v>753.56736723527513</v>
      </c>
      <c r="D11" s="25">
        <f>SUM(D4:D10)</f>
        <v>644.86263276472494</v>
      </c>
      <c r="E11" s="30">
        <f>C11+D11</f>
        <v>1398.43</v>
      </c>
      <c r="G11" s="3"/>
    </row>
    <row r="12" spans="1:7" ht="15.75" thickBot="1">
      <c r="G12" s="3"/>
    </row>
    <row r="13" spans="1:7">
      <c r="B13" s="18" t="s">
        <v>5</v>
      </c>
      <c r="C13" s="19">
        <f>C11/C2</f>
        <v>0.45560300316522073</v>
      </c>
      <c r="D13" s="19">
        <f>D11/D2</f>
        <v>0.44381461305211628</v>
      </c>
      <c r="E13" s="20">
        <f>E11/E2</f>
        <v>0.45009011908593499</v>
      </c>
      <c r="G13" s="3"/>
    </row>
    <row r="14" spans="1:7" ht="15.75" thickBot="1">
      <c r="B14" s="21" t="s">
        <v>4</v>
      </c>
      <c r="C14" s="22">
        <f>1-C13</f>
        <v>0.54439699683477927</v>
      </c>
      <c r="D14" s="22">
        <f>1-D13</f>
        <v>0.55618538694788366</v>
      </c>
      <c r="E14" s="23">
        <f>1-E13</f>
        <v>0.54990988091406501</v>
      </c>
    </row>
    <row r="15" spans="1:7" ht="15.75" thickBot="1">
      <c r="B15" s="13" t="s">
        <v>18</v>
      </c>
      <c r="C15" s="7">
        <f>C2-C11</f>
        <v>900.43263276472487</v>
      </c>
      <c r="D15" s="7">
        <f>D2-D11</f>
        <v>808.13736723527506</v>
      </c>
      <c r="E15" s="8">
        <f>E2-E11</f>
        <v>1708.57</v>
      </c>
    </row>
    <row r="16" spans="1:7" ht="15.75" thickBot="1"/>
    <row r="17" spans="1:5" ht="15.75" thickBot="1">
      <c r="C17" s="14" t="s">
        <v>30</v>
      </c>
      <c r="D17" s="14" t="s">
        <v>31</v>
      </c>
      <c r="E17" s="14" t="s">
        <v>22</v>
      </c>
    </row>
    <row r="18" spans="1:5" ht="21.75" thickBot="1">
      <c r="A18" s="31" t="s">
        <v>21</v>
      </c>
      <c r="B18" s="32"/>
      <c r="C18" s="15">
        <f>C10+C8+C7+C5+C4</f>
        <v>648.63736723527518</v>
      </c>
      <c r="D18" s="15">
        <f>D10+D8+D7+D5+D4</f>
        <v>569.81263276472487</v>
      </c>
      <c r="E18" s="7">
        <f>C18+D18</f>
        <v>1218.45</v>
      </c>
    </row>
    <row r="19" spans="1:5">
      <c r="C19" s="3"/>
      <c r="D19" s="3"/>
    </row>
  </sheetData>
  <mergeCells count="12">
    <mergeCell ref="A18:B18"/>
    <mergeCell ref="A11:B11"/>
    <mergeCell ref="A2:B2"/>
    <mergeCell ref="A1:B1"/>
    <mergeCell ref="A3:B3"/>
    <mergeCell ref="A4:B4"/>
    <mergeCell ref="A5:B5"/>
    <mergeCell ref="A6:B6"/>
    <mergeCell ref="A7:B7"/>
    <mergeCell ref="A8:B8"/>
    <mergeCell ref="A9:B9"/>
    <mergeCell ref="A10:B10"/>
  </mergeCells>
  <dataValidations count="1">
    <dataValidation type="list" allowBlank="1" showInputMessage="1" showErrorMessage="1" sqref="A1:B1">
      <formula1>mois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5"/>
  <sheetViews>
    <sheetView zoomScale="85" zoomScaleNormal="85" workbookViewId="0">
      <selection activeCell="A8" sqref="A8"/>
    </sheetView>
  </sheetViews>
  <sheetFormatPr baseColWidth="10" defaultRowHeight="15"/>
  <cols>
    <col min="1" max="1" width="27.28515625" customWidth="1"/>
    <col min="2" max="2" width="13" customWidth="1"/>
    <col min="4" max="4" width="13.28515625" customWidth="1"/>
    <col min="15" max="15" width="18.42578125" customWidth="1"/>
  </cols>
  <sheetData>
    <row r="1" spans="1:15" ht="15.75" thickBot="1">
      <c r="A1" s="6" t="s">
        <v>7</v>
      </c>
      <c r="B1" s="5">
        <v>42370</v>
      </c>
      <c r="C1" s="5">
        <v>42401</v>
      </c>
      <c r="D1" s="5">
        <v>42430</v>
      </c>
      <c r="E1" s="5">
        <v>42461</v>
      </c>
      <c r="F1" s="5">
        <v>42491</v>
      </c>
      <c r="G1" s="5">
        <v>42522</v>
      </c>
      <c r="H1" s="5">
        <v>42552</v>
      </c>
      <c r="I1" s="5">
        <v>42583</v>
      </c>
      <c r="J1" s="5">
        <v>42614</v>
      </c>
      <c r="K1" s="5">
        <v>42644</v>
      </c>
      <c r="L1" s="5">
        <v>42675</v>
      </c>
      <c r="M1" s="5">
        <v>42705</v>
      </c>
      <c r="N1" s="6" t="s">
        <v>14</v>
      </c>
      <c r="O1" s="6" t="s">
        <v>24</v>
      </c>
    </row>
    <row r="2" spans="1:15" ht="15.75" thickBot="1">
      <c r="A2" s="6" t="s">
        <v>11</v>
      </c>
      <c r="B2" s="7">
        <v>90</v>
      </c>
      <c r="C2" s="7">
        <v>90</v>
      </c>
      <c r="D2" s="7">
        <v>90</v>
      </c>
      <c r="E2" s="7">
        <v>90</v>
      </c>
      <c r="F2" s="7">
        <v>90</v>
      </c>
      <c r="G2" s="7">
        <v>90</v>
      </c>
      <c r="H2" s="7">
        <v>90</v>
      </c>
      <c r="I2" s="7">
        <v>90</v>
      </c>
      <c r="J2" s="7">
        <v>90</v>
      </c>
      <c r="K2" s="7">
        <v>90</v>
      </c>
      <c r="L2" s="7">
        <v>90</v>
      </c>
      <c r="M2" s="7">
        <v>90</v>
      </c>
      <c r="N2" s="7">
        <f>SUM(B2:M2)</f>
        <v>1080</v>
      </c>
      <c r="O2" s="7">
        <f>N2/12</f>
        <v>90</v>
      </c>
    </row>
    <row r="3" spans="1:15" ht="15.75" thickBot="1">
      <c r="A3" s="6" t="s">
        <v>25</v>
      </c>
      <c r="B3" s="9">
        <v>8</v>
      </c>
      <c r="C3" s="9">
        <v>0</v>
      </c>
      <c r="D3" s="9">
        <v>24</v>
      </c>
      <c r="E3" s="9">
        <v>8</v>
      </c>
      <c r="F3" s="9">
        <v>0</v>
      </c>
      <c r="G3" s="9">
        <v>0</v>
      </c>
      <c r="H3" s="9">
        <v>8</v>
      </c>
      <c r="I3" s="9">
        <v>0</v>
      </c>
      <c r="J3" s="9">
        <v>0</v>
      </c>
      <c r="K3" s="9">
        <v>8</v>
      </c>
      <c r="L3" s="9">
        <v>0</v>
      </c>
      <c r="M3" s="9">
        <v>0</v>
      </c>
      <c r="N3" s="7">
        <f t="shared" ref="N3:N8" si="0">SUM(B3:M3)</f>
        <v>56</v>
      </c>
      <c r="O3" s="7">
        <f t="shared" ref="O3:O8" si="1">N3/12</f>
        <v>4.666666666666667</v>
      </c>
    </row>
    <row r="4" spans="1:15" ht="15.75" thickBot="1">
      <c r="A4" s="6" t="s">
        <v>9</v>
      </c>
      <c r="B4" s="9">
        <v>50</v>
      </c>
      <c r="C4" s="9">
        <v>50</v>
      </c>
      <c r="D4" s="9">
        <v>50</v>
      </c>
      <c r="E4" s="9">
        <v>50</v>
      </c>
      <c r="F4" s="9">
        <v>50</v>
      </c>
      <c r="G4" s="9">
        <v>50</v>
      </c>
      <c r="H4" s="9">
        <v>50</v>
      </c>
      <c r="I4" s="9">
        <v>50</v>
      </c>
      <c r="J4" s="9">
        <v>50</v>
      </c>
      <c r="K4" s="9">
        <v>50</v>
      </c>
      <c r="L4" s="9">
        <v>50</v>
      </c>
      <c r="M4" s="9">
        <v>50</v>
      </c>
      <c r="N4" s="7">
        <f t="shared" si="0"/>
        <v>600</v>
      </c>
      <c r="O4" s="7">
        <f t="shared" si="1"/>
        <v>50</v>
      </c>
    </row>
    <row r="5" spans="1:15" ht="15.75" thickBot="1">
      <c r="A5" s="6" t="s">
        <v>10</v>
      </c>
      <c r="B5" s="9">
        <v>110</v>
      </c>
      <c r="C5" s="9">
        <v>110</v>
      </c>
      <c r="D5" s="9">
        <v>110</v>
      </c>
      <c r="E5" s="9">
        <v>110</v>
      </c>
      <c r="F5" s="9">
        <v>110</v>
      </c>
      <c r="G5" s="9">
        <v>110</v>
      </c>
      <c r="H5" s="9">
        <v>110</v>
      </c>
      <c r="I5" s="9">
        <v>110</v>
      </c>
      <c r="J5" s="9">
        <v>110</v>
      </c>
      <c r="K5" s="9">
        <v>110</v>
      </c>
      <c r="L5" s="9">
        <v>110</v>
      </c>
      <c r="M5" s="9">
        <v>110</v>
      </c>
      <c r="N5" s="7">
        <f t="shared" si="0"/>
        <v>1320</v>
      </c>
      <c r="O5" s="7">
        <f t="shared" si="1"/>
        <v>110</v>
      </c>
    </row>
    <row r="6" spans="1:15" ht="15.75" thickBot="1">
      <c r="A6" s="6" t="s">
        <v>20</v>
      </c>
      <c r="B6" s="10">
        <v>261.83999999999997</v>
      </c>
      <c r="C6" s="10">
        <v>261.83999999999997</v>
      </c>
      <c r="D6" s="10">
        <v>288.72000000000003</v>
      </c>
      <c r="E6" s="10">
        <v>311.76</v>
      </c>
      <c r="F6" s="10">
        <v>278.16000000000003</v>
      </c>
      <c r="G6" s="10">
        <v>300</v>
      </c>
      <c r="H6" s="10">
        <v>258.76</v>
      </c>
      <c r="I6" s="10">
        <v>24.96</v>
      </c>
      <c r="J6" s="10">
        <v>300</v>
      </c>
      <c r="K6" s="10">
        <v>0</v>
      </c>
      <c r="L6" s="10">
        <v>0</v>
      </c>
      <c r="M6" s="10">
        <v>0</v>
      </c>
      <c r="N6" s="7">
        <f t="shared" si="0"/>
        <v>2286.04</v>
      </c>
      <c r="O6" s="7">
        <f t="shared" si="1"/>
        <v>190.50333333333333</v>
      </c>
    </row>
    <row r="7" spans="1:15" ht="15.75" thickBot="1">
      <c r="A7" s="6" t="s">
        <v>12</v>
      </c>
      <c r="B7" s="9">
        <v>690.29</v>
      </c>
      <c r="C7" s="9">
        <v>690.29</v>
      </c>
      <c r="D7" s="9">
        <v>690.29</v>
      </c>
      <c r="E7" s="9">
        <v>690.29</v>
      </c>
      <c r="F7" s="9">
        <v>690.29</v>
      </c>
      <c r="G7" s="9">
        <v>690.29</v>
      </c>
      <c r="H7" s="9">
        <v>690.51</v>
      </c>
      <c r="I7" s="9">
        <v>690.5</v>
      </c>
      <c r="J7" s="9">
        <v>690.5</v>
      </c>
      <c r="K7" s="9">
        <v>690.5</v>
      </c>
      <c r="L7" s="9">
        <v>690.5</v>
      </c>
      <c r="M7" s="9">
        <v>690.5</v>
      </c>
      <c r="N7" s="7">
        <f t="shared" si="0"/>
        <v>8284.75</v>
      </c>
      <c r="O7" s="7">
        <f t="shared" si="1"/>
        <v>690.39583333333337</v>
      </c>
    </row>
    <row r="8" spans="1:15" ht="15.75" thickBot="1">
      <c r="A8" s="6" t="s">
        <v>23</v>
      </c>
      <c r="B8" s="10">
        <v>125</v>
      </c>
      <c r="C8" s="10">
        <v>100</v>
      </c>
      <c r="D8" s="10">
        <v>45</v>
      </c>
      <c r="E8" s="10">
        <v>200</v>
      </c>
      <c r="F8" s="10">
        <v>150</v>
      </c>
      <c r="G8" s="10">
        <v>140</v>
      </c>
      <c r="H8" s="10">
        <v>90</v>
      </c>
      <c r="I8" s="10">
        <v>15</v>
      </c>
      <c r="J8" s="10">
        <v>270</v>
      </c>
      <c r="K8" s="10">
        <v>0</v>
      </c>
      <c r="L8" s="10">
        <v>0</v>
      </c>
      <c r="M8" s="10">
        <v>0</v>
      </c>
      <c r="N8" s="7">
        <f t="shared" si="0"/>
        <v>1135</v>
      </c>
      <c r="O8" s="7">
        <f t="shared" si="1"/>
        <v>94.583333333333329</v>
      </c>
    </row>
    <row r="9" spans="1:15" ht="15.75" thickBot="1">
      <c r="A9" s="16" t="s">
        <v>26</v>
      </c>
      <c r="B9" s="10">
        <v>1850</v>
      </c>
      <c r="C9" s="10">
        <v>2250</v>
      </c>
      <c r="D9" s="10">
        <v>1780</v>
      </c>
      <c r="E9" s="10">
        <v>2150</v>
      </c>
      <c r="F9" s="10">
        <v>1654</v>
      </c>
      <c r="G9" s="10">
        <v>1880</v>
      </c>
      <c r="H9" s="10">
        <v>1954</v>
      </c>
      <c r="I9" s="10">
        <v>2500</v>
      </c>
      <c r="J9" s="10">
        <v>0</v>
      </c>
      <c r="K9" s="10">
        <v>0</v>
      </c>
      <c r="L9" s="10">
        <v>0</v>
      </c>
      <c r="M9" s="10">
        <v>0</v>
      </c>
      <c r="N9" s="7">
        <f t="shared" ref="N9:N10" si="2">SUM(B9:M9)</f>
        <v>16018</v>
      </c>
      <c r="O9" s="7">
        <f t="shared" ref="O9:O10" si="3">N9/12</f>
        <v>1334.8333333333333</v>
      </c>
    </row>
    <row r="10" spans="1:15" ht="15.75" thickBot="1">
      <c r="A10" s="16" t="s">
        <v>27</v>
      </c>
      <c r="B10" s="10">
        <v>1350</v>
      </c>
      <c r="C10" s="10">
        <v>1450</v>
      </c>
      <c r="D10" s="10">
        <v>1250</v>
      </c>
      <c r="E10" s="10">
        <v>1150</v>
      </c>
      <c r="F10" s="10">
        <v>1453</v>
      </c>
      <c r="G10" s="10">
        <v>1950</v>
      </c>
      <c r="H10" s="10">
        <v>1150</v>
      </c>
      <c r="I10" s="10">
        <v>2150</v>
      </c>
      <c r="J10" s="10">
        <v>0</v>
      </c>
      <c r="K10" s="10">
        <v>0</v>
      </c>
      <c r="L10" s="10">
        <v>0</v>
      </c>
      <c r="M10" s="10">
        <v>0</v>
      </c>
      <c r="N10" s="7">
        <f t="shared" si="2"/>
        <v>11903</v>
      </c>
      <c r="O10" s="7">
        <f t="shared" si="3"/>
        <v>991.91666666666663</v>
      </c>
    </row>
    <row r="11" spans="1:15" ht="15.75" thickBot="1">
      <c r="A11" s="6" t="s">
        <v>8</v>
      </c>
      <c r="B11" s="9">
        <f t="shared" ref="B11:M11" si="4">SUM(B2:B8)</f>
        <v>1335.1299999999999</v>
      </c>
      <c r="C11" s="9">
        <f t="shared" si="4"/>
        <v>1302.1299999999999</v>
      </c>
      <c r="D11" s="9">
        <f t="shared" si="4"/>
        <v>1298.01</v>
      </c>
      <c r="E11" s="9">
        <f t="shared" si="4"/>
        <v>1460.05</v>
      </c>
      <c r="F11" s="9">
        <f t="shared" si="4"/>
        <v>1368.45</v>
      </c>
      <c r="G11" s="9">
        <f t="shared" si="4"/>
        <v>1380.29</v>
      </c>
      <c r="H11" s="9">
        <f t="shared" si="4"/>
        <v>1297.27</v>
      </c>
      <c r="I11" s="9">
        <f t="shared" si="4"/>
        <v>980.46</v>
      </c>
      <c r="J11" s="9">
        <f t="shared" si="4"/>
        <v>1510.5</v>
      </c>
      <c r="K11" s="9">
        <f t="shared" si="4"/>
        <v>948.5</v>
      </c>
      <c r="L11" s="9">
        <f t="shared" si="4"/>
        <v>940.5</v>
      </c>
      <c r="M11" s="9">
        <f t="shared" si="4"/>
        <v>940.5</v>
      </c>
      <c r="N11" s="7">
        <f>SUM(B11:M11)</f>
        <v>14761.79</v>
      </c>
      <c r="O11" s="7">
        <f>N11/12</f>
        <v>1230.1491666666668</v>
      </c>
    </row>
    <row r="12" spans="1:15" ht="15.75" thickBot="1">
      <c r="A12" s="6" t="s">
        <v>28</v>
      </c>
      <c r="B12" s="9">
        <f>SUM(B9:B10)</f>
        <v>3200</v>
      </c>
      <c r="C12" s="9">
        <f t="shared" ref="C12:M12" si="5">SUM(C9:C10)</f>
        <v>3700</v>
      </c>
      <c r="D12" s="9">
        <f t="shared" si="5"/>
        <v>3030</v>
      </c>
      <c r="E12" s="9">
        <f t="shared" si="5"/>
        <v>3300</v>
      </c>
      <c r="F12" s="9">
        <f t="shared" si="5"/>
        <v>3107</v>
      </c>
      <c r="G12" s="9">
        <f t="shared" si="5"/>
        <v>3830</v>
      </c>
      <c r="H12" s="9">
        <f t="shared" si="5"/>
        <v>3104</v>
      </c>
      <c r="I12" s="9">
        <f t="shared" si="5"/>
        <v>4650</v>
      </c>
      <c r="J12" s="9">
        <f t="shared" si="5"/>
        <v>0</v>
      </c>
      <c r="K12" s="9">
        <f t="shared" si="5"/>
        <v>0</v>
      </c>
      <c r="L12" s="9">
        <f t="shared" si="5"/>
        <v>0</v>
      </c>
      <c r="M12" s="9">
        <f t="shared" si="5"/>
        <v>0</v>
      </c>
      <c r="N12" s="7">
        <f>SUM(B12:M12)</f>
        <v>27921</v>
      </c>
      <c r="O12" s="7">
        <f>N12/12</f>
        <v>2326.75</v>
      </c>
    </row>
    <row r="13" spans="1:15" ht="15.75" thickBot="1">
      <c r="A13" s="6" t="s">
        <v>29</v>
      </c>
      <c r="B13" s="9">
        <f>B12-B11</f>
        <v>1864.8700000000001</v>
      </c>
      <c r="C13" s="9">
        <f t="shared" ref="C13:M13" si="6">C12-C11</f>
        <v>2397.87</v>
      </c>
      <c r="D13" s="9">
        <f t="shared" si="6"/>
        <v>1731.99</v>
      </c>
      <c r="E13" s="9">
        <f t="shared" si="6"/>
        <v>1839.95</v>
      </c>
      <c r="F13" s="9">
        <f t="shared" si="6"/>
        <v>1738.55</v>
      </c>
      <c r="G13" s="9">
        <f t="shared" si="6"/>
        <v>2449.71</v>
      </c>
      <c r="H13" s="9">
        <f t="shared" si="6"/>
        <v>1806.73</v>
      </c>
      <c r="I13" s="9">
        <f t="shared" si="6"/>
        <v>3669.54</v>
      </c>
      <c r="J13" s="9">
        <f t="shared" si="6"/>
        <v>-1510.5</v>
      </c>
      <c r="K13" s="9">
        <f t="shared" si="6"/>
        <v>-948.5</v>
      </c>
      <c r="L13" s="9">
        <f t="shared" si="6"/>
        <v>-940.5</v>
      </c>
      <c r="M13" s="9">
        <f t="shared" si="6"/>
        <v>-940.5</v>
      </c>
      <c r="N13" s="7">
        <f>SUM(B13:M13)</f>
        <v>13159.21</v>
      </c>
      <c r="O13" s="7">
        <f>N13/12</f>
        <v>1096.6008333333332</v>
      </c>
    </row>
    <row r="14" spans="1:15" ht="15.75" thickBot="1"/>
    <row r="15" spans="1:15" ht="15.75" thickBot="1">
      <c r="B15" s="11"/>
      <c r="C15" s="35" t="s">
        <v>15</v>
      </c>
      <c r="D15" s="36"/>
      <c r="E15" s="37"/>
    </row>
  </sheetData>
  <mergeCells count="1">
    <mergeCell ref="C15:E15"/>
  </mergeCells>
  <pageMargins left="0.7" right="0.7" top="0.75" bottom="0.75" header="0.3" footer="0.3"/>
  <pageSetup paperSize="9" orientation="portrait" r:id="rId1"/>
  <ignoredErrors>
    <ignoredError sqref="B11:B12 C11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DistributionFrais</vt:lpstr>
      <vt:lpstr>DétailsFrais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menara</cp:lastModifiedBy>
  <cp:lastPrinted>2016-05-19T10:18:45Z</cp:lastPrinted>
  <dcterms:created xsi:type="dcterms:W3CDTF">2015-06-27T09:33:41Z</dcterms:created>
  <dcterms:modified xsi:type="dcterms:W3CDTF">2016-09-05T15:53:04Z</dcterms:modified>
</cp:coreProperties>
</file>