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TIS\Desktop\TEST EXCEL\"/>
    </mc:Choice>
  </mc:AlternateContent>
  <xr:revisionPtr revIDLastSave="0" documentId="8_{0F8357B3-E444-4C47-9B74-D61945CA43B0}" xr6:coauthVersionLast="47" xr6:coauthVersionMax="47" xr10:uidLastSave="{00000000-0000-0000-0000-000000000000}"/>
  <bookViews>
    <workbookView xWindow="57480" yWindow="12930" windowWidth="29040" windowHeight="15840" xr2:uid="{F3B0D96E-3FAB-4850-8031-B74600028DDA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48" i="1" l="1"/>
  <c r="J48" i="1"/>
  <c r="K48" i="1"/>
  <c r="L48" i="1"/>
  <c r="M48" i="1"/>
  <c r="N48" i="1"/>
  <c r="O48" i="1"/>
  <c r="H47" i="1"/>
  <c r="H48" i="1"/>
  <c r="H44" i="1"/>
  <c r="H40" i="1"/>
  <c r="I40" i="1"/>
  <c r="J40" i="1"/>
  <c r="K40" i="1"/>
  <c r="L40" i="1"/>
  <c r="M40" i="1"/>
  <c r="N40" i="1"/>
  <c r="O40" i="1"/>
  <c r="I47" i="1"/>
  <c r="J47" i="1"/>
  <c r="K47" i="1"/>
  <c r="L47" i="1"/>
  <c r="M47" i="1"/>
  <c r="N47" i="1"/>
  <c r="O47" i="1"/>
  <c r="I43" i="1"/>
  <c r="J43" i="1"/>
  <c r="K43" i="1"/>
  <c r="L43" i="1"/>
  <c r="M43" i="1"/>
  <c r="N43" i="1"/>
  <c r="O43" i="1"/>
  <c r="I44" i="1"/>
  <c r="J44" i="1"/>
  <c r="K44" i="1"/>
  <c r="L44" i="1"/>
  <c r="M44" i="1"/>
  <c r="N44" i="1"/>
  <c r="O44" i="1"/>
  <c r="H43" i="1"/>
  <c r="I39" i="1"/>
  <c r="J39" i="1"/>
  <c r="K39" i="1"/>
  <c r="L39" i="1"/>
  <c r="M39" i="1"/>
  <c r="N39" i="1"/>
  <c r="O39" i="1"/>
  <c r="H39" i="1"/>
  <c r="H34" i="1"/>
  <c r="G7" i="1" l="1"/>
  <c r="D48" i="1"/>
  <c r="D44" i="1"/>
  <c r="D40" i="1"/>
  <c r="D47" i="1"/>
  <c r="D43" i="1"/>
  <c r="D39" i="1"/>
  <c r="C49" i="1"/>
  <c r="C48" i="1"/>
  <c r="C47" i="1"/>
  <c r="C45" i="1"/>
  <c r="C44" i="1"/>
  <c r="C43" i="1"/>
  <c r="C41" i="1"/>
  <c r="C40" i="1"/>
  <c r="C39" i="1"/>
  <c r="O30" i="1"/>
  <c r="N30" i="1"/>
  <c r="M30" i="1"/>
  <c r="L30" i="1"/>
  <c r="K30" i="1"/>
  <c r="J30" i="1"/>
  <c r="I30" i="1"/>
  <c r="H30" i="1"/>
  <c r="G30" i="1"/>
  <c r="O29" i="1"/>
  <c r="N29" i="1"/>
  <c r="M29" i="1"/>
  <c r="L29" i="1"/>
  <c r="K29" i="1"/>
  <c r="J29" i="1"/>
  <c r="I29" i="1"/>
  <c r="H29" i="1"/>
  <c r="G29" i="1"/>
  <c r="O28" i="1"/>
  <c r="N28" i="1"/>
  <c r="M28" i="1"/>
  <c r="L28" i="1"/>
  <c r="K28" i="1"/>
  <c r="J28" i="1"/>
  <c r="I28" i="1"/>
  <c r="H28" i="1"/>
  <c r="G28" i="1"/>
  <c r="O27" i="1"/>
  <c r="N27" i="1"/>
  <c r="M27" i="1"/>
  <c r="L27" i="1"/>
  <c r="K27" i="1"/>
  <c r="J27" i="1"/>
  <c r="I27" i="1"/>
  <c r="H27" i="1"/>
  <c r="G27" i="1"/>
  <c r="O26" i="1"/>
  <c r="N26" i="1"/>
  <c r="M26" i="1"/>
  <c r="L26" i="1"/>
  <c r="K26" i="1"/>
  <c r="J26" i="1"/>
  <c r="I26" i="1"/>
  <c r="H26" i="1"/>
  <c r="G26" i="1"/>
  <c r="O25" i="1"/>
  <c r="N25" i="1"/>
  <c r="M25" i="1"/>
  <c r="L25" i="1"/>
  <c r="K25" i="1"/>
  <c r="J25" i="1"/>
  <c r="I25" i="1"/>
  <c r="H25" i="1"/>
  <c r="G25" i="1"/>
  <c r="O24" i="1"/>
  <c r="N24" i="1"/>
  <c r="M24" i="1"/>
  <c r="L24" i="1"/>
  <c r="K24" i="1"/>
  <c r="J24" i="1"/>
  <c r="I24" i="1"/>
  <c r="H24" i="1"/>
  <c r="G24" i="1"/>
  <c r="O23" i="1"/>
  <c r="N23" i="1"/>
  <c r="M23" i="1"/>
  <c r="L23" i="1"/>
  <c r="K23" i="1"/>
  <c r="J23" i="1"/>
  <c r="I23" i="1"/>
  <c r="H23" i="1"/>
  <c r="G23" i="1"/>
  <c r="O22" i="1"/>
  <c r="N22" i="1"/>
  <c r="M22" i="1"/>
  <c r="L22" i="1"/>
  <c r="K22" i="1"/>
  <c r="J22" i="1"/>
  <c r="I22" i="1"/>
  <c r="H22" i="1"/>
  <c r="G22" i="1"/>
  <c r="O21" i="1"/>
  <c r="N21" i="1"/>
  <c r="M21" i="1"/>
  <c r="L21" i="1"/>
  <c r="K21" i="1"/>
  <c r="J21" i="1"/>
  <c r="I21" i="1"/>
  <c r="H21" i="1"/>
  <c r="G21" i="1"/>
  <c r="O20" i="1"/>
  <c r="N20" i="1"/>
  <c r="M20" i="1"/>
  <c r="L20" i="1"/>
  <c r="K20" i="1"/>
  <c r="J20" i="1"/>
  <c r="I20" i="1"/>
  <c r="H20" i="1"/>
  <c r="G20" i="1"/>
  <c r="O19" i="1"/>
  <c r="N19" i="1"/>
  <c r="M19" i="1"/>
  <c r="L19" i="1"/>
  <c r="K19" i="1"/>
  <c r="J19" i="1"/>
  <c r="I19" i="1"/>
  <c r="H19" i="1"/>
  <c r="G19" i="1"/>
  <c r="O18" i="1"/>
  <c r="N18" i="1"/>
  <c r="M18" i="1"/>
  <c r="L18" i="1"/>
  <c r="K18" i="1"/>
  <c r="J18" i="1"/>
  <c r="I18" i="1"/>
  <c r="H18" i="1"/>
  <c r="G18" i="1"/>
  <c r="O17" i="1"/>
  <c r="N17" i="1"/>
  <c r="M17" i="1"/>
  <c r="L17" i="1"/>
  <c r="K17" i="1"/>
  <c r="J17" i="1"/>
  <c r="I17" i="1"/>
  <c r="H17" i="1"/>
  <c r="G17" i="1"/>
  <c r="O16" i="1"/>
  <c r="N16" i="1"/>
  <c r="M16" i="1"/>
  <c r="L16" i="1"/>
  <c r="K16" i="1"/>
  <c r="J16" i="1"/>
  <c r="I16" i="1"/>
  <c r="H16" i="1"/>
  <c r="G16" i="1"/>
  <c r="O15" i="1"/>
  <c r="N15" i="1"/>
  <c r="M15" i="1"/>
  <c r="L15" i="1"/>
  <c r="K15" i="1"/>
  <c r="J15" i="1"/>
  <c r="I15" i="1"/>
  <c r="H15" i="1"/>
  <c r="G15" i="1"/>
  <c r="O14" i="1"/>
  <c r="N14" i="1"/>
  <c r="M14" i="1"/>
  <c r="L14" i="1"/>
  <c r="K14" i="1"/>
  <c r="J14" i="1"/>
  <c r="I14" i="1"/>
  <c r="H14" i="1"/>
  <c r="G14" i="1"/>
  <c r="O13" i="1"/>
  <c r="N13" i="1"/>
  <c r="M13" i="1"/>
  <c r="L13" i="1"/>
  <c r="K13" i="1"/>
  <c r="J13" i="1"/>
  <c r="I13" i="1"/>
  <c r="H13" i="1"/>
  <c r="G13" i="1"/>
  <c r="O12" i="1"/>
  <c r="N12" i="1"/>
  <c r="M12" i="1"/>
  <c r="L12" i="1"/>
  <c r="K12" i="1"/>
  <c r="J12" i="1"/>
  <c r="I12" i="1"/>
  <c r="H12" i="1"/>
  <c r="G12" i="1"/>
  <c r="O11" i="1"/>
  <c r="N11" i="1"/>
  <c r="M11" i="1"/>
  <c r="L11" i="1"/>
  <c r="K11" i="1"/>
  <c r="J11" i="1"/>
  <c r="I11" i="1"/>
  <c r="H11" i="1"/>
  <c r="G11" i="1"/>
  <c r="O10" i="1"/>
  <c r="N10" i="1"/>
  <c r="M10" i="1"/>
  <c r="L10" i="1"/>
  <c r="K10" i="1"/>
  <c r="J10" i="1"/>
  <c r="I10" i="1"/>
  <c r="H10" i="1"/>
  <c r="G10" i="1"/>
  <c r="O9" i="1"/>
  <c r="N9" i="1"/>
  <c r="M9" i="1"/>
  <c r="L9" i="1"/>
  <c r="K9" i="1"/>
  <c r="J9" i="1"/>
  <c r="I9" i="1"/>
  <c r="H9" i="1"/>
  <c r="G9" i="1"/>
  <c r="O8" i="1"/>
  <c r="N8" i="1"/>
  <c r="M8" i="1"/>
  <c r="L8" i="1"/>
  <c r="K8" i="1"/>
  <c r="J8" i="1"/>
  <c r="I8" i="1"/>
  <c r="H8" i="1"/>
  <c r="G8" i="1"/>
  <c r="O7" i="1"/>
  <c r="N7" i="1"/>
  <c r="M7" i="1"/>
  <c r="L7" i="1"/>
  <c r="K7" i="1"/>
  <c r="J7" i="1"/>
  <c r="I7" i="1"/>
  <c r="H7" i="1"/>
  <c r="H36" i="1" l="1"/>
  <c r="H35" i="1"/>
  <c r="H37" i="1" s="1"/>
  <c r="I35" i="1"/>
  <c r="I37" i="1" s="1"/>
  <c r="I34" i="1"/>
  <c r="I36" i="1" s="1"/>
  <c r="J35" i="1"/>
  <c r="J37" i="1" s="1"/>
  <c r="J34" i="1"/>
  <c r="J36" i="1" s="1"/>
  <c r="K35" i="1"/>
  <c r="K37" i="1" s="1"/>
  <c r="K34" i="1"/>
  <c r="K36" i="1" s="1"/>
  <c r="P10" i="1"/>
  <c r="Q10" i="1" s="1"/>
  <c r="P18" i="1"/>
  <c r="N34" i="1"/>
  <c r="N36" i="1" s="1"/>
  <c r="N35" i="1"/>
  <c r="N37" i="1" s="1"/>
  <c r="O35" i="1"/>
  <c r="O37" i="1" s="1"/>
  <c r="O34" i="1"/>
  <c r="O36" i="1" s="1"/>
  <c r="L35" i="1"/>
  <c r="L37" i="1" s="1"/>
  <c r="L34" i="1"/>
  <c r="L36" i="1" s="1"/>
  <c r="M35" i="1"/>
  <c r="M37" i="1" s="1"/>
  <c r="M34" i="1"/>
  <c r="M36" i="1" s="1"/>
  <c r="P30" i="1"/>
  <c r="P22" i="1"/>
  <c r="Q22" i="1" s="1"/>
  <c r="P29" i="1"/>
  <c r="P21" i="1"/>
  <c r="P23" i="1"/>
  <c r="P8" i="1"/>
  <c r="P24" i="1"/>
  <c r="P9" i="1"/>
  <c r="P11" i="1"/>
  <c r="P17" i="1"/>
  <c r="P19" i="1"/>
  <c r="P25" i="1"/>
  <c r="Q25" i="1" s="1"/>
  <c r="P12" i="1"/>
  <c r="P14" i="1"/>
  <c r="Q14" i="1" s="1"/>
  <c r="P7" i="1"/>
  <c r="Q7" i="1" s="1"/>
  <c r="P13" i="1"/>
  <c r="Q13" i="1" s="1"/>
  <c r="P15" i="1"/>
  <c r="P16" i="1"/>
  <c r="P26" i="1"/>
  <c r="P27" i="1"/>
  <c r="P28" i="1"/>
  <c r="P20" i="1"/>
  <c r="Q20" i="1" s="1"/>
  <c r="Q30" i="1"/>
  <c r="Q26" i="1"/>
  <c r="Q18" i="1"/>
  <c r="Q29" i="1"/>
  <c r="Q21" i="1"/>
  <c r="Q17" i="1"/>
  <c r="Q9" i="1"/>
  <c r="Q28" i="1"/>
  <c r="Q24" i="1"/>
  <c r="Q16" i="1"/>
  <c r="Q12" i="1"/>
  <c r="Q8" i="1"/>
  <c r="Q27" i="1"/>
  <c r="Q23" i="1"/>
  <c r="Q19" i="1"/>
  <c r="Q15" i="1"/>
  <c r="Q11" i="1"/>
</calcChain>
</file>

<file path=xl/sharedStrings.xml><?xml version="1.0" encoding="utf-8"?>
<sst xmlns="http://schemas.openxmlformats.org/spreadsheetml/2006/main" count="118" uniqueCount="33">
  <si>
    <t>Organisme</t>
  </si>
  <si>
    <t>Hôtel</t>
  </si>
  <si>
    <t>Type de Chambre</t>
  </si>
  <si>
    <t>Nom Prénom</t>
  </si>
  <si>
    <t>Check-in</t>
  </si>
  <si>
    <t>Check-out</t>
  </si>
  <si>
    <t>Nbre de nuitées</t>
  </si>
  <si>
    <t>Lundi</t>
  </si>
  <si>
    <t>Mardi</t>
  </si>
  <si>
    <t>Mercredi</t>
  </si>
  <si>
    <t>Jeudi</t>
  </si>
  <si>
    <t>Vendredi</t>
  </si>
  <si>
    <t>Samedi</t>
  </si>
  <si>
    <t>Dimanche</t>
  </si>
  <si>
    <t>Chambre</t>
  </si>
  <si>
    <t>SINGLE</t>
  </si>
  <si>
    <t>TWIN</t>
  </si>
  <si>
    <t>Ibis Styles</t>
  </si>
  <si>
    <t>Single</t>
  </si>
  <si>
    <t>Twin</t>
  </si>
  <si>
    <t>Taxe de séjour</t>
  </si>
  <si>
    <t>Novotel</t>
  </si>
  <si>
    <t>Campanile</t>
  </si>
  <si>
    <t>Organisme 1</t>
  </si>
  <si>
    <t>Organisme 2</t>
  </si>
  <si>
    <t>Organisme 3</t>
  </si>
  <si>
    <t>Total</t>
  </si>
  <si>
    <t>Total nuits</t>
  </si>
  <si>
    <t>Réservation</t>
  </si>
  <si>
    <t>SGL</t>
  </si>
  <si>
    <t>ALL HOTELS</t>
  </si>
  <si>
    <t>TWN</t>
  </si>
  <si>
    <t>Nb Pax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</si>
</sst>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164" formatCode="[$-40C]d\-mmm;@"/>
    <numFmt numFmtId="165" formatCode="#,##0.00\ &quot;€&quot;"/>
  </numFmts>
  <fonts count="1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i/>
      <sz val="9"/>
      <name val="Arial"/>
      <family val="2"/>
    </font>
    <font>
      <sz val="11"/>
      <color rgb="FF000000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9"/>
      <name val="Arial"/>
      <family val="2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A6A6A6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theme="4" tint="-0.249977111117893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2">
    <xf numFmtId="0" fontId="0" fillId="0" borderId="0" xfId="0"/>
    <xf numFmtId="164" fontId="4" fillId="2" borderId="6" xfId="0" applyNumberFormat="1" applyFont="1" applyFill="1" applyBorder="1" applyAlignment="1">
      <alignment horizontal="center" vertical="center"/>
    </xf>
    <xf numFmtId="164" fontId="4" fillId="2" borderId="7" xfId="0" applyNumberFormat="1" applyFont="1" applyFill="1" applyBorder="1" applyAlignment="1">
      <alignment horizontal="center" vertical="center"/>
    </xf>
    <xf numFmtId="164" fontId="4" fillId="2" borderId="13" xfId="0" applyNumberFormat="1" applyFont="1" applyFill="1" applyBorder="1" applyAlignment="1">
      <alignment horizontal="center" vertical="center"/>
    </xf>
    <xf numFmtId="164" fontId="4" fillId="2" borderId="14" xfId="0" applyNumberFormat="1" applyFont="1" applyFill="1" applyBorder="1" applyAlignment="1">
      <alignment horizontal="center" vertical="center"/>
    </xf>
    <xf numFmtId="0" fontId="5" fillId="5" borderId="17" xfId="0" applyFont="1" applyFill="1" applyBorder="1" applyAlignment="1">
      <alignment horizontal="center" vertical="center"/>
    </xf>
    <xf numFmtId="0" fontId="5" fillId="5" borderId="21" xfId="0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0" fontId="5" fillId="5" borderId="22" xfId="0" applyFont="1" applyFill="1" applyBorder="1" applyAlignment="1">
      <alignment horizontal="center" vertical="center"/>
    </xf>
    <xf numFmtId="14" fontId="6" fillId="6" borderId="23" xfId="0" applyNumberFormat="1" applyFont="1" applyFill="1" applyBorder="1" applyAlignment="1">
      <alignment horizontal="center" vertical="center" wrapText="1"/>
    </xf>
    <xf numFmtId="14" fontId="6" fillId="3" borderId="25" xfId="0" applyNumberFormat="1" applyFont="1" applyFill="1" applyBorder="1" applyAlignment="1">
      <alignment horizontal="center" vertical="center" wrapText="1"/>
    </xf>
    <xf numFmtId="1" fontId="0" fillId="3" borderId="28" xfId="0" applyNumberFormat="1" applyFill="1" applyBorder="1" applyAlignment="1">
      <alignment horizontal="left" vertical="center"/>
    </xf>
    <xf numFmtId="1" fontId="0" fillId="4" borderId="29" xfId="0" applyNumberFormat="1" applyFill="1" applyBorder="1" applyAlignment="1">
      <alignment horizontal="left" vertical="center"/>
    </xf>
    <xf numFmtId="0" fontId="0" fillId="8" borderId="30" xfId="0" applyFill="1" applyBorder="1"/>
    <xf numFmtId="165" fontId="7" fillId="7" borderId="31" xfId="0" applyNumberFormat="1" applyFont="1" applyFill="1" applyBorder="1"/>
    <xf numFmtId="0" fontId="0" fillId="9" borderId="0" xfId="0" applyFill="1"/>
    <xf numFmtId="0" fontId="3" fillId="10" borderId="0" xfId="0" applyFont="1" applyFill="1"/>
    <xf numFmtId="0" fontId="3" fillId="11" borderId="0" xfId="0" applyFont="1" applyFill="1"/>
    <xf numFmtId="12" fontId="8" fillId="6" borderId="25" xfId="0" applyNumberFormat="1" applyFont="1" applyFill="1" applyBorder="1" applyAlignment="1">
      <alignment horizontal="center" vertical="center"/>
    </xf>
    <xf numFmtId="12" fontId="8" fillId="6" borderId="26" xfId="0" applyNumberFormat="1" applyFont="1" applyFill="1" applyBorder="1" applyAlignment="1">
      <alignment horizontal="center" vertical="center"/>
    </xf>
    <xf numFmtId="14" fontId="6" fillId="3" borderId="32" xfId="0" applyNumberFormat="1" applyFont="1" applyFill="1" applyBorder="1" applyAlignment="1">
      <alignment horizontal="center" vertical="center" wrapText="1"/>
    </xf>
    <xf numFmtId="14" fontId="6" fillId="6" borderId="32" xfId="0" applyNumberFormat="1" applyFont="1" applyFill="1" applyBorder="1" applyAlignment="1">
      <alignment horizontal="center" vertical="center" wrapText="1"/>
    </xf>
    <xf numFmtId="12" fontId="8" fillId="6" borderId="32" xfId="0" applyNumberFormat="1" applyFont="1" applyFill="1" applyBorder="1" applyAlignment="1">
      <alignment horizontal="center" vertical="center"/>
    </xf>
    <xf numFmtId="12" fontId="8" fillId="6" borderId="33" xfId="0" applyNumberFormat="1" applyFont="1" applyFill="1" applyBorder="1" applyAlignment="1">
      <alignment horizontal="center" vertical="center"/>
    </xf>
    <xf numFmtId="14" fontId="6" fillId="6" borderId="19" xfId="0" applyNumberFormat="1" applyFont="1" applyFill="1" applyBorder="1" applyAlignment="1">
      <alignment horizontal="center" vertical="center" wrapText="1"/>
    </xf>
    <xf numFmtId="12" fontId="8" fillId="6" borderId="34" xfId="0" applyNumberFormat="1" applyFont="1" applyFill="1" applyBorder="1" applyAlignment="1">
      <alignment horizontal="center" vertical="center"/>
    </xf>
    <xf numFmtId="12" fontId="8" fillId="6" borderId="35" xfId="0" applyNumberFormat="1" applyFont="1" applyFill="1" applyBorder="1" applyAlignment="1">
      <alignment horizontal="center" vertical="center"/>
    </xf>
    <xf numFmtId="14" fontId="6" fillId="3" borderId="34" xfId="0" applyNumberFormat="1" applyFont="1" applyFill="1" applyBorder="1" applyAlignment="1">
      <alignment horizontal="center" vertical="center" wrapText="1"/>
    </xf>
    <xf numFmtId="12" fontId="8" fillId="6" borderId="38" xfId="0" applyNumberFormat="1" applyFont="1" applyFill="1" applyBorder="1" applyAlignment="1">
      <alignment horizontal="center" vertical="center"/>
    </xf>
    <xf numFmtId="12" fontId="8" fillId="6" borderId="37" xfId="0" applyNumberFormat="1" applyFont="1" applyFill="1" applyBorder="1" applyAlignment="1">
      <alignment horizontal="center" vertical="center"/>
    </xf>
    <xf numFmtId="12" fontId="8" fillId="6" borderId="39" xfId="0" applyNumberFormat="1" applyFont="1" applyFill="1" applyBorder="1" applyAlignment="1">
      <alignment horizontal="center" vertical="center"/>
    </xf>
    <xf numFmtId="12" fontId="8" fillId="6" borderId="36" xfId="0" applyNumberFormat="1" applyFont="1" applyFill="1" applyBorder="1" applyAlignment="1">
      <alignment horizontal="center" vertical="center"/>
    </xf>
    <xf numFmtId="0" fontId="0" fillId="0" borderId="28" xfId="0" applyBorder="1"/>
    <xf numFmtId="14" fontId="6" fillId="6" borderId="24" xfId="0" applyNumberFormat="1" applyFont="1" applyFill="1" applyBorder="1" applyAlignment="1">
      <alignment horizontal="center" vertical="center" wrapText="1"/>
    </xf>
    <xf numFmtId="0" fontId="0" fillId="0" borderId="41" xfId="0" applyBorder="1"/>
    <xf numFmtId="14" fontId="6" fillId="6" borderId="27" xfId="0" applyNumberFormat="1" applyFont="1" applyFill="1" applyBorder="1" applyAlignment="1">
      <alignment horizontal="center" vertical="center" wrapText="1"/>
    </xf>
    <xf numFmtId="0" fontId="0" fillId="0" borderId="16" xfId="0" applyBorder="1"/>
    <xf numFmtId="14" fontId="6" fillId="6" borderId="31" xfId="0" applyNumberFormat="1" applyFont="1" applyFill="1" applyBorder="1" applyAlignment="1">
      <alignment horizontal="center" vertical="center" wrapText="1"/>
    </xf>
    <xf numFmtId="0" fontId="0" fillId="0" borderId="29" xfId="0" applyBorder="1"/>
    <xf numFmtId="0" fontId="0" fillId="0" borderId="42" xfId="0" applyBorder="1"/>
    <xf numFmtId="14" fontId="6" fillId="6" borderId="6" xfId="0" applyNumberFormat="1" applyFont="1" applyFill="1" applyBorder="1" applyAlignment="1">
      <alignment horizontal="center" vertical="center" wrapText="1"/>
    </xf>
    <xf numFmtId="1" fontId="6" fillId="6" borderId="24" xfId="0" applyNumberFormat="1" applyFont="1" applyFill="1" applyBorder="1" applyAlignment="1">
      <alignment horizontal="center" vertical="center" wrapText="1"/>
    </xf>
    <xf numFmtId="14" fontId="6" fillId="6" borderId="40" xfId="0" applyNumberFormat="1" applyFont="1" applyFill="1" applyBorder="1" applyAlignment="1">
      <alignment horizontal="center" vertical="center" wrapText="1"/>
    </xf>
    <xf numFmtId="1" fontId="6" fillId="6" borderId="27" xfId="0" applyNumberFormat="1" applyFont="1" applyFill="1" applyBorder="1" applyAlignment="1">
      <alignment horizontal="center" vertical="center" wrapText="1"/>
    </xf>
    <xf numFmtId="14" fontId="6" fillId="6" borderId="17" xfId="0" applyNumberFormat="1" applyFont="1" applyFill="1" applyBorder="1" applyAlignment="1">
      <alignment horizontal="center" vertical="center" wrapText="1"/>
    </xf>
    <xf numFmtId="1" fontId="6" fillId="6" borderId="31" xfId="0" applyNumberFormat="1" applyFont="1" applyFill="1" applyBorder="1" applyAlignment="1">
      <alignment horizontal="center" vertical="center" wrapText="1"/>
    </xf>
    <xf numFmtId="1" fontId="0" fillId="3" borderId="38" xfId="0" applyNumberFormat="1" applyFill="1" applyBorder="1" applyAlignment="1">
      <alignment horizontal="left" vertical="center"/>
    </xf>
    <xf numFmtId="1" fontId="0" fillId="4" borderId="37" xfId="0" applyNumberFormat="1" applyFill="1" applyBorder="1" applyAlignment="1">
      <alignment horizontal="left" vertical="center"/>
    </xf>
    <xf numFmtId="0" fontId="0" fillId="8" borderId="39" xfId="0" applyFill="1" applyBorder="1"/>
    <xf numFmtId="14" fontId="6" fillId="4" borderId="25" xfId="0" applyNumberFormat="1" applyFont="1" applyFill="1" applyBorder="1" applyAlignment="1">
      <alignment vertical="center" wrapText="1"/>
    </xf>
    <xf numFmtId="1" fontId="6" fillId="3" borderId="32" xfId="0" applyNumberFormat="1" applyFont="1" applyFill="1" applyBorder="1" applyAlignment="1">
      <alignment horizontal="center" vertical="center" wrapText="1"/>
    </xf>
    <xf numFmtId="1" fontId="6" fillId="3" borderId="25" xfId="0" applyNumberFormat="1" applyFont="1" applyFill="1" applyBorder="1" applyAlignment="1">
      <alignment horizontal="center" vertical="center" wrapText="1"/>
    </xf>
    <xf numFmtId="1" fontId="6" fillId="3" borderId="34" xfId="0" applyNumberFormat="1" applyFont="1" applyFill="1" applyBorder="1" applyAlignment="1">
      <alignment horizontal="center" vertical="center" wrapText="1"/>
    </xf>
    <xf numFmtId="1" fontId="6" fillId="4" borderId="25" xfId="0" applyNumberFormat="1" applyFont="1" applyFill="1" applyBorder="1" applyAlignment="1">
      <alignment horizontal="center" vertical="center" wrapText="1"/>
    </xf>
    <xf numFmtId="8" fontId="6" fillId="3" borderId="32" xfId="0" applyNumberFormat="1" applyFont="1" applyFill="1" applyBorder="1" applyAlignment="1">
      <alignment horizontal="center" vertical="center" wrapText="1"/>
    </xf>
    <xf numFmtId="8" fontId="6" fillId="3" borderId="25" xfId="0" applyNumberFormat="1" applyFont="1" applyFill="1" applyBorder="1" applyAlignment="1">
      <alignment horizontal="center" vertical="center" wrapText="1"/>
    </xf>
    <xf numFmtId="8" fontId="6" fillId="4" borderId="25" xfId="0" applyNumberFormat="1" applyFont="1" applyFill="1" applyBorder="1" applyAlignment="1">
      <alignment horizontal="center" vertical="center" wrapText="1"/>
    </xf>
    <xf numFmtId="8" fontId="6" fillId="3" borderId="34" xfId="0" applyNumberFormat="1" applyFont="1" applyFill="1" applyBorder="1" applyAlignment="1">
      <alignment horizontal="center" vertical="center" wrapText="1"/>
    </xf>
    <xf numFmtId="0" fontId="5" fillId="5" borderId="0" xfId="0" applyFont="1" applyFill="1" applyBorder="1" applyAlignment="1">
      <alignment horizontal="center" vertical="center"/>
    </xf>
    <xf numFmtId="0" fontId="2" fillId="9" borderId="8" xfId="0" applyFont="1" applyFill="1" applyBorder="1" applyAlignment="1">
      <alignment horizontal="center" vertical="center"/>
    </xf>
    <xf numFmtId="0" fontId="2" fillId="9" borderId="15" xfId="0" applyFont="1" applyFill="1" applyBorder="1" applyAlignment="1">
      <alignment horizontal="center" vertical="center"/>
    </xf>
    <xf numFmtId="0" fontId="1" fillId="10" borderId="8" xfId="0" applyFont="1" applyFill="1" applyBorder="1" applyAlignment="1">
      <alignment horizontal="center" vertical="center"/>
    </xf>
    <xf numFmtId="0" fontId="1" fillId="10" borderId="15" xfId="0" applyFont="1" applyFill="1" applyBorder="1" applyAlignment="1">
      <alignment horizontal="center" vertical="center"/>
    </xf>
    <xf numFmtId="0" fontId="1" fillId="11" borderId="8" xfId="0" applyFont="1" applyFill="1" applyBorder="1" applyAlignment="1">
      <alignment horizontal="center" vertical="center"/>
    </xf>
    <xf numFmtId="0" fontId="1" fillId="11" borderId="15" xfId="0" applyFont="1" applyFill="1" applyBorder="1" applyAlignment="1">
      <alignment horizontal="center" vertical="center"/>
    </xf>
    <xf numFmtId="0" fontId="3" fillId="12" borderId="8" xfId="0" applyFont="1" applyFill="1" applyBorder="1" applyAlignment="1">
      <alignment horizontal="center" vertical="center"/>
    </xf>
    <xf numFmtId="1" fontId="0" fillId="3" borderId="7" xfId="0" applyNumberFormat="1" applyFill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3" fillId="12" borderId="43" xfId="0" applyFont="1" applyFill="1" applyBorder="1" applyAlignment="1">
      <alignment horizontal="center" vertical="center"/>
    </xf>
    <xf numFmtId="1" fontId="0" fillId="4" borderId="44" xfId="0" applyNumberFormat="1" applyFill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1" fontId="0" fillId="4" borderId="45" xfId="0" applyNumberFormat="1" applyFill="1" applyBorder="1" applyAlignment="1">
      <alignment horizontal="center" vertical="center"/>
    </xf>
    <xf numFmtId="0" fontId="11" fillId="0" borderId="45" xfId="0" applyFont="1" applyBorder="1" applyAlignment="1">
      <alignment horizontal="center" vertical="center"/>
    </xf>
    <xf numFmtId="164" fontId="2" fillId="2" borderId="6" xfId="0" applyNumberFormat="1" applyFont="1" applyFill="1" applyBorder="1" applyAlignment="1">
      <alignment horizontal="center" vertical="center"/>
    </xf>
    <xf numFmtId="164" fontId="2" fillId="2" borderId="7" xfId="0" applyNumberFormat="1" applyFont="1" applyFill="1" applyBorder="1" applyAlignment="1">
      <alignment horizontal="center" vertical="center"/>
    </xf>
    <xf numFmtId="164" fontId="2" fillId="2" borderId="13" xfId="0" applyNumberFormat="1" applyFont="1" applyFill="1" applyBorder="1" applyAlignment="1">
      <alignment horizontal="center" vertical="center"/>
    </xf>
    <xf numFmtId="164" fontId="2" fillId="2" borderId="14" xfId="0" applyNumberFormat="1" applyFont="1" applyFill="1" applyBorder="1" applyAlignment="1">
      <alignment horizontal="center" vertical="center"/>
    </xf>
    <xf numFmtId="0" fontId="2" fillId="9" borderId="43" xfId="0" applyFont="1" applyFill="1" applyBorder="1" applyAlignment="1">
      <alignment horizontal="center" vertical="center"/>
    </xf>
    <xf numFmtId="0" fontId="1" fillId="10" borderId="43" xfId="0" applyFont="1" applyFill="1" applyBorder="1" applyAlignment="1">
      <alignment horizontal="center" vertical="center"/>
    </xf>
    <xf numFmtId="0" fontId="1" fillId="11" borderId="43" xfId="0" applyFont="1" applyFill="1" applyBorder="1" applyAlignment="1">
      <alignment horizontal="center" vertical="center"/>
    </xf>
    <xf numFmtId="0" fontId="11" fillId="0" borderId="30" xfId="0" applyFont="1" applyBorder="1" applyAlignment="1">
      <alignment horizontal="center" vertical="center"/>
    </xf>
    <xf numFmtId="1" fontId="4" fillId="2" borderId="8" xfId="0" applyNumberFormat="1" applyFont="1" applyFill="1" applyBorder="1" applyAlignment="1">
      <alignment horizontal="center" vertical="center" wrapText="1"/>
    </xf>
    <xf numFmtId="1" fontId="4" fillId="2" borderId="15" xfId="0" applyNumberFormat="1" applyFont="1" applyFill="1" applyBorder="1" applyAlignment="1">
      <alignment horizontal="center" vertical="center" wrapText="1"/>
    </xf>
    <xf numFmtId="14" fontId="4" fillId="2" borderId="4" xfId="0" applyNumberFormat="1" applyFont="1" applyFill="1" applyBorder="1" applyAlignment="1">
      <alignment horizontal="center" vertical="center" wrapText="1"/>
    </xf>
    <xf numFmtId="14" fontId="4" fillId="2" borderId="11" xfId="0" applyNumberFormat="1" applyFont="1" applyFill="1" applyBorder="1" applyAlignment="1">
      <alignment horizontal="center" vertical="center" wrapText="1"/>
    </xf>
    <xf numFmtId="14" fontId="4" fillId="2" borderId="19" xfId="0" applyNumberFormat="1" applyFont="1" applyFill="1" applyBorder="1" applyAlignment="1">
      <alignment horizontal="center" vertical="center" wrapText="1"/>
    </xf>
    <xf numFmtId="14" fontId="6" fillId="6" borderId="1" xfId="0" applyNumberFormat="1" applyFont="1" applyFill="1" applyBorder="1" applyAlignment="1">
      <alignment horizontal="center" vertical="center" wrapText="1"/>
    </xf>
    <xf numFmtId="14" fontId="6" fillId="6" borderId="9" xfId="0" applyNumberFormat="1" applyFont="1" applyFill="1" applyBorder="1" applyAlignment="1">
      <alignment horizontal="center" vertical="center" wrapText="1"/>
    </xf>
    <xf numFmtId="14" fontId="6" fillId="6" borderId="16" xfId="0" applyNumberFormat="1" applyFont="1" applyFill="1" applyBorder="1" applyAlignment="1">
      <alignment horizontal="center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14" fontId="4" fillId="2" borderId="9" xfId="0" applyNumberFormat="1" applyFont="1" applyFill="1" applyBorder="1" applyAlignment="1">
      <alignment horizontal="center" vertical="center" wrapText="1"/>
    </xf>
    <xf numFmtId="14" fontId="4" fillId="2" borderId="16" xfId="0" applyNumberFormat="1" applyFont="1" applyFill="1" applyBorder="1" applyAlignment="1">
      <alignment horizontal="center" vertical="center" wrapText="1"/>
    </xf>
    <xf numFmtId="14" fontId="4" fillId="2" borderId="2" xfId="0" applyNumberFormat="1" applyFont="1" applyFill="1" applyBorder="1" applyAlignment="1">
      <alignment horizontal="center" vertical="center" wrapText="1"/>
    </xf>
    <xf numFmtId="14" fontId="4" fillId="2" borderId="10" xfId="0" applyNumberFormat="1" applyFont="1" applyFill="1" applyBorder="1" applyAlignment="1">
      <alignment horizontal="center" vertical="center" wrapText="1"/>
    </xf>
    <xf numFmtId="14" fontId="4" fillId="2" borderId="17" xfId="0" applyNumberFormat="1" applyFont="1" applyFill="1" applyBorder="1" applyAlignment="1">
      <alignment horizontal="center" vertical="center" wrapText="1"/>
    </xf>
    <xf numFmtId="14" fontId="4" fillId="2" borderId="3" xfId="0" applyNumberFormat="1" applyFont="1" applyFill="1" applyBorder="1" applyAlignment="1">
      <alignment horizontal="center" vertical="center" wrapText="1"/>
    </xf>
    <xf numFmtId="14" fontId="4" fillId="2" borderId="0" xfId="0" applyNumberFormat="1" applyFont="1" applyFill="1" applyAlignment="1">
      <alignment horizontal="center" vertical="center" wrapText="1"/>
    </xf>
    <xf numFmtId="14" fontId="4" fillId="2" borderId="18" xfId="0" applyNumberFormat="1" applyFont="1" applyFill="1" applyBorder="1" applyAlignment="1">
      <alignment horizontal="center" vertical="center" wrapText="1"/>
    </xf>
    <xf numFmtId="1" fontId="4" fillId="2" borderId="5" xfId="0" applyNumberFormat="1" applyFont="1" applyFill="1" applyBorder="1" applyAlignment="1">
      <alignment horizontal="center" vertical="center" wrapText="1"/>
    </xf>
    <xf numFmtId="1" fontId="4" fillId="2" borderId="12" xfId="0" applyNumberFormat="1" applyFont="1" applyFill="1" applyBorder="1" applyAlignment="1">
      <alignment horizontal="center" vertical="center" wrapText="1"/>
    </xf>
    <xf numFmtId="1" fontId="4" fillId="2" borderId="20" xfId="0" applyNumberFormat="1" applyFont="1" applyFill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/>
    </xf>
    <xf numFmtId="0" fontId="10" fillId="7" borderId="5" xfId="0" applyFont="1" applyFill="1" applyBorder="1" applyAlignment="1">
      <alignment horizontal="center" vertical="center"/>
    </xf>
    <xf numFmtId="0" fontId="10" fillId="7" borderId="16" xfId="0" applyFont="1" applyFill="1" applyBorder="1" applyAlignment="1">
      <alignment horizontal="center" vertical="center"/>
    </xf>
    <xf numFmtId="0" fontId="10" fillId="7" borderId="20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43" xfId="0" applyFont="1" applyFill="1" applyBorder="1" applyAlignment="1">
      <alignment horizontal="center" vertical="center"/>
    </xf>
    <xf numFmtId="165" fontId="7" fillId="7" borderId="46" xfId="0" applyNumberFormat="1" applyFont="1" applyFill="1" applyBorder="1"/>
    <xf numFmtId="165" fontId="7" fillId="7" borderId="47" xfId="0" applyNumberFormat="1" applyFont="1" applyFill="1" applyBorder="1"/>
    <xf numFmtId="0" fontId="0" fillId="9" borderId="25" xfId="0" applyFont="1" applyFill="1" applyBorder="1" applyAlignment="1">
      <alignment horizontal="center" vertical="center"/>
    </xf>
    <xf numFmtId="0" fontId="3" fillId="10" borderId="25" xfId="0" applyFont="1" applyFill="1" applyBorder="1" applyAlignment="1">
      <alignment horizontal="center" vertical="center"/>
    </xf>
    <xf numFmtId="0" fontId="0" fillId="11" borderId="25" xfId="0" applyFont="1" applyFill="1" applyBorder="1" applyAlignment="1">
      <alignment horizontal="center" vertical="center"/>
    </xf>
  </cellXfs>
  <cellStyles count="1">
    <cellStyle name="Normal" xfId="0" builtinId="0"/>
  </cellStyles>
  <dxfs count="3">
    <dxf>
      <font>
        <color auto="1"/>
      </font>
      <fill>
        <patternFill>
          <bgColor rgb="FFFF33CC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FF3399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E658B0-EB45-47F3-949B-29F32002355B}">
  <dimension ref="A3:Q49"/>
  <sheetViews>
    <sheetView tabSelected="1" workbookViewId="0">
      <selection activeCell="Q43" sqref="Q43"/>
    </sheetView>
  </sheetViews>
  <sheetFormatPr baseColWidth="10" defaultRowHeight="14.5" x14ac:dyDescent="0.35"/>
  <cols>
    <col min="3" max="3" width="14.453125" customWidth="1"/>
    <col min="4" max="4" width="24.81640625" customWidth="1"/>
    <col min="8" max="15" width="9.1796875" customWidth="1"/>
    <col min="17" max="17" width="19" bestFit="1" customWidth="1"/>
  </cols>
  <sheetData>
    <row r="3" spans="1:17" ht="15" thickBot="1" x14ac:dyDescent="0.4"/>
    <row r="4" spans="1:17" ht="15" thickBot="1" x14ac:dyDescent="0.4">
      <c r="A4" s="89" t="s">
        <v>0</v>
      </c>
      <c r="B4" s="92" t="s">
        <v>1</v>
      </c>
      <c r="C4" s="92" t="s">
        <v>2</v>
      </c>
      <c r="D4" s="95" t="s">
        <v>3</v>
      </c>
      <c r="E4" s="92" t="s">
        <v>4</v>
      </c>
      <c r="F4" s="83" t="s">
        <v>5</v>
      </c>
      <c r="G4" s="98" t="s">
        <v>6</v>
      </c>
      <c r="H4" s="1" t="s">
        <v>7</v>
      </c>
      <c r="I4" s="1" t="s">
        <v>8</v>
      </c>
      <c r="J4" s="1" t="s">
        <v>9</v>
      </c>
      <c r="K4" s="1" t="s">
        <v>10</v>
      </c>
      <c r="L4" s="1" t="s">
        <v>11</v>
      </c>
      <c r="M4" s="1" t="s">
        <v>12</v>
      </c>
      <c r="N4" s="1" t="s">
        <v>13</v>
      </c>
      <c r="O4" s="2" t="s">
        <v>7</v>
      </c>
      <c r="P4" s="81" t="s">
        <v>27</v>
      </c>
    </row>
    <row r="5" spans="1:17" ht="15" thickBot="1" x14ac:dyDescent="0.4">
      <c r="A5" s="90"/>
      <c r="B5" s="93"/>
      <c r="C5" s="93"/>
      <c r="D5" s="96"/>
      <c r="E5" s="93"/>
      <c r="F5" s="84"/>
      <c r="G5" s="99"/>
      <c r="H5" s="3">
        <v>44823</v>
      </c>
      <c r="I5" s="3">
        <v>44824</v>
      </c>
      <c r="J5" s="3">
        <v>44825</v>
      </c>
      <c r="K5" s="3">
        <v>44826</v>
      </c>
      <c r="L5" s="3">
        <v>44827</v>
      </c>
      <c r="M5" s="3">
        <v>44828</v>
      </c>
      <c r="N5" s="3">
        <v>44829</v>
      </c>
      <c r="O5" s="4">
        <v>44830</v>
      </c>
      <c r="P5" s="82"/>
    </row>
    <row r="6" spans="1:17" ht="15" thickBot="1" x14ac:dyDescent="0.4">
      <c r="A6" s="91"/>
      <c r="B6" s="94"/>
      <c r="C6" s="94"/>
      <c r="D6" s="97"/>
      <c r="E6" s="94"/>
      <c r="F6" s="85"/>
      <c r="G6" s="100"/>
      <c r="H6" s="5" t="s">
        <v>14</v>
      </c>
      <c r="I6" s="6" t="s">
        <v>14</v>
      </c>
      <c r="J6" s="6" t="s">
        <v>14</v>
      </c>
      <c r="K6" s="6" t="s">
        <v>14</v>
      </c>
      <c r="L6" s="7" t="s">
        <v>14</v>
      </c>
      <c r="M6" s="7" t="s">
        <v>14</v>
      </c>
      <c r="N6" s="7" t="s">
        <v>14</v>
      </c>
      <c r="O6" s="8" t="s">
        <v>14</v>
      </c>
      <c r="P6" s="82"/>
      <c r="Q6" s="58" t="s">
        <v>26</v>
      </c>
    </row>
    <row r="7" spans="1:17" x14ac:dyDescent="0.35">
      <c r="A7" s="86" t="s">
        <v>23</v>
      </c>
      <c r="B7" s="32" t="s">
        <v>17</v>
      </c>
      <c r="C7" s="20" t="s">
        <v>15</v>
      </c>
      <c r="D7" s="33"/>
      <c r="E7" s="40">
        <v>44823</v>
      </c>
      <c r="F7" s="21">
        <v>44828</v>
      </c>
      <c r="G7" s="41">
        <f>F7-E7</f>
        <v>5</v>
      </c>
      <c r="H7" s="23">
        <f>IF(AND(H$5&gt;=$E7,H$5&lt;$F7),1,"")</f>
        <v>1</v>
      </c>
      <c r="I7" s="22">
        <f t="shared" ref="I7:O8" si="0">IF(AND(I$5&gt;=$E7,I$5&lt;$F7),1,"")</f>
        <v>1</v>
      </c>
      <c r="J7" s="22">
        <f t="shared" si="0"/>
        <v>1</v>
      </c>
      <c r="K7" s="22">
        <f t="shared" si="0"/>
        <v>1</v>
      </c>
      <c r="L7" s="22">
        <f t="shared" si="0"/>
        <v>1</v>
      </c>
      <c r="M7" s="22" t="str">
        <f t="shared" si="0"/>
        <v/>
      </c>
      <c r="N7" s="22" t="str">
        <f t="shared" si="0"/>
        <v/>
      </c>
      <c r="O7" s="28" t="str">
        <f t="shared" si="0"/>
        <v/>
      </c>
      <c r="P7" s="50">
        <f>SUM(H7:O7)</f>
        <v>5</v>
      </c>
      <c r="Q7" s="54">
        <f>+VLOOKUP(B7&amp;C7,C$39:$D$49,2,FALSE)*P7</f>
        <v>659.4</v>
      </c>
    </row>
    <row r="8" spans="1:17" x14ac:dyDescent="0.35">
      <c r="A8" s="87"/>
      <c r="B8" s="34" t="s">
        <v>17</v>
      </c>
      <c r="C8" s="10" t="s">
        <v>15</v>
      </c>
      <c r="D8" s="35"/>
      <c r="E8" s="42">
        <v>44824</v>
      </c>
      <c r="F8" s="9">
        <v>44828</v>
      </c>
      <c r="G8" s="43">
        <f t="shared" ref="G8:G26" si="1">F8-E8</f>
        <v>4</v>
      </c>
      <c r="H8" s="19" t="str">
        <f>IF(AND(H$5&gt;=$E8,H$5&lt;$F8),1,"")</f>
        <v/>
      </c>
      <c r="I8" s="18">
        <f t="shared" si="0"/>
        <v>1</v>
      </c>
      <c r="J8" s="18">
        <f t="shared" si="0"/>
        <v>1</v>
      </c>
      <c r="K8" s="18">
        <f t="shared" si="0"/>
        <v>1</v>
      </c>
      <c r="L8" s="18">
        <f t="shared" si="0"/>
        <v>1</v>
      </c>
      <c r="M8" s="18" t="str">
        <f t="shared" si="0"/>
        <v/>
      </c>
      <c r="N8" s="18" t="str">
        <f t="shared" si="0"/>
        <v/>
      </c>
      <c r="O8" s="29" t="str">
        <f t="shared" si="0"/>
        <v/>
      </c>
      <c r="P8" s="51">
        <f t="shared" ref="P8:P30" si="2">SUM(H8:O8)</f>
        <v>4</v>
      </c>
      <c r="Q8" s="55">
        <f>+VLOOKUP(B8&amp;C8,C$39:$D$49,2,FALSE)*P8</f>
        <v>527.52</v>
      </c>
    </row>
    <row r="9" spans="1:17" x14ac:dyDescent="0.35">
      <c r="A9" s="87"/>
      <c r="B9" s="34" t="s">
        <v>17</v>
      </c>
      <c r="C9" s="49" t="s">
        <v>16</v>
      </c>
      <c r="D9" s="35"/>
      <c r="E9" s="42">
        <v>44824</v>
      </c>
      <c r="F9" s="9">
        <v>44828</v>
      </c>
      <c r="G9" s="43">
        <f t="shared" si="1"/>
        <v>4</v>
      </c>
      <c r="H9" s="19" t="str">
        <f>IF(AND(H$5&gt;=$E9,H$5&lt;$F9),0.5,"")</f>
        <v/>
      </c>
      <c r="I9" s="18">
        <f t="shared" ref="I9:O16" si="3">IF(AND(I$5&gt;=$E9,I$5&lt;$F9),0.5,"")</f>
        <v>0.5</v>
      </c>
      <c r="J9" s="18">
        <f t="shared" si="3"/>
        <v>0.5</v>
      </c>
      <c r="K9" s="18">
        <f t="shared" si="3"/>
        <v>0.5</v>
      </c>
      <c r="L9" s="18">
        <f t="shared" si="3"/>
        <v>0.5</v>
      </c>
      <c r="M9" s="18" t="str">
        <f t="shared" si="3"/>
        <v/>
      </c>
      <c r="N9" s="18" t="str">
        <f t="shared" si="3"/>
        <v/>
      </c>
      <c r="O9" s="29" t="str">
        <f t="shared" si="3"/>
        <v/>
      </c>
      <c r="P9" s="53">
        <f t="shared" si="2"/>
        <v>2</v>
      </c>
      <c r="Q9" s="56">
        <f>+VLOOKUP(B9&amp;C9,C$39:$D$49,2,FALSE)*P9</f>
        <v>287.52</v>
      </c>
    </row>
    <row r="10" spans="1:17" x14ac:dyDescent="0.35">
      <c r="A10" s="87"/>
      <c r="B10" s="34" t="s">
        <v>17</v>
      </c>
      <c r="C10" s="49" t="s">
        <v>16</v>
      </c>
      <c r="D10" s="35"/>
      <c r="E10" s="42">
        <v>44824</v>
      </c>
      <c r="F10" s="9">
        <v>44828</v>
      </c>
      <c r="G10" s="43">
        <f t="shared" si="1"/>
        <v>4</v>
      </c>
      <c r="H10" s="19" t="str">
        <f>IF(AND(H$5&gt;=$E10,H$5&lt;$F10),0.5,"")</f>
        <v/>
      </c>
      <c r="I10" s="18">
        <f t="shared" si="3"/>
        <v>0.5</v>
      </c>
      <c r="J10" s="18">
        <f t="shared" si="3"/>
        <v>0.5</v>
      </c>
      <c r="K10" s="18">
        <f t="shared" si="3"/>
        <v>0.5</v>
      </c>
      <c r="L10" s="18">
        <f t="shared" si="3"/>
        <v>0.5</v>
      </c>
      <c r="M10" s="18" t="str">
        <f t="shared" si="3"/>
        <v/>
      </c>
      <c r="N10" s="18" t="str">
        <f t="shared" si="3"/>
        <v/>
      </c>
      <c r="O10" s="29" t="str">
        <f t="shared" si="3"/>
        <v/>
      </c>
      <c r="P10" s="53">
        <f t="shared" si="2"/>
        <v>2</v>
      </c>
      <c r="Q10" s="56">
        <f>+VLOOKUP(B10&amp;C10,C$39:$D$49,2,FALSE)*P10</f>
        <v>287.52</v>
      </c>
    </row>
    <row r="11" spans="1:17" x14ac:dyDescent="0.35">
      <c r="A11" s="87"/>
      <c r="B11" s="34" t="s">
        <v>17</v>
      </c>
      <c r="C11" s="49" t="s">
        <v>16</v>
      </c>
      <c r="D11" s="35"/>
      <c r="E11" s="42">
        <v>44824</v>
      </c>
      <c r="F11" s="9">
        <v>44828</v>
      </c>
      <c r="G11" s="43">
        <f t="shared" si="1"/>
        <v>4</v>
      </c>
      <c r="H11" s="19" t="str">
        <f t="shared" ref="H11:H16" si="4">IF(AND(H$5&gt;=$E11,H$5&lt;$F11),0.5,"")</f>
        <v/>
      </c>
      <c r="I11" s="18">
        <f t="shared" si="3"/>
        <v>0.5</v>
      </c>
      <c r="J11" s="18">
        <f t="shared" si="3"/>
        <v>0.5</v>
      </c>
      <c r="K11" s="18">
        <f t="shared" si="3"/>
        <v>0.5</v>
      </c>
      <c r="L11" s="18">
        <f t="shared" si="3"/>
        <v>0.5</v>
      </c>
      <c r="M11" s="18" t="str">
        <f t="shared" si="3"/>
        <v/>
      </c>
      <c r="N11" s="18" t="str">
        <f t="shared" si="3"/>
        <v/>
      </c>
      <c r="O11" s="29" t="str">
        <f t="shared" si="3"/>
        <v/>
      </c>
      <c r="P11" s="53">
        <f t="shared" si="2"/>
        <v>2</v>
      </c>
      <c r="Q11" s="56">
        <f>+VLOOKUP(B11&amp;C11,C$39:$D$49,2,FALSE)*P11</f>
        <v>287.52</v>
      </c>
    </row>
    <row r="12" spans="1:17" x14ac:dyDescent="0.35">
      <c r="A12" s="87"/>
      <c r="B12" s="34" t="s">
        <v>17</v>
      </c>
      <c r="C12" s="49" t="s">
        <v>16</v>
      </c>
      <c r="D12" s="35"/>
      <c r="E12" s="42">
        <v>44824</v>
      </c>
      <c r="F12" s="9">
        <v>44828</v>
      </c>
      <c r="G12" s="43">
        <f t="shared" si="1"/>
        <v>4</v>
      </c>
      <c r="H12" s="19" t="str">
        <f t="shared" si="4"/>
        <v/>
      </c>
      <c r="I12" s="18">
        <f t="shared" si="3"/>
        <v>0.5</v>
      </c>
      <c r="J12" s="18">
        <f t="shared" si="3"/>
        <v>0.5</v>
      </c>
      <c r="K12" s="18">
        <f t="shared" si="3"/>
        <v>0.5</v>
      </c>
      <c r="L12" s="18">
        <f t="shared" si="3"/>
        <v>0.5</v>
      </c>
      <c r="M12" s="18" t="str">
        <f t="shared" si="3"/>
        <v/>
      </c>
      <c r="N12" s="18" t="str">
        <f t="shared" si="3"/>
        <v/>
      </c>
      <c r="O12" s="29" t="str">
        <f t="shared" si="3"/>
        <v/>
      </c>
      <c r="P12" s="53">
        <f t="shared" si="2"/>
        <v>2</v>
      </c>
      <c r="Q12" s="56">
        <f>+VLOOKUP(B12&amp;C12,C$39:$D$49,2,FALSE)*P12</f>
        <v>287.52</v>
      </c>
    </row>
    <row r="13" spans="1:17" x14ac:dyDescent="0.35">
      <c r="A13" s="87"/>
      <c r="B13" s="34" t="s">
        <v>17</v>
      </c>
      <c r="C13" s="49" t="s">
        <v>16</v>
      </c>
      <c r="D13" s="35"/>
      <c r="E13" s="42">
        <v>44824</v>
      </c>
      <c r="F13" s="9">
        <v>44828</v>
      </c>
      <c r="G13" s="43">
        <f t="shared" si="1"/>
        <v>4</v>
      </c>
      <c r="H13" s="19" t="str">
        <f t="shared" si="4"/>
        <v/>
      </c>
      <c r="I13" s="18">
        <f t="shared" si="3"/>
        <v>0.5</v>
      </c>
      <c r="J13" s="18">
        <f t="shared" si="3"/>
        <v>0.5</v>
      </c>
      <c r="K13" s="18">
        <f t="shared" si="3"/>
        <v>0.5</v>
      </c>
      <c r="L13" s="18">
        <f t="shared" si="3"/>
        <v>0.5</v>
      </c>
      <c r="M13" s="18" t="str">
        <f t="shared" si="3"/>
        <v/>
      </c>
      <c r="N13" s="18" t="str">
        <f t="shared" si="3"/>
        <v/>
      </c>
      <c r="O13" s="29" t="str">
        <f t="shared" si="3"/>
        <v/>
      </c>
      <c r="P13" s="53">
        <f t="shared" si="2"/>
        <v>2</v>
      </c>
      <c r="Q13" s="56">
        <f>+VLOOKUP(B13&amp;C13,C$39:$D$49,2,FALSE)*P13</f>
        <v>287.52</v>
      </c>
    </row>
    <row r="14" spans="1:17" x14ac:dyDescent="0.35">
      <c r="A14" s="87"/>
      <c r="B14" s="34" t="s">
        <v>17</v>
      </c>
      <c r="C14" s="49" t="s">
        <v>16</v>
      </c>
      <c r="D14" s="35"/>
      <c r="E14" s="42">
        <v>44824</v>
      </c>
      <c r="F14" s="9">
        <v>44828</v>
      </c>
      <c r="G14" s="43">
        <f t="shared" si="1"/>
        <v>4</v>
      </c>
      <c r="H14" s="19" t="str">
        <f t="shared" si="4"/>
        <v/>
      </c>
      <c r="I14" s="18">
        <f t="shared" si="3"/>
        <v>0.5</v>
      </c>
      <c r="J14" s="18">
        <f t="shared" si="3"/>
        <v>0.5</v>
      </c>
      <c r="K14" s="18">
        <f t="shared" si="3"/>
        <v>0.5</v>
      </c>
      <c r="L14" s="18">
        <f t="shared" si="3"/>
        <v>0.5</v>
      </c>
      <c r="M14" s="18" t="str">
        <f t="shared" si="3"/>
        <v/>
      </c>
      <c r="N14" s="18" t="str">
        <f t="shared" si="3"/>
        <v/>
      </c>
      <c r="O14" s="29" t="str">
        <f t="shared" si="3"/>
        <v/>
      </c>
      <c r="P14" s="53">
        <f t="shared" si="2"/>
        <v>2</v>
      </c>
      <c r="Q14" s="56">
        <f>+VLOOKUP(B14&amp;C14,C$39:$D$49,2,FALSE)*P14</f>
        <v>287.52</v>
      </c>
    </row>
    <row r="15" spans="1:17" x14ac:dyDescent="0.35">
      <c r="A15" s="87"/>
      <c r="B15" s="34" t="s">
        <v>17</v>
      </c>
      <c r="C15" s="49" t="s">
        <v>16</v>
      </c>
      <c r="D15" s="35"/>
      <c r="E15" s="42">
        <v>44824</v>
      </c>
      <c r="F15" s="9">
        <v>44828</v>
      </c>
      <c r="G15" s="43">
        <f t="shared" si="1"/>
        <v>4</v>
      </c>
      <c r="H15" s="19" t="str">
        <f t="shared" si="4"/>
        <v/>
      </c>
      <c r="I15" s="18">
        <f t="shared" si="3"/>
        <v>0.5</v>
      </c>
      <c r="J15" s="18">
        <f t="shared" si="3"/>
        <v>0.5</v>
      </c>
      <c r="K15" s="18">
        <f t="shared" si="3"/>
        <v>0.5</v>
      </c>
      <c r="L15" s="18">
        <f t="shared" si="3"/>
        <v>0.5</v>
      </c>
      <c r="M15" s="18" t="str">
        <f t="shared" si="3"/>
        <v/>
      </c>
      <c r="N15" s="18" t="str">
        <f t="shared" si="3"/>
        <v/>
      </c>
      <c r="O15" s="29" t="str">
        <f t="shared" si="3"/>
        <v/>
      </c>
      <c r="P15" s="53">
        <f t="shared" si="2"/>
        <v>2</v>
      </c>
      <c r="Q15" s="56">
        <f>+VLOOKUP(B15&amp;C15,C$39:$D$49,2,FALSE)*P15</f>
        <v>287.52</v>
      </c>
    </row>
    <row r="16" spans="1:17" ht="15" thickBot="1" x14ac:dyDescent="0.4">
      <c r="A16" s="88"/>
      <c r="B16" s="36" t="s">
        <v>17</v>
      </c>
      <c r="C16" s="49" t="s">
        <v>16</v>
      </c>
      <c r="D16" s="37"/>
      <c r="E16" s="44">
        <v>44824</v>
      </c>
      <c r="F16" s="24">
        <v>44828</v>
      </c>
      <c r="G16" s="45">
        <f t="shared" si="1"/>
        <v>4</v>
      </c>
      <c r="H16" s="26" t="str">
        <f t="shared" si="4"/>
        <v/>
      </c>
      <c r="I16" s="25">
        <f t="shared" si="3"/>
        <v>0.5</v>
      </c>
      <c r="J16" s="25">
        <f t="shared" si="3"/>
        <v>0.5</v>
      </c>
      <c r="K16" s="25">
        <f t="shared" si="3"/>
        <v>0.5</v>
      </c>
      <c r="L16" s="25">
        <f t="shared" si="3"/>
        <v>0.5</v>
      </c>
      <c r="M16" s="25" t="str">
        <f t="shared" si="3"/>
        <v/>
      </c>
      <c r="N16" s="25" t="str">
        <f t="shared" si="3"/>
        <v/>
      </c>
      <c r="O16" s="30" t="str">
        <f t="shared" si="3"/>
        <v/>
      </c>
      <c r="P16" s="53">
        <f t="shared" si="2"/>
        <v>2</v>
      </c>
      <c r="Q16" s="56">
        <f>+VLOOKUP(B16&amp;C16,C$39:$D$49,2,FALSE)*P16</f>
        <v>287.52</v>
      </c>
    </row>
    <row r="17" spans="1:17" ht="15" thickBot="1" x14ac:dyDescent="0.4">
      <c r="A17" s="86" t="s">
        <v>24</v>
      </c>
      <c r="B17" s="32" t="s">
        <v>21</v>
      </c>
      <c r="C17" s="20" t="s">
        <v>15</v>
      </c>
      <c r="D17" s="33"/>
      <c r="E17" s="40">
        <v>44823</v>
      </c>
      <c r="F17" s="21">
        <v>44830</v>
      </c>
      <c r="G17" s="41">
        <f t="shared" si="1"/>
        <v>7</v>
      </c>
      <c r="H17" s="23">
        <f>IF(AND(H$5&gt;=$E17,H$5&lt;$F17),1,"")</f>
        <v>1</v>
      </c>
      <c r="I17" s="22">
        <f t="shared" ref="I17:O26" si="5">IF(AND(I$5&gt;=$E17,I$5&lt;$F17),1,"")</f>
        <v>1</v>
      </c>
      <c r="J17" s="22">
        <f t="shared" si="5"/>
        <v>1</v>
      </c>
      <c r="K17" s="22">
        <f t="shared" si="5"/>
        <v>1</v>
      </c>
      <c r="L17" s="22">
        <f t="shared" si="5"/>
        <v>1</v>
      </c>
      <c r="M17" s="22">
        <f t="shared" si="5"/>
        <v>1</v>
      </c>
      <c r="N17" s="22">
        <f t="shared" si="5"/>
        <v>1</v>
      </c>
      <c r="O17" s="28" t="str">
        <f t="shared" si="5"/>
        <v/>
      </c>
      <c r="P17" s="50">
        <f t="shared" si="2"/>
        <v>7</v>
      </c>
      <c r="Q17" s="54">
        <f>+VLOOKUP(B17&amp;C17,C$39:$D$49,2,FALSE)*P17</f>
        <v>1308.1599999999999</v>
      </c>
    </row>
    <row r="18" spans="1:17" ht="15" thickBot="1" x14ac:dyDescent="0.4">
      <c r="A18" s="87"/>
      <c r="B18" s="32" t="s">
        <v>21</v>
      </c>
      <c r="C18" s="10" t="s">
        <v>15</v>
      </c>
      <c r="D18" s="35"/>
      <c r="E18" s="42">
        <v>44823</v>
      </c>
      <c r="F18" s="9">
        <v>44830</v>
      </c>
      <c r="G18" s="43">
        <f t="shared" si="1"/>
        <v>7</v>
      </c>
      <c r="H18" s="19">
        <f>IF(AND(H$5&gt;=$E18,H$5&lt;$F18),1,"")</f>
        <v>1</v>
      </c>
      <c r="I18" s="18">
        <f t="shared" si="5"/>
        <v>1</v>
      </c>
      <c r="J18" s="18">
        <f t="shared" si="5"/>
        <v>1</v>
      </c>
      <c r="K18" s="18">
        <f t="shared" si="5"/>
        <v>1</v>
      </c>
      <c r="L18" s="18">
        <f t="shared" si="5"/>
        <v>1</v>
      </c>
      <c r="M18" s="18">
        <f t="shared" si="5"/>
        <v>1</v>
      </c>
      <c r="N18" s="18">
        <f t="shared" si="5"/>
        <v>1</v>
      </c>
      <c r="O18" s="29" t="str">
        <f t="shared" si="5"/>
        <v/>
      </c>
      <c r="P18" s="51">
        <f t="shared" si="2"/>
        <v>7</v>
      </c>
      <c r="Q18" s="55">
        <f>+VLOOKUP(B18&amp;C18,C$39:$D$49,2,FALSE)*P18</f>
        <v>1308.1599999999999</v>
      </c>
    </row>
    <row r="19" spans="1:17" ht="15" thickBot="1" x14ac:dyDescent="0.4">
      <c r="A19" s="87"/>
      <c r="B19" s="32" t="s">
        <v>21</v>
      </c>
      <c r="C19" s="10" t="s">
        <v>15</v>
      </c>
      <c r="D19" s="35"/>
      <c r="E19" s="42">
        <v>44823</v>
      </c>
      <c r="F19" s="9">
        <v>44828</v>
      </c>
      <c r="G19" s="43">
        <f t="shared" si="1"/>
        <v>5</v>
      </c>
      <c r="H19" s="19">
        <f t="shared" ref="H19:H26" si="6">IF(AND(H$5&gt;=$E19,H$5&lt;$F19),1,"")</f>
        <v>1</v>
      </c>
      <c r="I19" s="18">
        <f t="shared" si="5"/>
        <v>1</v>
      </c>
      <c r="J19" s="18">
        <f t="shared" si="5"/>
        <v>1</v>
      </c>
      <c r="K19" s="18">
        <f t="shared" si="5"/>
        <v>1</v>
      </c>
      <c r="L19" s="18">
        <f t="shared" si="5"/>
        <v>1</v>
      </c>
      <c r="M19" s="18" t="str">
        <f t="shared" si="5"/>
        <v/>
      </c>
      <c r="N19" s="18" t="str">
        <f t="shared" si="5"/>
        <v/>
      </c>
      <c r="O19" s="31" t="str">
        <f t="shared" si="5"/>
        <v/>
      </c>
      <c r="P19" s="51">
        <f t="shared" si="2"/>
        <v>5</v>
      </c>
      <c r="Q19" s="55">
        <f>+VLOOKUP(B19&amp;C19,C$39:$D$49,2,FALSE)*P19</f>
        <v>934.4</v>
      </c>
    </row>
    <row r="20" spans="1:17" ht="15" thickBot="1" x14ac:dyDescent="0.4">
      <c r="A20" s="87"/>
      <c r="B20" s="32" t="s">
        <v>21</v>
      </c>
      <c r="C20" s="10" t="s">
        <v>15</v>
      </c>
      <c r="D20" s="35"/>
      <c r="E20" s="42">
        <v>44824</v>
      </c>
      <c r="F20" s="9">
        <v>44829</v>
      </c>
      <c r="G20" s="43">
        <f t="shared" si="1"/>
        <v>5</v>
      </c>
      <c r="H20" s="19" t="str">
        <f t="shared" si="6"/>
        <v/>
      </c>
      <c r="I20" s="18">
        <f t="shared" si="5"/>
        <v>1</v>
      </c>
      <c r="J20" s="18">
        <f t="shared" si="5"/>
        <v>1</v>
      </c>
      <c r="K20" s="18">
        <f t="shared" si="5"/>
        <v>1</v>
      </c>
      <c r="L20" s="18">
        <f t="shared" si="5"/>
        <v>1</v>
      </c>
      <c r="M20" s="18">
        <f t="shared" si="5"/>
        <v>1</v>
      </c>
      <c r="N20" s="18" t="str">
        <f t="shared" si="5"/>
        <v/>
      </c>
      <c r="O20" s="29" t="str">
        <f t="shared" si="5"/>
        <v/>
      </c>
      <c r="P20" s="51">
        <f t="shared" si="2"/>
        <v>5</v>
      </c>
      <c r="Q20" s="55">
        <f>+VLOOKUP(B20&amp;C20,C$39:$D$49,2,FALSE)*P20</f>
        <v>934.4</v>
      </c>
    </row>
    <row r="21" spans="1:17" ht="15" thickBot="1" x14ac:dyDescent="0.4">
      <c r="A21" s="87"/>
      <c r="B21" s="32" t="s">
        <v>21</v>
      </c>
      <c r="C21" s="10" t="s">
        <v>15</v>
      </c>
      <c r="D21" s="35"/>
      <c r="E21" s="42">
        <v>44824</v>
      </c>
      <c r="F21" s="9">
        <v>44829</v>
      </c>
      <c r="G21" s="43">
        <f t="shared" si="1"/>
        <v>5</v>
      </c>
      <c r="H21" s="19" t="str">
        <f t="shared" si="6"/>
        <v/>
      </c>
      <c r="I21" s="18">
        <f t="shared" si="5"/>
        <v>1</v>
      </c>
      <c r="J21" s="18">
        <f t="shared" si="5"/>
        <v>1</v>
      </c>
      <c r="K21" s="18">
        <f t="shared" si="5"/>
        <v>1</v>
      </c>
      <c r="L21" s="18">
        <f t="shared" si="5"/>
        <v>1</v>
      </c>
      <c r="M21" s="18">
        <f t="shared" si="5"/>
        <v>1</v>
      </c>
      <c r="N21" s="18" t="str">
        <f t="shared" si="5"/>
        <v/>
      </c>
      <c r="O21" s="31" t="str">
        <f t="shared" si="5"/>
        <v/>
      </c>
      <c r="P21" s="51">
        <f t="shared" si="2"/>
        <v>5</v>
      </c>
      <c r="Q21" s="55">
        <f>+VLOOKUP(B21&amp;C21,C$39:$D$49,2,FALSE)*P21</f>
        <v>934.4</v>
      </c>
    </row>
    <row r="22" spans="1:17" ht="15" thickBot="1" x14ac:dyDescent="0.4">
      <c r="A22" s="88"/>
      <c r="B22" s="32" t="s">
        <v>21</v>
      </c>
      <c r="C22" s="27" t="s">
        <v>15</v>
      </c>
      <c r="D22" s="37"/>
      <c r="E22" s="44">
        <v>44824</v>
      </c>
      <c r="F22" s="24">
        <v>44829</v>
      </c>
      <c r="G22" s="45">
        <f t="shared" si="1"/>
        <v>5</v>
      </c>
      <c r="H22" s="26" t="str">
        <f t="shared" si="6"/>
        <v/>
      </c>
      <c r="I22" s="25">
        <f t="shared" si="5"/>
        <v>1</v>
      </c>
      <c r="J22" s="25">
        <f t="shared" si="5"/>
        <v>1</v>
      </c>
      <c r="K22" s="25">
        <f t="shared" si="5"/>
        <v>1</v>
      </c>
      <c r="L22" s="25">
        <f t="shared" si="5"/>
        <v>1</v>
      </c>
      <c r="M22" s="25">
        <f t="shared" si="5"/>
        <v>1</v>
      </c>
      <c r="N22" s="25" t="str">
        <f t="shared" si="5"/>
        <v/>
      </c>
      <c r="O22" s="30" t="str">
        <f t="shared" si="5"/>
        <v/>
      </c>
      <c r="P22" s="52">
        <f t="shared" si="2"/>
        <v>5</v>
      </c>
      <c r="Q22" s="57">
        <f>+VLOOKUP(B22&amp;C22,C$39:$D$49,2,FALSE)*P22</f>
        <v>934.4</v>
      </c>
    </row>
    <row r="23" spans="1:17" x14ac:dyDescent="0.35">
      <c r="A23" s="86" t="s">
        <v>25</v>
      </c>
      <c r="B23" s="32" t="s">
        <v>22</v>
      </c>
      <c r="C23" s="20" t="s">
        <v>15</v>
      </c>
      <c r="D23" s="33"/>
      <c r="E23" s="40">
        <v>44823</v>
      </c>
      <c r="F23" s="21">
        <v>44829</v>
      </c>
      <c r="G23" s="41">
        <f t="shared" si="1"/>
        <v>6</v>
      </c>
      <c r="H23" s="23">
        <f t="shared" si="6"/>
        <v>1</v>
      </c>
      <c r="I23" s="22">
        <f t="shared" si="5"/>
        <v>1</v>
      </c>
      <c r="J23" s="22">
        <f t="shared" si="5"/>
        <v>1</v>
      </c>
      <c r="K23" s="22">
        <f t="shared" si="5"/>
        <v>1</v>
      </c>
      <c r="L23" s="22">
        <f t="shared" si="5"/>
        <v>1</v>
      </c>
      <c r="M23" s="22">
        <f t="shared" si="5"/>
        <v>1</v>
      </c>
      <c r="N23" s="22" t="str">
        <f t="shared" si="5"/>
        <v/>
      </c>
      <c r="O23" s="28" t="str">
        <f t="shared" si="5"/>
        <v/>
      </c>
      <c r="P23" s="50">
        <f t="shared" si="2"/>
        <v>6</v>
      </c>
      <c r="Q23" s="54">
        <f>+VLOOKUP(B23&amp;C23,C$39:$D$49,2,FALSE)*P23</f>
        <v>803.28</v>
      </c>
    </row>
    <row r="24" spans="1:17" x14ac:dyDescent="0.35">
      <c r="A24" s="87"/>
      <c r="B24" s="38" t="s">
        <v>22</v>
      </c>
      <c r="C24" s="10" t="s">
        <v>15</v>
      </c>
      <c r="D24" s="35"/>
      <c r="E24" s="42">
        <v>44823</v>
      </c>
      <c r="F24" s="9">
        <v>44829</v>
      </c>
      <c r="G24" s="43">
        <f t="shared" si="1"/>
        <v>6</v>
      </c>
      <c r="H24" s="19">
        <f t="shared" si="6"/>
        <v>1</v>
      </c>
      <c r="I24" s="18">
        <f t="shared" si="5"/>
        <v>1</v>
      </c>
      <c r="J24" s="18">
        <f t="shared" si="5"/>
        <v>1</v>
      </c>
      <c r="K24" s="18">
        <f t="shared" si="5"/>
        <v>1</v>
      </c>
      <c r="L24" s="18">
        <f t="shared" si="5"/>
        <v>1</v>
      </c>
      <c r="M24" s="18">
        <f t="shared" si="5"/>
        <v>1</v>
      </c>
      <c r="N24" s="18" t="str">
        <f t="shared" si="5"/>
        <v/>
      </c>
      <c r="O24" s="29" t="str">
        <f t="shared" si="5"/>
        <v/>
      </c>
      <c r="P24" s="51">
        <f t="shared" si="2"/>
        <v>6</v>
      </c>
      <c r="Q24" s="55">
        <f>+VLOOKUP(B24&amp;C24,C$39:$D$49,2,FALSE)*P24</f>
        <v>803.28</v>
      </c>
    </row>
    <row r="25" spans="1:17" x14ac:dyDescent="0.35">
      <c r="A25" s="87"/>
      <c r="B25" s="38" t="s">
        <v>22</v>
      </c>
      <c r="C25" s="10" t="s">
        <v>15</v>
      </c>
      <c r="D25" s="35"/>
      <c r="E25" s="42">
        <v>44823</v>
      </c>
      <c r="F25" s="9">
        <v>44829</v>
      </c>
      <c r="G25" s="43">
        <f t="shared" si="1"/>
        <v>6</v>
      </c>
      <c r="H25" s="19">
        <f t="shared" si="6"/>
        <v>1</v>
      </c>
      <c r="I25" s="18">
        <f t="shared" si="5"/>
        <v>1</v>
      </c>
      <c r="J25" s="18">
        <f t="shared" si="5"/>
        <v>1</v>
      </c>
      <c r="K25" s="18">
        <f t="shared" si="5"/>
        <v>1</v>
      </c>
      <c r="L25" s="18">
        <f t="shared" si="5"/>
        <v>1</v>
      </c>
      <c r="M25" s="18">
        <f t="shared" si="5"/>
        <v>1</v>
      </c>
      <c r="N25" s="18" t="str">
        <f t="shared" si="5"/>
        <v/>
      </c>
      <c r="O25" s="31" t="str">
        <f t="shared" si="5"/>
        <v/>
      </c>
      <c r="P25" s="51">
        <f t="shared" si="2"/>
        <v>6</v>
      </c>
      <c r="Q25" s="55">
        <f>+VLOOKUP(B25&amp;C25,C$39:$D$49,2,FALSE)*P25</f>
        <v>803.28</v>
      </c>
    </row>
    <row r="26" spans="1:17" x14ac:dyDescent="0.35">
      <c r="A26" s="87"/>
      <c r="B26" s="38" t="s">
        <v>22</v>
      </c>
      <c r="C26" s="10" t="s">
        <v>15</v>
      </c>
      <c r="D26" s="35"/>
      <c r="E26" s="42">
        <v>44823</v>
      </c>
      <c r="F26" s="9">
        <v>44829</v>
      </c>
      <c r="G26" s="43">
        <f t="shared" si="1"/>
        <v>6</v>
      </c>
      <c r="H26" s="19">
        <f t="shared" si="6"/>
        <v>1</v>
      </c>
      <c r="I26" s="18">
        <f t="shared" si="5"/>
        <v>1</v>
      </c>
      <c r="J26" s="18">
        <f t="shared" si="5"/>
        <v>1</v>
      </c>
      <c r="K26" s="18">
        <f t="shared" si="5"/>
        <v>1</v>
      </c>
      <c r="L26" s="18">
        <f t="shared" si="5"/>
        <v>1</v>
      </c>
      <c r="M26" s="18">
        <f t="shared" si="5"/>
        <v>1</v>
      </c>
      <c r="N26" s="18" t="str">
        <f t="shared" si="5"/>
        <v/>
      </c>
      <c r="O26" s="29" t="str">
        <f t="shared" si="5"/>
        <v/>
      </c>
      <c r="P26" s="51">
        <f t="shared" si="2"/>
        <v>6</v>
      </c>
      <c r="Q26" s="55">
        <f>+VLOOKUP(B26&amp;C26,C$39:$D$49,2,FALSE)*P26</f>
        <v>803.28</v>
      </c>
    </row>
    <row r="27" spans="1:17" x14ac:dyDescent="0.35">
      <c r="A27" s="87"/>
      <c r="B27" s="38" t="s">
        <v>22</v>
      </c>
      <c r="C27" s="49" t="s">
        <v>16</v>
      </c>
      <c r="D27" s="35"/>
      <c r="E27" s="42">
        <v>44824</v>
      </c>
      <c r="F27" s="9">
        <v>44828</v>
      </c>
      <c r="G27" s="43">
        <f t="shared" ref="G27:G30" si="7">F27-E27</f>
        <v>4</v>
      </c>
      <c r="H27" s="19" t="str">
        <f t="shared" ref="H27:O30" si="8">IF(AND(H$5&gt;=$E27,H$5&lt;$F27),0.5,"")</f>
        <v/>
      </c>
      <c r="I27" s="18">
        <f t="shared" si="8"/>
        <v>0.5</v>
      </c>
      <c r="J27" s="18">
        <f t="shared" si="8"/>
        <v>0.5</v>
      </c>
      <c r="K27" s="18">
        <f t="shared" si="8"/>
        <v>0.5</v>
      </c>
      <c r="L27" s="18">
        <f t="shared" si="8"/>
        <v>0.5</v>
      </c>
      <c r="M27" s="18" t="str">
        <f t="shared" si="8"/>
        <v/>
      </c>
      <c r="N27" s="18" t="str">
        <f t="shared" si="8"/>
        <v/>
      </c>
      <c r="O27" s="29" t="str">
        <f t="shared" si="8"/>
        <v/>
      </c>
      <c r="P27" s="53">
        <f t="shared" si="2"/>
        <v>2</v>
      </c>
      <c r="Q27" s="56">
        <f>+VLOOKUP(B27&amp;C27,C$39:$D$49,2,FALSE)*P27</f>
        <v>295.52</v>
      </c>
    </row>
    <row r="28" spans="1:17" x14ac:dyDescent="0.35">
      <c r="A28" s="87"/>
      <c r="B28" s="38" t="s">
        <v>22</v>
      </c>
      <c r="C28" s="49" t="s">
        <v>16</v>
      </c>
      <c r="D28" s="35"/>
      <c r="E28" s="42">
        <v>44824</v>
      </c>
      <c r="F28" s="9">
        <v>44828</v>
      </c>
      <c r="G28" s="43">
        <f t="shared" si="7"/>
        <v>4</v>
      </c>
      <c r="H28" s="19" t="str">
        <f t="shared" si="8"/>
        <v/>
      </c>
      <c r="I28" s="18">
        <f t="shared" si="8"/>
        <v>0.5</v>
      </c>
      <c r="J28" s="18">
        <f t="shared" si="8"/>
        <v>0.5</v>
      </c>
      <c r="K28" s="18">
        <f t="shared" si="8"/>
        <v>0.5</v>
      </c>
      <c r="L28" s="18">
        <f t="shared" si="8"/>
        <v>0.5</v>
      </c>
      <c r="M28" s="18" t="str">
        <f t="shared" si="8"/>
        <v/>
      </c>
      <c r="N28" s="18" t="str">
        <f t="shared" si="8"/>
        <v/>
      </c>
      <c r="O28" s="29" t="str">
        <f t="shared" si="8"/>
        <v/>
      </c>
      <c r="P28" s="53">
        <f t="shared" si="2"/>
        <v>2</v>
      </c>
      <c r="Q28" s="56">
        <f>+VLOOKUP(B28&amp;C28,C$39:$D$49,2,FALSE)*P28</f>
        <v>295.52</v>
      </c>
    </row>
    <row r="29" spans="1:17" x14ac:dyDescent="0.35">
      <c r="A29" s="87"/>
      <c r="B29" s="38" t="s">
        <v>22</v>
      </c>
      <c r="C29" s="49" t="s">
        <v>16</v>
      </c>
      <c r="D29" s="35"/>
      <c r="E29" s="42">
        <v>44824</v>
      </c>
      <c r="F29" s="9">
        <v>44828</v>
      </c>
      <c r="G29" s="43">
        <f t="shared" si="7"/>
        <v>4</v>
      </c>
      <c r="H29" s="19" t="str">
        <f t="shared" si="8"/>
        <v/>
      </c>
      <c r="I29" s="18">
        <f t="shared" si="8"/>
        <v>0.5</v>
      </c>
      <c r="J29" s="18">
        <f t="shared" si="8"/>
        <v>0.5</v>
      </c>
      <c r="K29" s="18">
        <f t="shared" si="8"/>
        <v>0.5</v>
      </c>
      <c r="L29" s="18">
        <f t="shared" si="8"/>
        <v>0.5</v>
      </c>
      <c r="M29" s="18" t="str">
        <f t="shared" si="8"/>
        <v/>
      </c>
      <c r="N29" s="18" t="str">
        <f t="shared" si="8"/>
        <v/>
      </c>
      <c r="O29" s="29" t="str">
        <f t="shared" si="8"/>
        <v/>
      </c>
      <c r="P29" s="53">
        <f t="shared" si="2"/>
        <v>2</v>
      </c>
      <c r="Q29" s="56">
        <f>+VLOOKUP(B29&amp;C29,C$39:$D$49,2,FALSE)*P29</f>
        <v>295.52</v>
      </c>
    </row>
    <row r="30" spans="1:17" ht="15" thickBot="1" x14ac:dyDescent="0.4">
      <c r="A30" s="88"/>
      <c r="B30" s="39" t="s">
        <v>22</v>
      </c>
      <c r="C30" s="49" t="s">
        <v>16</v>
      </c>
      <c r="D30" s="37"/>
      <c r="E30" s="44">
        <v>44824</v>
      </c>
      <c r="F30" s="24">
        <v>44828</v>
      </c>
      <c r="G30" s="45">
        <f t="shared" si="7"/>
        <v>4</v>
      </c>
      <c r="H30" s="26" t="str">
        <f t="shared" si="8"/>
        <v/>
      </c>
      <c r="I30" s="25">
        <f t="shared" si="8"/>
        <v>0.5</v>
      </c>
      <c r="J30" s="25">
        <f t="shared" si="8"/>
        <v>0.5</v>
      </c>
      <c r="K30" s="25">
        <f t="shared" si="8"/>
        <v>0.5</v>
      </c>
      <c r="L30" s="25">
        <f t="shared" si="8"/>
        <v>0.5</v>
      </c>
      <c r="M30" s="25" t="str">
        <f t="shared" si="8"/>
        <v/>
      </c>
      <c r="N30" s="25" t="str">
        <f t="shared" si="8"/>
        <v/>
      </c>
      <c r="O30" s="30" t="str">
        <f t="shared" si="8"/>
        <v/>
      </c>
      <c r="P30" s="53">
        <f t="shared" si="2"/>
        <v>2</v>
      </c>
      <c r="Q30" s="56">
        <f>+VLOOKUP(B30&amp;C30,C$39:$D$49,2,FALSE)*P30</f>
        <v>295.52</v>
      </c>
    </row>
    <row r="31" spans="1:17" ht="15" thickBot="1" x14ac:dyDescent="0.4"/>
    <row r="32" spans="1:17" ht="15" thickBot="1" x14ac:dyDescent="0.4">
      <c r="F32" s="101"/>
      <c r="G32" s="102"/>
      <c r="H32" s="73" t="s">
        <v>7</v>
      </c>
      <c r="I32" s="73" t="s">
        <v>8</v>
      </c>
      <c r="J32" s="73" t="s">
        <v>9</v>
      </c>
      <c r="K32" s="73" t="s">
        <v>10</v>
      </c>
      <c r="L32" s="73" t="s">
        <v>11</v>
      </c>
      <c r="M32" s="73" t="s">
        <v>12</v>
      </c>
      <c r="N32" s="73" t="s">
        <v>13</v>
      </c>
      <c r="O32" s="74" t="s">
        <v>7</v>
      </c>
    </row>
    <row r="33" spans="1:15" ht="15" thickBot="1" x14ac:dyDescent="0.4">
      <c r="A33" s="15" t="s">
        <v>17</v>
      </c>
      <c r="F33" s="103"/>
      <c r="G33" s="104"/>
      <c r="H33" s="75">
        <v>44823</v>
      </c>
      <c r="I33" s="75">
        <v>44824</v>
      </c>
      <c r="J33" s="75">
        <v>44825</v>
      </c>
      <c r="K33" s="75">
        <v>44826</v>
      </c>
      <c r="L33" s="75">
        <v>44827</v>
      </c>
      <c r="M33" s="75">
        <v>44828</v>
      </c>
      <c r="N33" s="75">
        <v>44829</v>
      </c>
      <c r="O33" s="76">
        <v>44830</v>
      </c>
    </row>
    <row r="34" spans="1:15" x14ac:dyDescent="0.35">
      <c r="A34" s="16" t="s">
        <v>21</v>
      </c>
      <c r="F34" s="65" t="s">
        <v>28</v>
      </c>
      <c r="G34" s="66" t="s">
        <v>29</v>
      </c>
      <c r="H34" s="67">
        <f>SUMIF(H7:H30,"=1")</f>
        <v>8</v>
      </c>
      <c r="I34" s="67">
        <f t="shared" ref="I34:O34" si="9">SUMIF(I7:I30,"=1")</f>
        <v>12</v>
      </c>
      <c r="J34" s="67">
        <f t="shared" si="9"/>
        <v>12</v>
      </c>
      <c r="K34" s="67">
        <f t="shared" si="9"/>
        <v>12</v>
      </c>
      <c r="L34" s="67">
        <f t="shared" si="9"/>
        <v>12</v>
      </c>
      <c r="M34" s="67">
        <f t="shared" si="9"/>
        <v>9</v>
      </c>
      <c r="N34" s="67">
        <f t="shared" si="9"/>
        <v>2</v>
      </c>
      <c r="O34" s="70">
        <f t="shared" si="9"/>
        <v>0</v>
      </c>
    </row>
    <row r="35" spans="1:15" ht="15" thickBot="1" x14ac:dyDescent="0.4">
      <c r="A35" s="17" t="s">
        <v>22</v>
      </c>
      <c r="F35" s="68" t="s">
        <v>30</v>
      </c>
      <c r="G35" s="69" t="s">
        <v>31</v>
      </c>
      <c r="H35" s="80">
        <f>SUMIF(H7:H30,"=0,5")</f>
        <v>0</v>
      </c>
      <c r="I35" s="80">
        <f t="shared" ref="I35:O35" si="10">SUMIF(I7:I30,"=0,5")</f>
        <v>6</v>
      </c>
      <c r="J35" s="80">
        <f t="shared" si="10"/>
        <v>6</v>
      </c>
      <c r="K35" s="80">
        <f t="shared" si="10"/>
        <v>6</v>
      </c>
      <c r="L35" s="80">
        <f t="shared" si="10"/>
        <v>6</v>
      </c>
      <c r="M35" s="80">
        <f t="shared" si="10"/>
        <v>0</v>
      </c>
      <c r="N35" s="80">
        <f t="shared" si="10"/>
        <v>0</v>
      </c>
      <c r="O35" s="72">
        <f t="shared" si="10"/>
        <v>0</v>
      </c>
    </row>
    <row r="36" spans="1:15" x14ac:dyDescent="0.35">
      <c r="F36" s="105" t="s">
        <v>32</v>
      </c>
      <c r="G36" s="66" t="s">
        <v>29</v>
      </c>
      <c r="H36" s="70">
        <f t="shared" ref="H36:O36" si="11">H34</f>
        <v>8</v>
      </c>
      <c r="I36" s="70">
        <f t="shared" si="11"/>
        <v>12</v>
      </c>
      <c r="J36" s="70">
        <f t="shared" si="11"/>
        <v>12</v>
      </c>
      <c r="K36" s="70">
        <f t="shared" si="11"/>
        <v>12</v>
      </c>
      <c r="L36" s="70">
        <f t="shared" si="11"/>
        <v>12</v>
      </c>
      <c r="M36" s="70">
        <f t="shared" si="11"/>
        <v>9</v>
      </c>
      <c r="N36" s="70">
        <f t="shared" si="11"/>
        <v>2</v>
      </c>
      <c r="O36" s="70">
        <f t="shared" si="11"/>
        <v>0</v>
      </c>
    </row>
    <row r="37" spans="1:15" ht="15" thickBot="1" x14ac:dyDescent="0.4">
      <c r="F37" s="106"/>
      <c r="G37" s="71" t="s">
        <v>31</v>
      </c>
      <c r="H37" s="72">
        <f t="shared" ref="H37:O37" si="12">H35*2</f>
        <v>0</v>
      </c>
      <c r="I37" s="72">
        <f t="shared" si="12"/>
        <v>12</v>
      </c>
      <c r="J37" s="72">
        <f t="shared" si="12"/>
        <v>12</v>
      </c>
      <c r="K37" s="72">
        <f t="shared" si="12"/>
        <v>12</v>
      </c>
      <c r="L37" s="72">
        <f t="shared" si="12"/>
        <v>12</v>
      </c>
      <c r="M37" s="72">
        <f t="shared" si="12"/>
        <v>0</v>
      </c>
      <c r="N37" s="72">
        <f t="shared" si="12"/>
        <v>0</v>
      </c>
      <c r="O37" s="72">
        <f t="shared" si="12"/>
        <v>0</v>
      </c>
    </row>
    <row r="38" spans="1:15" ht="15" thickBot="1" x14ac:dyDescent="0.4"/>
    <row r="39" spans="1:15" ht="15" thickBot="1" x14ac:dyDescent="0.4">
      <c r="A39" s="59" t="s">
        <v>17</v>
      </c>
      <c r="B39" s="11" t="s">
        <v>18</v>
      </c>
      <c r="C39" s="46" t="str">
        <f>+$A$39&amp;B39</f>
        <v>Ibis StylesSingle</v>
      </c>
      <c r="D39" s="107">
        <f>130+D41</f>
        <v>131.88</v>
      </c>
      <c r="E39" s="109" t="s">
        <v>28</v>
      </c>
      <c r="F39" s="109" t="s">
        <v>17</v>
      </c>
      <c r="G39" s="46" t="s">
        <v>18</v>
      </c>
      <c r="H39" s="70">
        <f>SUMIFS(H$7:H$30,$B$7:$B$30,$F$39,$C$7:$C$30,$G$39)</f>
        <v>1</v>
      </c>
      <c r="I39" s="70">
        <f t="shared" ref="I39:O40" si="13">SUMIFS(I$7:I$30,$B$7:$B$30,$F$39,$C$7:$C$30,$G$39)</f>
        <v>2</v>
      </c>
      <c r="J39" s="70">
        <f t="shared" si="13"/>
        <v>2</v>
      </c>
      <c r="K39" s="70">
        <f t="shared" si="13"/>
        <v>2</v>
      </c>
      <c r="L39" s="70">
        <f t="shared" si="13"/>
        <v>2</v>
      </c>
      <c r="M39" s="70">
        <f t="shared" si="13"/>
        <v>0</v>
      </c>
      <c r="N39" s="70">
        <f t="shared" si="13"/>
        <v>0</v>
      </c>
      <c r="O39" s="70">
        <f t="shared" si="13"/>
        <v>0</v>
      </c>
    </row>
    <row r="40" spans="1:15" x14ac:dyDescent="0.35">
      <c r="A40" s="60"/>
      <c r="B40" s="12" t="s">
        <v>19</v>
      </c>
      <c r="C40" s="47" t="str">
        <f>+$A$39&amp;B40</f>
        <v>Ibis StylesTwin</v>
      </c>
      <c r="D40" s="108">
        <f>140+(D41*2)</f>
        <v>143.76</v>
      </c>
      <c r="E40" s="109"/>
      <c r="F40" s="109"/>
      <c r="G40" s="47" t="s">
        <v>19</v>
      </c>
      <c r="H40" s="70">
        <f>SUMIFS(H$7:H$30,$B$7:$B$30,$F$39,$C$7:$C$30,$G$40)</f>
        <v>0</v>
      </c>
      <c r="I40" s="70">
        <f t="shared" ref="I40:O40" si="14">SUMIFS(I$7:I$30,$B$7:$B$30,$F$39,$C$7:$C$30,$G$40)</f>
        <v>4</v>
      </c>
      <c r="J40" s="70">
        <f t="shared" si="14"/>
        <v>4</v>
      </c>
      <c r="K40" s="70">
        <f t="shared" si="14"/>
        <v>4</v>
      </c>
      <c r="L40" s="70">
        <f t="shared" si="14"/>
        <v>4</v>
      </c>
      <c r="M40" s="70">
        <f t="shared" si="14"/>
        <v>0</v>
      </c>
      <c r="N40" s="70">
        <f t="shared" si="14"/>
        <v>0</v>
      </c>
      <c r="O40" s="70">
        <f t="shared" si="14"/>
        <v>0</v>
      </c>
    </row>
    <row r="41" spans="1:15" ht="15" thickBot="1" x14ac:dyDescent="0.4">
      <c r="A41" s="77"/>
      <c r="B41" s="13" t="s">
        <v>20</v>
      </c>
      <c r="C41" s="48" t="str">
        <f>+$A$39&amp;B41</f>
        <v>Ibis StylesTaxe de séjour</v>
      </c>
      <c r="D41" s="14">
        <v>1.88</v>
      </c>
    </row>
    <row r="42" spans="1:15" ht="15" thickBot="1" x14ac:dyDescent="0.4"/>
    <row r="43" spans="1:15" ht="15" thickBot="1" x14ac:dyDescent="0.4">
      <c r="A43" s="61" t="s">
        <v>21</v>
      </c>
      <c r="B43" s="11" t="s">
        <v>18</v>
      </c>
      <c r="C43" s="46" t="str">
        <f>+$A$43&amp;B43</f>
        <v>NovotelSingle</v>
      </c>
      <c r="D43" s="107">
        <f>185+D45</f>
        <v>186.88</v>
      </c>
      <c r="E43" s="110" t="s">
        <v>28</v>
      </c>
      <c r="F43" s="110" t="s">
        <v>21</v>
      </c>
      <c r="G43" s="46" t="s">
        <v>18</v>
      </c>
      <c r="H43" s="70">
        <f>SUMIFS(H$7:H$30,$B$7:$B$30,$F$43,$C$7:$C$30,$G$43)</f>
        <v>3</v>
      </c>
      <c r="I43" s="70">
        <f t="shared" ref="I43:O43" si="15">SUMIFS(I$7:I$30,$B$7:$B$30,$F$43,$C$7:$C$30,$G$43)</f>
        <v>6</v>
      </c>
      <c r="J43" s="70">
        <f t="shared" si="15"/>
        <v>6</v>
      </c>
      <c r="K43" s="70">
        <f t="shared" si="15"/>
        <v>6</v>
      </c>
      <c r="L43" s="70">
        <f t="shared" si="15"/>
        <v>6</v>
      </c>
      <c r="M43" s="70">
        <f t="shared" si="15"/>
        <v>5</v>
      </c>
      <c r="N43" s="70">
        <f t="shared" si="15"/>
        <v>2</v>
      </c>
      <c r="O43" s="70">
        <f t="shared" si="15"/>
        <v>0</v>
      </c>
    </row>
    <row r="44" spans="1:15" x14ac:dyDescent="0.35">
      <c r="A44" s="62"/>
      <c r="B44" s="12" t="s">
        <v>19</v>
      </c>
      <c r="C44" s="47" t="str">
        <f>+$A$43&amp;B44</f>
        <v>NovotelTwin</v>
      </c>
      <c r="D44" s="108">
        <f>199+(D45*2)</f>
        <v>202.76</v>
      </c>
      <c r="E44" s="110"/>
      <c r="F44" s="110"/>
      <c r="G44" s="47" t="s">
        <v>19</v>
      </c>
      <c r="H44" s="70">
        <f>SUMIFS(H$7:H$30,$B$7:$B$30,$F$43,$C$7:$C$30,$G$44)</f>
        <v>0</v>
      </c>
      <c r="I44" s="70">
        <f t="shared" ref="I44:O44" si="16">SUMIFS(I$7:I$30,$B$7:$B$30,$F$43,$C$7:$C$30,$G$44)</f>
        <v>0</v>
      </c>
      <c r="J44" s="70">
        <f t="shared" si="16"/>
        <v>0</v>
      </c>
      <c r="K44" s="70">
        <f t="shared" si="16"/>
        <v>0</v>
      </c>
      <c r="L44" s="70">
        <f t="shared" si="16"/>
        <v>0</v>
      </c>
      <c r="M44" s="70">
        <f t="shared" si="16"/>
        <v>0</v>
      </c>
      <c r="N44" s="70">
        <f t="shared" si="16"/>
        <v>0</v>
      </c>
      <c r="O44" s="70">
        <f t="shared" si="16"/>
        <v>0</v>
      </c>
    </row>
    <row r="45" spans="1:15" ht="15" thickBot="1" x14ac:dyDescent="0.4">
      <c r="A45" s="78"/>
      <c r="B45" s="13" t="s">
        <v>20</v>
      </c>
      <c r="C45" s="48" t="str">
        <f>+$A$43&amp;B45</f>
        <v>NovotelTaxe de séjour</v>
      </c>
      <c r="D45" s="14">
        <v>1.88</v>
      </c>
    </row>
    <row r="46" spans="1:15" ht="15" thickBot="1" x14ac:dyDescent="0.4"/>
    <row r="47" spans="1:15" ht="15" thickBot="1" x14ac:dyDescent="0.4">
      <c r="A47" s="63" t="s">
        <v>22</v>
      </c>
      <c r="B47" s="11" t="s">
        <v>18</v>
      </c>
      <c r="C47" s="46" t="str">
        <f>+$A$47&amp;B47</f>
        <v>CampanileSingle</v>
      </c>
      <c r="D47" s="107">
        <f>132+D49</f>
        <v>133.88</v>
      </c>
      <c r="E47" s="111" t="s">
        <v>28</v>
      </c>
      <c r="F47" s="111" t="s">
        <v>22</v>
      </c>
      <c r="G47" s="46" t="s">
        <v>18</v>
      </c>
      <c r="H47" s="70">
        <f>SUMIFS(H$7:H$30,$B$7:$B$30,$F$47,$C$7:$C$30,$G$47)</f>
        <v>4</v>
      </c>
      <c r="I47" s="70">
        <f t="shared" ref="I47:O47" si="17">SUMIFS(I$7:I$30,$B$7:$B$30,$F$47,$C$7:$C$30,$G$47)</f>
        <v>4</v>
      </c>
      <c r="J47" s="70">
        <f t="shared" si="17"/>
        <v>4</v>
      </c>
      <c r="K47" s="70">
        <f t="shared" si="17"/>
        <v>4</v>
      </c>
      <c r="L47" s="70">
        <f t="shared" si="17"/>
        <v>4</v>
      </c>
      <c r="M47" s="70">
        <f t="shared" si="17"/>
        <v>4</v>
      </c>
      <c r="N47" s="70">
        <f t="shared" si="17"/>
        <v>0</v>
      </c>
      <c r="O47" s="70">
        <f t="shared" si="17"/>
        <v>0</v>
      </c>
    </row>
    <row r="48" spans="1:15" x14ac:dyDescent="0.35">
      <c r="A48" s="64"/>
      <c r="B48" s="12" t="s">
        <v>19</v>
      </c>
      <c r="C48" s="47" t="str">
        <f>+$A$47&amp;B48</f>
        <v>CampanileTwin</v>
      </c>
      <c r="D48" s="108">
        <f>144+(D49*2)</f>
        <v>147.76</v>
      </c>
      <c r="E48" s="111"/>
      <c r="F48" s="111"/>
      <c r="G48" s="47" t="s">
        <v>19</v>
      </c>
      <c r="H48" s="70">
        <f>SUMIFS(H$7:H$30,$B$7:$B$30,$F$47,$C$7:$C$30,$G$48)</f>
        <v>0</v>
      </c>
      <c r="I48" s="70">
        <f t="shared" ref="I48:O48" si="18">SUMIFS(I$7:I$30,$B$7:$B$30,$F$47,$C$7:$C$30,$G$48)</f>
        <v>2</v>
      </c>
      <c r="J48" s="70">
        <f t="shared" si="18"/>
        <v>2</v>
      </c>
      <c r="K48" s="70">
        <f t="shared" si="18"/>
        <v>2</v>
      </c>
      <c r="L48" s="70">
        <f t="shared" si="18"/>
        <v>2</v>
      </c>
      <c r="M48" s="70">
        <f t="shared" si="18"/>
        <v>0</v>
      </c>
      <c r="N48" s="70">
        <f t="shared" si="18"/>
        <v>0</v>
      </c>
      <c r="O48" s="70">
        <f t="shared" si="18"/>
        <v>0</v>
      </c>
    </row>
    <row r="49" spans="1:4" ht="15" thickBot="1" x14ac:dyDescent="0.4">
      <c r="A49" s="79"/>
      <c r="B49" s="13" t="s">
        <v>20</v>
      </c>
      <c r="C49" s="48" t="str">
        <f>+$A$47&amp;B49</f>
        <v>CampanileTaxe de séjour</v>
      </c>
      <c r="D49" s="14">
        <v>1.88</v>
      </c>
    </row>
  </sheetData>
  <mergeCells count="19">
    <mergeCell ref="F39:F40"/>
    <mergeCell ref="F43:F44"/>
    <mergeCell ref="F47:F48"/>
    <mergeCell ref="E43:E44"/>
    <mergeCell ref="E39:E40"/>
    <mergeCell ref="E47:E48"/>
    <mergeCell ref="A23:A30"/>
    <mergeCell ref="G4:G6"/>
    <mergeCell ref="F32:G33"/>
    <mergeCell ref="F36:F37"/>
    <mergeCell ref="P4:P6"/>
    <mergeCell ref="F4:F6"/>
    <mergeCell ref="A7:A16"/>
    <mergeCell ref="A17:A22"/>
    <mergeCell ref="A4:A6"/>
    <mergeCell ref="B4:B6"/>
    <mergeCell ref="C4:C6"/>
    <mergeCell ref="D4:D6"/>
    <mergeCell ref="E4:E6"/>
  </mergeCells>
  <phoneticPr fontId="9" type="noConversion"/>
  <conditionalFormatting sqref="B7:B30">
    <cfRule type="containsText" dxfId="2" priority="1" operator="containsText" text="styles">
      <formula>NOT(ISERROR(SEARCH("styles",B7)))</formula>
    </cfRule>
    <cfRule type="containsText" dxfId="1" priority="2" operator="containsText" text="novotel">
      <formula>NOT(ISERROR(SEARCH("novotel",B7)))</formula>
    </cfRule>
    <cfRule type="containsText" dxfId="0" priority="3" operator="containsText" text="campanile">
      <formula>NOT(ISERROR(SEARCH("campanile",B7)))</formula>
    </cfRule>
  </conditionalFormatting>
  <dataValidations count="1">
    <dataValidation type="list" allowBlank="1" showInputMessage="1" showErrorMessage="1" sqref="B7:B30" xr:uid="{642B1726-F2F7-48BE-98E1-DBD38281D760}">
      <formula1>$A$33:$A$35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Gratianne DEVERLY</dc:creator>
  <cp:lastModifiedBy>CTIS</cp:lastModifiedBy>
  <dcterms:created xsi:type="dcterms:W3CDTF">2022-02-18T11:58:31Z</dcterms:created>
  <dcterms:modified xsi:type="dcterms:W3CDTF">2022-02-21T10:41:38Z</dcterms:modified>
</cp:coreProperties>
</file>