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IS\OneDrive\Documents\"/>
    </mc:Choice>
  </mc:AlternateContent>
  <xr:revisionPtr revIDLastSave="0" documentId="8_{884CFA32-3B0F-4DEA-9268-18A1DD519AC8}" xr6:coauthVersionLast="45" xr6:coauthVersionMax="45" xr10:uidLastSave="{00000000-0000-0000-0000-000000000000}"/>
  <bookViews>
    <workbookView xWindow="-28920" yWindow="-120" windowWidth="29040" windowHeight="15840" tabRatio="871" activeTab="1" xr2:uid="{00000000-000D-0000-FFFF-FFFF00000000}"/>
  </bookViews>
  <sheets>
    <sheet name="Saisie des notes" sheetId="1" r:id="rId1"/>
    <sheet name="Synthèse" sheetId="3" r:id="rId2"/>
    <sheet name="1" sheetId="5" r:id="rId3"/>
    <sheet name="2" sheetId="49" r:id="rId4"/>
    <sheet name="3" sheetId="50" r:id="rId5"/>
    <sheet name="4" sheetId="51" r:id="rId6"/>
    <sheet name="5" sheetId="52" r:id="rId7"/>
    <sheet name="6" sheetId="62" r:id="rId8"/>
    <sheet name="7" sheetId="53" r:id="rId9"/>
    <sheet name="8" sheetId="54" r:id="rId10"/>
    <sheet name="9" sheetId="55" r:id="rId11"/>
    <sheet name="10" sheetId="56" r:id="rId12"/>
    <sheet name="11" sheetId="57" r:id="rId13"/>
    <sheet name="12" sheetId="63" r:id="rId14"/>
    <sheet name="13" sheetId="58" r:id="rId15"/>
    <sheet name="14" sheetId="60" r:id="rId16"/>
    <sheet name="R.F-NOM" sheetId="61" r:id="rId17"/>
    <sheet name="R.V-NOM" sheetId="47" r:id="rId18"/>
    <sheet name="Mentions" sheetId="16" r:id="rId19"/>
  </sheets>
  <definedNames>
    <definedName name="_xlnm.Print_Area" localSheetId="1">Synthèse!$A$1:$N$33</definedName>
  </definedNames>
  <calcPr calcId="181029"/>
</workbook>
</file>

<file path=xl/calcChain.xml><?xml version="1.0" encoding="utf-8"?>
<calcChain xmlns="http://schemas.openxmlformats.org/spreadsheetml/2006/main">
  <c r="N6" i="3" l="1"/>
  <c r="AS3" i="1"/>
  <c r="AO3" i="1"/>
  <c r="N7" i="3"/>
  <c r="N8" i="3"/>
  <c r="N9" i="3"/>
  <c r="N10" i="3"/>
  <c r="AS20" i="1" l="1"/>
  <c r="AS18" i="1"/>
  <c r="AS17" i="1"/>
  <c r="AS16" i="1"/>
  <c r="AS15" i="1"/>
  <c r="H20" i="1" l="1"/>
  <c r="I20" i="1" s="1"/>
  <c r="L20" i="1"/>
  <c r="O20" i="1"/>
  <c r="P20" i="1"/>
  <c r="S20" i="1"/>
  <c r="T20" i="1" s="1"/>
  <c r="W20" i="1"/>
  <c r="Z20" i="1"/>
  <c r="AA20" i="1"/>
  <c r="AD20" i="1"/>
  <c r="AH20" i="1" s="1"/>
  <c r="G40" i="3" s="1"/>
  <c r="AG20" i="1"/>
  <c r="AK20" i="1"/>
  <c r="AL20" i="1" s="1"/>
  <c r="H40" i="3" s="1"/>
  <c r="AO20" i="1"/>
  <c r="AP20" i="1"/>
  <c r="I40" i="3" s="1"/>
  <c r="H21" i="1"/>
  <c r="L21" i="1"/>
  <c r="O21" i="1"/>
  <c r="S21" i="1"/>
  <c r="T21" i="1"/>
  <c r="E45" i="3" s="1"/>
  <c r="W21" i="1"/>
  <c r="Z21" i="1"/>
  <c r="AA21" i="1"/>
  <c r="AD21" i="1"/>
  <c r="AG21" i="1"/>
  <c r="AH21" i="1"/>
  <c r="G45" i="3" s="1"/>
  <c r="AK21" i="1"/>
  <c r="AL21" i="1"/>
  <c r="AO21" i="1"/>
  <c r="AP21" i="1"/>
  <c r="D40" i="3"/>
  <c r="F40" i="3"/>
  <c r="I45" i="3"/>
  <c r="A40" i="3"/>
  <c r="J40" i="3"/>
  <c r="K40" i="3"/>
  <c r="N40" i="3"/>
  <c r="A41" i="3"/>
  <c r="C41" i="3"/>
  <c r="A45" i="3"/>
  <c r="C45" i="3"/>
  <c r="D45" i="3"/>
  <c r="F45" i="3"/>
  <c r="H45" i="3"/>
  <c r="J45" i="3"/>
  <c r="K45" i="3"/>
  <c r="L45" i="3"/>
  <c r="A46" i="3"/>
  <c r="C46" i="3"/>
  <c r="C40" i="3" l="1"/>
  <c r="AT20" i="1"/>
  <c r="E40" i="3"/>
  <c r="A6" i="3"/>
  <c r="J6" i="3"/>
  <c r="K6" i="3"/>
  <c r="A7" i="3"/>
  <c r="J7" i="3"/>
  <c r="K7" i="3"/>
  <c r="A8" i="3"/>
  <c r="J8" i="3"/>
  <c r="K8" i="3"/>
  <c r="A9" i="3"/>
  <c r="J9" i="3"/>
  <c r="K9" i="3"/>
  <c r="A10" i="3"/>
  <c r="J10" i="3"/>
  <c r="K10" i="3"/>
  <c r="A12" i="3"/>
  <c r="J12" i="3"/>
  <c r="K12" i="3"/>
  <c r="A13" i="3"/>
  <c r="J13" i="3"/>
  <c r="K13" i="3"/>
  <c r="A14" i="3"/>
  <c r="J14" i="3"/>
  <c r="K14" i="3"/>
  <c r="A15" i="3"/>
  <c r="J15" i="3"/>
  <c r="K15" i="3"/>
  <c r="A16" i="3"/>
  <c r="J16" i="3"/>
  <c r="K16" i="3"/>
  <c r="A18" i="3"/>
  <c r="J18" i="3"/>
  <c r="K18" i="3"/>
  <c r="A19" i="3"/>
  <c r="J19" i="3"/>
  <c r="K19" i="3"/>
  <c r="A20" i="3"/>
  <c r="J20" i="3"/>
  <c r="K20" i="3"/>
  <c r="A21" i="3"/>
  <c r="J21" i="3"/>
  <c r="K21" i="3"/>
  <c r="M40" i="3" l="1"/>
  <c r="L40" i="3"/>
  <c r="J23" i="3"/>
  <c r="J24" i="3"/>
  <c r="J26" i="3"/>
  <c r="W18" i="1" l="1"/>
  <c r="W17" i="1"/>
  <c r="W16" i="1"/>
  <c r="W15" i="1"/>
  <c r="W13" i="1"/>
  <c r="W12" i="1"/>
  <c r="W11" i="1"/>
  <c r="W10" i="1"/>
  <c r="W9" i="1"/>
  <c r="W7" i="1"/>
  <c r="Z18" i="1"/>
  <c r="Z17" i="1"/>
  <c r="Z16" i="1"/>
  <c r="Z15" i="1"/>
  <c r="Z13" i="1"/>
  <c r="Z12" i="1"/>
  <c r="Z11" i="1"/>
  <c r="Z10" i="1"/>
  <c r="Z9" i="1"/>
  <c r="Z7" i="1"/>
  <c r="Z6" i="1"/>
  <c r="Z5" i="1"/>
  <c r="Z4" i="1"/>
  <c r="Z3" i="1"/>
  <c r="A11" i="61"/>
  <c r="AD3" i="1"/>
  <c r="AG3" i="1"/>
  <c r="AK3" i="1"/>
  <c r="AL3" i="1" s="1"/>
  <c r="H6" i="3" s="1"/>
  <c r="AP3" i="1"/>
  <c r="W3" i="1"/>
  <c r="AO5" i="1"/>
  <c r="AP5" i="1" s="1"/>
  <c r="I8" i="3" s="1"/>
  <c r="AO6" i="1"/>
  <c r="AP6" i="1" s="1"/>
  <c r="I9" i="3" s="1"/>
  <c r="AO7" i="1"/>
  <c r="AP7" i="1" s="1"/>
  <c r="I10" i="3" s="1"/>
  <c r="AO9" i="1"/>
  <c r="AP9" i="1" s="1"/>
  <c r="I12" i="3" s="1"/>
  <c r="AO10" i="1"/>
  <c r="AP10" i="1" s="1"/>
  <c r="I13" i="3" s="1"/>
  <c r="AO11" i="1"/>
  <c r="AP11" i="1" s="1"/>
  <c r="I14" i="3" s="1"/>
  <c r="AO12" i="1"/>
  <c r="AP12" i="1" s="1"/>
  <c r="I15" i="3" s="1"/>
  <c r="AO13" i="1"/>
  <c r="AP13" i="1" s="1"/>
  <c r="I16" i="3" s="1"/>
  <c r="AO15" i="1"/>
  <c r="AP15" i="1" s="1"/>
  <c r="I18" i="3" s="1"/>
  <c r="AO16" i="1"/>
  <c r="AP16" i="1" s="1"/>
  <c r="I19" i="3" s="1"/>
  <c r="AO17" i="1"/>
  <c r="AP17" i="1" s="1"/>
  <c r="I20" i="3" s="1"/>
  <c r="AO18" i="1"/>
  <c r="AP18" i="1" s="1"/>
  <c r="I21" i="3" s="1"/>
  <c r="AK5" i="1"/>
  <c r="AL5" i="1" s="1"/>
  <c r="H8" i="3" s="1"/>
  <c r="AK6" i="1"/>
  <c r="AL6" i="1" s="1"/>
  <c r="H9" i="3" s="1"/>
  <c r="AK7" i="1"/>
  <c r="AL7" i="1" s="1"/>
  <c r="H10" i="3" s="1"/>
  <c r="AK9" i="1"/>
  <c r="AL9" i="1" s="1"/>
  <c r="H12" i="3" s="1"/>
  <c r="AK10" i="1"/>
  <c r="AL10" i="1" s="1"/>
  <c r="H13" i="3" s="1"/>
  <c r="AK11" i="1"/>
  <c r="AL11" i="1" s="1"/>
  <c r="H14" i="3" s="1"/>
  <c r="AK12" i="1"/>
  <c r="AL12" i="1" s="1"/>
  <c r="H15" i="3" s="1"/>
  <c r="AK13" i="1"/>
  <c r="AL13" i="1" s="1"/>
  <c r="H16" i="3" s="1"/>
  <c r="AK15" i="1"/>
  <c r="AL15" i="1" s="1"/>
  <c r="H18" i="3" s="1"/>
  <c r="AK16" i="1"/>
  <c r="AL16" i="1" s="1"/>
  <c r="H19" i="3" s="1"/>
  <c r="AK17" i="1"/>
  <c r="AL17" i="1" s="1"/>
  <c r="H20" i="3" s="1"/>
  <c r="AK18" i="1"/>
  <c r="AL18" i="1" s="1"/>
  <c r="H21" i="3" s="1"/>
  <c r="AG5" i="1"/>
  <c r="AG6" i="1"/>
  <c r="AG7" i="1"/>
  <c r="AG9" i="1"/>
  <c r="AG10" i="1"/>
  <c r="AG11" i="1"/>
  <c r="AG12" i="1"/>
  <c r="AG13" i="1"/>
  <c r="AG15" i="1"/>
  <c r="AG16" i="1"/>
  <c r="AG17" i="1"/>
  <c r="AG18" i="1"/>
  <c r="AD5" i="1"/>
  <c r="AD6" i="1"/>
  <c r="AH6" i="1" s="1"/>
  <c r="G9" i="3" s="1"/>
  <c r="AD7" i="1"/>
  <c r="AH7" i="1" s="1"/>
  <c r="G10" i="3" s="1"/>
  <c r="AD9" i="1"/>
  <c r="AH9" i="1" s="1"/>
  <c r="G12" i="3" s="1"/>
  <c r="AD10" i="1"/>
  <c r="AH10" i="1" s="1"/>
  <c r="G13" i="3" s="1"/>
  <c r="AD11" i="1"/>
  <c r="AD12" i="1"/>
  <c r="AH12" i="1" s="1"/>
  <c r="G15" i="3" s="1"/>
  <c r="AD13" i="1"/>
  <c r="AH13" i="1" s="1"/>
  <c r="G16" i="3" s="1"/>
  <c r="AD15" i="1"/>
  <c r="AD16" i="1"/>
  <c r="AH16" i="1" s="1"/>
  <c r="G19" i="3" s="1"/>
  <c r="AD17" i="1"/>
  <c r="AH17" i="1" s="1"/>
  <c r="G20" i="3" s="1"/>
  <c r="AD18" i="1"/>
  <c r="AH18" i="1" s="1"/>
  <c r="G21" i="3" s="1"/>
  <c r="W6" i="1"/>
  <c r="AA6" i="1" s="1"/>
  <c r="F9" i="3" s="1"/>
  <c r="S5" i="1"/>
  <c r="T5" i="1" s="1"/>
  <c r="E8" i="3" s="1"/>
  <c r="S6" i="1"/>
  <c r="T6" i="1" s="1"/>
  <c r="E9" i="3" s="1"/>
  <c r="S7" i="1"/>
  <c r="T7" i="1" s="1"/>
  <c r="E10" i="3" s="1"/>
  <c r="S9" i="1"/>
  <c r="T9" i="1" s="1"/>
  <c r="E12" i="3" s="1"/>
  <c r="S10" i="1"/>
  <c r="T10" i="1" s="1"/>
  <c r="E13" i="3" s="1"/>
  <c r="S11" i="1"/>
  <c r="T11" i="1" s="1"/>
  <c r="E14" i="3" s="1"/>
  <c r="S12" i="1"/>
  <c r="T12" i="1" s="1"/>
  <c r="E15" i="3" s="1"/>
  <c r="S13" i="1"/>
  <c r="T13" i="1" s="1"/>
  <c r="E16" i="3" s="1"/>
  <c r="S15" i="1"/>
  <c r="T15" i="1" s="1"/>
  <c r="E18" i="3" s="1"/>
  <c r="S16" i="1"/>
  <c r="T16" i="1" s="1"/>
  <c r="E19" i="3" s="1"/>
  <c r="S17" i="1"/>
  <c r="T17" i="1" s="1"/>
  <c r="E20" i="3" s="1"/>
  <c r="S18" i="1"/>
  <c r="T18" i="1" s="1"/>
  <c r="E21" i="3" s="1"/>
  <c r="O6" i="1"/>
  <c r="O7" i="1"/>
  <c r="O9" i="1"/>
  <c r="O10" i="1"/>
  <c r="O11" i="1"/>
  <c r="O12" i="1"/>
  <c r="O13" i="1"/>
  <c r="O15" i="1"/>
  <c r="O16" i="1"/>
  <c r="O17" i="1"/>
  <c r="O18" i="1"/>
  <c r="L5" i="1"/>
  <c r="L6" i="1"/>
  <c r="P6" i="1" s="1"/>
  <c r="D9" i="3" s="1"/>
  <c r="L7" i="1"/>
  <c r="P7" i="1" s="1"/>
  <c r="D10" i="3" s="1"/>
  <c r="L9" i="1"/>
  <c r="P9" i="1" s="1"/>
  <c r="D12" i="3" s="1"/>
  <c r="L10" i="1"/>
  <c r="P10" i="1" s="1"/>
  <c r="D13" i="3" s="1"/>
  <c r="L11" i="1"/>
  <c r="P11" i="1" s="1"/>
  <c r="D14" i="3" s="1"/>
  <c r="L12" i="1"/>
  <c r="P12" i="1" s="1"/>
  <c r="D15" i="3" s="1"/>
  <c r="L13" i="1"/>
  <c r="L15" i="1"/>
  <c r="P15" i="1" s="1"/>
  <c r="D18" i="3" s="1"/>
  <c r="L16" i="1"/>
  <c r="P16" i="1" s="1"/>
  <c r="D19" i="3" s="1"/>
  <c r="L17" i="1"/>
  <c r="P17" i="1" s="1"/>
  <c r="D20" i="3" s="1"/>
  <c r="L18" i="1"/>
  <c r="H4" i="1"/>
  <c r="I4" i="1" s="1"/>
  <c r="H5" i="1"/>
  <c r="I5" i="1" s="1"/>
  <c r="H6" i="1"/>
  <c r="I6" i="1" s="1"/>
  <c r="H7" i="1"/>
  <c r="I7" i="1" s="1"/>
  <c r="H9" i="1"/>
  <c r="I9" i="1" s="1"/>
  <c r="H10" i="1"/>
  <c r="I10" i="1" s="1"/>
  <c r="H11" i="1"/>
  <c r="I11" i="1" s="1"/>
  <c r="H12" i="1"/>
  <c r="I12" i="1" s="1"/>
  <c r="H13" i="1"/>
  <c r="I13" i="1" s="1"/>
  <c r="H15" i="1"/>
  <c r="I15" i="1" s="1"/>
  <c r="H16" i="1"/>
  <c r="I16" i="1" s="1"/>
  <c r="H17" i="1"/>
  <c r="I17" i="1" s="1"/>
  <c r="H18" i="1"/>
  <c r="I18" i="1" s="1"/>
  <c r="A10" i="60"/>
  <c r="A8" i="60"/>
  <c r="A7" i="60"/>
  <c r="A10" i="58"/>
  <c r="A8" i="58"/>
  <c r="A7" i="58"/>
  <c r="A10" i="63"/>
  <c r="A8" i="63"/>
  <c r="A7" i="63"/>
  <c r="A10" i="57"/>
  <c r="A8" i="57"/>
  <c r="A7" i="57"/>
  <c r="A10" i="56"/>
  <c r="A8" i="56"/>
  <c r="A7" i="56"/>
  <c r="A10" i="55"/>
  <c r="A8" i="55"/>
  <c r="A7" i="55"/>
  <c r="A10" i="54"/>
  <c r="A8" i="54"/>
  <c r="A7" i="54"/>
  <c r="A10" i="53"/>
  <c r="A8" i="53"/>
  <c r="A7" i="53"/>
  <c r="A10" i="62"/>
  <c r="A8" i="62"/>
  <c r="A7" i="62"/>
  <c r="A10" i="52"/>
  <c r="A8" i="52"/>
  <c r="A7" i="52"/>
  <c r="A10" i="51"/>
  <c r="A8" i="51"/>
  <c r="A7" i="51"/>
  <c r="A10" i="50"/>
  <c r="A8" i="50"/>
  <c r="A7" i="50"/>
  <c r="A10" i="49"/>
  <c r="A8" i="49"/>
  <c r="A7" i="49"/>
  <c r="A9" i="61"/>
  <c r="A8" i="61"/>
  <c r="W5" i="1"/>
  <c r="O5" i="1"/>
  <c r="P5" i="1" s="1"/>
  <c r="D8" i="3" s="1"/>
  <c r="AO4" i="1"/>
  <c r="AP4" i="1" s="1"/>
  <c r="I7" i="3" s="1"/>
  <c r="AK4" i="1"/>
  <c r="AL4" i="1" s="1"/>
  <c r="H7" i="3" s="1"/>
  <c r="AG4" i="1"/>
  <c r="AD4" i="1"/>
  <c r="W4" i="1"/>
  <c r="S4" i="1"/>
  <c r="T4" i="1" s="1"/>
  <c r="E7" i="3" s="1"/>
  <c r="O4" i="1"/>
  <c r="L4" i="1"/>
  <c r="S3" i="1"/>
  <c r="T3" i="1" s="1"/>
  <c r="E6" i="3" s="1"/>
  <c r="O3" i="1"/>
  <c r="L3" i="1"/>
  <c r="H3" i="1"/>
  <c r="I3" i="1" s="1"/>
  <c r="AH3" i="1" l="1"/>
  <c r="G6" i="3" s="1"/>
  <c r="I6" i="3"/>
  <c r="I24" i="3" s="1"/>
  <c r="P4" i="1"/>
  <c r="D7" i="3" s="1"/>
  <c r="AA15" i="1"/>
  <c r="F18" i="3" s="1"/>
  <c r="AA9" i="1"/>
  <c r="F12" i="3" s="1"/>
  <c r="AH4" i="1"/>
  <c r="G7" i="3" s="1"/>
  <c r="AA5" i="1"/>
  <c r="F8" i="3" s="1"/>
  <c r="C21" i="3"/>
  <c r="C7" i="3"/>
  <c r="H26" i="3"/>
  <c r="H24" i="3"/>
  <c r="C19" i="3"/>
  <c r="C12" i="3"/>
  <c r="AS9" i="1"/>
  <c r="C10" i="3"/>
  <c r="C9" i="3"/>
  <c r="AS6" i="1"/>
  <c r="C20" i="3"/>
  <c r="AH15" i="1"/>
  <c r="G18" i="3" s="1"/>
  <c r="E24" i="3"/>
  <c r="E26" i="3"/>
  <c r="E23" i="3"/>
  <c r="C18" i="3"/>
  <c r="C16" i="3"/>
  <c r="C15" i="3"/>
  <c r="AH5" i="1"/>
  <c r="G8" i="3" s="1"/>
  <c r="AA13" i="1"/>
  <c r="F16" i="3" s="1"/>
  <c r="AA4" i="1"/>
  <c r="F7" i="3" s="1"/>
  <c r="C8" i="3"/>
  <c r="P13" i="1"/>
  <c r="D16" i="3" s="1"/>
  <c r="AH11" i="1"/>
  <c r="G14" i="3" s="1"/>
  <c r="H23" i="3"/>
  <c r="AA7" i="1"/>
  <c r="F10" i="3" s="1"/>
  <c r="C6" i="3"/>
  <c r="C14" i="3"/>
  <c r="AA16" i="1"/>
  <c r="F19" i="3" s="1"/>
  <c r="AA11" i="1"/>
  <c r="F14" i="3" s="1"/>
  <c r="AA18" i="1"/>
  <c r="F21" i="3" s="1"/>
  <c r="C13" i="3"/>
  <c r="P18" i="1"/>
  <c r="D21" i="3" s="1"/>
  <c r="AA10" i="1"/>
  <c r="F13" i="3" s="1"/>
  <c r="AA17" i="1"/>
  <c r="F20" i="3" s="1"/>
  <c r="AA12" i="1"/>
  <c r="F15" i="3" s="1"/>
  <c r="AA3" i="1"/>
  <c r="F6" i="3" s="1"/>
  <c r="P3" i="1"/>
  <c r="D6" i="3" s="1"/>
  <c r="I23" i="3" l="1"/>
  <c r="AS4" i="1"/>
  <c r="I26" i="3"/>
  <c r="AS12" i="1"/>
  <c r="AS5" i="1"/>
  <c r="L8" i="3" s="1"/>
  <c r="G23" i="3"/>
  <c r="L19" i="3"/>
  <c r="N19" i="3" s="1"/>
  <c r="G26" i="3"/>
  <c r="D23" i="3"/>
  <c r="G24" i="3"/>
  <c r="AT12" i="1"/>
  <c r="M15" i="3" s="1"/>
  <c r="L15" i="3"/>
  <c r="N15" i="3" s="1"/>
  <c r="D26" i="3"/>
  <c r="C24" i="3"/>
  <c r="C26" i="3"/>
  <c r="AT6" i="1"/>
  <c r="M9" i="3" s="1"/>
  <c r="L9" i="3"/>
  <c r="AT16" i="1"/>
  <c r="M19" i="3" s="1"/>
  <c r="AT4" i="1"/>
  <c r="M7" i="3" s="1"/>
  <c r="L7" i="3"/>
  <c r="F26" i="3"/>
  <c r="F23" i="3"/>
  <c r="F24" i="3"/>
  <c r="C23" i="3"/>
  <c r="AS13" i="1"/>
  <c r="AS7" i="1"/>
  <c r="L10" i="3" s="1"/>
  <c r="L21" i="3"/>
  <c r="AS11" i="1"/>
  <c r="D24" i="3"/>
  <c r="AS10" i="1"/>
  <c r="L20" i="3"/>
  <c r="AT9" i="1"/>
  <c r="M12" i="3" s="1"/>
  <c r="L12" i="3"/>
  <c r="N12" i="3" s="1"/>
  <c r="A5" i="61"/>
  <c r="AT3" i="1" l="1"/>
  <c r="M6" i="3" s="1"/>
  <c r="L6" i="3"/>
  <c r="AT5" i="1"/>
  <c r="M8" i="3" s="1"/>
  <c r="AT11" i="1"/>
  <c r="M14" i="3" s="1"/>
  <c r="L14" i="3"/>
  <c r="N14" i="3" s="1"/>
  <c r="AT18" i="1"/>
  <c r="M21" i="3" s="1"/>
  <c r="AT17" i="1"/>
  <c r="M20" i="3" s="1"/>
  <c r="N20" i="3"/>
  <c r="AT7" i="1"/>
  <c r="M10" i="3" s="1"/>
  <c r="AT15" i="1"/>
  <c r="M18" i="3" s="1"/>
  <c r="L18" i="3"/>
  <c r="N18" i="3" s="1"/>
  <c r="AT13" i="1"/>
  <c r="M16" i="3" s="1"/>
  <c r="L16" i="3"/>
  <c r="N16" i="3" s="1"/>
  <c r="AT10" i="1"/>
  <c r="M13" i="3" s="1"/>
  <c r="L13" i="3"/>
  <c r="N13" i="3" s="1"/>
  <c r="K4" i="63"/>
  <c r="J4" i="63"/>
  <c r="I4" i="63"/>
  <c r="H4" i="63"/>
  <c r="G4" i="63"/>
  <c r="F4" i="63"/>
  <c r="E4" i="63"/>
  <c r="D4" i="63"/>
  <c r="C4" i="63"/>
  <c r="K4" i="62"/>
  <c r="J4" i="62"/>
  <c r="I4" i="62"/>
  <c r="H4" i="62"/>
  <c r="G4" i="62"/>
  <c r="F4" i="62"/>
  <c r="E4" i="62"/>
  <c r="D4" i="62"/>
  <c r="C4" i="62"/>
  <c r="K5" i="62"/>
  <c r="K5" i="63"/>
  <c r="J5" i="62"/>
  <c r="J5" i="63"/>
  <c r="A4" i="60"/>
  <c r="A4" i="63"/>
  <c r="A4" i="62"/>
  <c r="I5" i="63"/>
  <c r="I5" i="62"/>
  <c r="G5" i="63"/>
  <c r="G5" i="62"/>
  <c r="F5" i="63"/>
  <c r="F5" i="62"/>
  <c r="E5" i="62"/>
  <c r="E5" i="63"/>
  <c r="D5" i="62"/>
  <c r="C5" i="63"/>
  <c r="C5" i="62"/>
  <c r="L5" i="5" l="1"/>
  <c r="L24" i="3"/>
  <c r="L23" i="3"/>
  <c r="L5" i="60"/>
  <c r="N21" i="3"/>
  <c r="L26" i="3"/>
  <c r="C11" i="61"/>
  <c r="H5" i="63"/>
  <c r="D5" i="63"/>
  <c r="H5" i="62"/>
  <c r="F13" i="61"/>
  <c r="D7" i="47"/>
  <c r="E7" i="47"/>
  <c r="F7" i="47"/>
  <c r="G7" i="47"/>
  <c r="I7" i="47"/>
  <c r="C7" i="47"/>
  <c r="A6" i="47"/>
  <c r="J5" i="61"/>
  <c r="K5" i="61"/>
  <c r="J4" i="60"/>
  <c r="K4" i="60"/>
  <c r="J4" i="58"/>
  <c r="K4" i="58"/>
  <c r="J4" i="57"/>
  <c r="K4" i="57"/>
  <c r="J4" i="56"/>
  <c r="K4" i="56"/>
  <c r="J4" i="55"/>
  <c r="K4" i="55"/>
  <c r="J4" i="54"/>
  <c r="K4" i="54"/>
  <c r="J4" i="53"/>
  <c r="K4" i="53"/>
  <c r="J4" i="52"/>
  <c r="K4" i="52"/>
  <c r="J4" i="51"/>
  <c r="K4" i="51"/>
  <c r="J4" i="50"/>
  <c r="K4" i="50"/>
  <c r="J4" i="49"/>
  <c r="K4" i="49"/>
  <c r="J4" i="5"/>
  <c r="K4" i="5"/>
  <c r="K6" i="61" l="1"/>
  <c r="J6" i="61"/>
  <c r="A2" i="47"/>
  <c r="I5" i="61"/>
  <c r="H5" i="61"/>
  <c r="G5" i="61"/>
  <c r="F5" i="61"/>
  <c r="E5" i="61"/>
  <c r="D5" i="61"/>
  <c r="C5" i="61"/>
  <c r="I4" i="60"/>
  <c r="H4" i="60"/>
  <c r="G4" i="60"/>
  <c r="F4" i="60"/>
  <c r="E4" i="60"/>
  <c r="D4" i="60"/>
  <c r="C4" i="60"/>
  <c r="I4" i="58"/>
  <c r="H4" i="58"/>
  <c r="G4" i="58"/>
  <c r="F4" i="58"/>
  <c r="E4" i="58"/>
  <c r="D4" i="58"/>
  <c r="C4" i="58"/>
  <c r="I4" i="57"/>
  <c r="H4" i="57"/>
  <c r="G4" i="57"/>
  <c r="F4" i="57"/>
  <c r="E4" i="57"/>
  <c r="D4" i="57"/>
  <c r="C4" i="57"/>
  <c r="I4" i="56"/>
  <c r="H4" i="56"/>
  <c r="G4" i="56"/>
  <c r="F4" i="56"/>
  <c r="E4" i="56"/>
  <c r="D4" i="56"/>
  <c r="C4" i="56"/>
  <c r="I4" i="55"/>
  <c r="H4" i="55"/>
  <c r="G4" i="55"/>
  <c r="F4" i="55"/>
  <c r="E4" i="55"/>
  <c r="D4" i="55"/>
  <c r="C4" i="55"/>
  <c r="I4" i="54"/>
  <c r="H4" i="54"/>
  <c r="G4" i="54"/>
  <c r="F4" i="54"/>
  <c r="E4" i="54"/>
  <c r="D4" i="54"/>
  <c r="C4" i="54"/>
  <c r="I4" i="53"/>
  <c r="H4" i="53"/>
  <c r="G4" i="53"/>
  <c r="F4" i="53"/>
  <c r="E4" i="53"/>
  <c r="D4" i="53"/>
  <c r="C4" i="53"/>
  <c r="I4" i="52"/>
  <c r="H4" i="52"/>
  <c r="G4" i="52"/>
  <c r="F4" i="52"/>
  <c r="E4" i="52"/>
  <c r="D4" i="52"/>
  <c r="C4" i="52"/>
  <c r="I4" i="51"/>
  <c r="H4" i="51"/>
  <c r="G4" i="51"/>
  <c r="F4" i="51"/>
  <c r="E4" i="51"/>
  <c r="D4" i="51"/>
  <c r="C4" i="51"/>
  <c r="I4" i="50"/>
  <c r="H4" i="50"/>
  <c r="G4" i="50"/>
  <c r="F4" i="50"/>
  <c r="E4" i="50"/>
  <c r="D4" i="50"/>
  <c r="C4" i="50"/>
  <c r="I4" i="49"/>
  <c r="H4" i="49"/>
  <c r="G4" i="49"/>
  <c r="F4" i="49"/>
  <c r="E4" i="49"/>
  <c r="D4" i="49"/>
  <c r="C4" i="49"/>
  <c r="D4" i="5"/>
  <c r="E4" i="5"/>
  <c r="F4" i="5"/>
  <c r="G4" i="5"/>
  <c r="H4" i="5"/>
  <c r="I4" i="5"/>
  <c r="C4" i="5"/>
  <c r="A10" i="5"/>
  <c r="A8" i="5"/>
  <c r="A7" i="5"/>
  <c r="J5" i="60"/>
  <c r="J5" i="58"/>
  <c r="J5" i="57"/>
  <c r="J5" i="56"/>
  <c r="J5" i="55"/>
  <c r="J5" i="54"/>
  <c r="J5" i="53"/>
  <c r="J5" i="50"/>
  <c r="J5" i="51"/>
  <c r="J5" i="52"/>
  <c r="J5" i="49"/>
  <c r="L5" i="62" l="1"/>
  <c r="F12" i="63"/>
  <c r="F12" i="62"/>
  <c r="K5" i="5"/>
  <c r="G9" i="47"/>
  <c r="J7" i="47"/>
  <c r="A1" i="61"/>
  <c r="K5" i="50"/>
  <c r="K5" i="51"/>
  <c r="K5" i="52"/>
  <c r="K5" i="53"/>
  <c r="K5" i="54"/>
  <c r="K5" i="55"/>
  <c r="K5" i="56"/>
  <c r="K5" i="57"/>
  <c r="K5" i="58"/>
  <c r="K5" i="60"/>
  <c r="K5" i="49"/>
  <c r="A4" i="58"/>
  <c r="I5" i="60"/>
  <c r="H5" i="60"/>
  <c r="F5" i="60"/>
  <c r="E5" i="60"/>
  <c r="I5" i="58"/>
  <c r="H5" i="58"/>
  <c r="F5" i="58"/>
  <c r="E5" i="58"/>
  <c r="J11" i="61" l="1"/>
  <c r="L5" i="63"/>
  <c r="M5" i="63"/>
  <c r="M5" i="62"/>
  <c r="J5" i="5"/>
  <c r="C6" i="61"/>
  <c r="C5" i="60"/>
  <c r="C5" i="58"/>
  <c r="G5" i="60"/>
  <c r="H7" i="47"/>
  <c r="G5" i="58"/>
  <c r="D5" i="58"/>
  <c r="J7" i="58" l="1"/>
  <c r="J7" i="57"/>
  <c r="J7" i="55"/>
  <c r="J7" i="53"/>
  <c r="J7" i="54"/>
  <c r="J7" i="62"/>
  <c r="J7" i="49"/>
  <c r="J8" i="61"/>
  <c r="J7" i="60"/>
  <c r="J7" i="63"/>
  <c r="J7" i="56"/>
  <c r="J7" i="51"/>
  <c r="J7" i="52"/>
  <c r="J7" i="50"/>
  <c r="J8" i="60"/>
  <c r="J8" i="63"/>
  <c r="J8" i="56"/>
  <c r="J8" i="49"/>
  <c r="J8" i="52"/>
  <c r="J8" i="58"/>
  <c r="J8" i="57"/>
  <c r="J8" i="55"/>
  <c r="J8" i="53"/>
  <c r="J8" i="50"/>
  <c r="J8" i="54"/>
  <c r="J8" i="62"/>
  <c r="J8" i="51"/>
  <c r="J9" i="61"/>
  <c r="J10" i="58"/>
  <c r="J10" i="57"/>
  <c r="J10" i="55"/>
  <c r="J10" i="53"/>
  <c r="J10" i="50"/>
  <c r="J10" i="62"/>
  <c r="J10" i="60"/>
  <c r="J10" i="63"/>
  <c r="J10" i="56"/>
  <c r="J10" i="54"/>
  <c r="J10" i="51"/>
  <c r="J10" i="49"/>
  <c r="J10" i="52"/>
  <c r="J7" i="5"/>
  <c r="J10" i="5"/>
  <c r="J8" i="5"/>
  <c r="K7" i="47"/>
  <c r="D5" i="60"/>
  <c r="H6" i="61"/>
  <c r="M5" i="58" l="1"/>
  <c r="L5" i="58"/>
  <c r="F12" i="58"/>
  <c r="I6" i="61"/>
  <c r="F6" i="61"/>
  <c r="G6" i="61"/>
  <c r="D6" i="61"/>
  <c r="M5" i="60" l="1"/>
  <c r="F12" i="60"/>
  <c r="E6" i="61"/>
  <c r="A4" i="57"/>
  <c r="L6" i="61" l="1"/>
  <c r="I5" i="52"/>
  <c r="A4" i="51"/>
  <c r="A4" i="52"/>
  <c r="I5" i="51"/>
  <c r="H5" i="51"/>
  <c r="C5" i="57" l="1"/>
  <c r="C5" i="52"/>
  <c r="M6" i="61"/>
  <c r="I5" i="57"/>
  <c r="F5" i="57"/>
  <c r="F5" i="52"/>
  <c r="F5" i="51"/>
  <c r="H5" i="57"/>
  <c r="E5" i="57"/>
  <c r="H5" i="52"/>
  <c r="E5" i="52"/>
  <c r="E5" i="51"/>
  <c r="A4" i="56"/>
  <c r="C7" i="58" l="1"/>
  <c r="C7" i="57"/>
  <c r="C7" i="55"/>
  <c r="C7" i="53"/>
  <c r="C7" i="52"/>
  <c r="C7" i="50"/>
  <c r="C7" i="60"/>
  <c r="C7" i="63"/>
  <c r="C7" i="56"/>
  <c r="C7" i="54"/>
  <c r="C7" i="62"/>
  <c r="C7" i="51"/>
  <c r="C7" i="49"/>
  <c r="C8" i="61"/>
  <c r="C5" i="51"/>
  <c r="G5" i="57"/>
  <c r="D5" i="57"/>
  <c r="G5" i="52"/>
  <c r="G5" i="51"/>
  <c r="D5" i="52"/>
  <c r="D5" i="51"/>
  <c r="A4" i="54"/>
  <c r="C8" i="60" l="1"/>
  <c r="C8" i="63"/>
  <c r="C8" i="56"/>
  <c r="C8" i="54"/>
  <c r="C8" i="62"/>
  <c r="C8" i="51"/>
  <c r="C8" i="49"/>
  <c r="C9" i="61"/>
  <c r="C8" i="58"/>
  <c r="C8" i="57"/>
  <c r="C8" i="55"/>
  <c r="C8" i="53"/>
  <c r="C8" i="52"/>
  <c r="C8" i="50"/>
  <c r="F12" i="51"/>
  <c r="L5" i="51"/>
  <c r="M5" i="51"/>
  <c r="L5" i="52"/>
  <c r="M5" i="52"/>
  <c r="F12" i="52"/>
  <c r="L5" i="57" l="1"/>
  <c r="M5" i="57"/>
  <c r="F12" i="57"/>
  <c r="D5" i="49" l="1"/>
  <c r="C5" i="49" l="1"/>
  <c r="I5" i="49"/>
  <c r="F5" i="49"/>
  <c r="H5" i="49"/>
  <c r="E5" i="49"/>
  <c r="A4" i="55"/>
  <c r="A4" i="53"/>
  <c r="A4" i="5"/>
  <c r="A4" i="49"/>
  <c r="A4" i="50"/>
  <c r="F5" i="56"/>
  <c r="C5" i="56" l="1"/>
  <c r="G5" i="49"/>
  <c r="I5" i="56"/>
  <c r="I5" i="55"/>
  <c r="I5" i="54"/>
  <c r="I5" i="53"/>
  <c r="H5" i="56"/>
  <c r="E5" i="56"/>
  <c r="D5" i="56"/>
  <c r="F5" i="53"/>
  <c r="F5" i="54"/>
  <c r="F5" i="55"/>
  <c r="H5" i="53"/>
  <c r="H5" i="54"/>
  <c r="H5" i="55"/>
  <c r="E5" i="53"/>
  <c r="E5" i="54"/>
  <c r="E5" i="55"/>
  <c r="D5" i="50"/>
  <c r="C5" i="54" l="1"/>
  <c r="C5" i="55"/>
  <c r="C5" i="53"/>
  <c r="C5" i="50"/>
  <c r="L5" i="49"/>
  <c r="M5" i="49"/>
  <c r="F12" i="49"/>
  <c r="I5" i="50"/>
  <c r="F5" i="50"/>
  <c r="H5" i="50"/>
  <c r="D5" i="53"/>
  <c r="D5" i="55"/>
  <c r="D5" i="54"/>
  <c r="G5" i="54"/>
  <c r="G5" i="53"/>
  <c r="G5" i="55"/>
  <c r="I11" i="61" l="1"/>
  <c r="E11" i="61"/>
  <c r="H11" i="61"/>
  <c r="F11" i="61"/>
  <c r="F5" i="5"/>
  <c r="E5" i="5"/>
  <c r="H5" i="5"/>
  <c r="I5" i="5"/>
  <c r="G5" i="56"/>
  <c r="G5" i="50"/>
  <c r="C5" i="5"/>
  <c r="D11" i="61" l="1"/>
  <c r="G11" i="61"/>
  <c r="M5" i="5"/>
  <c r="L11" i="61"/>
  <c r="H7" i="60"/>
  <c r="H7" i="63"/>
  <c r="H7" i="51"/>
  <c r="H8" i="61"/>
  <c r="H7" i="53"/>
  <c r="H7" i="58"/>
  <c r="H7" i="57"/>
  <c r="H7" i="55"/>
  <c r="H7" i="52"/>
  <c r="H7" i="50"/>
  <c r="H7" i="56"/>
  <c r="H7" i="54"/>
  <c r="H7" i="62"/>
  <c r="H7" i="49"/>
  <c r="I8" i="58"/>
  <c r="I8" i="57"/>
  <c r="I8" i="55"/>
  <c r="I8" i="53"/>
  <c r="I8" i="52"/>
  <c r="I8" i="50"/>
  <c r="I9" i="61"/>
  <c r="I8" i="60"/>
  <c r="I8" i="63"/>
  <c r="I8" i="56"/>
  <c r="I8" i="54"/>
  <c r="I8" i="62"/>
  <c r="I8" i="51"/>
  <c r="I8" i="49"/>
  <c r="E8" i="58"/>
  <c r="E8" i="57"/>
  <c r="E8" i="55"/>
  <c r="E8" i="53"/>
  <c r="E8" i="52"/>
  <c r="E8" i="50"/>
  <c r="E9" i="61"/>
  <c r="E8" i="60"/>
  <c r="E8" i="63"/>
  <c r="E8" i="56"/>
  <c r="E8" i="54"/>
  <c r="E8" i="62"/>
  <c r="E8" i="51"/>
  <c r="E8" i="49"/>
  <c r="F10" i="58"/>
  <c r="F10" i="57"/>
  <c r="F10" i="54"/>
  <c r="F10" i="51"/>
  <c r="F10" i="49"/>
  <c r="F10" i="60"/>
  <c r="F10" i="63"/>
  <c r="F10" i="56"/>
  <c r="F10" i="62"/>
  <c r="F10" i="55"/>
  <c r="F10" i="53"/>
  <c r="F10" i="52"/>
  <c r="F10" i="50"/>
  <c r="I10" i="60"/>
  <c r="I10" i="63"/>
  <c r="I10" i="56"/>
  <c r="I10" i="54"/>
  <c r="I10" i="62"/>
  <c r="I10" i="51"/>
  <c r="I10" i="49"/>
  <c r="I10" i="58"/>
  <c r="I10" i="57"/>
  <c r="I10" i="55"/>
  <c r="I10" i="53"/>
  <c r="I10" i="52"/>
  <c r="I10" i="50"/>
  <c r="H10" i="60"/>
  <c r="H10" i="63"/>
  <c r="H10" i="56"/>
  <c r="H10" i="54"/>
  <c r="H10" i="51"/>
  <c r="H10" i="49"/>
  <c r="H10" i="58"/>
  <c r="H10" i="57"/>
  <c r="H10" i="55"/>
  <c r="H10" i="53"/>
  <c r="H10" i="52"/>
  <c r="H10" i="50"/>
  <c r="H10" i="62"/>
  <c r="E10" i="60"/>
  <c r="E10" i="63"/>
  <c r="E10" i="56"/>
  <c r="E10" i="54"/>
  <c r="E10" i="62"/>
  <c r="E10" i="51"/>
  <c r="E10" i="49"/>
  <c r="E10" i="58"/>
  <c r="E10" i="57"/>
  <c r="E10" i="55"/>
  <c r="E10" i="53"/>
  <c r="E10" i="52"/>
  <c r="E10" i="50"/>
  <c r="F7" i="58"/>
  <c r="F7" i="57"/>
  <c r="F7" i="55"/>
  <c r="F7" i="50"/>
  <c r="F7" i="51"/>
  <c r="F7" i="49"/>
  <c r="F7" i="60"/>
  <c r="F7" i="63"/>
  <c r="F7" i="56"/>
  <c r="F7" i="54"/>
  <c r="F7" i="62"/>
  <c r="F8" i="61"/>
  <c r="F7" i="53"/>
  <c r="F7" i="52"/>
  <c r="I7" i="60"/>
  <c r="I7" i="63"/>
  <c r="I7" i="56"/>
  <c r="I7" i="54"/>
  <c r="I7" i="62"/>
  <c r="I7" i="51"/>
  <c r="I7" i="49"/>
  <c r="I7" i="58"/>
  <c r="I7" i="57"/>
  <c r="I7" i="55"/>
  <c r="I7" i="53"/>
  <c r="I7" i="52"/>
  <c r="I7" i="50"/>
  <c r="I8" i="61"/>
  <c r="H8" i="58"/>
  <c r="H8" i="55"/>
  <c r="H8" i="53"/>
  <c r="H8" i="63"/>
  <c r="H8" i="56"/>
  <c r="H8" i="54"/>
  <c r="H8" i="51"/>
  <c r="H8" i="49"/>
  <c r="H8" i="60"/>
  <c r="H8" i="62"/>
  <c r="H9" i="61"/>
  <c r="H8" i="57"/>
  <c r="H8" i="52"/>
  <c r="H8" i="50"/>
  <c r="E7" i="60"/>
  <c r="E7" i="63"/>
  <c r="E7" i="56"/>
  <c r="E7" i="54"/>
  <c r="E7" i="62"/>
  <c r="E7" i="51"/>
  <c r="E7" i="49"/>
  <c r="E8" i="61"/>
  <c r="E7" i="58"/>
  <c r="E7" i="57"/>
  <c r="E7" i="55"/>
  <c r="E7" i="53"/>
  <c r="E7" i="52"/>
  <c r="E7" i="50"/>
  <c r="F8" i="60"/>
  <c r="F8" i="63"/>
  <c r="F8" i="54"/>
  <c r="F8" i="51"/>
  <c r="F9" i="61"/>
  <c r="F8" i="53"/>
  <c r="F8" i="50"/>
  <c r="F8" i="58"/>
  <c r="F8" i="57"/>
  <c r="F8" i="55"/>
  <c r="F8" i="52"/>
  <c r="F8" i="56"/>
  <c r="F8" i="62"/>
  <c r="F8" i="49"/>
  <c r="C10" i="58"/>
  <c r="C10" i="57"/>
  <c r="C10" i="55"/>
  <c r="C10" i="53"/>
  <c r="C10" i="52"/>
  <c r="C10" i="50"/>
  <c r="C10" i="60"/>
  <c r="C10" i="63"/>
  <c r="C10" i="56"/>
  <c r="C10" i="54"/>
  <c r="C10" i="62"/>
  <c r="C10" i="51"/>
  <c r="C10" i="49"/>
  <c r="E7" i="5"/>
  <c r="C10" i="5"/>
  <c r="G5" i="5"/>
  <c r="H10" i="5"/>
  <c r="E10" i="5"/>
  <c r="F7" i="5"/>
  <c r="C8" i="5"/>
  <c r="I8" i="5"/>
  <c r="H8" i="5"/>
  <c r="I10" i="5"/>
  <c r="I7" i="5"/>
  <c r="F8" i="5"/>
  <c r="D5" i="5"/>
  <c r="H7" i="5"/>
  <c r="E8" i="5"/>
  <c r="F10" i="5"/>
  <c r="C7" i="5"/>
  <c r="E5" i="50"/>
  <c r="L5" i="55"/>
  <c r="M5" i="55"/>
  <c r="L5" i="54"/>
  <c r="M5" i="50"/>
  <c r="L5" i="50"/>
  <c r="F12" i="54"/>
  <c r="M5" i="54"/>
  <c r="F12" i="55"/>
  <c r="F12" i="50"/>
  <c r="F12" i="5"/>
  <c r="D10" i="60" l="1"/>
  <c r="D10" i="63"/>
  <c r="D10" i="54"/>
  <c r="D10" i="62"/>
  <c r="D10" i="51"/>
  <c r="D10" i="49"/>
  <c r="D10" i="50"/>
  <c r="D10" i="58"/>
  <c r="D10" i="57"/>
  <c r="D10" i="55"/>
  <c r="D10" i="53"/>
  <c r="D10" i="52"/>
  <c r="D10" i="56"/>
  <c r="L7" i="58"/>
  <c r="L7" i="57"/>
  <c r="L7" i="55"/>
  <c r="L7" i="53"/>
  <c r="L7" i="52"/>
  <c r="L7" i="50"/>
  <c r="L7" i="60"/>
  <c r="L7" i="63"/>
  <c r="L7" i="56"/>
  <c r="L7" i="54"/>
  <c r="L7" i="62"/>
  <c r="L7" i="51"/>
  <c r="L7" i="49"/>
  <c r="L8" i="61"/>
  <c r="G7" i="58"/>
  <c r="G7" i="57"/>
  <c r="G7" i="55"/>
  <c r="G7" i="53"/>
  <c r="G7" i="52"/>
  <c r="G7" i="50"/>
  <c r="G8" i="61"/>
  <c r="G7" i="60"/>
  <c r="G7" i="63"/>
  <c r="G7" i="56"/>
  <c r="G7" i="54"/>
  <c r="G7" i="62"/>
  <c r="G7" i="51"/>
  <c r="G7" i="49"/>
  <c r="D7" i="60"/>
  <c r="D7" i="63"/>
  <c r="D7" i="51"/>
  <c r="D8" i="61"/>
  <c r="D7" i="53"/>
  <c r="D7" i="58"/>
  <c r="D7" i="57"/>
  <c r="D7" i="55"/>
  <c r="D7" i="52"/>
  <c r="D7" i="50"/>
  <c r="D7" i="56"/>
  <c r="D7" i="54"/>
  <c r="D7" i="62"/>
  <c r="D7" i="49"/>
  <c r="L8" i="60"/>
  <c r="L8" i="63"/>
  <c r="L8" i="56"/>
  <c r="L8" i="54"/>
  <c r="L8" i="62"/>
  <c r="L8" i="51"/>
  <c r="L8" i="49"/>
  <c r="L9" i="61"/>
  <c r="L8" i="58"/>
  <c r="L8" i="57"/>
  <c r="L8" i="55"/>
  <c r="L8" i="53"/>
  <c r="L8" i="52"/>
  <c r="L8" i="50"/>
  <c r="G8" i="60"/>
  <c r="G8" i="63"/>
  <c r="G8" i="56"/>
  <c r="G8" i="54"/>
  <c r="G8" i="62"/>
  <c r="G8" i="51"/>
  <c r="G8" i="49"/>
  <c r="G8" i="58"/>
  <c r="G8" i="57"/>
  <c r="G8" i="55"/>
  <c r="G8" i="53"/>
  <c r="G8" i="52"/>
  <c r="G8" i="50"/>
  <c r="G9" i="61"/>
  <c r="L10" i="58"/>
  <c r="L10" i="57"/>
  <c r="L10" i="55"/>
  <c r="L10" i="53"/>
  <c r="L10" i="52"/>
  <c r="L10" i="50"/>
  <c r="L10" i="60"/>
  <c r="L10" i="63"/>
  <c r="L10" i="56"/>
  <c r="L10" i="54"/>
  <c r="L10" i="62"/>
  <c r="L10" i="51"/>
  <c r="L10" i="49"/>
  <c r="G10" i="58"/>
  <c r="G10" i="57"/>
  <c r="G10" i="55"/>
  <c r="G10" i="53"/>
  <c r="G10" i="52"/>
  <c r="G10" i="50"/>
  <c r="G10" i="60"/>
  <c r="G10" i="63"/>
  <c r="G10" i="56"/>
  <c r="G10" i="54"/>
  <c r="G10" i="62"/>
  <c r="G10" i="51"/>
  <c r="G10" i="49"/>
  <c r="D8" i="58"/>
  <c r="D8" i="57"/>
  <c r="D8" i="55"/>
  <c r="D8" i="50"/>
  <c r="D8" i="51"/>
  <c r="D8" i="49"/>
  <c r="D8" i="60"/>
  <c r="D8" i="63"/>
  <c r="D8" i="56"/>
  <c r="D8" i="54"/>
  <c r="D8" i="62"/>
  <c r="D9" i="61"/>
  <c r="D8" i="53"/>
  <c r="D8" i="52"/>
  <c r="D10" i="5"/>
  <c r="G7" i="5"/>
  <c r="D7" i="5"/>
  <c r="D8" i="5"/>
  <c r="L8" i="5"/>
  <c r="G8" i="5"/>
  <c r="L7" i="5"/>
  <c r="L10" i="5"/>
  <c r="G10" i="5"/>
  <c r="L5" i="56"/>
  <c r="M5" i="56"/>
  <c r="L5" i="53"/>
  <c r="F12" i="53"/>
  <c r="M5" i="53"/>
  <c r="F12" i="5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</author>
  </authors>
  <commentList>
    <comment ref="D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Noter les notes obtenues la première fois 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BS</author>
  </authors>
  <commentList>
    <comment ref="E4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BS:</t>
        </r>
        <r>
          <rPr>
            <sz val="9"/>
            <color indexed="81"/>
            <rFont val="Tahoma"/>
            <family val="2"/>
          </rPr>
          <t xml:space="preserve">
Sert pour formule de calcul</t>
        </r>
      </text>
    </comment>
  </commentList>
</comments>
</file>

<file path=xl/sharedStrings.xml><?xml version="1.0" encoding="utf-8"?>
<sst xmlns="http://schemas.openxmlformats.org/spreadsheetml/2006/main" count="696" uniqueCount="122">
  <si>
    <t>CANDIDATS</t>
  </si>
  <si>
    <t>Nb de questions justes</t>
  </si>
  <si>
    <t>QCM
Valeur par question</t>
  </si>
  <si>
    <t>TOTAL
sur 15</t>
  </si>
  <si>
    <t>TOTAL sur 20</t>
  </si>
  <si>
    <t>TOTAL sur 14</t>
  </si>
  <si>
    <t>VALIDATION CQP CAM</t>
  </si>
  <si>
    <t>NOTE GLOBALE</t>
  </si>
  <si>
    <t xml:space="preserve">ORAL
</t>
  </si>
  <si>
    <t>Manipulation
Valeur par point traité justement
 (10 maxi)</t>
  </si>
  <si>
    <t>Addition des notes des  jury (sur 20)</t>
  </si>
  <si>
    <t>TOTAL sur 5</t>
  </si>
  <si>
    <t>Meilleure note</t>
  </si>
  <si>
    <t>Basse note</t>
  </si>
  <si>
    <t>MODULE 1</t>
  </si>
  <si>
    <t>MODULE 2</t>
  </si>
  <si>
    <t>MODULE 3</t>
  </si>
  <si>
    <t>MODULE 4</t>
  </si>
  <si>
    <t>MODULE 5</t>
  </si>
  <si>
    <t>MODULE 6</t>
  </si>
  <si>
    <t>MODULE 7</t>
  </si>
  <si>
    <t>Addition des notes des jurys</t>
  </si>
  <si>
    <t>Addition des notes des  jury (sur 60)</t>
  </si>
  <si>
    <t>- 2 points malus</t>
  </si>
  <si>
    <t>Heure de passage</t>
  </si>
  <si>
    <t>Heure de convocation
(prise de sujet)</t>
  </si>
  <si>
    <r>
      <t>TOTAL sur 6</t>
    </r>
    <r>
      <rPr>
        <b/>
        <i/>
        <sz val="8"/>
        <color theme="1"/>
        <rFont val="Calibri"/>
        <family val="2"/>
        <scheme val="minor"/>
      </rPr>
      <t xml:space="preserve">
(+ malus 2 points)</t>
    </r>
  </si>
  <si>
    <t>Numéro du candidat</t>
  </si>
  <si>
    <t>Moyenne de tous les candidats</t>
  </si>
  <si>
    <t>Total moins malus</t>
  </si>
  <si>
    <t>MENTION ASSEZ BIEN</t>
  </si>
  <si>
    <t>Moyenne entre 19 inclus et plus :</t>
  </si>
  <si>
    <t>MENTION D'EXCELLENCE</t>
  </si>
  <si>
    <t>Moyenne entre 15 inclus et 17 :</t>
  </si>
  <si>
    <t>Moyenne entre 17 inclus et 19 :</t>
  </si>
  <si>
    <t>MENTION BIEN</t>
  </si>
  <si>
    <t>MENTION TRES BIEN</t>
  </si>
  <si>
    <t xml:space="preserve">Types de mentions </t>
  </si>
  <si>
    <t>Mention générale :</t>
  </si>
  <si>
    <t>Note info sur les mentions :</t>
  </si>
  <si>
    <t>&gt;= 12 et &lt; 13,5</t>
  </si>
  <si>
    <t>Pas de mention</t>
  </si>
  <si>
    <t>&gt;= 13,5 et &lt; 15</t>
  </si>
  <si>
    <t>Mention Assez Bien</t>
  </si>
  <si>
    <t>&gt;= 15 et &lt; 17</t>
  </si>
  <si>
    <t>Mention Bien</t>
  </si>
  <si>
    <t>&gt;= 17 et &lt; 19</t>
  </si>
  <si>
    <t>Mention Très Bien</t>
  </si>
  <si>
    <t>&gt;= 19</t>
  </si>
  <si>
    <t>Mention d'Excellence - avec les félicitations du jury !</t>
  </si>
  <si>
    <t>- Avec les félicitations du jury !</t>
  </si>
  <si>
    <t>Moyenne entre 13,5 inclus et 15 :</t>
  </si>
  <si>
    <t>SANS MENTION</t>
  </si>
  <si>
    <t xml:space="preserve">Moyenne entre 12 inclus et 13,5 : </t>
  </si>
  <si>
    <t>Tranches</t>
  </si>
  <si>
    <t>Environnement législatif et réglementaire</t>
  </si>
  <si>
    <t>Règlementation des armes</t>
  </si>
  <si>
    <t>Transformation / Modification</t>
  </si>
  <si>
    <t>Ouverture / Reprise d'un commerce</t>
  </si>
  <si>
    <t>Gestion en armurerie</t>
  </si>
  <si>
    <t>Import / Export</t>
  </si>
  <si>
    <t>Manipulation des armes</t>
  </si>
  <si>
    <r>
      <t>MODULE 2</t>
    </r>
    <r>
      <rPr>
        <b/>
        <sz val="10"/>
        <color theme="1"/>
        <rFont val="Calibri"/>
        <family val="2"/>
        <scheme val="minor"/>
      </rPr>
      <t xml:space="preserve"> 
</t>
    </r>
    <r>
      <rPr>
        <b/>
        <sz val="8"/>
        <color theme="1"/>
        <rFont val="Calibri"/>
        <family val="2"/>
        <scheme val="minor"/>
      </rPr>
      <t>(3 points traités - malus)</t>
    </r>
  </si>
  <si>
    <t>QUAND "ECHEC" = "NEANT" dans "Mention générale"</t>
  </si>
  <si>
    <t>Rattrapage Formation</t>
  </si>
  <si>
    <t>Stage</t>
  </si>
  <si>
    <t>MODULE 8
STAGE</t>
  </si>
  <si>
    <t>Règlementa-tion des armes</t>
  </si>
  <si>
    <t>9h00</t>
  </si>
  <si>
    <t>Module 6 à rattraper</t>
  </si>
  <si>
    <t>MODULE 1
(20 questions)</t>
  </si>
  <si>
    <t>MODULE 2
(28 questions)</t>
  </si>
  <si>
    <t>MODULE 3
(10 questions)</t>
  </si>
  <si>
    <t>MODULE 5
(15 questions)</t>
  </si>
  <si>
    <t>MODULE 5
(1 question)</t>
  </si>
  <si>
    <t>MODULE 6
(10 questions)</t>
  </si>
  <si>
    <t>MODULE 7
(2 armes)</t>
  </si>
  <si>
    <t>14h00</t>
  </si>
  <si>
    <t>14h45</t>
  </si>
  <si>
    <t>15h30</t>
  </si>
  <si>
    <t>16h15</t>
  </si>
  <si>
    <t>17h00</t>
  </si>
  <si>
    <t>08h45</t>
  </si>
  <si>
    <t>09h30</t>
  </si>
  <si>
    <t>10h15</t>
  </si>
  <si>
    <t>11h00</t>
  </si>
  <si>
    <t>11h45</t>
  </si>
  <si>
    <t>15h45/16h15</t>
  </si>
  <si>
    <t>15h00/15h30</t>
  </si>
  <si>
    <t>14h15/14h45</t>
  </si>
  <si>
    <t>12h00/12h30</t>
  </si>
  <si>
    <t>11h15/11h45</t>
  </si>
  <si>
    <t>10h30/11h00</t>
  </si>
  <si>
    <t>09h45/10h15</t>
  </si>
  <si>
    <t>09h00/09h30</t>
  </si>
  <si>
    <t>17h15/17h45</t>
  </si>
  <si>
    <t>16h30/17h00</t>
  </si>
  <si>
    <t>CQP VALIDÉ</t>
  </si>
  <si>
    <t>MENTION</t>
  </si>
  <si>
    <t>MENTION GÉNÉRALE</t>
  </si>
  <si>
    <t>Environne-ment législatif et réglemen-taire</t>
  </si>
  <si>
    <t>Transforma-tion / Modification</t>
  </si>
  <si>
    <t>MODULE 8
EVALUATION RAPPORT</t>
  </si>
  <si>
    <t>MODULE 8
DOSSIER COMPLET</t>
  </si>
  <si>
    <t>EVALUATION RAPPORT</t>
  </si>
  <si>
    <t>DOSSIER COMPLET</t>
  </si>
  <si>
    <t>Validation 
Totale /20</t>
  </si>
  <si>
    <t>CQP VALIDÉ ?</t>
  </si>
  <si>
    <t>MODULE 4
(5 points)</t>
  </si>
  <si>
    <t>NEANT</t>
  </si>
  <si>
    <t>Rattrapage VAE</t>
  </si>
  <si>
    <t>Acquis</t>
  </si>
  <si>
    <t>Mercredi 06/12</t>
  </si>
  <si>
    <t>08h45/09h00</t>
  </si>
  <si>
    <t>/</t>
  </si>
  <si>
    <t>OUI</t>
  </si>
  <si>
    <t>TOTAL
sur 20</t>
  </si>
  <si>
    <t>MODULE 4
(20 points)</t>
  </si>
  <si>
    <t>Relevé de notes
Session 2021 - 1 / Serge BOUXIN</t>
  </si>
  <si>
    <t>PENSEZ A RENVOYER LE TABLEAU AU FORMATEUR QUAND STAGE "EN ATT REALISATION" !!!!!</t>
  </si>
  <si>
    <t>En attente réalisation</t>
  </si>
  <si>
    <t>En attente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</si>
</sst>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omic Sans MS"/>
      <family val="4"/>
    </font>
    <font>
      <b/>
      <sz val="11"/>
      <color rgb="FF000000"/>
      <name val="Comic Sans MS"/>
      <family val="4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rgb="FFC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FF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ashed">
        <color indexed="64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/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ashed">
        <color indexed="64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dashed">
        <color indexed="64"/>
      </right>
      <top style="thin">
        <color auto="1"/>
      </top>
      <bottom style="thin">
        <color auto="1"/>
      </bottom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dashed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otted">
        <color auto="1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auto="1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indexed="64"/>
      </top>
      <bottom style="thin">
        <color auto="1"/>
      </bottom>
      <diagonal/>
    </border>
    <border>
      <left/>
      <right style="thin">
        <color auto="1"/>
      </right>
      <top style="dotted">
        <color indexed="64"/>
      </top>
      <bottom style="thin">
        <color auto="1"/>
      </bottom>
      <diagonal/>
    </border>
    <border>
      <left style="dotted">
        <color auto="1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auto="1"/>
      </right>
      <top style="medium">
        <color indexed="64"/>
      </top>
      <bottom style="dotted">
        <color indexed="64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auto="1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1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4" fontId="1" fillId="5" borderId="0" xfId="0" applyNumberFormat="1" applyFont="1" applyFill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/>
    </xf>
    <xf numFmtId="4" fontId="6" fillId="8" borderId="13" xfId="0" applyNumberFormat="1" applyFont="1" applyFill="1" applyBorder="1" applyAlignment="1">
      <alignment horizontal="center" vertical="center"/>
    </xf>
    <xf numFmtId="4" fontId="6" fillId="8" borderId="14" xfId="0" applyNumberFormat="1" applyFont="1" applyFill="1" applyBorder="1" applyAlignment="1">
      <alignment horizontal="center" vertical="center"/>
    </xf>
    <xf numFmtId="4" fontId="0" fillId="0" borderId="12" xfId="0" applyNumberFormat="1" applyBorder="1" applyAlignment="1">
      <alignment vertical="center"/>
    </xf>
    <xf numFmtId="0" fontId="3" fillId="7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14" fillId="0" borderId="24" xfId="0" applyFont="1" applyBorder="1" applyAlignment="1">
      <alignment horizontal="left" vertical="center"/>
    </xf>
    <xf numFmtId="0" fontId="15" fillId="2" borderId="25" xfId="0" applyFont="1" applyFill="1" applyBorder="1" applyAlignment="1">
      <alignment horizontal="center" vertical="center"/>
    </xf>
    <xf numFmtId="0" fontId="14" fillId="0" borderId="26" xfId="0" applyFont="1" applyBorder="1" applyAlignment="1">
      <alignment vertical="top"/>
    </xf>
    <xf numFmtId="0" fontId="14" fillId="0" borderId="2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0" borderId="3" xfId="0" applyBorder="1"/>
    <xf numFmtId="0" fontId="14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" fontId="17" fillId="0" borderId="0" xfId="0" applyNumberFormat="1" applyFont="1" applyAlignment="1">
      <alignment vertical="center"/>
    </xf>
    <xf numFmtId="0" fontId="14" fillId="0" borderId="5" xfId="0" quotePrefix="1" applyFont="1" applyBorder="1" applyAlignment="1">
      <alignment vertical="center"/>
    </xf>
    <xf numFmtId="0" fontId="2" fillId="0" borderId="0" xfId="0" applyFont="1"/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21" xfId="0" applyFont="1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33" xfId="0" applyBorder="1" applyAlignment="1">
      <alignment horizontal="center" vertical="center"/>
    </xf>
    <xf numFmtId="4" fontId="0" fillId="0" borderId="36" xfId="0" applyNumberFormat="1" applyBorder="1" applyAlignment="1">
      <alignment vertical="center"/>
    </xf>
    <xf numFmtId="4" fontId="6" fillId="8" borderId="34" xfId="0" applyNumberFormat="1" applyFont="1" applyFill="1" applyBorder="1" applyAlignment="1">
      <alignment horizontal="center" vertical="center"/>
    </xf>
    <xf numFmtId="4" fontId="6" fillId="0" borderId="37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4" fontId="1" fillId="5" borderId="31" xfId="0" applyNumberFormat="1" applyFont="1" applyFill="1" applyBorder="1" applyAlignment="1">
      <alignment horizontal="center" vertical="center"/>
    </xf>
    <xf numFmtId="4" fontId="1" fillId="5" borderId="41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4" fontId="0" fillId="0" borderId="11" xfId="0" applyNumberFormat="1" applyBorder="1" applyAlignment="1">
      <alignment vertical="center"/>
    </xf>
    <xf numFmtId="4" fontId="0" fillId="0" borderId="18" xfId="0" applyNumberForma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" fillId="9" borderId="31" xfId="0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3" fillId="7" borderId="4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32" xfId="0" applyBorder="1" applyAlignment="1">
      <alignment horizontal="center" vertical="center"/>
    </xf>
    <xf numFmtId="4" fontId="0" fillId="0" borderId="44" xfId="0" applyNumberFormat="1" applyBorder="1" applyAlignment="1">
      <alignment horizontal="right" vertical="center"/>
    </xf>
    <xf numFmtId="4" fontId="6" fillId="8" borderId="45" xfId="0" applyNumberFormat="1" applyFont="1" applyFill="1" applyBorder="1" applyAlignment="1">
      <alignment horizontal="center" vertical="center"/>
    </xf>
    <xf numFmtId="4" fontId="0" fillId="0" borderId="48" xfId="0" applyNumberFormat="1" applyBorder="1" applyAlignment="1">
      <alignment vertical="center"/>
    </xf>
    <xf numFmtId="4" fontId="6" fillId="8" borderId="49" xfId="0" applyNumberFormat="1" applyFont="1" applyFill="1" applyBorder="1" applyAlignment="1">
      <alignment horizontal="center" vertical="center"/>
    </xf>
    <xf numFmtId="4" fontId="0" fillId="0" borderId="52" xfId="0" applyNumberFormat="1" applyBorder="1" applyAlignment="1">
      <alignment vertical="center"/>
    </xf>
    <xf numFmtId="4" fontId="6" fillId="8" borderId="53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4" fillId="12" borderId="2" xfId="0" applyFont="1" applyFill="1" applyBorder="1" applyAlignment="1">
      <alignment horizontal="center" vertical="center" wrapText="1"/>
    </xf>
    <xf numFmtId="0" fontId="0" fillId="12" borderId="55" xfId="0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26" fillId="4" borderId="0" xfId="0" applyFont="1" applyFill="1" applyAlignment="1">
      <alignment horizontal="center" vertical="center" textRotation="90" wrapText="1"/>
    </xf>
    <xf numFmtId="4" fontId="1" fillId="5" borderId="32" xfId="0" applyNumberFormat="1" applyFont="1" applyFill="1" applyBorder="1" applyAlignment="1">
      <alignment horizontal="center" vertical="center"/>
    </xf>
    <xf numFmtId="4" fontId="1" fillId="5" borderId="23" xfId="0" applyNumberFormat="1" applyFont="1" applyFill="1" applyBorder="1" applyAlignment="1">
      <alignment horizontal="center" vertical="center"/>
    </xf>
    <xf numFmtId="4" fontId="1" fillId="5" borderId="33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textRotation="90" wrapText="1"/>
    </xf>
    <xf numFmtId="2" fontId="6" fillId="11" borderId="29" xfId="0" applyNumberFormat="1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/>
    </xf>
    <xf numFmtId="0" fontId="2" fillId="10" borderId="31" xfId="0" applyFont="1" applyFill="1" applyBorder="1" applyAlignment="1">
      <alignment horizontal="center"/>
    </xf>
    <xf numFmtId="0" fontId="2" fillId="9" borderId="31" xfId="0" applyFont="1" applyFill="1" applyBorder="1" applyAlignment="1">
      <alignment horizontal="center"/>
    </xf>
    <xf numFmtId="0" fontId="5" fillId="0" borderId="39" xfId="0" applyFont="1" applyBorder="1" applyAlignment="1">
      <alignment horizontal="center" vertical="center" textRotation="90" wrapText="1"/>
    </xf>
    <xf numFmtId="2" fontId="2" fillId="0" borderId="31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4" fillId="12" borderId="21" xfId="0" applyFont="1" applyFill="1" applyBorder="1" applyAlignment="1">
      <alignment horizontal="center" vertical="center" wrapText="1"/>
    </xf>
    <xf numFmtId="0" fontId="0" fillId="12" borderId="6" xfId="0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2" fontId="6" fillId="11" borderId="33" xfId="0" applyNumberFormat="1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 wrapText="1"/>
    </xf>
    <xf numFmtId="0" fontId="3" fillId="7" borderId="60" xfId="0" applyFont="1" applyFill="1" applyBorder="1" applyAlignment="1">
      <alignment horizontal="center" vertical="center" wrapText="1"/>
    </xf>
    <xf numFmtId="0" fontId="3" fillId="7" borderId="6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2" fontId="2" fillId="10" borderId="23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4" fontId="1" fillId="13" borderId="0" xfId="0" applyNumberFormat="1" applyFont="1" applyFill="1" applyAlignment="1">
      <alignment horizontal="center" vertical="center"/>
    </xf>
    <xf numFmtId="2" fontId="2" fillId="13" borderId="31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 textRotation="90" wrapText="1"/>
    </xf>
    <xf numFmtId="0" fontId="8" fillId="0" borderId="33" xfId="0" applyFont="1" applyBorder="1" applyAlignment="1">
      <alignment horizontal="center" vertical="center" textRotation="90" wrapText="1"/>
    </xf>
    <xf numFmtId="0" fontId="2" fillId="10" borderId="32" xfId="0" applyFont="1" applyFill="1" applyBorder="1" applyAlignment="1">
      <alignment horizontal="center"/>
    </xf>
    <xf numFmtId="2" fontId="1" fillId="5" borderId="0" xfId="0" applyNumberFormat="1" applyFont="1" applyFill="1" applyAlignment="1">
      <alignment horizontal="center" vertical="center"/>
    </xf>
    <xf numFmtId="1" fontId="2" fillId="10" borderId="62" xfId="0" applyNumberFormat="1" applyFont="1" applyFill="1" applyBorder="1" applyAlignment="1">
      <alignment horizontal="center" vertical="center"/>
    </xf>
    <xf numFmtId="2" fontId="6" fillId="0" borderId="62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2" fillId="0" borderId="6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0" fillId="3" borderId="18" xfId="0" quotePrefix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textRotation="90" wrapText="1"/>
    </xf>
    <xf numFmtId="0" fontId="5" fillId="0" borderId="57" xfId="0" applyFont="1" applyBorder="1" applyAlignment="1">
      <alignment horizontal="center" vertical="center" textRotation="90" wrapText="1"/>
    </xf>
    <xf numFmtId="2" fontId="2" fillId="10" borderId="58" xfId="0" applyNumberFormat="1" applyFont="1" applyFill="1" applyBorder="1" applyAlignment="1">
      <alignment horizontal="center" vertical="center"/>
    </xf>
    <xf numFmtId="0" fontId="5" fillId="0" borderId="65" xfId="0" applyFont="1" applyBorder="1" applyAlignment="1">
      <alignment horizontal="center" vertical="center" textRotation="90" wrapText="1"/>
    </xf>
    <xf numFmtId="4" fontId="1" fillId="5" borderId="3" xfId="0" applyNumberFormat="1" applyFont="1" applyFill="1" applyBorder="1" applyAlignment="1">
      <alignment horizontal="center" vertical="center"/>
    </xf>
    <xf numFmtId="4" fontId="1" fillId="5" borderId="0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0" fontId="25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horizontal="center" vertical="center"/>
    </xf>
    <xf numFmtId="0" fontId="2" fillId="14" borderId="0" xfId="0" applyFont="1" applyFill="1" applyAlignment="1">
      <alignment horizontal="center" vertical="center" textRotation="90" wrapText="1"/>
    </xf>
    <xf numFmtId="0" fontId="0" fillId="0" borderId="6" xfId="0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0" fillId="0" borderId="55" xfId="0" applyFill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" fontId="2" fillId="11" borderId="62" xfId="0" applyNumberFormat="1" applyFont="1" applyFill="1" applyBorder="1" applyAlignment="1">
      <alignment horizontal="center" vertical="center"/>
    </xf>
    <xf numFmtId="4" fontId="2" fillId="11" borderId="0" xfId="0" applyNumberFormat="1" applyFont="1" applyFill="1" applyBorder="1" applyAlignment="1">
      <alignment horizontal="center" vertical="center"/>
    </xf>
    <xf numFmtId="2" fontId="6" fillId="11" borderId="62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  <protection locked="0"/>
    </xf>
    <xf numFmtId="4" fontId="1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1" fillId="0" borderId="23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" fillId="10" borderId="31" xfId="0" applyFont="1" applyFill="1" applyBorder="1" applyAlignment="1">
      <alignment horizontal="center" vertical="center"/>
    </xf>
    <xf numFmtId="4" fontId="2" fillId="0" borderId="58" xfId="0" applyNumberFormat="1" applyFont="1" applyBorder="1" applyAlignment="1">
      <alignment horizontal="center" vertical="center" wrapText="1"/>
    </xf>
    <xf numFmtId="4" fontId="28" fillId="0" borderId="39" xfId="0" applyNumberFormat="1" applyFont="1" applyBorder="1" applyAlignment="1">
      <alignment horizontal="center" vertical="center"/>
    </xf>
    <xf numFmtId="4" fontId="28" fillId="0" borderId="39" xfId="0" applyNumberFormat="1" applyFont="1" applyFill="1" applyBorder="1" applyAlignment="1">
      <alignment horizontal="center" vertical="center"/>
    </xf>
    <xf numFmtId="4" fontId="28" fillId="0" borderId="40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4" fontId="28" fillId="0" borderId="37" xfId="0" applyNumberFormat="1" applyFont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5" fillId="2" borderId="0" xfId="0" applyFont="1" applyFill="1" applyBorder="1" applyAlignment="1">
      <alignment horizontal="center" vertical="center"/>
    </xf>
    <xf numFmtId="0" fontId="14" fillId="0" borderId="3" xfId="0" applyFont="1" applyBorder="1" applyAlignment="1">
      <alignment vertical="top"/>
    </xf>
    <xf numFmtId="0" fontId="15" fillId="0" borderId="0" xfId="0" applyFont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0" fontId="2" fillId="10" borderId="4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10" borderId="66" xfId="0" applyFont="1" applyFill="1" applyBorder="1" applyAlignment="1">
      <alignment horizontal="center" vertical="center"/>
    </xf>
    <xf numFmtId="0" fontId="2" fillId="9" borderId="6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10" borderId="67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56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7" fillId="9" borderId="41" xfId="0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56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9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4" fontId="0" fillId="0" borderId="73" xfId="0" applyNumberFormat="1" applyBorder="1" applyAlignment="1">
      <alignment horizontal="center" vertical="center"/>
    </xf>
    <xf numFmtId="4" fontId="0" fillId="0" borderId="74" xfId="0" applyNumberForma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4" fontId="0" fillId="0" borderId="63" xfId="0" applyNumberFormat="1" applyBorder="1" applyAlignment="1">
      <alignment horizontal="center" vertical="center"/>
    </xf>
    <xf numFmtId="4" fontId="0" fillId="0" borderId="64" xfId="0" applyNumberFormat="1" applyBorder="1" applyAlignment="1">
      <alignment horizontal="center" vertical="center"/>
    </xf>
    <xf numFmtId="0" fontId="20" fillId="2" borderId="0" xfId="0" applyFont="1" applyFill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0" fillId="0" borderId="3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2" fillId="10" borderId="31" xfId="0" applyFont="1" applyFill="1" applyBorder="1" applyAlignment="1">
      <alignment horizontal="center" vertical="center"/>
    </xf>
    <xf numFmtId="0" fontId="2" fillId="10" borderId="32" xfId="0" applyFont="1" applyFill="1" applyBorder="1" applyAlignment="1">
      <alignment horizontal="center" vertical="center"/>
    </xf>
    <xf numFmtId="0" fontId="30" fillId="14" borderId="0" xfId="0" applyFont="1" applyFill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4" fontId="0" fillId="0" borderId="76" xfId="0" applyNumberFormat="1" applyBorder="1" applyAlignment="1">
      <alignment horizontal="center" vertical="center"/>
    </xf>
    <xf numFmtId="4" fontId="0" fillId="0" borderId="77" xfId="0" applyNumberForma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4" fontId="27" fillId="0" borderId="28" xfId="0" applyNumberFormat="1" applyFont="1" applyBorder="1" applyAlignment="1">
      <alignment horizontal="center" vertical="center"/>
    </xf>
    <xf numFmtId="4" fontId="27" fillId="0" borderId="29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35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4" fontId="0" fillId="0" borderId="75" xfId="0" applyNumberFormat="1" applyBorder="1" applyAlignment="1">
      <alignment horizontal="center" vertical="center"/>
    </xf>
    <xf numFmtId="4" fontId="0" fillId="0" borderId="69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70" xfId="0" applyNumberFormat="1" applyBorder="1" applyAlignment="1">
      <alignment horizontal="center" vertical="center"/>
    </xf>
    <xf numFmtId="4" fontId="0" fillId="0" borderId="65" xfId="0" applyNumberForma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" fontId="0" fillId="0" borderId="68" xfId="0" applyNumberFormat="1" applyBorder="1" applyAlignment="1">
      <alignment horizontal="center" vertical="center"/>
    </xf>
    <xf numFmtId="4" fontId="0" fillId="0" borderId="71" xfId="0" applyNumberFormat="1" applyBorder="1" applyAlignment="1">
      <alignment horizontal="center" vertical="center"/>
    </xf>
    <xf numFmtId="4" fontId="0" fillId="0" borderId="72" xfId="0" applyNumberForma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4" fontId="17" fillId="0" borderId="28" xfId="0" applyNumberFormat="1" applyFont="1" applyBorder="1" applyAlignment="1">
      <alignment horizontal="center" vertical="center" wrapText="1"/>
    </xf>
    <xf numFmtId="4" fontId="17" fillId="0" borderId="29" xfId="0" applyNumberFormat="1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</cellXfs>
  <cellStyles count="1">
    <cellStyle name="Normal" xfId="0" builtinId="0"/>
  </cellStyles>
  <dxfs count="65"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1"/>
      </font>
    </dxf>
    <dxf>
      <font>
        <strike val="0"/>
        <color theme="0"/>
      </font>
      <fill>
        <patternFill>
          <bgColor rgb="FFFF0000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rgb="FFFF0000"/>
      </font>
    </dxf>
    <dxf>
      <font>
        <b/>
        <i val="0"/>
        <strike val="0"/>
        <color theme="1"/>
      </font>
    </dxf>
  </dxfs>
  <tableStyles count="0" defaultTableStyle="TableStyleMedium9" defaultPivotStyle="PivotStyleLight16"/>
  <colors>
    <mruColors>
      <color rgb="FF66FFFF"/>
      <color rgb="FFCCFF99"/>
      <color rgb="FFFFCCCC"/>
      <color rgb="FFFFCCFF"/>
      <color rgb="FFFF3300"/>
      <color rgb="FF99FF99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45"/>
  <sheetViews>
    <sheetView zoomScale="85" zoomScaleNormal="85" workbookViewId="0">
      <pane xSplit="5" ySplit="2" topLeftCell="V3" activePane="bottomRight" state="frozen"/>
      <selection pane="topRight" activeCell="F1" sqref="F1"/>
      <selection pane="bottomLeft" activeCell="A4" sqref="A4"/>
      <selection pane="bottomRight" activeCell="AS3" sqref="AS3"/>
    </sheetView>
  </sheetViews>
  <sheetFormatPr baseColWidth="10" defaultColWidth="11.42578125" defaultRowHeight="15" x14ac:dyDescent="0.25"/>
  <cols>
    <col min="1" max="1" width="21.7109375" style="15" bestFit="1" customWidth="1"/>
    <col min="2" max="2" width="14.42578125" style="15" customWidth="1"/>
    <col min="3" max="3" width="5.7109375" style="15" bestFit="1" customWidth="1"/>
    <col min="4" max="4" width="28.140625" style="15" bestFit="1" customWidth="1"/>
    <col min="5" max="5" width="6.7109375" style="15" bestFit="1" customWidth="1"/>
    <col min="6" max="6" width="12.28515625" style="15" customWidth="1"/>
    <col min="7" max="9" width="6.7109375" style="15" customWidth="1"/>
    <col min="10" max="10" width="11.42578125" style="15" customWidth="1"/>
    <col min="11" max="12" width="6.7109375" style="15" customWidth="1"/>
    <col min="13" max="13" width="11.85546875" style="15" customWidth="1"/>
    <col min="14" max="14" width="6.7109375" style="15" customWidth="1"/>
    <col min="15" max="15" width="8.28515625" style="15" customWidth="1"/>
    <col min="16" max="16" width="6.7109375" style="15" customWidth="1"/>
    <col min="17" max="17" width="11.42578125" style="15" customWidth="1"/>
    <col min="18" max="20" width="6.7109375" style="15" customWidth="1"/>
    <col min="21" max="21" width="11.42578125" style="15" customWidth="1"/>
    <col min="22" max="23" width="6.7109375" style="15" customWidth="1"/>
    <col min="24" max="24" width="11.42578125" style="15" customWidth="1"/>
    <col min="25" max="27" width="6.7109375" style="15" customWidth="1"/>
    <col min="28" max="28" width="12.140625" style="15" customWidth="1"/>
    <col min="29" max="30" width="6.7109375" style="15" customWidth="1"/>
    <col min="31" max="31" width="11.42578125" style="15" customWidth="1"/>
    <col min="32" max="34" width="6.7109375" style="15" customWidth="1"/>
    <col min="35" max="35" width="11.42578125" style="15" customWidth="1"/>
    <col min="36" max="38" width="6.7109375" style="15" customWidth="1"/>
    <col min="39" max="39" width="11.42578125" style="15" customWidth="1"/>
    <col min="40" max="42" width="6.7109375" style="15" customWidth="1"/>
    <col min="43" max="43" width="20.140625" style="15" bestFit="1" customWidth="1"/>
    <col min="44" max="44" width="10.5703125" style="15" bestFit="1" customWidth="1"/>
    <col min="45" max="45" width="11" style="15" customWidth="1"/>
    <col min="46" max="46" width="12.85546875" style="15" bestFit="1" customWidth="1"/>
    <col min="47" max="16384" width="11.42578125" style="15"/>
  </cols>
  <sheetData>
    <row r="1" spans="1:46" ht="35.450000000000003" customHeight="1" x14ac:dyDescent="0.25">
      <c r="F1" s="160" t="s">
        <v>70</v>
      </c>
      <c r="G1" s="161"/>
      <c r="H1" s="161"/>
      <c r="I1" s="162"/>
      <c r="J1" s="169" t="s">
        <v>71</v>
      </c>
      <c r="K1" s="170"/>
      <c r="L1" s="170"/>
      <c r="M1" s="177" t="s">
        <v>62</v>
      </c>
      <c r="N1" s="178"/>
      <c r="O1" s="178"/>
      <c r="P1" s="179"/>
      <c r="Q1" s="160" t="s">
        <v>72</v>
      </c>
      <c r="R1" s="161"/>
      <c r="S1" s="161"/>
      <c r="T1" s="161"/>
      <c r="U1" s="171" t="s">
        <v>108</v>
      </c>
      <c r="V1" s="172"/>
      <c r="W1" s="173"/>
      <c r="X1" s="164" t="s">
        <v>117</v>
      </c>
      <c r="Y1" s="165"/>
      <c r="Z1" s="165"/>
      <c r="AA1" s="166"/>
      <c r="AB1" s="160" t="s">
        <v>73</v>
      </c>
      <c r="AC1" s="161"/>
      <c r="AD1" s="161"/>
      <c r="AE1" s="174" t="s">
        <v>74</v>
      </c>
      <c r="AF1" s="175"/>
      <c r="AG1" s="175"/>
      <c r="AH1" s="176"/>
      <c r="AI1" s="169" t="s">
        <v>75</v>
      </c>
      <c r="AJ1" s="170"/>
      <c r="AK1" s="170"/>
      <c r="AL1" s="170"/>
      <c r="AM1" s="160" t="s">
        <v>76</v>
      </c>
      <c r="AN1" s="163"/>
      <c r="AO1" s="163"/>
      <c r="AP1" s="162"/>
      <c r="AQ1" s="180" t="s">
        <v>66</v>
      </c>
      <c r="AR1" s="181"/>
      <c r="AS1" s="167" t="s">
        <v>6</v>
      </c>
      <c r="AT1" s="168"/>
    </row>
    <row r="2" spans="1:46" ht="56.25" x14ac:dyDescent="0.25">
      <c r="A2" s="104" t="s">
        <v>25</v>
      </c>
      <c r="B2" s="104" t="s">
        <v>24</v>
      </c>
      <c r="C2" s="105" t="s">
        <v>27</v>
      </c>
      <c r="D2" s="106" t="s">
        <v>0</v>
      </c>
      <c r="E2" s="107"/>
      <c r="F2" s="108" t="s">
        <v>2</v>
      </c>
      <c r="G2" s="109">
        <v>1</v>
      </c>
      <c r="H2" s="110" t="s">
        <v>4</v>
      </c>
      <c r="I2" s="111" t="s">
        <v>106</v>
      </c>
      <c r="J2" s="108" t="s">
        <v>2</v>
      </c>
      <c r="K2" s="109">
        <v>0.5</v>
      </c>
      <c r="L2" s="110" t="s">
        <v>5</v>
      </c>
      <c r="M2" s="108" t="s">
        <v>8</v>
      </c>
      <c r="N2" s="112" t="s">
        <v>23</v>
      </c>
      <c r="O2" s="110" t="s">
        <v>26</v>
      </c>
      <c r="P2" s="111" t="s">
        <v>106</v>
      </c>
      <c r="Q2" s="108" t="s">
        <v>2</v>
      </c>
      <c r="R2" s="109">
        <v>2</v>
      </c>
      <c r="S2" s="110" t="s">
        <v>4</v>
      </c>
      <c r="T2" s="111" t="s">
        <v>106</v>
      </c>
      <c r="U2" s="108" t="s">
        <v>2</v>
      </c>
      <c r="V2" s="109">
        <v>1</v>
      </c>
      <c r="W2" s="110" t="s">
        <v>11</v>
      </c>
      <c r="X2" s="108" t="s">
        <v>8</v>
      </c>
      <c r="Y2" s="113" t="s">
        <v>21</v>
      </c>
      <c r="Z2" s="110" t="s">
        <v>116</v>
      </c>
      <c r="AA2" s="111" t="s">
        <v>106</v>
      </c>
      <c r="AB2" s="108" t="s">
        <v>2</v>
      </c>
      <c r="AC2" s="109">
        <v>1</v>
      </c>
      <c r="AD2" s="110" t="s">
        <v>3</v>
      </c>
      <c r="AE2" s="108" t="s">
        <v>8</v>
      </c>
      <c r="AF2" s="114"/>
      <c r="AG2" s="110" t="s">
        <v>11</v>
      </c>
      <c r="AH2" s="111" t="s">
        <v>106</v>
      </c>
      <c r="AI2" s="108" t="s">
        <v>2</v>
      </c>
      <c r="AJ2" s="109">
        <v>2</v>
      </c>
      <c r="AK2" s="110" t="s">
        <v>4</v>
      </c>
      <c r="AL2" s="111" t="s">
        <v>106</v>
      </c>
      <c r="AM2" s="108" t="s">
        <v>9</v>
      </c>
      <c r="AN2" s="109"/>
      <c r="AO2" s="110" t="s">
        <v>4</v>
      </c>
      <c r="AP2" s="118" t="s">
        <v>106</v>
      </c>
      <c r="AQ2" s="116" t="s">
        <v>104</v>
      </c>
      <c r="AR2" s="115" t="s">
        <v>105</v>
      </c>
      <c r="AS2" s="74" t="s">
        <v>7</v>
      </c>
      <c r="AT2" s="11" t="s">
        <v>107</v>
      </c>
    </row>
    <row r="3" spans="1:46" ht="33.75" x14ac:dyDescent="0.25">
      <c r="A3" s="15" t="s">
        <v>77</v>
      </c>
      <c r="B3" s="15" t="s">
        <v>89</v>
      </c>
      <c r="C3" s="13">
        <v>1</v>
      </c>
      <c r="D3" s="135"/>
      <c r="F3" s="32" t="s">
        <v>1</v>
      </c>
      <c r="G3" s="33"/>
      <c r="H3" s="3">
        <f t="shared" ref="H3:I20" si="0">G3</f>
        <v>0</v>
      </c>
      <c r="I3" s="100">
        <f t="shared" si="0"/>
        <v>0</v>
      </c>
      <c r="J3" s="32" t="s">
        <v>1</v>
      </c>
      <c r="K3" s="33"/>
      <c r="L3" s="3">
        <f>K3*$K$2</f>
        <v>0</v>
      </c>
      <c r="M3" s="32" t="s">
        <v>29</v>
      </c>
      <c r="N3" s="33"/>
      <c r="O3" s="7">
        <f>N3/3</f>
        <v>0</v>
      </c>
      <c r="P3" s="6">
        <f>L3+O3</f>
        <v>0</v>
      </c>
      <c r="Q3" s="32" t="s">
        <v>1</v>
      </c>
      <c r="R3" s="33"/>
      <c r="S3" s="3">
        <f>R3*$R$2</f>
        <v>0</v>
      </c>
      <c r="T3" s="100">
        <f>S3</f>
        <v>0</v>
      </c>
      <c r="U3" s="32" t="s">
        <v>1</v>
      </c>
      <c r="V3" s="33"/>
      <c r="W3" s="7">
        <f>V3</f>
        <v>0</v>
      </c>
      <c r="X3" s="32" t="s">
        <v>22</v>
      </c>
      <c r="Y3" s="33"/>
      <c r="Z3" s="7">
        <f>(Y3/4*3)/3</f>
        <v>0</v>
      </c>
      <c r="AA3" s="6">
        <f>W3+Z3</f>
        <v>0</v>
      </c>
      <c r="AB3" s="32" t="s">
        <v>1</v>
      </c>
      <c r="AC3" s="33"/>
      <c r="AD3" s="7">
        <f>AC3</f>
        <v>0</v>
      </c>
      <c r="AE3" s="32" t="s">
        <v>10</v>
      </c>
      <c r="AF3" s="33"/>
      <c r="AG3" s="7">
        <f>(AF3/4)/3</f>
        <v>0</v>
      </c>
      <c r="AH3" s="6">
        <f>AD3+AG3</f>
        <v>0</v>
      </c>
      <c r="AI3" s="32" t="s">
        <v>1</v>
      </c>
      <c r="AJ3" s="33"/>
      <c r="AK3" s="7">
        <f>AJ3*$AJ$2</f>
        <v>0</v>
      </c>
      <c r="AL3" s="6">
        <f>AK3</f>
        <v>0</v>
      </c>
      <c r="AM3" s="32" t="s">
        <v>10</v>
      </c>
      <c r="AN3" s="33"/>
      <c r="AO3" s="7">
        <f>+AN3/3</f>
        <v>0</v>
      </c>
      <c r="AP3" s="119">
        <f t="shared" ref="AP3:AP21" si="1">AO3</f>
        <v>0</v>
      </c>
      <c r="AQ3" s="117"/>
      <c r="AR3" s="93"/>
      <c r="AS3" s="148" t="str">
        <f>IF(COUNT(I3,P3,T3,AA3,AH3,AL3,AP3,AQ3)&lt;8,"En attente réalisation",SUM(I3,P3,T3,AA3,AH3,AL3,AP3,AQ3)/8)</f>
        <v>En attente réalisation</v>
      </c>
      <c r="AT3" s="152" t="str">
        <f>IF(AS3="En attente réalisation","Non attente Mod.8", IF(AND(AS3&gt;=12,I3&gt;=10,P3&gt;=10,T3&gt;10,AA3&gt;=10,AH3&gt;=10,AL3&gt;=10,AP3&gt;=10,AQ3&gt;=10),"OUI BRAVO","NON ECHEC"))</f>
        <v>Non attente Mod.8</v>
      </c>
    </row>
    <row r="4" spans="1:46" ht="34.5" customHeight="1" x14ac:dyDescent="0.25">
      <c r="A4" s="15" t="s">
        <v>78</v>
      </c>
      <c r="B4" s="15" t="s">
        <v>88</v>
      </c>
      <c r="C4" s="13">
        <v>2</v>
      </c>
      <c r="D4" s="135"/>
      <c r="F4" s="32" t="s">
        <v>1</v>
      </c>
      <c r="G4" s="33"/>
      <c r="H4" s="3">
        <f t="shared" si="0"/>
        <v>0</v>
      </c>
      <c r="I4" s="100">
        <f t="shared" si="0"/>
        <v>0</v>
      </c>
      <c r="J4" s="32" t="s">
        <v>1</v>
      </c>
      <c r="K4" s="33"/>
      <c r="L4" s="3">
        <f>K4*$K$2</f>
        <v>0</v>
      </c>
      <c r="M4" s="32" t="s">
        <v>29</v>
      </c>
      <c r="N4" s="33"/>
      <c r="O4" s="7">
        <f>N4/3</f>
        <v>0</v>
      </c>
      <c r="P4" s="6">
        <f t="shared" ref="P4:P20" si="2">L4+O4</f>
        <v>0</v>
      </c>
      <c r="Q4" s="32" t="s">
        <v>1</v>
      </c>
      <c r="R4" s="33"/>
      <c r="S4" s="3">
        <f t="shared" ref="S4:S20" si="3">R4*$R$2</f>
        <v>0</v>
      </c>
      <c r="T4" s="100">
        <f t="shared" ref="T4:T21" si="4">S4</f>
        <v>0</v>
      </c>
      <c r="U4" s="32" t="s">
        <v>1</v>
      </c>
      <c r="V4" s="33"/>
      <c r="W4" s="7">
        <f t="shared" ref="W4:W6" si="5">V4</f>
        <v>0</v>
      </c>
      <c r="X4" s="32" t="s">
        <v>22</v>
      </c>
      <c r="Y4" s="33"/>
      <c r="Z4" s="7">
        <f>(Y4/4*3)/3</f>
        <v>0</v>
      </c>
      <c r="AA4" s="6">
        <f t="shared" ref="AA4:AA6" si="6">W4+Z4</f>
        <v>0</v>
      </c>
      <c r="AB4" s="32" t="s">
        <v>1</v>
      </c>
      <c r="AC4" s="33"/>
      <c r="AD4" s="7">
        <f t="shared" ref="AD4:AD21" si="7">AC4</f>
        <v>0</v>
      </c>
      <c r="AE4" s="32" t="s">
        <v>10</v>
      </c>
      <c r="AF4" s="33"/>
      <c r="AG4" s="7">
        <f t="shared" ref="AG4:AG21" si="8">(AF4/4)/3</f>
        <v>0</v>
      </c>
      <c r="AH4" s="6">
        <f t="shared" ref="AH4:AH21" si="9">AD4+AG4</f>
        <v>0</v>
      </c>
      <c r="AI4" s="32" t="s">
        <v>1</v>
      </c>
      <c r="AJ4" s="33"/>
      <c r="AK4" s="7">
        <f>AJ4*$AJ$2</f>
        <v>0</v>
      </c>
      <c r="AL4" s="6">
        <f t="shared" ref="AL4:AL21" si="10">AK4</f>
        <v>0</v>
      </c>
      <c r="AM4" s="32" t="s">
        <v>10</v>
      </c>
      <c r="AN4" s="33"/>
      <c r="AO4" s="7">
        <f>+AN4/3</f>
        <v>0</v>
      </c>
      <c r="AP4" s="119">
        <f t="shared" si="1"/>
        <v>0</v>
      </c>
      <c r="AQ4" s="117"/>
      <c r="AR4" s="93"/>
      <c r="AS4" s="148" t="str">
        <f t="shared" ref="AS4:AS13" si="11">IF(COUNT(I4,P4,T4,AA4,AH4,AL4,AP4,AQ4)&lt;8,"En attente réalisation",SUM(I4,P4,T4,AA4,AH4,AL4,AP4,AQ4)/8)</f>
        <v>En attente réalisation</v>
      </c>
      <c r="AT4" s="152" t="str">
        <f t="shared" ref="AT4:AT18" si="12">IF(AS4="En attente réalisation","Non attente Mod.8", IF(AND(AS4&gt;=12,I4&gt;=10,P4&gt;=10,T4&gt;10,AA4&gt;=10,AH4&gt;=10,AL4&gt;=10,AP4&gt;=10,AQ4&gt;=10),"OUI BRAVO","NON ECHEC"))</f>
        <v>Non attente Mod.8</v>
      </c>
    </row>
    <row r="5" spans="1:46" ht="33.75" x14ac:dyDescent="0.25">
      <c r="A5" s="15" t="s">
        <v>79</v>
      </c>
      <c r="B5" s="15" t="s">
        <v>87</v>
      </c>
      <c r="C5" s="13">
        <v>3</v>
      </c>
      <c r="D5" s="135"/>
      <c r="F5" s="32" t="s">
        <v>1</v>
      </c>
      <c r="G5" s="33"/>
      <c r="H5" s="3">
        <f t="shared" si="0"/>
        <v>0</v>
      </c>
      <c r="I5" s="100">
        <f t="shared" si="0"/>
        <v>0</v>
      </c>
      <c r="J5" s="32" t="s">
        <v>1</v>
      </c>
      <c r="K5" s="33"/>
      <c r="L5" s="3">
        <f t="shared" ref="L5:L20" si="13">K5*$K$2</f>
        <v>0</v>
      </c>
      <c r="M5" s="32" t="s">
        <v>29</v>
      </c>
      <c r="N5" s="33"/>
      <c r="O5" s="7">
        <f>N5/3</f>
        <v>0</v>
      </c>
      <c r="P5" s="6">
        <f t="shared" si="2"/>
        <v>0</v>
      </c>
      <c r="Q5" s="32" t="s">
        <v>1</v>
      </c>
      <c r="R5" s="33"/>
      <c r="S5" s="3">
        <f t="shared" si="3"/>
        <v>0</v>
      </c>
      <c r="T5" s="100">
        <f t="shared" si="4"/>
        <v>0</v>
      </c>
      <c r="U5" s="32" t="s">
        <v>1</v>
      </c>
      <c r="V5" s="33"/>
      <c r="W5" s="7">
        <f t="shared" si="5"/>
        <v>0</v>
      </c>
      <c r="X5" s="32" t="s">
        <v>22</v>
      </c>
      <c r="Y5" s="33"/>
      <c r="Z5" s="7">
        <f>(Y5/4*3)/3</f>
        <v>0</v>
      </c>
      <c r="AA5" s="6">
        <f t="shared" si="6"/>
        <v>0</v>
      </c>
      <c r="AB5" s="32" t="s">
        <v>1</v>
      </c>
      <c r="AC5" s="33"/>
      <c r="AD5" s="7">
        <f t="shared" si="7"/>
        <v>0</v>
      </c>
      <c r="AE5" s="32" t="s">
        <v>10</v>
      </c>
      <c r="AF5" s="33"/>
      <c r="AG5" s="7">
        <f t="shared" si="8"/>
        <v>0</v>
      </c>
      <c r="AH5" s="6">
        <f t="shared" si="9"/>
        <v>0</v>
      </c>
      <c r="AI5" s="32" t="s">
        <v>1</v>
      </c>
      <c r="AJ5" s="33"/>
      <c r="AK5" s="7">
        <f t="shared" ref="AK5:AK21" si="14">AJ5*$AJ$2</f>
        <v>0</v>
      </c>
      <c r="AL5" s="6">
        <f t="shared" si="10"/>
        <v>0</v>
      </c>
      <c r="AM5" s="32" t="s">
        <v>10</v>
      </c>
      <c r="AN5" s="33"/>
      <c r="AO5" s="7">
        <f t="shared" ref="AO5:AO21" si="15">+AN5/3</f>
        <v>0</v>
      </c>
      <c r="AP5" s="119">
        <f t="shared" si="1"/>
        <v>0</v>
      </c>
      <c r="AQ5" s="117"/>
      <c r="AR5" s="93"/>
      <c r="AS5" s="148" t="str">
        <f t="shared" si="11"/>
        <v>En attente réalisation</v>
      </c>
      <c r="AT5" s="152" t="str">
        <f t="shared" si="12"/>
        <v>Non attente Mod.8</v>
      </c>
    </row>
    <row r="6" spans="1:46" ht="33.75" customHeight="1" x14ac:dyDescent="0.25">
      <c r="A6" s="15" t="s">
        <v>80</v>
      </c>
      <c r="B6" s="15" t="s">
        <v>96</v>
      </c>
      <c r="C6" s="13">
        <v>4</v>
      </c>
      <c r="D6" s="135"/>
      <c r="F6" s="32" t="s">
        <v>1</v>
      </c>
      <c r="G6" s="33"/>
      <c r="H6" s="3">
        <f t="shared" si="0"/>
        <v>0</v>
      </c>
      <c r="I6" s="100">
        <f t="shared" si="0"/>
        <v>0</v>
      </c>
      <c r="J6" s="32" t="s">
        <v>1</v>
      </c>
      <c r="K6" s="33"/>
      <c r="L6" s="3">
        <f t="shared" si="13"/>
        <v>0</v>
      </c>
      <c r="M6" s="32" t="s">
        <v>29</v>
      </c>
      <c r="N6" s="33"/>
      <c r="O6" s="7">
        <f t="shared" ref="O6:O21" si="16">N6/3</f>
        <v>0</v>
      </c>
      <c r="P6" s="6">
        <f t="shared" si="2"/>
        <v>0</v>
      </c>
      <c r="Q6" s="32" t="s">
        <v>1</v>
      </c>
      <c r="R6" s="33"/>
      <c r="S6" s="3">
        <f t="shared" si="3"/>
        <v>0</v>
      </c>
      <c r="T6" s="100">
        <f t="shared" si="4"/>
        <v>0</v>
      </c>
      <c r="U6" s="32" t="s">
        <v>1</v>
      </c>
      <c r="V6" s="33"/>
      <c r="W6" s="7">
        <f t="shared" si="5"/>
        <v>0</v>
      </c>
      <c r="X6" s="32" t="s">
        <v>22</v>
      </c>
      <c r="Y6" s="33"/>
      <c r="Z6" s="7">
        <f>(Y6/4*3)/3</f>
        <v>0</v>
      </c>
      <c r="AA6" s="6">
        <f t="shared" si="6"/>
        <v>0</v>
      </c>
      <c r="AB6" s="32" t="s">
        <v>1</v>
      </c>
      <c r="AC6" s="33"/>
      <c r="AD6" s="7">
        <f t="shared" si="7"/>
        <v>0</v>
      </c>
      <c r="AE6" s="32" t="s">
        <v>10</v>
      </c>
      <c r="AF6" s="33"/>
      <c r="AG6" s="7">
        <f t="shared" si="8"/>
        <v>0</v>
      </c>
      <c r="AH6" s="6">
        <f t="shared" si="9"/>
        <v>0</v>
      </c>
      <c r="AI6" s="32" t="s">
        <v>1</v>
      </c>
      <c r="AJ6" s="33"/>
      <c r="AK6" s="7">
        <f t="shared" si="14"/>
        <v>0</v>
      </c>
      <c r="AL6" s="6">
        <f t="shared" si="10"/>
        <v>0</v>
      </c>
      <c r="AM6" s="32" t="s">
        <v>10</v>
      </c>
      <c r="AN6" s="33"/>
      <c r="AO6" s="7">
        <f t="shared" si="15"/>
        <v>0</v>
      </c>
      <c r="AP6" s="119">
        <f t="shared" si="1"/>
        <v>0</v>
      </c>
      <c r="AQ6" s="117"/>
      <c r="AR6" s="93"/>
      <c r="AS6" s="148" t="str">
        <f t="shared" si="11"/>
        <v>En attente réalisation</v>
      </c>
      <c r="AT6" s="152" t="str">
        <f t="shared" si="12"/>
        <v>Non attente Mod.8</v>
      </c>
    </row>
    <row r="7" spans="1:46" ht="33.75" customHeight="1" x14ac:dyDescent="0.25">
      <c r="A7" s="15" t="s">
        <v>81</v>
      </c>
      <c r="B7" s="15" t="s">
        <v>95</v>
      </c>
      <c r="C7" s="13">
        <v>5</v>
      </c>
      <c r="D7" s="135"/>
      <c r="F7" s="32" t="s">
        <v>1</v>
      </c>
      <c r="G7" s="33"/>
      <c r="H7" s="3">
        <f t="shared" si="0"/>
        <v>0</v>
      </c>
      <c r="I7" s="100">
        <f t="shared" si="0"/>
        <v>0</v>
      </c>
      <c r="J7" s="32" t="s">
        <v>1</v>
      </c>
      <c r="K7" s="33"/>
      <c r="L7" s="3">
        <f t="shared" si="13"/>
        <v>0</v>
      </c>
      <c r="M7" s="32" t="s">
        <v>29</v>
      </c>
      <c r="N7" s="33"/>
      <c r="O7" s="7">
        <f t="shared" si="16"/>
        <v>0</v>
      </c>
      <c r="P7" s="6">
        <f t="shared" si="2"/>
        <v>0</v>
      </c>
      <c r="Q7" s="32" t="s">
        <v>1</v>
      </c>
      <c r="R7" s="33"/>
      <c r="S7" s="3">
        <f t="shared" si="3"/>
        <v>0</v>
      </c>
      <c r="T7" s="100">
        <f t="shared" si="4"/>
        <v>0</v>
      </c>
      <c r="U7" s="32" t="s">
        <v>1</v>
      </c>
      <c r="V7" s="33"/>
      <c r="W7" s="7">
        <f>V7</f>
        <v>0</v>
      </c>
      <c r="X7" s="32" t="s">
        <v>22</v>
      </c>
      <c r="Y7" s="33"/>
      <c r="Z7" s="7">
        <f>(Y7/4*3)/3</f>
        <v>0</v>
      </c>
      <c r="AA7" s="6">
        <f>W7+Z7</f>
        <v>0</v>
      </c>
      <c r="AB7" s="32" t="s">
        <v>1</v>
      </c>
      <c r="AC7" s="33"/>
      <c r="AD7" s="7">
        <f t="shared" si="7"/>
        <v>0</v>
      </c>
      <c r="AE7" s="32" t="s">
        <v>10</v>
      </c>
      <c r="AF7" s="33"/>
      <c r="AG7" s="7">
        <f t="shared" si="8"/>
        <v>0</v>
      </c>
      <c r="AH7" s="6">
        <f t="shared" si="9"/>
        <v>0</v>
      </c>
      <c r="AI7" s="32" t="s">
        <v>1</v>
      </c>
      <c r="AJ7" s="33"/>
      <c r="AK7" s="7">
        <f t="shared" si="14"/>
        <v>0</v>
      </c>
      <c r="AL7" s="6">
        <f t="shared" si="10"/>
        <v>0</v>
      </c>
      <c r="AM7" s="32" t="s">
        <v>10</v>
      </c>
      <c r="AN7" s="33"/>
      <c r="AO7" s="7">
        <f t="shared" si="15"/>
        <v>0</v>
      </c>
      <c r="AP7" s="119">
        <f t="shared" si="1"/>
        <v>0</v>
      </c>
      <c r="AQ7" s="117"/>
      <c r="AR7" s="93"/>
      <c r="AS7" s="148" t="str">
        <f t="shared" si="11"/>
        <v>En attente réalisation</v>
      </c>
      <c r="AT7" s="152" t="str">
        <f t="shared" si="12"/>
        <v>Non attente Mod.8</v>
      </c>
    </row>
    <row r="8" spans="1:46" s="136" customFormat="1" x14ac:dyDescent="0.25">
      <c r="D8" s="156"/>
      <c r="F8" s="137"/>
      <c r="G8" s="138"/>
      <c r="I8" s="154"/>
      <c r="J8" s="137"/>
      <c r="K8" s="138"/>
      <c r="M8" s="137"/>
      <c r="N8" s="138"/>
      <c r="O8" s="155"/>
      <c r="P8" s="139"/>
      <c r="Q8" s="137"/>
      <c r="R8" s="138"/>
      <c r="T8" s="154"/>
      <c r="U8" s="137"/>
      <c r="V8" s="138"/>
      <c r="W8" s="155"/>
      <c r="X8" s="137"/>
      <c r="Y8" s="138"/>
      <c r="AA8" s="139"/>
      <c r="AB8" s="137"/>
      <c r="AC8" s="138"/>
      <c r="AD8" s="155"/>
      <c r="AE8" s="137"/>
      <c r="AF8" s="138"/>
      <c r="AG8" s="155"/>
      <c r="AH8" s="139"/>
      <c r="AI8" s="137"/>
      <c r="AJ8" s="138"/>
      <c r="AK8" s="155"/>
      <c r="AL8" s="139"/>
      <c r="AM8" s="137"/>
      <c r="AN8" s="138"/>
      <c r="AO8" s="155"/>
      <c r="AP8" s="139"/>
      <c r="AQ8" s="139"/>
      <c r="AR8" s="140"/>
      <c r="AS8" s="140"/>
      <c r="AT8" s="140"/>
    </row>
    <row r="9" spans="1:46" ht="33.75" x14ac:dyDescent="0.25">
      <c r="A9" s="15" t="s">
        <v>82</v>
      </c>
      <c r="B9" s="15" t="s">
        <v>94</v>
      </c>
      <c r="C9" s="13">
        <v>6</v>
      </c>
      <c r="D9" s="135"/>
      <c r="F9" s="32" t="s">
        <v>1</v>
      </c>
      <c r="G9" s="33"/>
      <c r="H9" s="3">
        <f t="shared" si="0"/>
        <v>0</v>
      </c>
      <c r="I9" s="100">
        <f t="shared" si="0"/>
        <v>0</v>
      </c>
      <c r="J9" s="32" t="s">
        <v>1</v>
      </c>
      <c r="K9" s="33"/>
      <c r="L9" s="3">
        <f t="shared" si="13"/>
        <v>0</v>
      </c>
      <c r="M9" s="32" t="s">
        <v>29</v>
      </c>
      <c r="N9" s="33"/>
      <c r="O9" s="7">
        <f t="shared" si="16"/>
        <v>0</v>
      </c>
      <c r="P9" s="6">
        <f t="shared" si="2"/>
        <v>0</v>
      </c>
      <c r="Q9" s="32" t="s">
        <v>1</v>
      </c>
      <c r="R9" s="33"/>
      <c r="S9" s="3">
        <f t="shared" si="3"/>
        <v>0</v>
      </c>
      <c r="T9" s="100">
        <f t="shared" si="4"/>
        <v>0</v>
      </c>
      <c r="U9" s="32" t="s">
        <v>1</v>
      </c>
      <c r="V9" s="33"/>
      <c r="W9" s="7">
        <f>V9</f>
        <v>0</v>
      </c>
      <c r="X9" s="32" t="s">
        <v>22</v>
      </c>
      <c r="Y9" s="33"/>
      <c r="Z9" s="7">
        <f>(Y9/4*3)/3</f>
        <v>0</v>
      </c>
      <c r="AA9" s="6">
        <f>W9+Z9</f>
        <v>0</v>
      </c>
      <c r="AB9" s="32" t="s">
        <v>1</v>
      </c>
      <c r="AC9" s="33"/>
      <c r="AD9" s="7">
        <f t="shared" si="7"/>
        <v>0</v>
      </c>
      <c r="AE9" s="32" t="s">
        <v>10</v>
      </c>
      <c r="AF9" s="33"/>
      <c r="AG9" s="7">
        <f t="shared" si="8"/>
        <v>0</v>
      </c>
      <c r="AH9" s="6">
        <f t="shared" si="9"/>
        <v>0</v>
      </c>
      <c r="AI9" s="32" t="s">
        <v>1</v>
      </c>
      <c r="AJ9" s="33"/>
      <c r="AK9" s="7">
        <f t="shared" si="14"/>
        <v>0</v>
      </c>
      <c r="AL9" s="6">
        <f t="shared" si="10"/>
        <v>0</v>
      </c>
      <c r="AM9" s="32" t="s">
        <v>10</v>
      </c>
      <c r="AN9" s="33"/>
      <c r="AO9" s="7">
        <f t="shared" si="15"/>
        <v>0</v>
      </c>
      <c r="AP9" s="119">
        <f t="shared" si="1"/>
        <v>0</v>
      </c>
      <c r="AQ9" s="117"/>
      <c r="AR9" s="93"/>
      <c r="AS9" s="148" t="str">
        <f t="shared" si="11"/>
        <v>En attente réalisation</v>
      </c>
      <c r="AT9" s="152" t="str">
        <f t="shared" si="12"/>
        <v>Non attente Mod.8</v>
      </c>
    </row>
    <row r="10" spans="1:46" ht="33.75" x14ac:dyDescent="0.25">
      <c r="A10" s="15" t="s">
        <v>83</v>
      </c>
      <c r="B10" s="15" t="s">
        <v>93</v>
      </c>
      <c r="C10" s="13">
        <v>7</v>
      </c>
      <c r="D10" s="135"/>
      <c r="F10" s="32" t="s">
        <v>1</v>
      </c>
      <c r="G10" s="33"/>
      <c r="H10" s="3">
        <f t="shared" si="0"/>
        <v>0</v>
      </c>
      <c r="I10" s="100">
        <f t="shared" si="0"/>
        <v>0</v>
      </c>
      <c r="J10" s="32" t="s">
        <v>1</v>
      </c>
      <c r="K10" s="33"/>
      <c r="L10" s="3">
        <f t="shared" si="13"/>
        <v>0</v>
      </c>
      <c r="M10" s="32" t="s">
        <v>29</v>
      </c>
      <c r="N10" s="33"/>
      <c r="O10" s="7">
        <f t="shared" si="16"/>
        <v>0</v>
      </c>
      <c r="P10" s="6">
        <f t="shared" si="2"/>
        <v>0</v>
      </c>
      <c r="Q10" s="32" t="s">
        <v>1</v>
      </c>
      <c r="R10" s="33"/>
      <c r="S10" s="3">
        <f t="shared" si="3"/>
        <v>0</v>
      </c>
      <c r="T10" s="100">
        <f t="shared" si="4"/>
        <v>0</v>
      </c>
      <c r="U10" s="32" t="s">
        <v>1</v>
      </c>
      <c r="V10" s="33"/>
      <c r="W10" s="7">
        <f>V10</f>
        <v>0</v>
      </c>
      <c r="X10" s="32" t="s">
        <v>22</v>
      </c>
      <c r="Y10" s="33"/>
      <c r="Z10" s="7">
        <f>(Y10/4*3)/3</f>
        <v>0</v>
      </c>
      <c r="AA10" s="6">
        <f>W10+Z10</f>
        <v>0</v>
      </c>
      <c r="AB10" s="32" t="s">
        <v>1</v>
      </c>
      <c r="AC10" s="33"/>
      <c r="AD10" s="7">
        <f t="shared" si="7"/>
        <v>0</v>
      </c>
      <c r="AE10" s="32" t="s">
        <v>10</v>
      </c>
      <c r="AF10" s="33"/>
      <c r="AG10" s="7">
        <f t="shared" si="8"/>
        <v>0</v>
      </c>
      <c r="AH10" s="6">
        <f t="shared" si="9"/>
        <v>0</v>
      </c>
      <c r="AI10" s="32" t="s">
        <v>1</v>
      </c>
      <c r="AJ10" s="33"/>
      <c r="AK10" s="7">
        <f t="shared" si="14"/>
        <v>0</v>
      </c>
      <c r="AL10" s="6">
        <f t="shared" si="10"/>
        <v>0</v>
      </c>
      <c r="AM10" s="32" t="s">
        <v>10</v>
      </c>
      <c r="AN10" s="33"/>
      <c r="AO10" s="7">
        <f t="shared" si="15"/>
        <v>0</v>
      </c>
      <c r="AP10" s="119">
        <f t="shared" si="1"/>
        <v>0</v>
      </c>
      <c r="AQ10" s="117"/>
      <c r="AR10" s="93"/>
      <c r="AS10" s="148" t="str">
        <f t="shared" si="11"/>
        <v>En attente réalisation</v>
      </c>
      <c r="AT10" s="152" t="str">
        <f t="shared" si="12"/>
        <v>Non attente Mod.8</v>
      </c>
    </row>
    <row r="11" spans="1:46" ht="33.75" x14ac:dyDescent="0.25">
      <c r="A11" s="15" t="s">
        <v>84</v>
      </c>
      <c r="B11" s="15" t="s">
        <v>92</v>
      </c>
      <c r="C11" s="13">
        <v>8</v>
      </c>
      <c r="D11" s="135"/>
      <c r="F11" s="32" t="s">
        <v>1</v>
      </c>
      <c r="G11" s="33"/>
      <c r="H11" s="3">
        <f t="shared" si="0"/>
        <v>0</v>
      </c>
      <c r="I11" s="100">
        <f t="shared" si="0"/>
        <v>0</v>
      </c>
      <c r="J11" s="32" t="s">
        <v>1</v>
      </c>
      <c r="K11" s="33"/>
      <c r="L11" s="3">
        <f t="shared" si="13"/>
        <v>0</v>
      </c>
      <c r="M11" s="32" t="s">
        <v>29</v>
      </c>
      <c r="N11" s="33"/>
      <c r="O11" s="7">
        <f t="shared" si="16"/>
        <v>0</v>
      </c>
      <c r="P11" s="6">
        <f t="shared" si="2"/>
        <v>0</v>
      </c>
      <c r="Q11" s="32" t="s">
        <v>1</v>
      </c>
      <c r="R11" s="33"/>
      <c r="S11" s="3">
        <f t="shared" si="3"/>
        <v>0</v>
      </c>
      <c r="T11" s="100">
        <f t="shared" si="4"/>
        <v>0</v>
      </c>
      <c r="U11" s="32" t="s">
        <v>1</v>
      </c>
      <c r="V11" s="33"/>
      <c r="W11" s="7">
        <f>V11</f>
        <v>0</v>
      </c>
      <c r="X11" s="32" t="s">
        <v>22</v>
      </c>
      <c r="Y11" s="33"/>
      <c r="Z11" s="7">
        <f>(Y11/4*3)/3</f>
        <v>0</v>
      </c>
      <c r="AA11" s="6">
        <f>W11+Z11</f>
        <v>0</v>
      </c>
      <c r="AB11" s="32" t="s">
        <v>1</v>
      </c>
      <c r="AC11" s="33"/>
      <c r="AD11" s="7">
        <f t="shared" si="7"/>
        <v>0</v>
      </c>
      <c r="AE11" s="32" t="s">
        <v>10</v>
      </c>
      <c r="AF11" s="33"/>
      <c r="AG11" s="7">
        <f t="shared" si="8"/>
        <v>0</v>
      </c>
      <c r="AH11" s="6">
        <f t="shared" si="9"/>
        <v>0</v>
      </c>
      <c r="AI11" s="32" t="s">
        <v>1</v>
      </c>
      <c r="AJ11" s="33"/>
      <c r="AK11" s="7">
        <f t="shared" si="14"/>
        <v>0</v>
      </c>
      <c r="AL11" s="6">
        <f t="shared" si="10"/>
        <v>0</v>
      </c>
      <c r="AM11" s="32" t="s">
        <v>10</v>
      </c>
      <c r="AN11" s="33"/>
      <c r="AO11" s="7">
        <f t="shared" si="15"/>
        <v>0</v>
      </c>
      <c r="AP11" s="119">
        <f t="shared" si="1"/>
        <v>0</v>
      </c>
      <c r="AQ11" s="117"/>
      <c r="AR11" s="93"/>
      <c r="AS11" s="148" t="str">
        <f t="shared" si="11"/>
        <v>En attente réalisation</v>
      </c>
      <c r="AT11" s="152" t="str">
        <f t="shared" si="12"/>
        <v>Non attente Mod.8</v>
      </c>
    </row>
    <row r="12" spans="1:46" ht="35.25" customHeight="1" x14ac:dyDescent="0.25">
      <c r="A12" s="15" t="s">
        <v>85</v>
      </c>
      <c r="B12" s="15" t="s">
        <v>91</v>
      </c>
      <c r="C12" s="13">
        <v>9</v>
      </c>
      <c r="D12" s="135"/>
      <c r="F12" s="32" t="s">
        <v>1</v>
      </c>
      <c r="G12" s="33"/>
      <c r="H12" s="3">
        <f t="shared" si="0"/>
        <v>0</v>
      </c>
      <c r="I12" s="100">
        <f t="shared" si="0"/>
        <v>0</v>
      </c>
      <c r="J12" s="32" t="s">
        <v>1</v>
      </c>
      <c r="K12" s="33"/>
      <c r="L12" s="3">
        <f t="shared" si="13"/>
        <v>0</v>
      </c>
      <c r="M12" s="32" t="s">
        <v>29</v>
      </c>
      <c r="N12" s="33"/>
      <c r="O12" s="7">
        <f t="shared" si="16"/>
        <v>0</v>
      </c>
      <c r="P12" s="6">
        <f t="shared" si="2"/>
        <v>0</v>
      </c>
      <c r="Q12" s="32" t="s">
        <v>1</v>
      </c>
      <c r="R12" s="33"/>
      <c r="S12" s="3">
        <f t="shared" si="3"/>
        <v>0</v>
      </c>
      <c r="T12" s="100">
        <f t="shared" si="4"/>
        <v>0</v>
      </c>
      <c r="U12" s="32" t="s">
        <v>1</v>
      </c>
      <c r="V12" s="33"/>
      <c r="W12" s="7">
        <f>V12</f>
        <v>0</v>
      </c>
      <c r="X12" s="32" t="s">
        <v>22</v>
      </c>
      <c r="Y12" s="33"/>
      <c r="Z12" s="7">
        <f>(Y12/4*3)/3</f>
        <v>0</v>
      </c>
      <c r="AA12" s="6">
        <f>W12+Z12</f>
        <v>0</v>
      </c>
      <c r="AB12" s="32" t="s">
        <v>1</v>
      </c>
      <c r="AC12" s="33"/>
      <c r="AD12" s="7">
        <f t="shared" si="7"/>
        <v>0</v>
      </c>
      <c r="AE12" s="32" t="s">
        <v>10</v>
      </c>
      <c r="AF12" s="33"/>
      <c r="AG12" s="7">
        <f t="shared" si="8"/>
        <v>0</v>
      </c>
      <c r="AH12" s="6">
        <f t="shared" si="9"/>
        <v>0</v>
      </c>
      <c r="AI12" s="32" t="s">
        <v>1</v>
      </c>
      <c r="AJ12" s="33"/>
      <c r="AK12" s="7">
        <f t="shared" si="14"/>
        <v>0</v>
      </c>
      <c r="AL12" s="6">
        <f t="shared" si="10"/>
        <v>0</v>
      </c>
      <c r="AM12" s="32" t="s">
        <v>10</v>
      </c>
      <c r="AN12" s="33"/>
      <c r="AO12" s="7">
        <f t="shared" si="15"/>
        <v>0</v>
      </c>
      <c r="AP12" s="119">
        <f t="shared" si="1"/>
        <v>0</v>
      </c>
      <c r="AQ12" s="117"/>
      <c r="AR12" s="93"/>
      <c r="AS12" s="148" t="str">
        <f t="shared" si="11"/>
        <v>En attente réalisation</v>
      </c>
      <c r="AT12" s="152" t="str">
        <f t="shared" si="12"/>
        <v>Non attente Mod.8</v>
      </c>
    </row>
    <row r="13" spans="1:46" ht="35.25" customHeight="1" x14ac:dyDescent="0.25">
      <c r="A13" s="15" t="s">
        <v>86</v>
      </c>
      <c r="B13" s="15" t="s">
        <v>90</v>
      </c>
      <c r="C13" s="13">
        <v>10</v>
      </c>
      <c r="D13" s="135"/>
      <c r="F13" s="32" t="s">
        <v>1</v>
      </c>
      <c r="G13" s="33"/>
      <c r="H13" s="3">
        <f t="shared" si="0"/>
        <v>0</v>
      </c>
      <c r="I13" s="100">
        <f t="shared" si="0"/>
        <v>0</v>
      </c>
      <c r="J13" s="32" t="s">
        <v>1</v>
      </c>
      <c r="K13" s="33"/>
      <c r="L13" s="3">
        <f t="shared" si="13"/>
        <v>0</v>
      </c>
      <c r="M13" s="32" t="s">
        <v>29</v>
      </c>
      <c r="N13" s="33"/>
      <c r="O13" s="7">
        <f t="shared" si="16"/>
        <v>0</v>
      </c>
      <c r="P13" s="6">
        <f t="shared" si="2"/>
        <v>0</v>
      </c>
      <c r="Q13" s="32" t="s">
        <v>1</v>
      </c>
      <c r="R13" s="33"/>
      <c r="S13" s="3">
        <f t="shared" si="3"/>
        <v>0</v>
      </c>
      <c r="T13" s="100">
        <f t="shared" si="4"/>
        <v>0</v>
      </c>
      <c r="U13" s="32" t="s">
        <v>1</v>
      </c>
      <c r="V13" s="33"/>
      <c r="W13" s="7">
        <f>V13</f>
        <v>0</v>
      </c>
      <c r="X13" s="32" t="s">
        <v>22</v>
      </c>
      <c r="Y13" s="33"/>
      <c r="Z13" s="7">
        <f>(Y13/4*3)/3</f>
        <v>0</v>
      </c>
      <c r="AA13" s="6">
        <f>W13+Z13</f>
        <v>0</v>
      </c>
      <c r="AB13" s="32" t="s">
        <v>1</v>
      </c>
      <c r="AC13" s="33"/>
      <c r="AD13" s="7">
        <f t="shared" si="7"/>
        <v>0</v>
      </c>
      <c r="AE13" s="32" t="s">
        <v>10</v>
      </c>
      <c r="AF13" s="33"/>
      <c r="AG13" s="7">
        <f t="shared" si="8"/>
        <v>0</v>
      </c>
      <c r="AH13" s="6">
        <f t="shared" si="9"/>
        <v>0</v>
      </c>
      <c r="AI13" s="32" t="s">
        <v>1</v>
      </c>
      <c r="AJ13" s="33"/>
      <c r="AK13" s="7">
        <f t="shared" si="14"/>
        <v>0</v>
      </c>
      <c r="AL13" s="6">
        <f t="shared" si="10"/>
        <v>0</v>
      </c>
      <c r="AM13" s="32" t="s">
        <v>10</v>
      </c>
      <c r="AN13" s="33"/>
      <c r="AO13" s="7">
        <f t="shared" si="15"/>
        <v>0</v>
      </c>
      <c r="AP13" s="119">
        <f t="shared" si="1"/>
        <v>0</v>
      </c>
      <c r="AQ13" s="117"/>
      <c r="AR13" s="93"/>
      <c r="AS13" s="148" t="str">
        <f t="shared" si="11"/>
        <v>En attente réalisation</v>
      </c>
      <c r="AT13" s="152" t="str">
        <f t="shared" si="12"/>
        <v>Non attente Mod.8</v>
      </c>
    </row>
    <row r="14" spans="1:46" s="136" customFormat="1" x14ac:dyDescent="0.25">
      <c r="D14" s="156"/>
      <c r="I14" s="154"/>
      <c r="O14" s="155"/>
      <c r="P14" s="139"/>
      <c r="T14" s="154"/>
      <c r="W14" s="155"/>
      <c r="AA14" s="139"/>
      <c r="AD14" s="155"/>
      <c r="AG14" s="155"/>
      <c r="AH14" s="139"/>
      <c r="AK14" s="155"/>
      <c r="AL14" s="139"/>
      <c r="AO14" s="155"/>
      <c r="AP14" s="139"/>
      <c r="AQ14" s="139"/>
      <c r="AR14" s="141"/>
      <c r="AS14" s="140"/>
      <c r="AT14" s="140"/>
    </row>
    <row r="15" spans="1:46" ht="33.75" x14ac:dyDescent="0.25">
      <c r="A15" s="15" t="s">
        <v>77</v>
      </c>
      <c r="B15" s="15" t="s">
        <v>89</v>
      </c>
      <c r="C15" s="13">
        <v>11</v>
      </c>
      <c r="D15" s="135"/>
      <c r="F15" s="32" t="s">
        <v>1</v>
      </c>
      <c r="G15" s="33"/>
      <c r="H15" s="3">
        <f t="shared" si="0"/>
        <v>0</v>
      </c>
      <c r="I15" s="100">
        <f t="shared" si="0"/>
        <v>0</v>
      </c>
      <c r="J15" s="32" t="s">
        <v>1</v>
      </c>
      <c r="K15" s="33"/>
      <c r="L15" s="3">
        <f t="shared" si="13"/>
        <v>0</v>
      </c>
      <c r="M15" s="32" t="s">
        <v>29</v>
      </c>
      <c r="N15" s="33"/>
      <c r="O15" s="7">
        <f t="shared" si="16"/>
        <v>0</v>
      </c>
      <c r="P15" s="6">
        <f t="shared" si="2"/>
        <v>0</v>
      </c>
      <c r="Q15" s="32" t="s">
        <v>1</v>
      </c>
      <c r="R15" s="33"/>
      <c r="S15" s="3">
        <f t="shared" si="3"/>
        <v>0</v>
      </c>
      <c r="T15" s="100">
        <f t="shared" si="4"/>
        <v>0</v>
      </c>
      <c r="U15" s="32" t="s">
        <v>1</v>
      </c>
      <c r="V15" s="33"/>
      <c r="W15" s="7">
        <f>V15</f>
        <v>0</v>
      </c>
      <c r="X15" s="32" t="s">
        <v>22</v>
      </c>
      <c r="Y15" s="33"/>
      <c r="Z15" s="7">
        <f>(Y15/4*3)/3</f>
        <v>0</v>
      </c>
      <c r="AA15" s="6">
        <f>W15+Z15</f>
        <v>0</v>
      </c>
      <c r="AB15" s="32" t="s">
        <v>1</v>
      </c>
      <c r="AC15" s="33"/>
      <c r="AD15" s="7">
        <f t="shared" si="7"/>
        <v>0</v>
      </c>
      <c r="AE15" s="32" t="s">
        <v>10</v>
      </c>
      <c r="AF15" s="33"/>
      <c r="AG15" s="7">
        <f t="shared" si="8"/>
        <v>0</v>
      </c>
      <c r="AH15" s="6">
        <f t="shared" si="9"/>
        <v>0</v>
      </c>
      <c r="AI15" s="32" t="s">
        <v>1</v>
      </c>
      <c r="AJ15" s="33"/>
      <c r="AK15" s="7">
        <f t="shared" si="14"/>
        <v>0</v>
      </c>
      <c r="AL15" s="6">
        <f t="shared" si="10"/>
        <v>0</v>
      </c>
      <c r="AM15" s="32" t="s">
        <v>10</v>
      </c>
      <c r="AN15" s="33"/>
      <c r="AO15" s="7">
        <f t="shared" si="15"/>
        <v>0</v>
      </c>
      <c r="AP15" s="119">
        <f t="shared" si="1"/>
        <v>0</v>
      </c>
      <c r="AQ15" s="117"/>
      <c r="AR15" s="93"/>
      <c r="AS15" s="148" t="str">
        <f>IF(COUNT(I15,P15,T15,AA15,AH15,AL15,AP15,AQ15)&lt;8,"En attente réalisation",SUM(I15,P15,T15,AA15,AH15,AL15,AP15,AQ15)/8)</f>
        <v>En attente réalisation</v>
      </c>
      <c r="AT15" s="152" t="str">
        <f t="shared" si="12"/>
        <v>Non attente Mod.8</v>
      </c>
    </row>
    <row r="16" spans="1:46" ht="34.5" customHeight="1" x14ac:dyDescent="0.25">
      <c r="A16" s="15" t="s">
        <v>78</v>
      </c>
      <c r="B16" s="15" t="s">
        <v>88</v>
      </c>
      <c r="C16" s="13">
        <v>12</v>
      </c>
      <c r="D16" s="135"/>
      <c r="F16" s="32" t="s">
        <v>1</v>
      </c>
      <c r="G16" s="33"/>
      <c r="H16" s="3">
        <f t="shared" si="0"/>
        <v>0</v>
      </c>
      <c r="I16" s="100">
        <f t="shared" si="0"/>
        <v>0</v>
      </c>
      <c r="J16" s="32" t="s">
        <v>1</v>
      </c>
      <c r="K16" s="33"/>
      <c r="L16" s="3">
        <f t="shared" si="13"/>
        <v>0</v>
      </c>
      <c r="M16" s="32" t="s">
        <v>29</v>
      </c>
      <c r="N16" s="33"/>
      <c r="O16" s="7">
        <f t="shared" si="16"/>
        <v>0</v>
      </c>
      <c r="P16" s="6">
        <f t="shared" si="2"/>
        <v>0</v>
      </c>
      <c r="Q16" s="32" t="s">
        <v>1</v>
      </c>
      <c r="R16" s="33"/>
      <c r="S16" s="3">
        <f t="shared" si="3"/>
        <v>0</v>
      </c>
      <c r="T16" s="100">
        <f t="shared" si="4"/>
        <v>0</v>
      </c>
      <c r="U16" s="32" t="s">
        <v>1</v>
      </c>
      <c r="V16" s="33"/>
      <c r="W16" s="7">
        <f>V16</f>
        <v>0</v>
      </c>
      <c r="X16" s="32" t="s">
        <v>22</v>
      </c>
      <c r="Y16" s="33"/>
      <c r="Z16" s="7">
        <f>(Y16/4*3)/3</f>
        <v>0</v>
      </c>
      <c r="AA16" s="6">
        <f>W16+Z16</f>
        <v>0</v>
      </c>
      <c r="AB16" s="32" t="s">
        <v>1</v>
      </c>
      <c r="AC16" s="33"/>
      <c r="AD16" s="7">
        <f t="shared" si="7"/>
        <v>0</v>
      </c>
      <c r="AE16" s="32" t="s">
        <v>10</v>
      </c>
      <c r="AF16" s="33"/>
      <c r="AG16" s="7">
        <f t="shared" si="8"/>
        <v>0</v>
      </c>
      <c r="AH16" s="6">
        <f t="shared" si="9"/>
        <v>0</v>
      </c>
      <c r="AI16" s="32" t="s">
        <v>1</v>
      </c>
      <c r="AJ16" s="33"/>
      <c r="AK16" s="7">
        <f t="shared" si="14"/>
        <v>0</v>
      </c>
      <c r="AL16" s="6">
        <f t="shared" si="10"/>
        <v>0</v>
      </c>
      <c r="AM16" s="32" t="s">
        <v>10</v>
      </c>
      <c r="AN16" s="33"/>
      <c r="AO16" s="7">
        <f t="shared" si="15"/>
        <v>0</v>
      </c>
      <c r="AP16" s="119">
        <f t="shared" si="1"/>
        <v>0</v>
      </c>
      <c r="AQ16" s="117"/>
      <c r="AR16" s="93"/>
      <c r="AS16" s="148" t="str">
        <f>IF(COUNT(I16,P16,T16,AA16,AH16,AL16,AP16,AQ16)&lt;8,"En attente réalisation",SUM(I16,P16,T16,AA16,AH16,AL16,AP16,AQ16)/8)</f>
        <v>En attente réalisation</v>
      </c>
      <c r="AT16" s="152" t="str">
        <f t="shared" si="12"/>
        <v>Non attente Mod.8</v>
      </c>
    </row>
    <row r="17" spans="1:47" ht="33.75" x14ac:dyDescent="0.25">
      <c r="A17" s="15" t="s">
        <v>79</v>
      </c>
      <c r="B17" s="15" t="s">
        <v>87</v>
      </c>
      <c r="C17" s="13">
        <v>13</v>
      </c>
      <c r="D17" s="135"/>
      <c r="F17" s="32" t="s">
        <v>1</v>
      </c>
      <c r="G17" s="33"/>
      <c r="H17" s="3">
        <f t="shared" si="0"/>
        <v>0</v>
      </c>
      <c r="I17" s="100">
        <f t="shared" si="0"/>
        <v>0</v>
      </c>
      <c r="J17" s="32" t="s">
        <v>1</v>
      </c>
      <c r="K17" s="33"/>
      <c r="L17" s="3">
        <f t="shared" si="13"/>
        <v>0</v>
      </c>
      <c r="M17" s="32" t="s">
        <v>29</v>
      </c>
      <c r="N17" s="33"/>
      <c r="O17" s="7">
        <f t="shared" si="16"/>
        <v>0</v>
      </c>
      <c r="P17" s="6">
        <f t="shared" si="2"/>
        <v>0</v>
      </c>
      <c r="Q17" s="32" t="s">
        <v>1</v>
      </c>
      <c r="R17" s="33"/>
      <c r="S17" s="3">
        <f t="shared" si="3"/>
        <v>0</v>
      </c>
      <c r="T17" s="100">
        <f t="shared" si="4"/>
        <v>0</v>
      </c>
      <c r="U17" s="32" t="s">
        <v>1</v>
      </c>
      <c r="V17" s="33"/>
      <c r="W17" s="7">
        <f>V17</f>
        <v>0</v>
      </c>
      <c r="X17" s="32" t="s">
        <v>22</v>
      </c>
      <c r="Y17" s="33"/>
      <c r="Z17" s="7">
        <f>(Y17/4*3)/3</f>
        <v>0</v>
      </c>
      <c r="AA17" s="6">
        <f>W17+Z17</f>
        <v>0</v>
      </c>
      <c r="AB17" s="32" t="s">
        <v>1</v>
      </c>
      <c r="AC17" s="33"/>
      <c r="AD17" s="7">
        <f t="shared" si="7"/>
        <v>0</v>
      </c>
      <c r="AE17" s="32" t="s">
        <v>10</v>
      </c>
      <c r="AF17" s="33"/>
      <c r="AG17" s="7">
        <f t="shared" si="8"/>
        <v>0</v>
      </c>
      <c r="AH17" s="6">
        <f t="shared" si="9"/>
        <v>0</v>
      </c>
      <c r="AI17" s="32" t="s">
        <v>1</v>
      </c>
      <c r="AJ17" s="33"/>
      <c r="AK17" s="7">
        <f t="shared" si="14"/>
        <v>0</v>
      </c>
      <c r="AL17" s="6">
        <f t="shared" si="10"/>
        <v>0</v>
      </c>
      <c r="AM17" s="32" t="s">
        <v>10</v>
      </c>
      <c r="AN17" s="33"/>
      <c r="AO17" s="7">
        <f t="shared" si="15"/>
        <v>0</v>
      </c>
      <c r="AP17" s="119">
        <f t="shared" si="1"/>
        <v>0</v>
      </c>
      <c r="AQ17" s="117"/>
      <c r="AR17" s="93"/>
      <c r="AS17" s="148" t="str">
        <f>IF(COUNT(I17,P17,T17,AA17,AH17,AL17,AP17,AQ17)&lt;8,"En attente réalisation",SUM(I17,P17,T17,AA17,AH17,AL17,AP17,AQ17)/8)</f>
        <v>En attente réalisation</v>
      </c>
      <c r="AT17" s="152" t="str">
        <f t="shared" si="12"/>
        <v>Non attente Mod.8</v>
      </c>
    </row>
    <row r="18" spans="1:47" ht="33.75" x14ac:dyDescent="0.25">
      <c r="A18" s="15" t="s">
        <v>79</v>
      </c>
      <c r="B18" s="15" t="s">
        <v>87</v>
      </c>
      <c r="C18" s="13">
        <v>14</v>
      </c>
      <c r="D18" s="135"/>
      <c r="F18" s="32" t="s">
        <v>1</v>
      </c>
      <c r="G18" s="33"/>
      <c r="H18" s="3">
        <f t="shared" si="0"/>
        <v>0</v>
      </c>
      <c r="I18" s="100">
        <f t="shared" si="0"/>
        <v>0</v>
      </c>
      <c r="J18" s="32" t="s">
        <v>1</v>
      </c>
      <c r="K18" s="33"/>
      <c r="L18" s="3">
        <f t="shared" si="13"/>
        <v>0</v>
      </c>
      <c r="M18" s="32" t="s">
        <v>29</v>
      </c>
      <c r="N18" s="33"/>
      <c r="O18" s="7">
        <f t="shared" si="16"/>
        <v>0</v>
      </c>
      <c r="P18" s="6">
        <f t="shared" si="2"/>
        <v>0</v>
      </c>
      <c r="Q18" s="32" t="s">
        <v>1</v>
      </c>
      <c r="R18" s="33"/>
      <c r="S18" s="3">
        <f t="shared" si="3"/>
        <v>0</v>
      </c>
      <c r="T18" s="100">
        <f t="shared" si="4"/>
        <v>0</v>
      </c>
      <c r="U18" s="32" t="s">
        <v>1</v>
      </c>
      <c r="V18" s="33"/>
      <c r="W18" s="7">
        <f>V18</f>
        <v>0</v>
      </c>
      <c r="X18" s="32" t="s">
        <v>22</v>
      </c>
      <c r="Y18" s="33"/>
      <c r="Z18" s="7">
        <f>(Y18/4*3)/3</f>
        <v>0</v>
      </c>
      <c r="AA18" s="6">
        <f>W18+Z18</f>
        <v>0</v>
      </c>
      <c r="AB18" s="32" t="s">
        <v>1</v>
      </c>
      <c r="AC18" s="33"/>
      <c r="AD18" s="7">
        <f t="shared" si="7"/>
        <v>0</v>
      </c>
      <c r="AE18" s="32" t="s">
        <v>10</v>
      </c>
      <c r="AF18" s="33"/>
      <c r="AG18" s="7">
        <f t="shared" si="8"/>
        <v>0</v>
      </c>
      <c r="AH18" s="6">
        <f t="shared" si="9"/>
        <v>0</v>
      </c>
      <c r="AI18" s="32" t="s">
        <v>1</v>
      </c>
      <c r="AJ18" s="33"/>
      <c r="AK18" s="7">
        <f t="shared" si="14"/>
        <v>0</v>
      </c>
      <c r="AL18" s="6">
        <f t="shared" si="10"/>
        <v>0</v>
      </c>
      <c r="AM18" s="32" t="s">
        <v>10</v>
      </c>
      <c r="AN18" s="33"/>
      <c r="AO18" s="7">
        <f t="shared" si="15"/>
        <v>0</v>
      </c>
      <c r="AP18" s="119">
        <f t="shared" si="1"/>
        <v>0</v>
      </c>
      <c r="AQ18" s="117"/>
      <c r="AR18" s="93"/>
      <c r="AS18" s="148" t="str">
        <f>IF(COUNT(I18,P18,T18,AA18,AH18,AL18,AP18,AQ18)&lt;8,"En attente réalisation",SUM(I18,P18,T18,AA18,AH18,AL18,AP18,AQ18)/8)</f>
        <v>En attente réalisation</v>
      </c>
      <c r="AT18" s="152" t="str">
        <f t="shared" si="12"/>
        <v>Non attente Mod.8</v>
      </c>
    </row>
    <row r="19" spans="1:47" s="136" customFormat="1" x14ac:dyDescent="0.25">
      <c r="I19" s="154"/>
      <c r="O19" s="155"/>
      <c r="P19" s="139"/>
      <c r="T19" s="154"/>
      <c r="W19" s="155"/>
      <c r="AA19" s="139"/>
      <c r="AD19" s="155"/>
      <c r="AG19" s="155"/>
      <c r="AH19" s="139"/>
      <c r="AK19" s="155"/>
      <c r="AL19" s="139"/>
      <c r="AO19" s="155"/>
      <c r="AP19" s="139"/>
    </row>
    <row r="20" spans="1:47" ht="64.5" customHeight="1" x14ac:dyDescent="0.25">
      <c r="A20" s="122" t="s">
        <v>112</v>
      </c>
      <c r="B20" s="123" t="s">
        <v>68</v>
      </c>
      <c r="C20" s="70" t="s">
        <v>64</v>
      </c>
      <c r="D20" s="66"/>
      <c r="E20" s="124" t="s">
        <v>69</v>
      </c>
      <c r="F20" s="32" t="s">
        <v>1</v>
      </c>
      <c r="G20" s="125"/>
      <c r="H20" s="3">
        <f t="shared" si="0"/>
        <v>0</v>
      </c>
      <c r="I20" s="100">
        <f t="shared" si="0"/>
        <v>0</v>
      </c>
      <c r="J20" s="67" t="s">
        <v>1</v>
      </c>
      <c r="K20" s="68"/>
      <c r="L20" s="3">
        <f t="shared" si="13"/>
        <v>0</v>
      </c>
      <c r="M20" s="67" t="s">
        <v>29</v>
      </c>
      <c r="N20" s="68">
        <v>0</v>
      </c>
      <c r="O20" s="7">
        <f t="shared" si="16"/>
        <v>0</v>
      </c>
      <c r="P20" s="6">
        <f t="shared" si="2"/>
        <v>0</v>
      </c>
      <c r="Q20" s="126" t="s">
        <v>1</v>
      </c>
      <c r="R20" s="127"/>
      <c r="S20" s="3">
        <f t="shared" si="3"/>
        <v>0</v>
      </c>
      <c r="T20" s="100">
        <f t="shared" si="4"/>
        <v>0</v>
      </c>
      <c r="U20" s="67" t="s">
        <v>22</v>
      </c>
      <c r="V20" s="68"/>
      <c r="W20" s="7">
        <f>V20</f>
        <v>0</v>
      </c>
      <c r="X20" s="32" t="s">
        <v>22</v>
      </c>
      <c r="Y20" s="33"/>
      <c r="Z20" s="7">
        <f>(Y20/4*3)/3</f>
        <v>0</v>
      </c>
      <c r="AA20" s="6">
        <f>W20+Z20</f>
        <v>0</v>
      </c>
      <c r="AB20" s="67" t="s">
        <v>1</v>
      </c>
      <c r="AC20" s="68"/>
      <c r="AD20" s="7">
        <f t="shared" si="7"/>
        <v>0</v>
      </c>
      <c r="AE20" s="67" t="s">
        <v>10</v>
      </c>
      <c r="AF20" s="68"/>
      <c r="AG20" s="7">
        <f t="shared" si="8"/>
        <v>0</v>
      </c>
      <c r="AH20" s="6">
        <f t="shared" si="9"/>
        <v>0</v>
      </c>
      <c r="AI20" s="126" t="s">
        <v>1</v>
      </c>
      <c r="AJ20" s="127"/>
      <c r="AK20" s="7">
        <f t="shared" si="14"/>
        <v>0</v>
      </c>
      <c r="AL20" s="6">
        <f t="shared" si="10"/>
        <v>0</v>
      </c>
      <c r="AM20" s="67" t="s">
        <v>10</v>
      </c>
      <c r="AN20" s="68"/>
      <c r="AO20" s="7">
        <f t="shared" si="15"/>
        <v>0</v>
      </c>
      <c r="AP20" s="119">
        <f t="shared" si="1"/>
        <v>0</v>
      </c>
      <c r="AQ20" s="101"/>
      <c r="AR20" s="121"/>
      <c r="AS20" s="102">
        <f>(I20+P20+T20+AA20+AH20+AL20+AP20+AQ20)/8</f>
        <v>0</v>
      </c>
      <c r="AT20" s="128" t="str">
        <f>IF((AS20&lt;12),"ECHEC","BRAVO")</f>
        <v>ECHEC</v>
      </c>
      <c r="AU20" s="12" t="s">
        <v>109</v>
      </c>
    </row>
    <row r="21" spans="1:47" ht="58.5" customHeight="1" x14ac:dyDescent="0.25">
      <c r="A21" s="122" t="s">
        <v>112</v>
      </c>
      <c r="B21" s="129" t="s">
        <v>113</v>
      </c>
      <c r="C21" s="70" t="s">
        <v>110</v>
      </c>
      <c r="D21" s="66"/>
      <c r="E21" s="124" t="s">
        <v>69</v>
      </c>
      <c r="F21" s="85" t="s">
        <v>1</v>
      </c>
      <c r="G21" s="86"/>
      <c r="H21" s="3">
        <f t="shared" ref="H21" si="17">G21</f>
        <v>0</v>
      </c>
      <c r="I21" s="130" t="s">
        <v>111</v>
      </c>
      <c r="J21" s="67" t="s">
        <v>1</v>
      </c>
      <c r="K21" s="68"/>
      <c r="L21" s="3">
        <f t="shared" ref="L21" si="18">K21*$K$2</f>
        <v>0</v>
      </c>
      <c r="M21" s="67" t="s">
        <v>29</v>
      </c>
      <c r="N21" s="68"/>
      <c r="O21" s="7">
        <f t="shared" si="16"/>
        <v>0</v>
      </c>
      <c r="P21" s="120" t="s">
        <v>111</v>
      </c>
      <c r="Q21" s="67" t="s">
        <v>1</v>
      </c>
      <c r="R21" s="68"/>
      <c r="S21" s="3">
        <f>R21*$R$2</f>
        <v>0</v>
      </c>
      <c r="T21" s="100">
        <f t="shared" si="4"/>
        <v>0</v>
      </c>
      <c r="U21" s="67" t="s">
        <v>22</v>
      </c>
      <c r="V21" s="68"/>
      <c r="W21" s="7">
        <f>V21</f>
        <v>0</v>
      </c>
      <c r="X21" s="32" t="s">
        <v>22</v>
      </c>
      <c r="Y21" s="33"/>
      <c r="Z21" s="7">
        <f>(Y21/4*3)/3</f>
        <v>0</v>
      </c>
      <c r="AA21" s="6">
        <f>W21+Z21</f>
        <v>0</v>
      </c>
      <c r="AB21" s="67" t="s">
        <v>1</v>
      </c>
      <c r="AC21" s="68"/>
      <c r="AD21" s="7">
        <f t="shared" si="7"/>
        <v>0</v>
      </c>
      <c r="AE21" s="67" t="s">
        <v>10</v>
      </c>
      <c r="AF21" s="68"/>
      <c r="AG21" s="7">
        <f t="shared" si="8"/>
        <v>0</v>
      </c>
      <c r="AH21" s="6">
        <f t="shared" si="9"/>
        <v>0</v>
      </c>
      <c r="AI21" s="126" t="s">
        <v>1</v>
      </c>
      <c r="AJ21" s="127"/>
      <c r="AK21" s="7">
        <f t="shared" si="14"/>
        <v>0</v>
      </c>
      <c r="AL21" s="6">
        <f t="shared" si="10"/>
        <v>0</v>
      </c>
      <c r="AM21" s="67" t="s">
        <v>10</v>
      </c>
      <c r="AN21" s="68"/>
      <c r="AO21" s="7">
        <f t="shared" si="15"/>
        <v>0</v>
      </c>
      <c r="AP21" s="119">
        <f t="shared" si="1"/>
        <v>0</v>
      </c>
      <c r="AQ21" s="131" t="s">
        <v>114</v>
      </c>
      <c r="AR21" s="132" t="s">
        <v>114</v>
      </c>
      <c r="AS21" s="133" t="s">
        <v>114</v>
      </c>
      <c r="AT21" s="134" t="s">
        <v>115</v>
      </c>
      <c r="AU21" s="12" t="s">
        <v>109</v>
      </c>
    </row>
    <row r="25" spans="1:47" x14ac:dyDescent="0.25">
      <c r="A25" s="15" t="s">
        <v>120</v>
      </c>
    </row>
    <row r="26" spans="1:47" x14ac:dyDescent="0.25">
      <c r="A26" s="15">
        <v>1</v>
      </c>
    </row>
    <row r="27" spans="1:47" x14ac:dyDescent="0.25">
      <c r="A27" s="15">
        <v>2</v>
      </c>
    </row>
    <row r="28" spans="1:47" x14ac:dyDescent="0.25">
      <c r="A28" s="15">
        <v>3</v>
      </c>
    </row>
    <row r="29" spans="1:47" x14ac:dyDescent="0.25">
      <c r="A29" s="15">
        <v>4</v>
      </c>
    </row>
    <row r="30" spans="1:47" x14ac:dyDescent="0.25">
      <c r="A30" s="15">
        <v>5</v>
      </c>
    </row>
    <row r="31" spans="1:47" x14ac:dyDescent="0.25">
      <c r="A31" s="15">
        <v>6</v>
      </c>
    </row>
    <row r="32" spans="1:47" x14ac:dyDescent="0.25">
      <c r="A32" s="15">
        <v>7</v>
      </c>
    </row>
    <row r="33" spans="1:1" x14ac:dyDescent="0.25">
      <c r="A33" s="15">
        <v>8</v>
      </c>
    </row>
    <row r="34" spans="1:1" x14ac:dyDescent="0.25">
      <c r="A34" s="15">
        <v>9</v>
      </c>
    </row>
    <row r="35" spans="1:1" x14ac:dyDescent="0.25">
      <c r="A35" s="15">
        <v>10</v>
      </c>
    </row>
    <row r="36" spans="1:1" x14ac:dyDescent="0.25">
      <c r="A36" s="15">
        <v>11</v>
      </c>
    </row>
    <row r="37" spans="1:1" x14ac:dyDescent="0.25">
      <c r="A37" s="15">
        <v>12</v>
      </c>
    </row>
    <row r="38" spans="1:1" x14ac:dyDescent="0.25">
      <c r="A38" s="15">
        <v>13</v>
      </c>
    </row>
    <row r="39" spans="1:1" x14ac:dyDescent="0.25">
      <c r="A39" s="15">
        <v>14</v>
      </c>
    </row>
    <row r="40" spans="1:1" x14ac:dyDescent="0.25">
      <c r="A40" s="15">
        <v>15</v>
      </c>
    </row>
    <row r="41" spans="1:1" x14ac:dyDescent="0.25">
      <c r="A41" s="15">
        <v>16</v>
      </c>
    </row>
    <row r="42" spans="1:1" x14ac:dyDescent="0.25">
      <c r="A42" s="15">
        <v>17</v>
      </c>
    </row>
    <row r="43" spans="1:1" x14ac:dyDescent="0.25">
      <c r="A43" s="15">
        <v>18</v>
      </c>
    </row>
    <row r="44" spans="1:1" x14ac:dyDescent="0.25">
      <c r="A44" s="15">
        <v>19</v>
      </c>
    </row>
    <row r="45" spans="1:1" x14ac:dyDescent="0.25">
      <c r="A45" s="15">
        <v>20</v>
      </c>
    </row>
  </sheetData>
  <sheetProtection selectLockedCells="1"/>
  <mergeCells count="12">
    <mergeCell ref="F1:I1"/>
    <mergeCell ref="Q1:T1"/>
    <mergeCell ref="AM1:AP1"/>
    <mergeCell ref="X1:AA1"/>
    <mergeCell ref="AS1:AT1"/>
    <mergeCell ref="AB1:AD1"/>
    <mergeCell ref="AI1:AL1"/>
    <mergeCell ref="J1:L1"/>
    <mergeCell ref="U1:W1"/>
    <mergeCell ref="AE1:AH1"/>
    <mergeCell ref="M1:P1"/>
    <mergeCell ref="AQ1:AR1"/>
  </mergeCells>
  <dataValidations count="1">
    <dataValidation type="list" allowBlank="1" showInputMessage="1" showErrorMessage="1" sqref="AQ3:AQ7 AQ9:AQ13 AQ15:AQ18" xr:uid="{FFDD2238-2D55-49BA-943F-D380238E4019}">
      <formula1>$A$24:$A$45</formula1>
    </dataValidation>
  </dataValidations>
  <printOptions horizontalCentered="1"/>
  <pageMargins left="0.19685039370078741" right="0.19685039370078741" top="1.1811023622047245" bottom="0.39370078740157483" header="0.31496062992125984" footer="0.31496062992125984"/>
  <pageSetup paperSize="9" scale="34" orientation="landscape" horizontalDpi="4294967293" r:id="rId1"/>
  <headerFooter>
    <oddHeader>&amp;R&amp;"-,Italique"&amp;10&amp;D</oddHeader>
    <oddFooter>&amp;C&amp;"-,Italique"&amp;8&amp;Z&amp;F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6"/>
  <sheetViews>
    <sheetView tabSelected="1" zoomScale="85" zoomScaleNormal="85" workbookViewId="0">
      <selection activeCell="N6" sqref="N6"/>
    </sheetView>
  </sheetViews>
  <sheetFormatPr baseColWidth="10" defaultRowHeight="15" x14ac:dyDescent="0.25"/>
  <cols>
    <col min="1" max="1" width="11.42578125" style="31"/>
    <col min="2" max="2" width="17.42578125" style="31" customWidth="1"/>
    <col min="3" max="11" width="12.5703125" customWidth="1"/>
    <col min="12" max="12" width="26.42578125" bestFit="1" customWidth="1"/>
    <col min="13" max="13" width="17.85546875" bestFit="1" customWidth="1"/>
    <col min="14" max="14" width="22.5703125" bestFit="1" customWidth="1"/>
  </cols>
  <sheetData>
    <row r="1" spans="1:28" ht="57.75" customHeight="1" x14ac:dyDescent="0.25">
      <c r="A1" s="201" t="s">
        <v>118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</row>
    <row r="2" spans="1:28" x14ac:dyDescent="0.25"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</row>
    <row r="3" spans="1:28" ht="15.75" thickBot="1" x14ac:dyDescent="0.3">
      <c r="A3" s="142"/>
      <c r="B3" s="142"/>
      <c r="C3" s="146"/>
      <c r="D3" s="146"/>
      <c r="E3" s="146"/>
      <c r="F3" s="146"/>
      <c r="G3" s="146"/>
      <c r="H3" s="146"/>
      <c r="I3" s="146"/>
      <c r="J3" s="202"/>
      <c r="K3" s="202"/>
      <c r="L3" s="142"/>
      <c r="M3" s="142"/>
      <c r="N3" s="142"/>
    </row>
    <row r="4" spans="1:28" s="142" customFormat="1" ht="18.75" customHeight="1" x14ac:dyDescent="0.25">
      <c r="A4" s="31"/>
      <c r="B4" s="31"/>
      <c r="C4" s="50"/>
      <c r="D4" s="147"/>
      <c r="E4" s="51"/>
      <c r="F4" s="147"/>
      <c r="G4" s="51"/>
      <c r="H4" s="147"/>
      <c r="I4" s="51"/>
      <c r="J4" s="209"/>
      <c r="K4" s="210"/>
      <c r="L4" s="188" t="s">
        <v>6</v>
      </c>
      <c r="M4" s="189"/>
      <c r="N4" s="190"/>
    </row>
    <row r="5" spans="1:28" s="142" customFormat="1" ht="63.75" customHeight="1" thickBot="1" x14ac:dyDescent="0.3">
      <c r="A5" s="31"/>
      <c r="B5" s="31"/>
      <c r="C5" s="75" t="s">
        <v>14</v>
      </c>
      <c r="D5" s="97" t="s">
        <v>15</v>
      </c>
      <c r="E5" s="97" t="s">
        <v>16</v>
      </c>
      <c r="F5" s="97" t="s">
        <v>17</v>
      </c>
      <c r="G5" s="97" t="s">
        <v>18</v>
      </c>
      <c r="H5" s="97" t="s">
        <v>19</v>
      </c>
      <c r="I5" s="97" t="s">
        <v>20</v>
      </c>
      <c r="J5" s="97" t="s">
        <v>102</v>
      </c>
      <c r="K5" s="98" t="s">
        <v>103</v>
      </c>
      <c r="L5" s="89" t="s">
        <v>7</v>
      </c>
      <c r="M5" s="90" t="s">
        <v>107</v>
      </c>
      <c r="N5" s="91" t="s">
        <v>99</v>
      </c>
    </row>
    <row r="6" spans="1:28" s="142" customFormat="1" ht="18.75" x14ac:dyDescent="0.25">
      <c r="A6" s="205">
        <f>'Saisie des notes'!D3</f>
        <v>0</v>
      </c>
      <c r="B6" s="206"/>
      <c r="C6" s="41">
        <f>'Saisie des notes'!I3</f>
        <v>0</v>
      </c>
      <c r="D6" s="41">
        <f>'Saisie des notes'!P3</f>
        <v>0</v>
      </c>
      <c r="E6" s="41">
        <f>'Saisie des notes'!T3</f>
        <v>0</v>
      </c>
      <c r="F6" s="41">
        <f>'Saisie des notes'!AA3</f>
        <v>0</v>
      </c>
      <c r="G6" s="41">
        <f>'Saisie des notes'!AH3</f>
        <v>0</v>
      </c>
      <c r="H6" s="41">
        <f>'Saisie des notes'!AL3</f>
        <v>0</v>
      </c>
      <c r="I6" s="41">
        <f>'Saisie des notes'!AP3</f>
        <v>0</v>
      </c>
      <c r="J6" s="41">
        <f>'Saisie des notes'!AQ3</f>
        <v>0</v>
      </c>
      <c r="K6" s="71">
        <f>'Saisie des notes'!AR3</f>
        <v>0</v>
      </c>
      <c r="L6" s="149" t="str">
        <f>'Saisie des notes'!AS3</f>
        <v>En attente réalisation</v>
      </c>
      <c r="M6" s="92" t="str">
        <f>'Saisie des notes'!AT3</f>
        <v>Non attente Mod.8</v>
      </c>
      <c r="N6" s="58" t="str">
        <f>IF(L6="En attente réalisation","pas de mention",VLOOKUP(L6,Mentions!E6:F10,2))</f>
        <v>pas de mention</v>
      </c>
    </row>
    <row r="7" spans="1:28" s="142" customFormat="1" ht="18.75" x14ac:dyDescent="0.25">
      <c r="A7" s="191">
        <f>'Saisie des notes'!D4</f>
        <v>0</v>
      </c>
      <c r="B7" s="192"/>
      <c r="C7" s="120">
        <f>'Saisie des notes'!I4</f>
        <v>0</v>
      </c>
      <c r="D7" s="120">
        <f>'Saisie des notes'!P4</f>
        <v>0</v>
      </c>
      <c r="E7" s="120">
        <f>'Saisie des notes'!T4</f>
        <v>0</v>
      </c>
      <c r="F7" s="120">
        <f>'Saisie des notes'!AA4</f>
        <v>0</v>
      </c>
      <c r="G7" s="120">
        <f>'Saisie des notes'!AH4</f>
        <v>0</v>
      </c>
      <c r="H7" s="120">
        <f>'Saisie des notes'!AL4</f>
        <v>0</v>
      </c>
      <c r="I7" s="120">
        <f>'Saisie des notes'!AP4</f>
        <v>0</v>
      </c>
      <c r="J7" s="120">
        <f>'Saisie des notes'!AQ4</f>
        <v>0</v>
      </c>
      <c r="K7" s="72">
        <f>'Saisie des notes'!AR4</f>
        <v>0</v>
      </c>
      <c r="L7" s="149" t="str">
        <f>'Saisie des notes'!AS4</f>
        <v>En attente réalisation</v>
      </c>
      <c r="M7" s="103" t="str">
        <f>'Saisie des notes'!AT4</f>
        <v>Non attente Mod.8</v>
      </c>
      <c r="N7" s="12" t="str">
        <f>IF(AND(L7&lt;Mentions!$E$7,L7&gt;=Mentions!$E$6),Mentions!$F$7,IF(AND(L7&lt;Mentions!$E$8,L7&gt;=Mentions!$E$7),Mentions!$F$8,IF(AND(L7&lt;Mentions!$E$9,L7&gt;=Mentions!$E$8),Mentions!$F$9,IF(L7&gt;=Mentions!$E$9,Mentions!$F$10,Mentions!$F$6))))</f>
        <v>MENTION D'EXCELLENCE</v>
      </c>
    </row>
    <row r="8" spans="1:28" s="142" customFormat="1" ht="18.75" x14ac:dyDescent="0.25">
      <c r="A8" s="191">
        <f>'Saisie des notes'!D5</f>
        <v>0</v>
      </c>
      <c r="B8" s="192"/>
      <c r="C8" s="120">
        <f>'Saisie des notes'!I5</f>
        <v>0</v>
      </c>
      <c r="D8" s="120">
        <f>'Saisie des notes'!P5</f>
        <v>0</v>
      </c>
      <c r="E8" s="120">
        <f>'Saisie des notes'!T5</f>
        <v>0</v>
      </c>
      <c r="F8" s="120">
        <f>'Saisie des notes'!AA5</f>
        <v>0</v>
      </c>
      <c r="G8" s="120">
        <f>'Saisie des notes'!AH5</f>
        <v>0</v>
      </c>
      <c r="H8" s="120">
        <f>'Saisie des notes'!AL5</f>
        <v>0</v>
      </c>
      <c r="I8" s="120">
        <f>'Saisie des notes'!AP5</f>
        <v>0</v>
      </c>
      <c r="J8" s="120">
        <f>'Saisie des notes'!AQ5</f>
        <v>0</v>
      </c>
      <c r="K8" s="72">
        <f>'Saisie des notes'!AR5</f>
        <v>0</v>
      </c>
      <c r="L8" s="149" t="str">
        <f>'Saisie des notes'!AS5</f>
        <v>En attente réalisation</v>
      </c>
      <c r="M8" s="103" t="str">
        <f>'Saisie des notes'!AT5</f>
        <v>Non attente Mod.8</v>
      </c>
      <c r="N8" s="12" t="str">
        <f>IF(AND(L8&lt;Mentions!$E$7,L8&gt;=Mentions!$E$6),Mentions!$F$7,IF(AND(L8&lt;Mentions!$E$8,L8&gt;=Mentions!$E$7),Mentions!$F$8,IF(AND(L8&lt;Mentions!$E$9,L8&gt;=Mentions!$E$8),Mentions!$F$9,IF(L8&gt;=Mentions!$E$9,Mentions!$F$10,Mentions!$F$6))))</f>
        <v>MENTION D'EXCELLENCE</v>
      </c>
    </row>
    <row r="9" spans="1:28" s="142" customFormat="1" ht="18.75" x14ac:dyDescent="0.25">
      <c r="A9" s="191">
        <f>'Saisie des notes'!D6</f>
        <v>0</v>
      </c>
      <c r="B9" s="192"/>
      <c r="C9" s="120">
        <f>'Saisie des notes'!I6</f>
        <v>0</v>
      </c>
      <c r="D9" s="120">
        <f>'Saisie des notes'!P6</f>
        <v>0</v>
      </c>
      <c r="E9" s="120">
        <f>'Saisie des notes'!T6</f>
        <v>0</v>
      </c>
      <c r="F9" s="120">
        <f>'Saisie des notes'!AA6</f>
        <v>0</v>
      </c>
      <c r="G9" s="120">
        <f>'Saisie des notes'!AH6</f>
        <v>0</v>
      </c>
      <c r="H9" s="120">
        <f>'Saisie des notes'!AL6</f>
        <v>0</v>
      </c>
      <c r="I9" s="120">
        <f>'Saisie des notes'!AP6</f>
        <v>0</v>
      </c>
      <c r="J9" s="120">
        <f>'Saisie des notes'!AQ6</f>
        <v>0</v>
      </c>
      <c r="K9" s="72">
        <f>'Saisie des notes'!AR6</f>
        <v>0</v>
      </c>
      <c r="L9" s="149" t="str">
        <f>'Saisie des notes'!AS6</f>
        <v>En attente réalisation</v>
      </c>
      <c r="M9" s="103" t="str">
        <f>'Saisie des notes'!AT6</f>
        <v>Non attente Mod.8</v>
      </c>
      <c r="N9" s="12" t="str">
        <f>IF(AND(L9&lt;Mentions!$E$7,L9&gt;=Mentions!$E$6),Mentions!$F$7,IF(AND(L9&lt;Mentions!$E$8,L9&gt;=Mentions!$E$7),Mentions!$F$8,IF(AND(L9&lt;Mentions!$E$9,L9&gt;=Mentions!$E$8),Mentions!$F$9,IF(L9&gt;=Mentions!$E$9,Mentions!$F$10,Mentions!$F$6))))</f>
        <v>MENTION D'EXCELLENCE</v>
      </c>
    </row>
    <row r="10" spans="1:28" s="142" customFormat="1" ht="18.75" x14ac:dyDescent="0.25">
      <c r="A10" s="191">
        <f>'Saisie des notes'!D7</f>
        <v>0</v>
      </c>
      <c r="B10" s="192"/>
      <c r="C10" s="120">
        <f>'Saisie des notes'!I7</f>
        <v>0</v>
      </c>
      <c r="D10" s="120">
        <f>'Saisie des notes'!P7</f>
        <v>0</v>
      </c>
      <c r="E10" s="120">
        <f>'Saisie des notes'!T7</f>
        <v>0</v>
      </c>
      <c r="F10" s="120">
        <f>'Saisie des notes'!AA7</f>
        <v>0</v>
      </c>
      <c r="G10" s="120">
        <f>'Saisie des notes'!AH7</f>
        <v>0</v>
      </c>
      <c r="H10" s="120">
        <f>'Saisie des notes'!AL7</f>
        <v>0</v>
      </c>
      <c r="I10" s="120">
        <f>'Saisie des notes'!AP7</f>
        <v>0</v>
      </c>
      <c r="J10" s="120">
        <f>'Saisie des notes'!AQ7</f>
        <v>0</v>
      </c>
      <c r="K10" s="72">
        <f>'Saisie des notes'!AR7</f>
        <v>0</v>
      </c>
      <c r="L10" s="149" t="str">
        <f>'Saisie des notes'!AS7</f>
        <v>En attente réalisation</v>
      </c>
      <c r="M10" s="103" t="str">
        <f>'Saisie des notes'!AT7</f>
        <v>Non attente Mod.8</v>
      </c>
      <c r="N10" s="12" t="str">
        <f>IF(AND(L10&lt;Mentions!$E$7,L10&gt;=Mentions!$E$6),Mentions!$F$7,IF(AND(L10&lt;Mentions!$E$8,L10&gt;=Mentions!$E$7),Mentions!$F$8,IF(AND(L10&lt;Mentions!$E$9,L10&gt;=Mentions!$E$8),Mentions!$F$9,IF(L10&gt;=Mentions!$E$9,Mentions!$F$10,Mentions!$F$6))))</f>
        <v>MENTION D'EXCELLENCE</v>
      </c>
      <c r="P10" s="211" t="s">
        <v>119</v>
      </c>
      <c r="Q10" s="211"/>
      <c r="R10" s="211"/>
      <c r="S10" s="211"/>
      <c r="T10" s="211"/>
      <c r="U10" s="145"/>
      <c r="V10" s="145"/>
      <c r="W10" s="145"/>
      <c r="X10" s="145"/>
      <c r="Y10" s="145"/>
      <c r="Z10" s="145"/>
      <c r="AA10" s="145"/>
      <c r="AB10" s="145"/>
    </row>
    <row r="11" spans="1:28" s="145" customFormat="1" ht="19.5" customHeight="1" x14ac:dyDescent="0.25">
      <c r="A11" s="193"/>
      <c r="B11" s="194"/>
      <c r="C11" s="139"/>
      <c r="D11" s="139"/>
      <c r="E11" s="139"/>
      <c r="F11" s="139"/>
      <c r="G11" s="139"/>
      <c r="H11" s="139"/>
      <c r="I11" s="139"/>
      <c r="J11" s="139"/>
      <c r="K11" s="143"/>
      <c r="L11" s="150"/>
      <c r="M11" s="103"/>
      <c r="N11" s="144"/>
      <c r="P11" s="211"/>
      <c r="Q11" s="211"/>
      <c r="R11" s="211"/>
      <c r="S11" s="211"/>
      <c r="T11" s="211"/>
    </row>
    <row r="12" spans="1:28" s="142" customFormat="1" ht="18.75" x14ac:dyDescent="0.25">
      <c r="A12" s="191">
        <f>'Saisie des notes'!D9</f>
        <v>0</v>
      </c>
      <c r="B12" s="192"/>
      <c r="C12" s="120">
        <f>'Saisie des notes'!I9</f>
        <v>0</v>
      </c>
      <c r="D12" s="120">
        <f>'Saisie des notes'!P9</f>
        <v>0</v>
      </c>
      <c r="E12" s="120">
        <f>'Saisie des notes'!T9</f>
        <v>0</v>
      </c>
      <c r="F12" s="120">
        <f>'Saisie des notes'!AA9</f>
        <v>0</v>
      </c>
      <c r="G12" s="120">
        <f>'Saisie des notes'!AH9</f>
        <v>0</v>
      </c>
      <c r="H12" s="120">
        <f>'Saisie des notes'!AL9</f>
        <v>0</v>
      </c>
      <c r="I12" s="120">
        <f>'Saisie des notes'!AP9</f>
        <v>0</v>
      </c>
      <c r="J12" s="120">
        <f>'Saisie des notes'!AQ9</f>
        <v>0</v>
      </c>
      <c r="K12" s="72">
        <f>'Saisie des notes'!AR9</f>
        <v>0</v>
      </c>
      <c r="L12" s="149" t="str">
        <f>'Saisie des notes'!AS9</f>
        <v>En attente réalisation</v>
      </c>
      <c r="M12" s="103" t="str">
        <f>'Saisie des notes'!AT9</f>
        <v>Non attente Mod.8</v>
      </c>
      <c r="N12" s="12" t="str">
        <f>IF(AND(L12&lt;Mentions!$E$7,L12&gt;=Mentions!$E$6),Mentions!$F$7,IF(AND(L12&lt;Mentions!$E$8,L12&gt;=Mentions!$E$7),Mentions!$F$8,IF(AND(L12&lt;Mentions!$E$9,L12&gt;=Mentions!$E$8),Mentions!$F$9,IF(L12&gt;=Mentions!$E$9,Mentions!$F$10,Mentions!$F$6))))</f>
        <v>MENTION D'EXCELLENCE</v>
      </c>
      <c r="P12" s="211"/>
      <c r="Q12" s="211"/>
      <c r="R12" s="211"/>
      <c r="S12" s="211"/>
      <c r="T12" s="211"/>
    </row>
    <row r="13" spans="1:28" s="142" customFormat="1" ht="18.75" x14ac:dyDescent="0.25">
      <c r="A13" s="191">
        <f>'Saisie des notes'!D10</f>
        <v>0</v>
      </c>
      <c r="B13" s="192"/>
      <c r="C13" s="120">
        <f>'Saisie des notes'!I10</f>
        <v>0</v>
      </c>
      <c r="D13" s="120">
        <f>'Saisie des notes'!P10</f>
        <v>0</v>
      </c>
      <c r="E13" s="120">
        <f>'Saisie des notes'!T10</f>
        <v>0</v>
      </c>
      <c r="F13" s="120">
        <f>'Saisie des notes'!AA10</f>
        <v>0</v>
      </c>
      <c r="G13" s="120">
        <f>'Saisie des notes'!AH10</f>
        <v>0</v>
      </c>
      <c r="H13" s="120">
        <f>'Saisie des notes'!AL10</f>
        <v>0</v>
      </c>
      <c r="I13" s="120">
        <f>'Saisie des notes'!AP10</f>
        <v>0</v>
      </c>
      <c r="J13" s="120">
        <f>'Saisie des notes'!AQ10</f>
        <v>0</v>
      </c>
      <c r="K13" s="72">
        <f>'Saisie des notes'!AR10</f>
        <v>0</v>
      </c>
      <c r="L13" s="149" t="str">
        <f>'Saisie des notes'!AS10</f>
        <v>En attente réalisation</v>
      </c>
      <c r="M13" s="103" t="str">
        <f>'Saisie des notes'!AT10</f>
        <v>Non attente Mod.8</v>
      </c>
      <c r="N13" s="12" t="str">
        <f>IF(AND(L13&lt;Mentions!$E$7,L13&gt;=Mentions!$E$6),Mentions!$F$7,IF(AND(L13&lt;Mentions!$E$8,L13&gt;=Mentions!$E$7),Mentions!$F$8,IF(AND(L13&lt;Mentions!$E$9,L13&gt;=Mentions!$E$8),Mentions!$F$9,IF(L13&gt;=Mentions!$E$9,Mentions!$F$10,Mentions!$F$6))))</f>
        <v>MENTION D'EXCELLENCE</v>
      </c>
      <c r="P13" s="211"/>
      <c r="Q13" s="211"/>
      <c r="R13" s="211"/>
      <c r="S13" s="211"/>
      <c r="T13" s="211"/>
    </row>
    <row r="14" spans="1:28" s="142" customFormat="1" ht="18.75" x14ac:dyDescent="0.25">
      <c r="A14" s="191">
        <f>'Saisie des notes'!D11</f>
        <v>0</v>
      </c>
      <c r="B14" s="192"/>
      <c r="C14" s="120">
        <f>'Saisie des notes'!I11</f>
        <v>0</v>
      </c>
      <c r="D14" s="120">
        <f>'Saisie des notes'!P11</f>
        <v>0</v>
      </c>
      <c r="E14" s="120">
        <f>'Saisie des notes'!T11</f>
        <v>0</v>
      </c>
      <c r="F14" s="120">
        <f>'Saisie des notes'!AA11</f>
        <v>0</v>
      </c>
      <c r="G14" s="120">
        <f>'Saisie des notes'!AH11</f>
        <v>0</v>
      </c>
      <c r="H14" s="120">
        <f>'Saisie des notes'!AL11</f>
        <v>0</v>
      </c>
      <c r="I14" s="120">
        <f>'Saisie des notes'!AP11</f>
        <v>0</v>
      </c>
      <c r="J14" s="120">
        <f>'Saisie des notes'!AQ11</f>
        <v>0</v>
      </c>
      <c r="K14" s="72">
        <f>'Saisie des notes'!AR11</f>
        <v>0</v>
      </c>
      <c r="L14" s="149" t="str">
        <f>'Saisie des notes'!AS11</f>
        <v>En attente réalisation</v>
      </c>
      <c r="M14" s="103" t="str">
        <f>'Saisie des notes'!AT11</f>
        <v>Non attente Mod.8</v>
      </c>
      <c r="N14" s="12" t="str">
        <f>IF(AND(L14&lt;Mentions!$E$7,L14&gt;=Mentions!$E$6),Mentions!$F$7,IF(AND(L14&lt;Mentions!$E$8,L14&gt;=Mentions!$E$7),Mentions!$F$8,IF(AND(L14&lt;Mentions!$E$9,L14&gt;=Mentions!$E$8),Mentions!$F$9,IF(L14&gt;=Mentions!$E$9,Mentions!$F$10,Mentions!$F$6))))</f>
        <v>MENTION D'EXCELLENCE</v>
      </c>
    </row>
    <row r="15" spans="1:28" s="142" customFormat="1" ht="18.75" x14ac:dyDescent="0.25">
      <c r="A15" s="191">
        <f>'Saisie des notes'!D12</f>
        <v>0</v>
      </c>
      <c r="B15" s="192"/>
      <c r="C15" s="120">
        <f>'Saisie des notes'!I12</f>
        <v>0</v>
      </c>
      <c r="D15" s="120">
        <f>'Saisie des notes'!P12</f>
        <v>0</v>
      </c>
      <c r="E15" s="120">
        <f>'Saisie des notes'!T12</f>
        <v>0</v>
      </c>
      <c r="F15" s="120">
        <f>'Saisie des notes'!AA12</f>
        <v>0</v>
      </c>
      <c r="G15" s="120">
        <f>'Saisie des notes'!AH12</f>
        <v>0</v>
      </c>
      <c r="H15" s="120">
        <f>'Saisie des notes'!AL12</f>
        <v>0</v>
      </c>
      <c r="I15" s="120">
        <f>'Saisie des notes'!AP12</f>
        <v>0</v>
      </c>
      <c r="J15" s="120">
        <f>'Saisie des notes'!AQ12</f>
        <v>0</v>
      </c>
      <c r="K15" s="72">
        <f>'Saisie des notes'!AR12</f>
        <v>0</v>
      </c>
      <c r="L15" s="149" t="str">
        <f>'Saisie des notes'!AS12</f>
        <v>En attente réalisation</v>
      </c>
      <c r="M15" s="103" t="str">
        <f>'Saisie des notes'!AT12</f>
        <v>Non attente Mod.8</v>
      </c>
      <c r="N15" s="12" t="str">
        <f>IF(AND(L15&lt;Mentions!$E$7,L15&gt;=Mentions!$E$6),Mentions!$F$7,IF(AND(L15&lt;Mentions!$E$8,L15&gt;=Mentions!$E$7),Mentions!$F$8,IF(AND(L15&lt;Mentions!$E$9,L15&gt;=Mentions!$E$8),Mentions!$F$9,IF(L15&gt;=Mentions!$E$9,Mentions!$F$10,Mentions!$F$6))))</f>
        <v>MENTION D'EXCELLENCE</v>
      </c>
    </row>
    <row r="16" spans="1:28" s="142" customFormat="1" ht="24" customHeight="1" x14ac:dyDescent="0.25">
      <c r="A16" s="191">
        <f>'Saisie des notes'!D13</f>
        <v>0</v>
      </c>
      <c r="B16" s="192"/>
      <c r="C16" s="120">
        <f>'Saisie des notes'!I13</f>
        <v>0</v>
      </c>
      <c r="D16" s="120">
        <f>'Saisie des notes'!P13</f>
        <v>0</v>
      </c>
      <c r="E16" s="120">
        <f>'Saisie des notes'!T13</f>
        <v>0</v>
      </c>
      <c r="F16" s="120">
        <f>'Saisie des notes'!AA13</f>
        <v>0</v>
      </c>
      <c r="G16" s="120">
        <f>'Saisie des notes'!AH13</f>
        <v>0</v>
      </c>
      <c r="H16" s="120">
        <f>'Saisie des notes'!AL13</f>
        <v>0</v>
      </c>
      <c r="I16" s="120">
        <f>'Saisie des notes'!AP13</f>
        <v>0</v>
      </c>
      <c r="J16" s="120">
        <f>'Saisie des notes'!AQ13</f>
        <v>0</v>
      </c>
      <c r="K16" s="72">
        <f>'Saisie des notes'!AR13</f>
        <v>0</v>
      </c>
      <c r="L16" s="149" t="str">
        <f>'Saisie des notes'!AS13</f>
        <v>En attente réalisation</v>
      </c>
      <c r="M16" s="103" t="str">
        <f>'Saisie des notes'!AT13</f>
        <v>Non attente Mod.8</v>
      </c>
      <c r="N16" s="12" t="str">
        <f>IF(AND(L16&lt;Mentions!$E$7,L16&gt;=Mentions!$E$6),Mentions!$F$7,IF(AND(L16&lt;Mentions!$E$8,L16&gt;=Mentions!$E$7),Mentions!$F$8,IF(AND(L16&lt;Mentions!$E$9,L16&gt;=Mentions!$E$8),Mentions!$F$9,IF(L16&gt;=Mentions!$E$9,Mentions!$F$10,Mentions!$F$6))))</f>
        <v>MENTION D'EXCELLENCE</v>
      </c>
    </row>
    <row r="17" spans="1:14" s="145" customFormat="1" ht="21" customHeight="1" x14ac:dyDescent="0.25">
      <c r="A17" s="193"/>
      <c r="B17" s="194"/>
      <c r="C17" s="139"/>
      <c r="D17" s="139"/>
      <c r="E17" s="139"/>
      <c r="F17" s="139"/>
      <c r="G17" s="139"/>
      <c r="H17" s="139"/>
      <c r="I17" s="139"/>
      <c r="J17" s="139"/>
      <c r="K17" s="143"/>
      <c r="L17" s="150"/>
      <c r="M17" s="103"/>
      <c r="N17" s="144"/>
    </row>
    <row r="18" spans="1:14" s="142" customFormat="1" ht="21" customHeight="1" x14ac:dyDescent="0.25">
      <c r="A18" s="191">
        <f>'Saisie des notes'!D15</f>
        <v>0</v>
      </c>
      <c r="B18" s="192"/>
      <c r="C18" s="120">
        <f>'Saisie des notes'!I15</f>
        <v>0</v>
      </c>
      <c r="D18" s="120">
        <f>'Saisie des notes'!P15</f>
        <v>0</v>
      </c>
      <c r="E18" s="120">
        <f>'Saisie des notes'!T15</f>
        <v>0</v>
      </c>
      <c r="F18" s="120">
        <f>'Saisie des notes'!AA15</f>
        <v>0</v>
      </c>
      <c r="G18" s="120">
        <f>'Saisie des notes'!AH15</f>
        <v>0</v>
      </c>
      <c r="H18" s="120">
        <f>'Saisie des notes'!AL15</f>
        <v>0</v>
      </c>
      <c r="I18" s="120">
        <f>'Saisie des notes'!AP15</f>
        <v>0</v>
      </c>
      <c r="J18" s="120">
        <f>'Saisie des notes'!AQ15</f>
        <v>0</v>
      </c>
      <c r="K18" s="72">
        <f>'Saisie des notes'!AR15</f>
        <v>0</v>
      </c>
      <c r="L18" s="149" t="str">
        <f>'Saisie des notes'!AS15</f>
        <v>En attente réalisation</v>
      </c>
      <c r="M18" s="103" t="str">
        <f>'Saisie des notes'!AT15</f>
        <v>Non attente Mod.8</v>
      </c>
      <c r="N18" s="12" t="str">
        <f>IF(AND(L18&lt;Mentions!$E$7,L18&gt;=Mentions!$E$6),Mentions!$F$7,IF(AND(L18&lt;Mentions!$E$8,L18&gt;=Mentions!$E$7),Mentions!$F$8,IF(AND(L18&lt;Mentions!$E$9,L18&gt;=Mentions!$E$8),Mentions!$F$9,IF(L18&gt;=Mentions!$E$9,Mentions!$F$10,Mentions!$F$6))))</f>
        <v>MENTION D'EXCELLENCE</v>
      </c>
    </row>
    <row r="19" spans="1:14" s="142" customFormat="1" ht="21" customHeight="1" x14ac:dyDescent="0.25">
      <c r="A19" s="191">
        <f>'Saisie des notes'!D16</f>
        <v>0</v>
      </c>
      <c r="B19" s="192"/>
      <c r="C19" s="120">
        <f>'Saisie des notes'!I16</f>
        <v>0</v>
      </c>
      <c r="D19" s="120">
        <f>'Saisie des notes'!P16</f>
        <v>0</v>
      </c>
      <c r="E19" s="120">
        <f>'Saisie des notes'!T16</f>
        <v>0</v>
      </c>
      <c r="F19" s="120">
        <f>'Saisie des notes'!AA16</f>
        <v>0</v>
      </c>
      <c r="G19" s="120">
        <f>'Saisie des notes'!AH16</f>
        <v>0</v>
      </c>
      <c r="H19" s="120">
        <f>'Saisie des notes'!AL16</f>
        <v>0</v>
      </c>
      <c r="I19" s="120">
        <f>'Saisie des notes'!AP16</f>
        <v>0</v>
      </c>
      <c r="J19" s="120">
        <f>'Saisie des notes'!AQ16</f>
        <v>0</v>
      </c>
      <c r="K19" s="72">
        <f>'Saisie des notes'!AR16</f>
        <v>0</v>
      </c>
      <c r="L19" s="149" t="str">
        <f>'Saisie des notes'!AS16</f>
        <v>En attente réalisation</v>
      </c>
      <c r="M19" s="103" t="str">
        <f>'Saisie des notes'!AT16</f>
        <v>Non attente Mod.8</v>
      </c>
      <c r="N19" s="12" t="str">
        <f>IF(AND(L19&lt;Mentions!$E$7,L19&gt;=Mentions!$E$6),Mentions!$F$7,IF(AND(L19&lt;Mentions!$E$8,L19&gt;=Mentions!$E$7),Mentions!$F$8,IF(AND(L19&lt;Mentions!$E$9,L19&gt;=Mentions!$E$8),Mentions!$F$9,IF(L19&gt;=Mentions!$E$9,Mentions!$F$10,Mentions!$F$6))))</f>
        <v>MENTION D'EXCELLENCE</v>
      </c>
    </row>
    <row r="20" spans="1:14" s="142" customFormat="1" ht="21" customHeight="1" x14ac:dyDescent="0.25">
      <c r="A20" s="191">
        <f>'Saisie des notes'!D17</f>
        <v>0</v>
      </c>
      <c r="B20" s="192"/>
      <c r="C20" s="120">
        <f>'Saisie des notes'!I17</f>
        <v>0</v>
      </c>
      <c r="D20" s="120">
        <f>'Saisie des notes'!P17</f>
        <v>0</v>
      </c>
      <c r="E20" s="120">
        <f>'Saisie des notes'!T17</f>
        <v>0</v>
      </c>
      <c r="F20" s="120">
        <f>'Saisie des notes'!AA17</f>
        <v>0</v>
      </c>
      <c r="G20" s="120">
        <f>'Saisie des notes'!AH17</f>
        <v>0</v>
      </c>
      <c r="H20" s="120">
        <f>'Saisie des notes'!AL17</f>
        <v>0</v>
      </c>
      <c r="I20" s="120">
        <f>'Saisie des notes'!AP17</f>
        <v>0</v>
      </c>
      <c r="J20" s="120">
        <f>'Saisie des notes'!AQ17</f>
        <v>0</v>
      </c>
      <c r="K20" s="72">
        <f>'Saisie des notes'!AR17</f>
        <v>0</v>
      </c>
      <c r="L20" s="149" t="str">
        <f>'Saisie des notes'!AS17</f>
        <v>En attente réalisation</v>
      </c>
      <c r="M20" s="103" t="str">
        <f>'Saisie des notes'!AT17</f>
        <v>Non attente Mod.8</v>
      </c>
      <c r="N20" s="12" t="str">
        <f>IF(AND(L20&lt;Mentions!$E$7,L20&gt;=Mentions!$E$6),Mentions!$F$7,IF(AND(L20&lt;Mentions!$E$8,L20&gt;=Mentions!$E$7),Mentions!$F$8,IF(AND(L20&lt;Mentions!$E$9,L20&gt;=Mentions!$E$8),Mentions!$F$9,IF(L20&gt;=Mentions!$E$9,Mentions!$F$10,Mentions!$F$6))))</f>
        <v>MENTION D'EXCELLENCE</v>
      </c>
    </row>
    <row r="21" spans="1:14" s="142" customFormat="1" ht="21" customHeight="1" thickBot="1" x14ac:dyDescent="0.3">
      <c r="A21" s="207">
        <f>'Saisie des notes'!D18</f>
        <v>0</v>
      </c>
      <c r="B21" s="208"/>
      <c r="C21" s="42">
        <f>'Saisie des notes'!I18</f>
        <v>0</v>
      </c>
      <c r="D21" s="42">
        <f>'Saisie des notes'!P18</f>
        <v>0</v>
      </c>
      <c r="E21" s="42">
        <f>'Saisie des notes'!T18</f>
        <v>0</v>
      </c>
      <c r="F21" s="42">
        <f>'Saisie des notes'!AA18</f>
        <v>0</v>
      </c>
      <c r="G21" s="42">
        <f>'Saisie des notes'!AH18</f>
        <v>0</v>
      </c>
      <c r="H21" s="42">
        <f>'Saisie des notes'!AL18</f>
        <v>0</v>
      </c>
      <c r="I21" s="42">
        <f>'Saisie des notes'!AP18</f>
        <v>0</v>
      </c>
      <c r="J21" s="42">
        <f>'Saisie des notes'!AQ18</f>
        <v>0</v>
      </c>
      <c r="K21" s="73">
        <f>'Saisie des notes'!AR18</f>
        <v>0</v>
      </c>
      <c r="L21" s="151" t="str">
        <f>'Saisie des notes'!AS18</f>
        <v>En attente réalisation</v>
      </c>
      <c r="M21" s="94" t="str">
        <f>'Saisie des notes'!AT18</f>
        <v>Non attente Mod.8</v>
      </c>
      <c r="N21" s="36" t="str">
        <f>IF(AND(L21&lt;Mentions!$E$7,L21&gt;=Mentions!$E$6),Mentions!$F$7,IF(AND(L21&lt;Mentions!$E$8,L21&gt;=Mentions!$E$7),Mentions!$F$8,IF(AND(L21&lt;Mentions!$E$9,L21&gt;=Mentions!$E$8),Mentions!$F$9,IF(L21&gt;=Mentions!$E$9,Mentions!$F$10,Mentions!$F$6))))</f>
        <v>MENTION D'EXCELLENCE</v>
      </c>
    </row>
    <row r="22" spans="1:14" s="142" customFormat="1" ht="27" customHeight="1" thickBot="1" x14ac:dyDescent="0.3">
      <c r="A22" s="31"/>
      <c r="B22" s="31"/>
      <c r="C22" s="52"/>
      <c r="D22" s="52"/>
      <c r="E22" s="52"/>
      <c r="F22" s="52"/>
      <c r="G22" s="52"/>
      <c r="H22" s="52"/>
      <c r="I22" s="52"/>
      <c r="J22" s="52"/>
      <c r="K22" s="52"/>
    </row>
    <row r="23" spans="1:14" s="142" customFormat="1" ht="21" x14ac:dyDescent="0.25">
      <c r="A23" s="212" t="s">
        <v>12</v>
      </c>
      <c r="B23" s="213"/>
      <c r="C23" s="61">
        <f>MAX(C6:C21)</f>
        <v>0</v>
      </c>
      <c r="D23" s="61">
        <f t="shared" ref="D23:I23" si="0">MAX(D6:D21)</f>
        <v>0</v>
      </c>
      <c r="E23" s="61">
        <f t="shared" si="0"/>
        <v>0</v>
      </c>
      <c r="F23" s="61">
        <f t="shared" si="0"/>
        <v>0</v>
      </c>
      <c r="G23" s="61">
        <f t="shared" si="0"/>
        <v>0</v>
      </c>
      <c r="H23" s="61">
        <f t="shared" si="0"/>
        <v>0</v>
      </c>
      <c r="I23" s="61">
        <f t="shared" si="0"/>
        <v>0</v>
      </c>
      <c r="J23" s="195">
        <f>MAX(J6:J21)</f>
        <v>0</v>
      </c>
      <c r="K23" s="196"/>
      <c r="L23" s="62">
        <f>MAX(L6:L21)</f>
        <v>0</v>
      </c>
    </row>
    <row r="24" spans="1:14" s="142" customFormat="1" ht="21.75" thickBot="1" x14ac:dyDescent="0.3">
      <c r="A24" s="214" t="s">
        <v>13</v>
      </c>
      <c r="B24" s="215"/>
      <c r="C24" s="63">
        <f>MIN(C6:C21)</f>
        <v>0</v>
      </c>
      <c r="D24" s="63">
        <f t="shared" ref="D24:J24" si="1">MIN(D6:D21)</f>
        <v>0</v>
      </c>
      <c r="E24" s="63">
        <f t="shared" si="1"/>
        <v>0</v>
      </c>
      <c r="F24" s="63">
        <f t="shared" si="1"/>
        <v>0</v>
      </c>
      <c r="G24" s="63">
        <f t="shared" si="1"/>
        <v>0</v>
      </c>
      <c r="H24" s="63">
        <f t="shared" si="1"/>
        <v>0</v>
      </c>
      <c r="I24" s="63">
        <f t="shared" si="1"/>
        <v>0</v>
      </c>
      <c r="J24" s="216">
        <f t="shared" si="1"/>
        <v>0</v>
      </c>
      <c r="K24" s="217"/>
      <c r="L24" s="64">
        <f>MIN(L6:L21)</f>
        <v>0</v>
      </c>
    </row>
    <row r="25" spans="1:14" s="142" customFormat="1" ht="7.5" customHeight="1" thickBot="1" x14ac:dyDescent="0.3">
      <c r="A25" s="31"/>
      <c r="B25" s="31"/>
    </row>
    <row r="26" spans="1:14" s="142" customFormat="1" ht="21.75" thickBot="1" x14ac:dyDescent="0.3">
      <c r="A26" s="203" t="s">
        <v>28</v>
      </c>
      <c r="B26" s="204"/>
      <c r="C26" s="59">
        <f t="shared" ref="C26:J26" si="2">AVERAGE(C6:C21)</f>
        <v>0</v>
      </c>
      <c r="D26" s="59">
        <f t="shared" si="2"/>
        <v>0</v>
      </c>
      <c r="E26" s="59">
        <f t="shared" si="2"/>
        <v>0</v>
      </c>
      <c r="F26" s="59">
        <f t="shared" si="2"/>
        <v>0</v>
      </c>
      <c r="G26" s="59">
        <f t="shared" si="2"/>
        <v>0</v>
      </c>
      <c r="H26" s="59">
        <f t="shared" si="2"/>
        <v>0</v>
      </c>
      <c r="I26" s="59">
        <f t="shared" si="2"/>
        <v>0</v>
      </c>
      <c r="J26" s="199">
        <f t="shared" si="2"/>
        <v>0</v>
      </c>
      <c r="K26" s="200"/>
      <c r="L26" s="60" t="e">
        <f>AVERAGE(L6:L21)</f>
        <v>#DIV/0!</v>
      </c>
      <c r="N26" s="53"/>
    </row>
    <row r="27" spans="1:14" x14ac:dyDescent="0.25">
      <c r="N27" s="14"/>
    </row>
    <row r="28" spans="1:14" s="142" customFormat="1" ht="10.5" customHeight="1" x14ac:dyDescent="0.25">
      <c r="A28" s="34" t="s">
        <v>39</v>
      </c>
      <c r="B28" s="35"/>
      <c r="C28" s="48"/>
    </row>
    <row r="29" spans="1:14" s="142" customFormat="1" ht="10.5" customHeight="1" x14ac:dyDescent="0.25">
      <c r="A29" s="35"/>
      <c r="B29" s="35" t="s">
        <v>40</v>
      </c>
      <c r="C29" s="48" t="s">
        <v>41</v>
      </c>
    </row>
    <row r="30" spans="1:14" s="142" customFormat="1" ht="10.5" customHeight="1" x14ac:dyDescent="0.25">
      <c r="A30" s="35"/>
      <c r="B30" s="35" t="s">
        <v>42</v>
      </c>
      <c r="C30" s="48" t="s">
        <v>43</v>
      </c>
    </row>
    <row r="31" spans="1:14" s="142" customFormat="1" ht="10.5" customHeight="1" x14ac:dyDescent="0.25">
      <c r="A31" s="35"/>
      <c r="B31" s="35" t="s">
        <v>44</v>
      </c>
      <c r="C31" s="48" t="s">
        <v>45</v>
      </c>
    </row>
    <row r="32" spans="1:14" s="142" customFormat="1" ht="10.5" customHeight="1" x14ac:dyDescent="0.25">
      <c r="A32" s="35"/>
      <c r="B32" s="35" t="s">
        <v>46</v>
      </c>
      <c r="C32" s="48" t="s">
        <v>47</v>
      </c>
    </row>
    <row r="33" spans="1:14" s="142" customFormat="1" ht="10.5" customHeight="1" x14ac:dyDescent="0.25">
      <c r="A33" s="35"/>
      <c r="B33" s="35" t="s">
        <v>48</v>
      </c>
      <c r="C33" s="48" t="s">
        <v>49</v>
      </c>
    </row>
    <row r="34" spans="1:14" ht="21" x14ac:dyDescent="0.25">
      <c r="B34" s="57"/>
    </row>
    <row r="35" spans="1:14" s="142" customFormat="1" ht="21" hidden="1" x14ac:dyDescent="0.25">
      <c r="A35" s="35"/>
      <c r="B35" s="35"/>
      <c r="C35" s="48"/>
      <c r="H35" s="57" t="s">
        <v>63</v>
      </c>
    </row>
    <row r="36" spans="1:14" s="142" customFormat="1" x14ac:dyDescent="0.25">
      <c r="A36" s="35"/>
      <c r="B36" s="35"/>
      <c r="C36" s="48"/>
    </row>
    <row r="37" spans="1:14" s="142" customFormat="1" ht="15.75" thickBot="1" x14ac:dyDescent="0.3">
      <c r="A37" s="35"/>
      <c r="B37" s="35"/>
      <c r="C37" s="48"/>
    </row>
    <row r="38" spans="1:14" x14ac:dyDescent="0.25">
      <c r="C38" s="78"/>
      <c r="D38" s="79"/>
      <c r="E38" s="80"/>
      <c r="F38" s="79"/>
      <c r="G38" s="80"/>
      <c r="H38" s="79"/>
      <c r="I38" s="80"/>
      <c r="J38" s="79"/>
      <c r="K38" s="99"/>
      <c r="L38" s="188" t="s">
        <v>6</v>
      </c>
      <c r="M38" s="189"/>
      <c r="N38" s="190"/>
    </row>
    <row r="39" spans="1:14" ht="43.5" customHeight="1" thickBot="1" x14ac:dyDescent="0.3">
      <c r="C39" s="81" t="s">
        <v>14</v>
      </c>
      <c r="D39" s="14" t="s">
        <v>15</v>
      </c>
      <c r="E39" s="14" t="s">
        <v>16</v>
      </c>
      <c r="F39" s="14" t="s">
        <v>17</v>
      </c>
      <c r="G39" s="14" t="s">
        <v>18</v>
      </c>
      <c r="H39" s="14" t="s">
        <v>19</v>
      </c>
      <c r="I39" s="14" t="s">
        <v>20</v>
      </c>
      <c r="J39" s="197" t="s">
        <v>66</v>
      </c>
      <c r="K39" s="198"/>
      <c r="L39" s="89" t="s">
        <v>7</v>
      </c>
      <c r="M39" s="90" t="s">
        <v>97</v>
      </c>
      <c r="N39" s="91" t="s">
        <v>98</v>
      </c>
    </row>
    <row r="40" spans="1:14" s="15" customFormat="1" ht="21.75" thickBot="1" x14ac:dyDescent="0.3">
      <c r="A40" s="186">
        <f>'Saisie des notes'!D20</f>
        <v>0</v>
      </c>
      <c r="B40" s="187"/>
      <c r="C40" s="82">
        <f>'Saisie des notes'!I20</f>
        <v>0</v>
      </c>
      <c r="D40" s="82">
        <f>'Saisie des notes'!P20</f>
        <v>0</v>
      </c>
      <c r="E40" s="82">
        <f>'Saisie des notes'!T20</f>
        <v>0</v>
      </c>
      <c r="F40" s="82">
        <f>'Saisie des notes'!AA20</f>
        <v>0</v>
      </c>
      <c r="G40" s="82">
        <f>'Saisie des notes'!AH20</f>
        <v>0</v>
      </c>
      <c r="H40" s="96">
        <f>'Saisie des notes'!AL20</f>
        <v>0</v>
      </c>
      <c r="I40" s="82">
        <f>'Saisie des notes'!AP20</f>
        <v>0</v>
      </c>
      <c r="J40" s="82">
        <f>'Saisie des notes'!AQ20</f>
        <v>0</v>
      </c>
      <c r="K40" s="83">
        <f>'Saisie des notes'!AR20</f>
        <v>0</v>
      </c>
      <c r="L40" s="88">
        <f>'Saisie des notes'!AS20</f>
        <v>0</v>
      </c>
      <c r="M40" s="77" t="str">
        <f>'Saisie des notes'!AT20</f>
        <v>ECHEC</v>
      </c>
      <c r="N40" s="36" t="str">
        <f>'Saisie des notes'!AU20</f>
        <v>NEANT</v>
      </c>
    </row>
    <row r="41" spans="1:14" ht="15.75" thickBot="1" x14ac:dyDescent="0.3">
      <c r="A41" s="184" t="str">
        <f>'Saisie des notes'!C20</f>
        <v>Rattrapage Formation</v>
      </c>
      <c r="B41" s="185"/>
      <c r="C41" s="182" t="str">
        <f>'Saisie des notes'!E20</f>
        <v>Module 6 à rattraper</v>
      </c>
      <c r="D41" s="182"/>
      <c r="E41" s="182"/>
      <c r="F41" s="182"/>
      <c r="G41" s="182"/>
      <c r="H41" s="182"/>
      <c r="I41" s="182"/>
      <c r="J41" s="182"/>
      <c r="K41" s="183"/>
    </row>
    <row r="42" spans="1:14" ht="15.75" thickBot="1" x14ac:dyDescent="0.3"/>
    <row r="43" spans="1:14" x14ac:dyDescent="0.25">
      <c r="C43" s="78"/>
      <c r="D43" s="79"/>
      <c r="E43" s="80"/>
      <c r="F43" s="79"/>
      <c r="G43" s="80"/>
      <c r="H43" s="79"/>
      <c r="I43" s="80"/>
      <c r="J43" s="188" t="s">
        <v>6</v>
      </c>
      <c r="K43" s="189"/>
      <c r="L43" s="190"/>
    </row>
    <row r="44" spans="1:14" ht="44.25" customHeight="1" thickBot="1" x14ac:dyDescent="0.3">
      <c r="C44" s="81" t="s">
        <v>14</v>
      </c>
      <c r="D44" s="14" t="s">
        <v>15</v>
      </c>
      <c r="E44" s="14" t="s">
        <v>16</v>
      </c>
      <c r="F44" s="14" t="s">
        <v>17</v>
      </c>
      <c r="G44" s="14" t="s">
        <v>18</v>
      </c>
      <c r="H44" s="14" t="s">
        <v>19</v>
      </c>
      <c r="I44" s="14" t="s">
        <v>20</v>
      </c>
      <c r="J44" s="54" t="s">
        <v>7</v>
      </c>
      <c r="K44" s="65" t="s">
        <v>97</v>
      </c>
      <c r="L44" s="11" t="s">
        <v>98</v>
      </c>
    </row>
    <row r="45" spans="1:14" s="15" customFormat="1" ht="21.75" customHeight="1" thickBot="1" x14ac:dyDescent="0.3">
      <c r="A45" s="186">
        <f>'Saisie des notes'!D21</f>
        <v>0</v>
      </c>
      <c r="B45" s="187"/>
      <c r="C45" s="82" t="str">
        <f>'Saisie des notes'!I21</f>
        <v>Acquis</v>
      </c>
      <c r="D45" s="82" t="str">
        <f>'Saisie des notes'!P21</f>
        <v>Acquis</v>
      </c>
      <c r="E45" s="82">
        <f>'Saisie des notes'!T21</f>
        <v>0</v>
      </c>
      <c r="F45" s="82">
        <f>'Saisie des notes'!AA21</f>
        <v>0</v>
      </c>
      <c r="G45" s="82">
        <f>'Saisie des notes'!AH21</f>
        <v>0</v>
      </c>
      <c r="H45" s="96">
        <f>'Saisie des notes'!AL21</f>
        <v>0</v>
      </c>
      <c r="I45" s="83">
        <f>'Saisie des notes'!AP21</f>
        <v>0</v>
      </c>
      <c r="J45" s="76" t="str">
        <f>'Saisie des notes'!AS21</f>
        <v>/</v>
      </c>
      <c r="K45" s="77" t="str">
        <f>'Saisie des notes'!AT21</f>
        <v>OUI</v>
      </c>
      <c r="L45" s="36" t="str">
        <f>'Saisie des notes'!AU21</f>
        <v>NEANT</v>
      </c>
    </row>
    <row r="46" spans="1:14" ht="21.75" thickBot="1" x14ac:dyDescent="0.3">
      <c r="A46" s="184" t="str">
        <f>'Saisie des notes'!C21</f>
        <v>Rattrapage VAE</v>
      </c>
      <c r="B46" s="185"/>
      <c r="C46" s="182" t="str">
        <f>'Saisie des notes'!E21</f>
        <v>Module 6 à rattraper</v>
      </c>
      <c r="D46" s="182"/>
      <c r="E46" s="182"/>
      <c r="F46" s="182"/>
      <c r="G46" s="182"/>
      <c r="H46" s="182"/>
      <c r="I46" s="183"/>
      <c r="J46" s="87"/>
      <c r="K46" s="56"/>
    </row>
  </sheetData>
  <sheetProtection selectLockedCells="1"/>
  <mergeCells count="36">
    <mergeCell ref="P10:T13"/>
    <mergeCell ref="A23:B23"/>
    <mergeCell ref="A24:B24"/>
    <mergeCell ref="A16:B16"/>
    <mergeCell ref="J24:K24"/>
    <mergeCell ref="A1:N1"/>
    <mergeCell ref="J3:K3"/>
    <mergeCell ref="A26:B26"/>
    <mergeCell ref="A6:B6"/>
    <mergeCell ref="A7:B7"/>
    <mergeCell ref="A8:B8"/>
    <mergeCell ref="A14:B14"/>
    <mergeCell ref="A15:B15"/>
    <mergeCell ref="A13:B13"/>
    <mergeCell ref="A11:B11"/>
    <mergeCell ref="A19:B19"/>
    <mergeCell ref="A20:B20"/>
    <mergeCell ref="A21:B21"/>
    <mergeCell ref="A18:B18"/>
    <mergeCell ref="L4:N4"/>
    <mergeCell ref="J4:K4"/>
    <mergeCell ref="C46:I46"/>
    <mergeCell ref="A46:B46"/>
    <mergeCell ref="A45:B45"/>
    <mergeCell ref="J43:L43"/>
    <mergeCell ref="A9:B9"/>
    <mergeCell ref="A10:B10"/>
    <mergeCell ref="A12:B12"/>
    <mergeCell ref="A17:B17"/>
    <mergeCell ref="J23:K23"/>
    <mergeCell ref="C41:K41"/>
    <mergeCell ref="A40:B40"/>
    <mergeCell ref="A41:B41"/>
    <mergeCell ref="J39:K39"/>
    <mergeCell ref="L38:N38"/>
    <mergeCell ref="J26:K26"/>
  </mergeCells>
  <conditionalFormatting sqref="K6:K10 K12:K16 K18:K22">
    <cfRule type="cellIs" dxfId="64" priority="10" operator="equal">
      <formula>"Non validé"</formula>
    </cfRule>
  </conditionalFormatting>
  <conditionalFormatting sqref="M6:M21">
    <cfRule type="cellIs" dxfId="63" priority="9" operator="equal">
      <formula>"ECHEC"</formula>
    </cfRule>
  </conditionalFormatting>
  <conditionalFormatting sqref="C6:K10 C12:K16 C18:K21">
    <cfRule type="cellIs" dxfId="62" priority="7" operator="lessThan">
      <formula>10</formula>
    </cfRule>
  </conditionalFormatting>
  <conditionalFormatting sqref="L12:L16 L18:L21 L6:L10">
    <cfRule type="cellIs" dxfId="61" priority="6" operator="lessThan">
      <formula>12</formula>
    </cfRule>
  </conditionalFormatting>
  <conditionalFormatting sqref="M1:M1048576">
    <cfRule type="containsText" dxfId="60" priority="1" operator="containsText" text="Non">
      <formula>NOT(ISERROR(SEARCH("Non",M1)))</formula>
    </cfRule>
  </conditionalFormatting>
  <printOptions horizontalCentered="1" verticalCentered="1"/>
  <pageMargins left="0.39370078740157483" right="0.39370078740157483" top="0.19685039370078741" bottom="0.31496062992125984" header="0.31496062992125984" footer="0.11811023622047245"/>
  <pageSetup paperSize="9" scale="66" orientation="landscape" r:id="rId1"/>
  <headerFooter>
    <oddHeader>&amp;R&amp;"-,Italique"&amp;8&amp;D</oddHeader>
    <oddFooter>&amp;C&amp;"-,Italique"&amp;6&amp;Z&amp;F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M19"/>
  <sheetViews>
    <sheetView zoomScale="115" zoomScaleNormal="115" workbookViewId="0">
      <selection activeCell="L5" sqref="L5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Synthèse!A6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"/>
      <c r="B5" s="1"/>
      <c r="C5" s="6">
        <f>Synthèse!C6</f>
        <v>0</v>
      </c>
      <c r="D5" s="6">
        <f>Synthèse!D6</f>
        <v>0</v>
      </c>
      <c r="E5" s="6">
        <f>Synthèse!E6</f>
        <v>0</v>
      </c>
      <c r="F5" s="6">
        <f>Synthèse!F6</f>
        <v>0</v>
      </c>
      <c r="G5" s="6">
        <f>Synthèse!G6</f>
        <v>0</v>
      </c>
      <c r="H5" s="6">
        <f>Synthèse!H6</f>
        <v>0</v>
      </c>
      <c r="I5" s="6">
        <f>Synthèse!I6</f>
        <v>0</v>
      </c>
      <c r="J5" s="6">
        <f>Synthèse!J6</f>
        <v>0</v>
      </c>
      <c r="K5" s="6">
        <f>Synthèse!K6</f>
        <v>0</v>
      </c>
      <c r="L5" s="153" t="str">
        <f>Synthèse!L6</f>
        <v>En attente réalisation</v>
      </c>
      <c r="M5" s="40" t="str">
        <f>Synthèse!M6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Synthèse!N6</f>
        <v>pas de mention</v>
      </c>
      <c r="G12" s="221"/>
      <c r="H12" s="221"/>
      <c r="I12" s="222"/>
      <c r="J12" s="84"/>
      <c r="K12" s="84"/>
      <c r="L12" s="24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sheetProtection selectLockedCells="1"/>
  <mergeCells count="12">
    <mergeCell ref="J2:K2"/>
    <mergeCell ref="C12:E12"/>
    <mergeCell ref="F12:I12"/>
    <mergeCell ref="A4:B4"/>
    <mergeCell ref="L3:M3"/>
    <mergeCell ref="A8:B8"/>
    <mergeCell ref="A10:B10"/>
    <mergeCell ref="A9:B9"/>
    <mergeCell ref="A7:B7"/>
    <mergeCell ref="J7:K7"/>
    <mergeCell ref="J8:K8"/>
    <mergeCell ref="J10:K10"/>
  </mergeCells>
  <conditionalFormatting sqref="C5:J5">
    <cfRule type="cellIs" dxfId="59" priority="4" operator="lessThan">
      <formula>10</formula>
    </cfRule>
  </conditionalFormatting>
  <conditionalFormatting sqref="K5">
    <cfRule type="cellIs" dxfId="58" priority="3" operator="equal">
      <formula>"Non validé"</formula>
    </cfRule>
  </conditionalFormatting>
  <conditionalFormatting sqref="L5">
    <cfRule type="cellIs" dxfId="57" priority="2" operator="lessThan">
      <formula>10</formula>
    </cfRule>
  </conditionalFormatting>
  <conditionalFormatting sqref="M5">
    <cfRule type="cellIs" dxfId="56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M19"/>
  <sheetViews>
    <sheetView zoomScale="115" zoomScaleNormal="115" workbookViewId="0">
      <selection activeCell="E23" sqref="E23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Synthèse!A7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Synthèse!C7</f>
        <v>0</v>
      </c>
      <c r="D5" s="6">
        <f>Synthèse!D7</f>
        <v>0</v>
      </c>
      <c r="E5" s="6">
        <f>Synthèse!E7</f>
        <v>0</v>
      </c>
      <c r="F5" s="6">
        <f>Synthèse!F7</f>
        <v>0</v>
      </c>
      <c r="G5" s="6">
        <f>Synthèse!G7</f>
        <v>0</v>
      </c>
      <c r="H5" s="6">
        <f>Synthèse!H7</f>
        <v>0</v>
      </c>
      <c r="I5" s="6">
        <f>Synthèse!I7</f>
        <v>0</v>
      </c>
      <c r="J5" s="6">
        <f>Synthèse!J7</f>
        <v>0</v>
      </c>
      <c r="K5" s="6">
        <f>Synthèse!K7</f>
        <v>0</v>
      </c>
      <c r="L5" s="153" t="str">
        <f>Synthèse!L7</f>
        <v>En attente réalisation</v>
      </c>
      <c r="M5" s="40" t="str">
        <f>Synthèse!M7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Synthèse!N7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55" priority="6" operator="lessThan">
      <formula>10</formula>
    </cfRule>
  </conditionalFormatting>
  <conditionalFormatting sqref="K5">
    <cfRule type="cellIs" dxfId="54" priority="5" operator="equal">
      <formula>"Non validé"</formula>
    </cfRule>
  </conditionalFormatting>
  <conditionalFormatting sqref="L5">
    <cfRule type="cellIs" dxfId="53" priority="2" operator="lessThan">
      <formula>10</formula>
    </cfRule>
  </conditionalFormatting>
  <conditionalFormatting sqref="M5">
    <cfRule type="cellIs" dxfId="52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M19"/>
  <sheetViews>
    <sheetView zoomScale="115" zoomScaleNormal="115" workbookViewId="0">
      <selection activeCell="F20" sqref="F20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0.25" customHeight="1" x14ac:dyDescent="0.25">
      <c r="A4" s="223">
        <f>Synthèse!A8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Synthèse!C8</f>
        <v>0</v>
      </c>
      <c r="D5" s="6">
        <f>Synthèse!D8</f>
        <v>0</v>
      </c>
      <c r="E5" s="6">
        <f>Synthèse!E8</f>
        <v>0</v>
      </c>
      <c r="F5" s="6">
        <f>Synthèse!F8</f>
        <v>0</v>
      </c>
      <c r="G5" s="6">
        <f>Synthèse!G8</f>
        <v>0</v>
      </c>
      <c r="H5" s="6">
        <f>Synthèse!H8</f>
        <v>0</v>
      </c>
      <c r="I5" s="6">
        <f>Synthèse!I8</f>
        <v>0</v>
      </c>
      <c r="J5" s="6">
        <f>Synthèse!J8</f>
        <v>0</v>
      </c>
      <c r="K5" s="6">
        <f>Synthèse!K8</f>
        <v>0</v>
      </c>
      <c r="L5" s="153" t="str">
        <f>Synthèse!L8</f>
        <v>En attente réalisation</v>
      </c>
      <c r="M5" s="40" t="str">
        <f>Synthèse!M8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Synthèse!N8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51" priority="6" operator="lessThan">
      <formula>10</formula>
    </cfRule>
  </conditionalFormatting>
  <conditionalFormatting sqref="K5">
    <cfRule type="cellIs" dxfId="50" priority="5" operator="equal">
      <formula>"Non validé"</formula>
    </cfRule>
  </conditionalFormatting>
  <conditionalFormatting sqref="L5">
    <cfRule type="cellIs" dxfId="49" priority="2" operator="lessThan">
      <formula>10</formula>
    </cfRule>
  </conditionalFormatting>
  <conditionalFormatting sqref="M5">
    <cfRule type="cellIs" dxfId="48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M19"/>
  <sheetViews>
    <sheetView zoomScale="115" zoomScaleNormal="115" workbookViewId="0">
      <selection activeCell="E21" sqref="E21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.75" customHeight="1" x14ac:dyDescent="0.25">
      <c r="A4" s="223">
        <f>Synthèse!A9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Synthèse!C9</f>
        <v>0</v>
      </c>
      <c r="D5" s="6">
        <f>Synthèse!D9</f>
        <v>0</v>
      </c>
      <c r="E5" s="6">
        <f>Synthèse!E9</f>
        <v>0</v>
      </c>
      <c r="F5" s="6">
        <f>Synthèse!F9</f>
        <v>0</v>
      </c>
      <c r="G5" s="6">
        <f>Synthèse!G9</f>
        <v>0</v>
      </c>
      <c r="H5" s="6">
        <f>Synthèse!H9</f>
        <v>0</v>
      </c>
      <c r="I5" s="6">
        <f>Synthèse!I9</f>
        <v>0</v>
      </c>
      <c r="J5" s="6">
        <f>Synthèse!J9</f>
        <v>0</v>
      </c>
      <c r="K5" s="6">
        <f>Synthèse!K9</f>
        <v>0</v>
      </c>
      <c r="L5" s="153" t="str">
        <f>Synthèse!L9</f>
        <v>En attente réalisation</v>
      </c>
      <c r="M5" s="40" t="str">
        <f>Synthèse!M9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Synthèse!N9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47" priority="6" operator="lessThan">
      <formula>10</formula>
    </cfRule>
  </conditionalFormatting>
  <conditionalFormatting sqref="K5">
    <cfRule type="cellIs" dxfId="46" priority="5" operator="equal">
      <formula>"Non validé"</formula>
    </cfRule>
  </conditionalFormatting>
  <conditionalFormatting sqref="L5">
    <cfRule type="cellIs" dxfId="45" priority="2" operator="lessThan">
      <formula>10</formula>
    </cfRule>
  </conditionalFormatting>
  <conditionalFormatting sqref="M5">
    <cfRule type="cellIs" dxfId="44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M19"/>
  <sheetViews>
    <sheetView zoomScale="115" zoomScaleNormal="115" workbookViewId="0">
      <selection activeCell="F21" sqref="F21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Synthèse!A10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Synthèse!C10</f>
        <v>0</v>
      </c>
      <c r="D5" s="6">
        <f>Synthèse!D10</f>
        <v>0</v>
      </c>
      <c r="E5" s="6">
        <f>Synthèse!E10</f>
        <v>0</v>
      </c>
      <c r="F5" s="6">
        <f>Synthèse!F10</f>
        <v>0</v>
      </c>
      <c r="G5" s="6">
        <f>Synthèse!G10</f>
        <v>0</v>
      </c>
      <c r="H5" s="6">
        <f>Synthèse!H10</f>
        <v>0</v>
      </c>
      <c r="I5" s="6">
        <f>Synthèse!I10</f>
        <v>0</v>
      </c>
      <c r="J5" s="6">
        <f>Synthèse!J10</f>
        <v>0</v>
      </c>
      <c r="K5" s="6">
        <f>Synthèse!K10</f>
        <v>0</v>
      </c>
      <c r="L5" s="153" t="str">
        <f>Synthèse!L10</f>
        <v>En attente réalisation</v>
      </c>
      <c r="M5" s="40" t="str">
        <f>Synthèse!M10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Synthèse!N10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43" priority="6" operator="lessThan">
      <formula>10</formula>
    </cfRule>
  </conditionalFormatting>
  <conditionalFormatting sqref="K5">
    <cfRule type="cellIs" dxfId="42" priority="5" operator="equal">
      <formula>"Non validé"</formula>
    </cfRule>
  </conditionalFormatting>
  <conditionalFormatting sqref="L5">
    <cfRule type="cellIs" dxfId="41" priority="2" operator="lessThan">
      <formula>10</formula>
    </cfRule>
  </conditionalFormatting>
  <conditionalFormatting sqref="M5">
    <cfRule type="cellIs" dxfId="40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M19"/>
  <sheetViews>
    <sheetView zoomScale="115" zoomScaleNormal="115" workbookViewId="0">
      <selection activeCell="F21" sqref="F21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Synthèse!A12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Synthèse!C12</f>
        <v>0</v>
      </c>
      <c r="D5" s="6">
        <f>Synthèse!D12</f>
        <v>0</v>
      </c>
      <c r="E5" s="6">
        <f>Synthèse!E12</f>
        <v>0</v>
      </c>
      <c r="F5" s="6">
        <f>Synthèse!F12</f>
        <v>0</v>
      </c>
      <c r="G5" s="6">
        <f>Synthèse!G12</f>
        <v>0</v>
      </c>
      <c r="H5" s="6">
        <f>Synthèse!H12</f>
        <v>0</v>
      </c>
      <c r="I5" s="6">
        <f>Synthèse!I12</f>
        <v>0</v>
      </c>
      <c r="J5" s="6">
        <f>Synthèse!J12</f>
        <v>0</v>
      </c>
      <c r="K5" s="6">
        <f>Synthèse!K12</f>
        <v>0</v>
      </c>
      <c r="L5" s="153" t="str">
        <f>Synthèse!L12</f>
        <v>En attente réalisation</v>
      </c>
      <c r="M5" s="40" t="str">
        <f>Synthèse!M12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Synthèse!N12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39" priority="6" operator="lessThan">
      <formula>10</formula>
    </cfRule>
  </conditionalFormatting>
  <conditionalFormatting sqref="K5">
    <cfRule type="cellIs" dxfId="38" priority="5" operator="equal">
      <formula>"Non validé"</formula>
    </cfRule>
  </conditionalFormatting>
  <conditionalFormatting sqref="L5">
    <cfRule type="cellIs" dxfId="37" priority="2" operator="lessThan">
      <formula>10</formula>
    </cfRule>
  </conditionalFormatting>
  <conditionalFormatting sqref="M5">
    <cfRule type="cellIs" dxfId="36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M19"/>
  <sheetViews>
    <sheetView zoomScale="115" zoomScaleNormal="115" workbookViewId="0">
      <selection activeCell="F21" sqref="F21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Synthèse!A13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Synthèse!C13</f>
        <v>0</v>
      </c>
      <c r="D5" s="6">
        <f>Synthèse!D13</f>
        <v>0</v>
      </c>
      <c r="E5" s="6">
        <f>Synthèse!E13</f>
        <v>0</v>
      </c>
      <c r="F5" s="6">
        <f>Synthèse!F13</f>
        <v>0</v>
      </c>
      <c r="G5" s="6">
        <f>Synthèse!G13</f>
        <v>0</v>
      </c>
      <c r="H5" s="6">
        <f>Synthèse!H13</f>
        <v>0</v>
      </c>
      <c r="I5" s="6">
        <f>Synthèse!I13</f>
        <v>0</v>
      </c>
      <c r="J5" s="6">
        <f>Synthèse!J13</f>
        <v>0</v>
      </c>
      <c r="K5" s="6">
        <f>Synthèse!K13</f>
        <v>0</v>
      </c>
      <c r="L5" s="153" t="str">
        <f>Synthèse!L13</f>
        <v>En attente réalisation</v>
      </c>
      <c r="M5" s="40" t="str">
        <f>Synthèse!M13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Synthèse!N13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35" priority="6" operator="lessThan">
      <formula>10</formula>
    </cfRule>
  </conditionalFormatting>
  <conditionalFormatting sqref="K5">
    <cfRule type="cellIs" dxfId="34" priority="5" operator="equal">
      <formula>"Non validé"</formula>
    </cfRule>
  </conditionalFormatting>
  <conditionalFormatting sqref="L5">
    <cfRule type="cellIs" dxfId="33" priority="2" operator="lessThan">
      <formula>10</formula>
    </cfRule>
  </conditionalFormatting>
  <conditionalFormatting sqref="M5">
    <cfRule type="cellIs" dxfId="32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M19"/>
  <sheetViews>
    <sheetView zoomScale="115" zoomScaleNormal="115" workbookViewId="0">
      <selection activeCell="G22" sqref="G22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Synthèse!A14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Synthèse!C14</f>
        <v>0</v>
      </c>
      <c r="D5" s="6">
        <f>Synthèse!D14</f>
        <v>0</v>
      </c>
      <c r="E5" s="6">
        <f>Synthèse!E14</f>
        <v>0</v>
      </c>
      <c r="F5" s="6">
        <f>Synthèse!F14</f>
        <v>0</v>
      </c>
      <c r="G5" s="6">
        <f>Synthèse!G14</f>
        <v>0</v>
      </c>
      <c r="H5" s="6">
        <f>Synthèse!H14</f>
        <v>0</v>
      </c>
      <c r="I5" s="6">
        <f>Synthèse!I14</f>
        <v>0</v>
      </c>
      <c r="J5" s="6">
        <f>Synthèse!J14</f>
        <v>0</v>
      </c>
      <c r="K5" s="6">
        <f>Synthèse!K14</f>
        <v>0</v>
      </c>
      <c r="L5" s="153" t="str">
        <f>Synthèse!L14</f>
        <v>En attente réalisation</v>
      </c>
      <c r="M5" s="40" t="str">
        <f>Synthèse!M14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Synthèse!N14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31" priority="6" operator="lessThan">
      <formula>10</formula>
    </cfRule>
  </conditionalFormatting>
  <conditionalFormatting sqref="K5">
    <cfRule type="cellIs" dxfId="30" priority="5" operator="equal">
      <formula>"Non validé"</formula>
    </cfRule>
  </conditionalFormatting>
  <conditionalFormatting sqref="L5">
    <cfRule type="cellIs" dxfId="29" priority="2" operator="lessThan">
      <formula>10</formula>
    </cfRule>
  </conditionalFormatting>
  <conditionalFormatting sqref="M5">
    <cfRule type="cellIs" dxfId="28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M19"/>
  <sheetViews>
    <sheetView zoomScale="115" zoomScaleNormal="115" workbookViewId="0">
      <selection activeCell="G21" sqref="G21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Synthèse!A15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Synthèse!C15</f>
        <v>0</v>
      </c>
      <c r="D5" s="6">
        <f>Synthèse!D15</f>
        <v>0</v>
      </c>
      <c r="E5" s="6">
        <f>Synthèse!E15</f>
        <v>0</v>
      </c>
      <c r="F5" s="6">
        <f>Synthèse!F15</f>
        <v>0</v>
      </c>
      <c r="G5" s="6">
        <f>Synthèse!G15</f>
        <v>0</v>
      </c>
      <c r="H5" s="6">
        <f>Synthèse!H15</f>
        <v>0</v>
      </c>
      <c r="I5" s="6">
        <f>Synthèse!I15</f>
        <v>0</v>
      </c>
      <c r="J5" s="6">
        <f>Synthèse!J15</f>
        <v>0</v>
      </c>
      <c r="K5" s="6">
        <f>Synthèse!K15</f>
        <v>0</v>
      </c>
      <c r="L5" s="153" t="str">
        <f>Synthèse!L15</f>
        <v>En attente réalisation</v>
      </c>
      <c r="M5" s="40" t="str">
        <f>Synthèse!M15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Synthèse!N15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27" priority="6" operator="lessThan">
      <formula>10</formula>
    </cfRule>
  </conditionalFormatting>
  <conditionalFormatting sqref="K5">
    <cfRule type="cellIs" dxfId="26" priority="5" operator="equal">
      <formula>"Non validé"</formula>
    </cfRule>
  </conditionalFormatting>
  <conditionalFormatting sqref="L5">
    <cfRule type="cellIs" dxfId="25" priority="2" operator="lessThan">
      <formula>10</formula>
    </cfRule>
  </conditionalFormatting>
  <conditionalFormatting sqref="M5">
    <cfRule type="cellIs" dxfId="24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M19"/>
  <sheetViews>
    <sheetView zoomScale="115" zoomScaleNormal="115" workbookViewId="0">
      <selection activeCell="H20" sqref="H20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Synthèse!A16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Synthèse!C16</f>
        <v>0</v>
      </c>
      <c r="D5" s="6">
        <f>Synthèse!D16</f>
        <v>0</v>
      </c>
      <c r="E5" s="6">
        <f>Synthèse!E16</f>
        <v>0</v>
      </c>
      <c r="F5" s="6">
        <f>Synthèse!F16</f>
        <v>0</v>
      </c>
      <c r="G5" s="6">
        <f>Synthèse!G16</f>
        <v>0</v>
      </c>
      <c r="H5" s="6">
        <f>Synthèse!H16</f>
        <v>0</v>
      </c>
      <c r="I5" s="6">
        <f>Synthèse!I16</f>
        <v>0</v>
      </c>
      <c r="J5" s="6">
        <f>Synthèse!J16</f>
        <v>0</v>
      </c>
      <c r="K5" s="6">
        <f>Synthèse!K16</f>
        <v>0</v>
      </c>
      <c r="L5" s="153" t="str">
        <f>Synthèse!L16</f>
        <v>En attente réalisation</v>
      </c>
      <c r="M5" s="40" t="str">
        <f>Synthèse!M16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Synthèse!N16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23" priority="6" operator="lessThan">
      <formula>10</formula>
    </cfRule>
  </conditionalFormatting>
  <conditionalFormatting sqref="K5">
    <cfRule type="cellIs" dxfId="22" priority="5" operator="equal">
      <formula>"Non validé"</formula>
    </cfRule>
  </conditionalFormatting>
  <conditionalFormatting sqref="L5">
    <cfRule type="cellIs" dxfId="21" priority="2" operator="lessThan">
      <formula>10</formula>
    </cfRule>
  </conditionalFormatting>
  <conditionalFormatting sqref="M5">
    <cfRule type="cellIs" dxfId="20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M19"/>
  <sheetViews>
    <sheetView zoomScale="115" zoomScaleNormal="115" workbookViewId="0">
      <selection activeCell="I20" sqref="I20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Synthèse!A18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Synthèse!C18</f>
        <v>0</v>
      </c>
      <c r="D5" s="6">
        <f>Synthèse!D18</f>
        <v>0</v>
      </c>
      <c r="E5" s="6">
        <f>Synthèse!E18</f>
        <v>0</v>
      </c>
      <c r="F5" s="6">
        <f>Synthèse!F18</f>
        <v>0</v>
      </c>
      <c r="G5" s="6">
        <f>Synthèse!G18</f>
        <v>0</v>
      </c>
      <c r="H5" s="6">
        <f>Synthèse!H18</f>
        <v>0</v>
      </c>
      <c r="I5" s="6">
        <f>Synthèse!I18</f>
        <v>0</v>
      </c>
      <c r="J5" s="6">
        <f>Synthèse!J18</f>
        <v>0</v>
      </c>
      <c r="K5" s="6">
        <f>Synthèse!K18</f>
        <v>0</v>
      </c>
      <c r="L5" s="153" t="str">
        <f>Synthèse!L18</f>
        <v>En attente réalisation</v>
      </c>
      <c r="M5" s="40" t="str">
        <f>Synthèse!M18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Synthèse!N18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19" priority="6" operator="lessThan">
      <formula>10</formula>
    </cfRule>
  </conditionalFormatting>
  <conditionalFormatting sqref="K5">
    <cfRule type="cellIs" dxfId="18" priority="5" operator="equal">
      <formula>"Non validé"</formula>
    </cfRule>
  </conditionalFormatting>
  <conditionalFormatting sqref="L5">
    <cfRule type="cellIs" dxfId="17" priority="2" operator="lessThan">
      <formula>10</formula>
    </cfRule>
  </conditionalFormatting>
  <conditionalFormatting sqref="M5">
    <cfRule type="cellIs" dxfId="16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2:M19"/>
  <sheetViews>
    <sheetView zoomScale="115" zoomScaleNormal="115" workbookViewId="0">
      <selection activeCell="I21" sqref="I21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Synthèse!A19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Synthèse!C19</f>
        <v>0</v>
      </c>
      <c r="D5" s="6">
        <f>Synthèse!D19</f>
        <v>0</v>
      </c>
      <c r="E5" s="6">
        <f>Synthèse!E19</f>
        <v>0</v>
      </c>
      <c r="F5" s="6">
        <f>Synthèse!F19</f>
        <v>0</v>
      </c>
      <c r="G5" s="6">
        <f>Synthèse!G19</f>
        <v>0</v>
      </c>
      <c r="H5" s="6">
        <f>Synthèse!H19</f>
        <v>0</v>
      </c>
      <c r="I5" s="6">
        <f>Synthèse!I19</f>
        <v>0</v>
      </c>
      <c r="J5" s="6">
        <f>Synthèse!J19</f>
        <v>0</v>
      </c>
      <c r="K5" s="6">
        <f>Synthèse!K19</f>
        <v>0</v>
      </c>
      <c r="L5" s="153" t="str">
        <f>Synthèse!L19</f>
        <v>En attente réalisation</v>
      </c>
      <c r="M5" s="40" t="str">
        <f>Synthèse!M19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Synthèse!N19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15" priority="6" operator="lessThan">
      <formula>10</formula>
    </cfRule>
  </conditionalFormatting>
  <conditionalFormatting sqref="K5">
    <cfRule type="cellIs" dxfId="14" priority="5" operator="equal">
      <formula>"Non validé"</formula>
    </cfRule>
  </conditionalFormatting>
  <conditionalFormatting sqref="L5">
    <cfRule type="cellIs" dxfId="13" priority="2" operator="lessThan">
      <formula>10</formula>
    </cfRule>
  </conditionalFormatting>
  <conditionalFormatting sqref="M5">
    <cfRule type="cellIs" dxfId="12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M19"/>
  <sheetViews>
    <sheetView zoomScale="115" zoomScaleNormal="115" workbookViewId="0">
      <selection activeCell="I19" sqref="I19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0.25" customHeight="1" x14ac:dyDescent="0.25">
      <c r="A4" s="223">
        <f>Synthèse!A20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Synthèse!C20</f>
        <v>0</v>
      </c>
      <c r="D5" s="6">
        <f>Synthèse!D20</f>
        <v>0</v>
      </c>
      <c r="E5" s="6">
        <f>Synthèse!E20</f>
        <v>0</v>
      </c>
      <c r="F5" s="6">
        <f>Synthèse!F20</f>
        <v>0</v>
      </c>
      <c r="G5" s="6">
        <f>Synthèse!G20</f>
        <v>0</v>
      </c>
      <c r="H5" s="6">
        <f>Synthèse!H20</f>
        <v>0</v>
      </c>
      <c r="I5" s="6">
        <f>Synthèse!I20</f>
        <v>0</v>
      </c>
      <c r="J5" s="6">
        <f>Synthèse!J20</f>
        <v>0</v>
      </c>
      <c r="K5" s="6">
        <f>Synthèse!K20</f>
        <v>0</v>
      </c>
      <c r="L5" s="153" t="str">
        <f>Synthèse!L20</f>
        <v>En attente réalisation</v>
      </c>
      <c r="M5" s="40" t="str">
        <f>Synthèse!M20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Synthèse!N20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11" priority="6" operator="lessThan">
      <formula>10</formula>
    </cfRule>
  </conditionalFormatting>
  <conditionalFormatting sqref="K5">
    <cfRule type="cellIs" dxfId="10" priority="5" operator="equal">
      <formula>"Non validé"</formula>
    </cfRule>
  </conditionalFormatting>
  <conditionalFormatting sqref="L5">
    <cfRule type="cellIs" dxfId="9" priority="2" operator="lessThan">
      <formula>10</formula>
    </cfRule>
  </conditionalFormatting>
  <conditionalFormatting sqref="M5">
    <cfRule type="cellIs" dxfId="8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M19"/>
  <sheetViews>
    <sheetView zoomScale="115" zoomScaleNormal="115" workbookViewId="0">
      <selection activeCell="J20" sqref="J20"/>
    </sheetView>
  </sheetViews>
  <sheetFormatPr baseColWidth="10" defaultRowHeight="15" x14ac:dyDescent="0.25"/>
  <cols>
    <col min="2" max="2" width="11.42578125" customWidth="1"/>
    <col min="3" max="10" width="10.140625" customWidth="1"/>
    <col min="12" max="12" width="17" customWidth="1"/>
    <col min="13" max="13" width="17.85546875" bestFit="1" customWidth="1"/>
  </cols>
  <sheetData>
    <row r="2" spans="1:13" s="1" customFormat="1" ht="60.75" thickBot="1" x14ac:dyDescent="0.3">
      <c r="C2" s="55" t="s">
        <v>100</v>
      </c>
      <c r="D2" s="55" t="s">
        <v>67</v>
      </c>
      <c r="E2" s="55" t="s">
        <v>101</v>
      </c>
      <c r="F2" s="55" t="s">
        <v>58</v>
      </c>
      <c r="G2" s="55" t="s">
        <v>59</v>
      </c>
      <c r="H2" s="55" t="s">
        <v>60</v>
      </c>
      <c r="I2" s="55" t="s">
        <v>61</v>
      </c>
      <c r="J2" s="218" t="s">
        <v>65</v>
      </c>
      <c r="K2" s="218"/>
      <c r="L2" s="142"/>
      <c r="M2" s="142"/>
    </row>
    <row r="3" spans="1:13" x14ac:dyDescent="0.25">
      <c r="A3" s="1"/>
      <c r="B3" s="1"/>
      <c r="C3" s="43"/>
      <c r="D3" s="44"/>
      <c r="E3" s="43"/>
      <c r="F3" s="44"/>
      <c r="G3" s="43"/>
      <c r="H3" s="44"/>
      <c r="I3" s="43"/>
      <c r="J3" s="44"/>
      <c r="K3" s="44"/>
      <c r="L3" s="188" t="s">
        <v>6</v>
      </c>
      <c r="M3" s="190"/>
    </row>
    <row r="4" spans="1:13" ht="51" customHeight="1" x14ac:dyDescent="0.25">
      <c r="A4" s="223">
        <f>Synthèse!A21</f>
        <v>0</v>
      </c>
      <c r="B4" s="223"/>
      <c r="C4" s="2" t="str">
        <f>Synthèse!C5</f>
        <v>MODULE 1</v>
      </c>
      <c r="D4" s="2" t="str">
        <f>Synthèse!D5</f>
        <v>MODULE 2</v>
      </c>
      <c r="E4" s="2" t="str">
        <f>Synthèse!E5</f>
        <v>MODULE 3</v>
      </c>
      <c r="F4" s="2" t="str">
        <f>Synthèse!F5</f>
        <v>MODULE 4</v>
      </c>
      <c r="G4" s="2" t="str">
        <f>Synthèse!G5</f>
        <v>MODULE 5</v>
      </c>
      <c r="H4" s="2" t="str">
        <f>Synthèse!H5</f>
        <v>MODULE 6</v>
      </c>
      <c r="I4" s="2" t="str">
        <f>Synthèse!I5</f>
        <v>MODULE 7</v>
      </c>
      <c r="J4" s="2" t="str">
        <f>Synthèse!J5</f>
        <v>MODULE 8
EVALUATION RAPPORT</v>
      </c>
      <c r="K4" s="2" t="str">
        <f>Synthèse!K5</f>
        <v>MODULE 8
DOSSIER COMPLET</v>
      </c>
      <c r="L4" s="4" t="s">
        <v>7</v>
      </c>
      <c r="M4" s="5" t="s">
        <v>97</v>
      </c>
    </row>
    <row r="5" spans="1:13" ht="38.25" thickBot="1" x14ac:dyDescent="0.3">
      <c r="A5" s="142"/>
      <c r="B5" s="142"/>
      <c r="C5" s="6">
        <f>Synthèse!C21</f>
        <v>0</v>
      </c>
      <c r="D5" s="6">
        <f>Synthèse!D21</f>
        <v>0</v>
      </c>
      <c r="E5" s="6">
        <f>Synthèse!E21</f>
        <v>0</v>
      </c>
      <c r="F5" s="6">
        <f>Synthèse!F21</f>
        <v>0</v>
      </c>
      <c r="G5" s="6">
        <f>Synthèse!G21</f>
        <v>0</v>
      </c>
      <c r="H5" s="6">
        <f>Synthèse!H21</f>
        <v>0</v>
      </c>
      <c r="I5" s="6">
        <f>Synthèse!I21</f>
        <v>0</v>
      </c>
      <c r="J5" s="6">
        <f>Synthèse!J21</f>
        <v>0</v>
      </c>
      <c r="K5" s="6">
        <f>Synthèse!K21</f>
        <v>0</v>
      </c>
      <c r="L5" s="153" t="str">
        <f>Synthèse!L21</f>
        <v>En attente réalisation</v>
      </c>
      <c r="M5" s="40" t="str">
        <f>Synthèse!M21</f>
        <v>Non attente Mod.8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42"/>
      <c r="M6" s="142"/>
    </row>
    <row r="7" spans="1:13" ht="21" x14ac:dyDescent="0.25">
      <c r="A7" s="229" t="str">
        <f>Synthèse!A23</f>
        <v>Meilleure note</v>
      </c>
      <c r="B7" s="230"/>
      <c r="C7" s="45">
        <f>Synthèse!C23</f>
        <v>0</v>
      </c>
      <c r="D7" s="45">
        <f>Synthèse!D23</f>
        <v>0</v>
      </c>
      <c r="E7" s="45">
        <f>Synthèse!E23</f>
        <v>0</v>
      </c>
      <c r="F7" s="45">
        <f>Synthèse!F23</f>
        <v>0</v>
      </c>
      <c r="G7" s="45">
        <f>Synthèse!G23</f>
        <v>0</v>
      </c>
      <c r="H7" s="45">
        <f>Synthèse!H23</f>
        <v>0</v>
      </c>
      <c r="I7" s="45">
        <f>Synthèse!I23</f>
        <v>0</v>
      </c>
      <c r="J7" s="231">
        <f>Synthèse!J23</f>
        <v>0</v>
      </c>
      <c r="K7" s="232"/>
      <c r="L7" s="8">
        <f>Synthèse!L23</f>
        <v>0</v>
      </c>
      <c r="M7" s="142"/>
    </row>
    <row r="8" spans="1:13" ht="21" x14ac:dyDescent="0.25">
      <c r="A8" s="224" t="str">
        <f>Synthèse!A24</f>
        <v>Basse note</v>
      </c>
      <c r="B8" s="225"/>
      <c r="C8" s="10">
        <f>Synthèse!C24</f>
        <v>0</v>
      </c>
      <c r="D8" s="10">
        <f>Synthèse!D24</f>
        <v>0</v>
      </c>
      <c r="E8" s="10">
        <f>Synthèse!E24</f>
        <v>0</v>
      </c>
      <c r="F8" s="10">
        <f>Synthèse!F24</f>
        <v>0</v>
      </c>
      <c r="G8" s="10">
        <f>Synthèse!G24</f>
        <v>0</v>
      </c>
      <c r="H8" s="10">
        <f>Synthèse!H24</f>
        <v>0</v>
      </c>
      <c r="I8" s="10">
        <f>Synthèse!I24</f>
        <v>0</v>
      </c>
      <c r="J8" s="233">
        <f>Synthèse!J24</f>
        <v>0</v>
      </c>
      <c r="K8" s="234"/>
      <c r="L8" s="9">
        <f>Synthèse!L24</f>
        <v>0</v>
      </c>
      <c r="M8" s="142"/>
    </row>
    <row r="9" spans="1:13" ht="11.25" customHeight="1" x14ac:dyDescent="0.25">
      <c r="A9" s="228"/>
      <c r="B9" s="228"/>
      <c r="C9" s="46"/>
      <c r="D9" s="46"/>
      <c r="E9" s="46"/>
      <c r="F9" s="46"/>
      <c r="G9" s="46"/>
      <c r="H9" s="46"/>
      <c r="I9" s="46"/>
      <c r="L9" s="46"/>
      <c r="M9" s="142"/>
    </row>
    <row r="10" spans="1:13" ht="30" customHeight="1" x14ac:dyDescent="0.25">
      <c r="A10" s="226" t="str">
        <f>Synthèse!A26</f>
        <v>Moyenne de tous les candidats</v>
      </c>
      <c r="B10" s="227"/>
      <c r="C10" s="37">
        <f>Synthèse!C26</f>
        <v>0</v>
      </c>
      <c r="D10" s="37">
        <f>Synthèse!D26</f>
        <v>0</v>
      </c>
      <c r="E10" s="37">
        <f>Synthèse!E26</f>
        <v>0</v>
      </c>
      <c r="F10" s="37">
        <f>Synthèse!F26</f>
        <v>0</v>
      </c>
      <c r="G10" s="37">
        <f>Synthèse!G26</f>
        <v>0</v>
      </c>
      <c r="H10" s="37">
        <f>Synthèse!H26</f>
        <v>0</v>
      </c>
      <c r="I10" s="37">
        <f>Synthèse!I26</f>
        <v>0</v>
      </c>
      <c r="J10" s="235">
        <f>Synthèse!J26</f>
        <v>0</v>
      </c>
      <c r="K10" s="236"/>
      <c r="L10" s="38" t="e">
        <f>Synthèse!L26</f>
        <v>#DIV/0!</v>
      </c>
      <c r="M10" s="142"/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42"/>
      <c r="M11" s="142"/>
    </row>
    <row r="12" spans="1:13" ht="36" customHeight="1" thickBot="1" x14ac:dyDescent="0.3">
      <c r="A12" s="1"/>
      <c r="B12" s="1"/>
      <c r="C12" s="219" t="s">
        <v>38</v>
      </c>
      <c r="D12" s="220"/>
      <c r="E12" s="220"/>
      <c r="F12" s="221" t="str">
        <f>Synthèse!N21</f>
        <v>MENTION D'EXCELLENCE</v>
      </c>
      <c r="G12" s="221"/>
      <c r="H12" s="221"/>
      <c r="I12" s="222"/>
      <c r="J12" s="84"/>
      <c r="K12" s="84"/>
      <c r="L12" s="24"/>
      <c r="M12" s="14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42"/>
      <c r="M13" s="142"/>
    </row>
    <row r="14" spans="1:13" ht="10.5" customHeight="1" x14ac:dyDescent="0.25">
      <c r="A14" s="47" t="s">
        <v>39</v>
      </c>
      <c r="B14" s="48"/>
      <c r="C14" s="48"/>
      <c r="D14" s="1"/>
      <c r="E14" s="1"/>
      <c r="F14" s="1"/>
      <c r="G14" s="1"/>
      <c r="H14" s="1"/>
      <c r="I14" s="1"/>
      <c r="J14" s="1"/>
      <c r="K14" s="1"/>
      <c r="L14" s="142"/>
      <c r="M14" s="142"/>
    </row>
    <row r="15" spans="1:13" ht="10.5" customHeight="1" x14ac:dyDescent="0.25">
      <c r="A15" s="48"/>
      <c r="B15" s="48" t="s">
        <v>40</v>
      </c>
      <c r="C15" s="48" t="s">
        <v>41</v>
      </c>
      <c r="D15" s="1"/>
      <c r="E15" s="1"/>
      <c r="F15" s="1"/>
      <c r="G15" s="1"/>
      <c r="H15" s="1"/>
      <c r="I15" s="1"/>
      <c r="J15" s="1"/>
      <c r="K15" s="1"/>
      <c r="L15" s="142"/>
      <c r="M15" s="142"/>
    </row>
    <row r="16" spans="1:13" ht="10.5" customHeight="1" x14ac:dyDescent="0.25">
      <c r="A16" s="48"/>
      <c r="B16" s="48" t="s">
        <v>42</v>
      </c>
      <c r="C16" s="48" t="s">
        <v>43</v>
      </c>
      <c r="D16" s="1"/>
      <c r="E16" s="1"/>
      <c r="F16" s="1"/>
      <c r="G16" s="1"/>
      <c r="H16" s="1"/>
      <c r="I16" s="1"/>
      <c r="J16" s="1"/>
      <c r="K16" s="1"/>
      <c r="L16" s="142"/>
      <c r="M16" s="142"/>
    </row>
    <row r="17" spans="1:13" ht="10.5" customHeight="1" x14ac:dyDescent="0.25">
      <c r="A17" s="49"/>
      <c r="B17" s="48" t="s">
        <v>44</v>
      </c>
      <c r="C17" s="48" t="s">
        <v>45</v>
      </c>
      <c r="D17" s="1"/>
      <c r="E17" s="1"/>
      <c r="F17" s="1"/>
      <c r="G17" s="1"/>
      <c r="H17" s="1"/>
      <c r="I17" s="1"/>
      <c r="J17" s="1"/>
      <c r="K17" s="1"/>
      <c r="L17" s="142"/>
      <c r="M17" s="142"/>
    </row>
    <row r="18" spans="1:13" ht="10.5" customHeight="1" x14ac:dyDescent="0.25">
      <c r="A18" s="48"/>
      <c r="B18" s="48" t="s">
        <v>46</v>
      </c>
      <c r="C18" s="48" t="s">
        <v>47</v>
      </c>
      <c r="D18" s="1"/>
      <c r="E18" s="1"/>
      <c r="F18" s="1"/>
      <c r="G18" s="1"/>
      <c r="H18" s="1"/>
      <c r="I18" s="1"/>
      <c r="J18" s="1"/>
      <c r="K18" s="1"/>
      <c r="L18" s="142"/>
      <c r="M18" s="142"/>
    </row>
    <row r="19" spans="1:13" ht="10.5" customHeight="1" x14ac:dyDescent="0.25">
      <c r="A19" s="48"/>
      <c r="B19" s="48" t="s">
        <v>48</v>
      </c>
      <c r="C19" s="48" t="s">
        <v>49</v>
      </c>
      <c r="D19" s="1"/>
      <c r="E19" s="1"/>
      <c r="F19" s="1"/>
      <c r="G19" s="1"/>
      <c r="H19" s="1"/>
      <c r="I19" s="1"/>
      <c r="J19" s="1"/>
      <c r="K19" s="1"/>
      <c r="L19" s="142"/>
      <c r="M19" s="142"/>
    </row>
  </sheetData>
  <sheetProtection selectLockedCells="1"/>
  <mergeCells count="12">
    <mergeCell ref="A10:B10"/>
    <mergeCell ref="C12:E12"/>
    <mergeCell ref="F12:I12"/>
    <mergeCell ref="J2:K2"/>
    <mergeCell ref="L3:M3"/>
    <mergeCell ref="A4:B4"/>
    <mergeCell ref="A7:B7"/>
    <mergeCell ref="A8:B8"/>
    <mergeCell ref="A9:B9"/>
    <mergeCell ref="J7:K7"/>
    <mergeCell ref="J8:K8"/>
    <mergeCell ref="J10:K10"/>
  </mergeCells>
  <conditionalFormatting sqref="C5:J5">
    <cfRule type="cellIs" dxfId="7" priority="6" operator="lessThan">
      <formula>10</formula>
    </cfRule>
  </conditionalFormatting>
  <conditionalFormatting sqref="K5">
    <cfRule type="cellIs" dxfId="6" priority="5" operator="equal">
      <formula>"Non validé"</formula>
    </cfRule>
  </conditionalFormatting>
  <conditionalFormatting sqref="L5">
    <cfRule type="cellIs" dxfId="5" priority="2" operator="lessThan">
      <formula>10</formula>
    </cfRule>
  </conditionalFormatting>
  <conditionalFormatting sqref="M5">
    <cfRule type="cellIs" dxfId="4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M20"/>
  <sheetViews>
    <sheetView zoomScale="115" zoomScaleNormal="115" workbookViewId="0">
      <selection activeCell="J20" sqref="J20"/>
    </sheetView>
  </sheetViews>
  <sheetFormatPr baseColWidth="10" defaultRowHeight="15" x14ac:dyDescent="0.25"/>
  <cols>
    <col min="2" max="2" width="11.42578125" customWidth="1"/>
    <col min="3" max="10" width="10.140625" customWidth="1"/>
  </cols>
  <sheetData>
    <row r="1" spans="1:13" ht="21" x14ac:dyDescent="0.25">
      <c r="A1" s="237" t="str">
        <f>Synthèse!A41</f>
        <v>Rattrapage Formation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</row>
    <row r="3" spans="1:13" s="1" customFormat="1" ht="60.75" thickBot="1" x14ac:dyDescent="0.3">
      <c r="C3" s="55" t="s">
        <v>100</v>
      </c>
      <c r="D3" s="55" t="s">
        <v>67</v>
      </c>
      <c r="E3" s="55" t="s">
        <v>101</v>
      </c>
      <c r="F3" s="55" t="s">
        <v>58</v>
      </c>
      <c r="G3" s="55" t="s">
        <v>59</v>
      </c>
      <c r="H3" s="55" t="s">
        <v>60</v>
      </c>
      <c r="I3" s="55" t="s">
        <v>61</v>
      </c>
      <c r="J3" s="218" t="s">
        <v>65</v>
      </c>
      <c r="K3" s="218"/>
    </row>
    <row r="4" spans="1:13" x14ac:dyDescent="0.25">
      <c r="A4" s="1"/>
      <c r="B4" s="1"/>
      <c r="C4" s="43"/>
      <c r="D4" s="44"/>
      <c r="E4" s="43"/>
      <c r="F4" s="44"/>
      <c r="G4" s="43"/>
      <c r="H4" s="44"/>
      <c r="I4" s="43"/>
      <c r="J4" s="44"/>
      <c r="K4" s="44"/>
      <c r="L4" s="188" t="s">
        <v>6</v>
      </c>
      <c r="M4" s="190"/>
    </row>
    <row r="5" spans="1:13" ht="50.25" customHeight="1" x14ac:dyDescent="0.25">
      <c r="A5" s="223">
        <f>Synthèse!A40</f>
        <v>0</v>
      </c>
      <c r="B5" s="223"/>
      <c r="C5" s="2" t="str">
        <f>Synthèse!C5</f>
        <v>MODULE 1</v>
      </c>
      <c r="D5" s="2" t="str">
        <f>Synthèse!D5</f>
        <v>MODULE 2</v>
      </c>
      <c r="E5" s="2" t="str">
        <f>Synthèse!E5</f>
        <v>MODULE 3</v>
      </c>
      <c r="F5" s="2" t="str">
        <f>Synthèse!F5</f>
        <v>MODULE 4</v>
      </c>
      <c r="G5" s="2" t="str">
        <f>Synthèse!G5</f>
        <v>MODULE 5</v>
      </c>
      <c r="H5" s="2" t="str">
        <f>Synthèse!H5</f>
        <v>MODULE 6</v>
      </c>
      <c r="I5" s="2" t="str">
        <f>Synthèse!I5</f>
        <v>MODULE 7</v>
      </c>
      <c r="J5" s="2" t="str">
        <f>Synthèse!J5</f>
        <v>MODULE 8
EVALUATION RAPPORT</v>
      </c>
      <c r="K5" s="2" t="str">
        <f>Synthèse!K5</f>
        <v>MODULE 8
DOSSIER COMPLET</v>
      </c>
      <c r="L5" s="4" t="s">
        <v>7</v>
      </c>
      <c r="M5" s="5" t="s">
        <v>97</v>
      </c>
    </row>
    <row r="6" spans="1:13" ht="21.75" thickBot="1" x14ac:dyDescent="0.3">
      <c r="A6" s="1"/>
      <c r="B6" s="1"/>
      <c r="C6" s="6">
        <f>Synthèse!C40</f>
        <v>0</v>
      </c>
      <c r="D6" s="6">
        <f>Synthèse!D40</f>
        <v>0</v>
      </c>
      <c r="E6" s="6">
        <f>Synthèse!E40</f>
        <v>0</v>
      </c>
      <c r="F6" s="6">
        <f>Synthèse!F40</f>
        <v>0</v>
      </c>
      <c r="G6" s="6">
        <f>Synthèse!G40</f>
        <v>0</v>
      </c>
      <c r="H6" s="6">
        <f>Synthèse!H40</f>
        <v>0</v>
      </c>
      <c r="I6" s="6">
        <f>Synthèse!I40</f>
        <v>0</v>
      </c>
      <c r="J6" s="6">
        <f>Synthèse!J40</f>
        <v>0</v>
      </c>
      <c r="K6" s="6">
        <f>Synthèse!K40</f>
        <v>0</v>
      </c>
      <c r="L6" s="39">
        <f>Synthèse!L40</f>
        <v>0</v>
      </c>
      <c r="M6" s="40" t="str">
        <f>Synthèse!M40</f>
        <v>ECHEC</v>
      </c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21" x14ac:dyDescent="0.25">
      <c r="A8" s="229" t="str">
        <f>Synthèse!A23</f>
        <v>Meilleure note</v>
      </c>
      <c r="B8" s="230"/>
      <c r="C8" s="45">
        <f>Synthèse!C23</f>
        <v>0</v>
      </c>
      <c r="D8" s="45">
        <f>Synthèse!D23</f>
        <v>0</v>
      </c>
      <c r="E8" s="45">
        <f>Synthèse!E23</f>
        <v>0</v>
      </c>
      <c r="F8" s="45">
        <f>Synthèse!F23</f>
        <v>0</v>
      </c>
      <c r="G8" s="45">
        <f>Synthèse!G23</f>
        <v>0</v>
      </c>
      <c r="H8" s="45">
        <f>Synthèse!H23</f>
        <v>0</v>
      </c>
      <c r="I8" s="45">
        <f>Synthèse!I23</f>
        <v>0</v>
      </c>
      <c r="J8" s="238">
        <f>Synthèse!J23</f>
        <v>0</v>
      </c>
      <c r="K8" s="232"/>
      <c r="L8" s="8">
        <f>Synthèse!L23</f>
        <v>0</v>
      </c>
      <c r="M8" s="142"/>
    </row>
    <row r="9" spans="1:13" ht="21" x14ac:dyDescent="0.25">
      <c r="A9" s="224" t="str">
        <f>Synthèse!A24</f>
        <v>Basse note</v>
      </c>
      <c r="B9" s="225"/>
      <c r="C9" s="10">
        <f>Synthèse!C24</f>
        <v>0</v>
      </c>
      <c r="D9" s="10">
        <f>Synthèse!D24</f>
        <v>0</v>
      </c>
      <c r="E9" s="10">
        <f>Synthèse!E24</f>
        <v>0</v>
      </c>
      <c r="F9" s="10">
        <f>Synthèse!F24</f>
        <v>0</v>
      </c>
      <c r="G9" s="10">
        <f>Synthèse!G24</f>
        <v>0</v>
      </c>
      <c r="H9" s="10">
        <f>Synthèse!H24</f>
        <v>0</v>
      </c>
      <c r="I9" s="10">
        <f>Synthèse!I24</f>
        <v>0</v>
      </c>
      <c r="J9" s="239">
        <f>Synthèse!J24</f>
        <v>0</v>
      </c>
      <c r="K9" s="240"/>
      <c r="L9" s="9">
        <f>Synthèse!L24</f>
        <v>0</v>
      </c>
      <c r="M9" s="142"/>
    </row>
    <row r="10" spans="1:13" ht="11.25" customHeight="1" x14ac:dyDescent="0.25">
      <c r="A10" s="228"/>
      <c r="B10" s="228"/>
      <c r="C10" s="52"/>
      <c r="D10" s="52"/>
      <c r="E10" s="52"/>
      <c r="F10" s="52"/>
      <c r="G10" s="52"/>
      <c r="H10" s="52"/>
      <c r="I10" s="52"/>
      <c r="L10" s="52"/>
      <c r="M10" s="142"/>
    </row>
    <row r="11" spans="1:13" ht="30" customHeight="1" x14ac:dyDescent="0.25">
      <c r="A11" s="226" t="str">
        <f>Synthèse!A26</f>
        <v>Moyenne de tous les candidats</v>
      </c>
      <c r="B11" s="227"/>
      <c r="C11" s="37">
        <f>Synthèse!C26</f>
        <v>0</v>
      </c>
      <c r="D11" s="37">
        <f>Synthèse!D26</f>
        <v>0</v>
      </c>
      <c r="E11" s="37">
        <f>Synthèse!E26</f>
        <v>0</v>
      </c>
      <c r="F11" s="37">
        <f>Synthèse!F26</f>
        <v>0</v>
      </c>
      <c r="G11" s="37">
        <f>Synthèse!G26</f>
        <v>0</v>
      </c>
      <c r="H11" s="37">
        <f>Synthèse!H26</f>
        <v>0</v>
      </c>
      <c r="I11" s="37">
        <f>Synthèse!I26</f>
        <v>0</v>
      </c>
      <c r="J11" s="235">
        <f>Synthèse!J26</f>
        <v>0</v>
      </c>
      <c r="K11" s="236"/>
      <c r="L11" s="38" t="e">
        <f>Synthèse!L26</f>
        <v>#DIV/0!</v>
      </c>
      <c r="M11" s="142"/>
    </row>
    <row r="12" spans="1:13" ht="15.75" thickBo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6" customHeight="1" thickBot="1" x14ac:dyDescent="0.3">
      <c r="A13" s="1"/>
      <c r="B13" s="1"/>
      <c r="C13" s="219" t="s">
        <v>38</v>
      </c>
      <c r="D13" s="220"/>
      <c r="E13" s="220"/>
      <c r="F13" s="221" t="str">
        <f>Synthèse!N40</f>
        <v>NEANT</v>
      </c>
      <c r="G13" s="221"/>
      <c r="H13" s="221"/>
      <c r="I13" s="222"/>
      <c r="J13" s="84"/>
      <c r="K13" s="84"/>
      <c r="L13" s="24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0.5" customHeight="1" x14ac:dyDescent="0.25">
      <c r="A15" s="47" t="s">
        <v>39</v>
      </c>
      <c r="B15" s="48"/>
      <c r="C15" s="48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0.5" customHeight="1" x14ac:dyDescent="0.25">
      <c r="A16" s="48"/>
      <c r="B16" s="48" t="s">
        <v>40</v>
      </c>
      <c r="C16" s="48" t="s">
        <v>41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10.5" customHeight="1" x14ac:dyDescent="0.25">
      <c r="A17" s="48"/>
      <c r="B17" s="48" t="s">
        <v>42</v>
      </c>
      <c r="C17" s="48" t="s">
        <v>43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0.5" customHeight="1" x14ac:dyDescent="0.25">
      <c r="A18" s="49"/>
      <c r="B18" s="48" t="s">
        <v>44</v>
      </c>
      <c r="C18" s="48" t="s">
        <v>45</v>
      </c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10.5" customHeight="1" x14ac:dyDescent="0.25">
      <c r="A19" s="48"/>
      <c r="B19" s="48" t="s">
        <v>46</v>
      </c>
      <c r="C19" s="48" t="s">
        <v>47</v>
      </c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0.5" customHeight="1" x14ac:dyDescent="0.25">
      <c r="A20" s="48"/>
      <c r="B20" s="48" t="s">
        <v>48</v>
      </c>
      <c r="C20" s="48" t="s">
        <v>49</v>
      </c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sheetProtection selectLockedCells="1"/>
  <mergeCells count="13">
    <mergeCell ref="A10:B10"/>
    <mergeCell ref="A11:B11"/>
    <mergeCell ref="C13:E13"/>
    <mergeCell ref="F13:I13"/>
    <mergeCell ref="A1:M1"/>
    <mergeCell ref="J3:K3"/>
    <mergeCell ref="L4:M4"/>
    <mergeCell ref="A5:B5"/>
    <mergeCell ref="A8:B8"/>
    <mergeCell ref="A9:B9"/>
    <mergeCell ref="J8:K8"/>
    <mergeCell ref="J9:K9"/>
    <mergeCell ref="J11:K11"/>
  </mergeCells>
  <conditionalFormatting sqref="C6:K6">
    <cfRule type="cellIs" dxfId="3" priority="4" operator="lessThan">
      <formula>10</formula>
    </cfRule>
  </conditionalFormatting>
  <conditionalFormatting sqref="K6">
    <cfRule type="cellIs" dxfId="2" priority="3" operator="equal">
      <formula>"Non validé"</formula>
    </cfRule>
  </conditionalFormatting>
  <conditionalFormatting sqref="L6">
    <cfRule type="cellIs" dxfId="1" priority="2" operator="lessThan">
      <formula>10</formula>
    </cfRule>
  </conditionalFormatting>
  <conditionalFormatting sqref="M6">
    <cfRule type="cellIs" dxfId="0" priority="1" operator="equal">
      <formula>"ECHEC"</formula>
    </cfRule>
  </conditionalFormatting>
  <pageMargins left="0.70866141732283472" right="0.70866141732283472" top="1.6535433070866143" bottom="0.74803149606299213" header="0.59055118110236227" footer="0.31496062992125984"/>
  <pageSetup paperSize="9" scale="9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2:K16"/>
  <sheetViews>
    <sheetView zoomScale="115" zoomScaleNormal="115" workbookViewId="0">
      <selection activeCell="I23" sqref="I23"/>
    </sheetView>
  </sheetViews>
  <sheetFormatPr baseColWidth="10" defaultRowHeight="15" x14ac:dyDescent="0.25"/>
  <cols>
    <col min="1" max="2" width="11.42578125" customWidth="1"/>
    <col min="3" max="3" width="11.7109375" customWidth="1"/>
    <col min="4" max="5" width="12" customWidth="1"/>
  </cols>
  <sheetData>
    <row r="2" spans="1:11" ht="21" x14ac:dyDescent="0.25">
      <c r="A2" s="237" t="str">
        <f>Synthèse!A46</f>
        <v>Rattrapage VAE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</row>
    <row r="3" spans="1:11" ht="18.75" x14ac:dyDescent="0.3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s="1" customFormat="1" ht="60.75" thickBot="1" x14ac:dyDescent="0.3">
      <c r="C4" s="55" t="s">
        <v>55</v>
      </c>
      <c r="D4" s="55" t="s">
        <v>56</v>
      </c>
      <c r="E4" s="55" t="s">
        <v>57</v>
      </c>
      <c r="F4" s="55" t="s">
        <v>58</v>
      </c>
      <c r="G4" s="55" t="s">
        <v>59</v>
      </c>
      <c r="H4" s="55" t="s">
        <v>60</v>
      </c>
      <c r="I4" s="55" t="s">
        <v>61</v>
      </c>
    </row>
    <row r="5" spans="1:11" x14ac:dyDescent="0.25">
      <c r="A5" s="1"/>
      <c r="B5" s="1"/>
      <c r="C5" s="43"/>
      <c r="D5" s="44"/>
      <c r="E5" s="43"/>
      <c r="F5" s="44"/>
      <c r="G5" s="43"/>
      <c r="H5" s="44"/>
      <c r="I5" s="43"/>
      <c r="J5" s="188" t="s">
        <v>6</v>
      </c>
      <c r="K5" s="190"/>
    </row>
    <row r="6" spans="1:11" ht="44.25" customHeight="1" x14ac:dyDescent="0.25">
      <c r="A6" s="223">
        <f>Synthèse!A45</f>
        <v>0</v>
      </c>
      <c r="B6" s="223"/>
      <c r="C6" s="2" t="s">
        <v>14</v>
      </c>
      <c r="D6" s="2" t="s">
        <v>15</v>
      </c>
      <c r="E6" s="2" t="s">
        <v>16</v>
      </c>
      <c r="F6" s="2" t="s">
        <v>17</v>
      </c>
      <c r="G6" s="2" t="s">
        <v>18</v>
      </c>
      <c r="H6" s="2" t="s">
        <v>19</v>
      </c>
      <c r="I6" s="2" t="s">
        <v>20</v>
      </c>
      <c r="J6" s="4" t="s">
        <v>7</v>
      </c>
      <c r="K6" s="5" t="s">
        <v>97</v>
      </c>
    </row>
    <row r="7" spans="1:11" ht="21.75" thickBot="1" x14ac:dyDescent="0.3">
      <c r="A7" s="1"/>
      <c r="B7" s="1"/>
      <c r="C7" s="6" t="str">
        <f>Synthèse!C45</f>
        <v>Acquis</v>
      </c>
      <c r="D7" s="6" t="str">
        <f>Synthèse!D45</f>
        <v>Acquis</v>
      </c>
      <c r="E7" s="6">
        <f>Synthèse!E45</f>
        <v>0</v>
      </c>
      <c r="F7" s="6">
        <f>Synthèse!F45</f>
        <v>0</v>
      </c>
      <c r="G7" s="6">
        <f>Synthèse!G45</f>
        <v>0</v>
      </c>
      <c r="H7" s="95">
        <f>Synthèse!H45</f>
        <v>0</v>
      </c>
      <c r="I7" s="6">
        <f>Synthèse!I45</f>
        <v>0</v>
      </c>
      <c r="J7" s="39" t="str">
        <f>Synthèse!J45</f>
        <v>/</v>
      </c>
      <c r="K7" s="40" t="str">
        <f>Synthèse!K45</f>
        <v>OUI</v>
      </c>
    </row>
    <row r="8" spans="1:11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36" customHeight="1" thickBot="1" x14ac:dyDescent="0.3">
      <c r="A9" s="1"/>
      <c r="B9" s="1"/>
      <c r="D9" s="241" t="s">
        <v>38</v>
      </c>
      <c r="E9" s="242"/>
      <c r="F9" s="242"/>
      <c r="G9" s="243" t="str">
        <f>Synthèse!L45</f>
        <v>NEANT</v>
      </c>
      <c r="H9" s="244"/>
      <c r="I9" s="24"/>
      <c r="J9" s="24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0.5" customHeight="1" x14ac:dyDescent="0.25">
      <c r="A11" s="47" t="s">
        <v>39</v>
      </c>
      <c r="B11" s="48"/>
      <c r="C11" s="48"/>
      <c r="D11" s="1"/>
      <c r="E11" s="1"/>
      <c r="F11" s="1"/>
      <c r="G11" s="1"/>
      <c r="H11" s="1"/>
      <c r="I11" s="1"/>
      <c r="J11" s="1"/>
      <c r="K11" s="1"/>
    </row>
    <row r="12" spans="1:11" ht="10.5" customHeight="1" x14ac:dyDescent="0.25">
      <c r="A12" s="48"/>
      <c r="B12" s="48" t="s">
        <v>40</v>
      </c>
      <c r="C12" s="48" t="s">
        <v>41</v>
      </c>
      <c r="D12" s="1"/>
      <c r="E12" s="1"/>
      <c r="F12" s="1"/>
      <c r="G12" s="1"/>
      <c r="H12" s="1"/>
      <c r="I12" s="1"/>
      <c r="J12" s="1"/>
      <c r="K12" s="1"/>
    </row>
    <row r="13" spans="1:11" ht="10.5" customHeight="1" x14ac:dyDescent="0.25">
      <c r="A13" s="48"/>
      <c r="B13" s="48" t="s">
        <v>42</v>
      </c>
      <c r="C13" s="48" t="s">
        <v>43</v>
      </c>
      <c r="D13" s="1"/>
      <c r="E13" s="1"/>
      <c r="F13" s="1"/>
      <c r="G13" s="1"/>
      <c r="H13" s="1"/>
      <c r="I13" s="1"/>
      <c r="J13" s="1"/>
      <c r="K13" s="1"/>
    </row>
    <row r="14" spans="1:11" ht="10.5" customHeight="1" x14ac:dyDescent="0.25">
      <c r="A14" s="49"/>
      <c r="B14" s="48" t="s">
        <v>44</v>
      </c>
      <c r="C14" s="48" t="s">
        <v>45</v>
      </c>
      <c r="D14" s="1"/>
      <c r="E14" s="1"/>
      <c r="F14" s="1"/>
      <c r="G14" s="1"/>
      <c r="H14" s="1"/>
      <c r="I14" s="1"/>
      <c r="J14" s="1"/>
      <c r="K14" s="1"/>
    </row>
    <row r="15" spans="1:11" ht="10.5" customHeight="1" x14ac:dyDescent="0.25">
      <c r="A15" s="48"/>
      <c r="B15" s="48" t="s">
        <v>46</v>
      </c>
      <c r="C15" s="48" t="s">
        <v>47</v>
      </c>
      <c r="D15" s="1"/>
      <c r="E15" s="1"/>
      <c r="F15" s="1"/>
      <c r="G15" s="1"/>
      <c r="H15" s="1"/>
      <c r="I15" s="1"/>
      <c r="J15" s="1"/>
      <c r="K15" s="1"/>
    </row>
    <row r="16" spans="1:11" ht="10.5" customHeight="1" x14ac:dyDescent="0.25">
      <c r="A16" s="48"/>
      <c r="B16" s="48" t="s">
        <v>48</v>
      </c>
      <c r="C16" s="48" t="s">
        <v>49</v>
      </c>
      <c r="D16" s="1"/>
      <c r="E16" s="1"/>
      <c r="F16" s="1"/>
      <c r="G16" s="1"/>
      <c r="H16" s="1"/>
      <c r="I16" s="1"/>
      <c r="J16" s="1"/>
      <c r="K16" s="1"/>
    </row>
  </sheetData>
  <sheetProtection selectLockedCells="1"/>
  <mergeCells count="5">
    <mergeCell ref="A2:K2"/>
    <mergeCell ref="J5:K5"/>
    <mergeCell ref="A6:B6"/>
    <mergeCell ref="D9:F9"/>
    <mergeCell ref="G9:H9"/>
  </mergeCells>
  <pageMargins left="0.70866141732283472" right="0.70866141732283472" top="1.6535433070866143" bottom="0.74803149606299213" header="0.59055118110236227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F16"/>
  <sheetViews>
    <sheetView workbookViewId="0">
      <selection activeCell="E5" sqref="E5"/>
    </sheetView>
  </sheetViews>
  <sheetFormatPr baseColWidth="10" defaultRowHeight="15" x14ac:dyDescent="0.25"/>
  <cols>
    <col min="1" max="1" width="30.5703125" bestFit="1" customWidth="1"/>
    <col min="2" max="2" width="24.140625" customWidth="1"/>
    <col min="3" max="3" width="28.5703125" bestFit="1" customWidth="1"/>
    <col min="4" max="4" width="4.5703125" customWidth="1"/>
    <col min="5" max="5" width="23" bestFit="1" customWidth="1"/>
    <col min="6" max="6" width="22.85546875" bestFit="1" customWidth="1"/>
  </cols>
  <sheetData>
    <row r="2" spans="1:6" x14ac:dyDescent="0.25">
      <c r="A2" s="245" t="s">
        <v>37</v>
      </c>
      <c r="B2" s="246"/>
      <c r="C2" s="247"/>
    </row>
    <row r="3" spans="1:6" ht="15" customHeight="1" x14ac:dyDescent="0.25">
      <c r="A3" s="248"/>
      <c r="B3" s="249"/>
      <c r="C3" s="250"/>
    </row>
    <row r="4" spans="1:6" ht="15" customHeight="1" x14ac:dyDescent="0.25">
      <c r="A4" s="27"/>
      <c r="B4" s="27"/>
      <c r="C4" s="27"/>
      <c r="E4" t="s">
        <v>54</v>
      </c>
    </row>
    <row r="5" spans="1:6" x14ac:dyDescent="0.25">
      <c r="C5" s="18"/>
      <c r="E5" s="16" t="s">
        <v>121</v>
      </c>
      <c r="F5" s="17" t="s">
        <v>41</v>
      </c>
    </row>
    <row r="6" spans="1:6" x14ac:dyDescent="0.25">
      <c r="A6" s="19" t="s">
        <v>53</v>
      </c>
      <c r="C6" s="158"/>
      <c r="E6" s="26">
        <v>12</v>
      </c>
      <c r="F6" s="157" t="s">
        <v>52</v>
      </c>
    </row>
    <row r="7" spans="1:6" x14ac:dyDescent="0.25">
      <c r="A7" s="19" t="s">
        <v>51</v>
      </c>
      <c r="C7" s="21"/>
      <c r="E7" s="26">
        <v>13.5</v>
      </c>
      <c r="F7" s="159" t="s">
        <v>30</v>
      </c>
    </row>
    <row r="8" spans="1:6" x14ac:dyDescent="0.25">
      <c r="A8" s="19" t="s">
        <v>33</v>
      </c>
      <c r="C8" s="21"/>
      <c r="E8" s="26">
        <v>15</v>
      </c>
      <c r="F8" s="159" t="s">
        <v>35</v>
      </c>
    </row>
    <row r="9" spans="1:6" x14ac:dyDescent="0.25">
      <c r="A9" s="19" t="s">
        <v>34</v>
      </c>
      <c r="C9" s="21"/>
      <c r="E9" s="26">
        <v>17</v>
      </c>
      <c r="F9" s="159" t="s">
        <v>36</v>
      </c>
    </row>
    <row r="10" spans="1:6" x14ac:dyDescent="0.25">
      <c r="A10" s="22" t="s">
        <v>31</v>
      </c>
      <c r="C10" s="25" t="s">
        <v>50</v>
      </c>
      <c r="E10" s="26">
        <v>19</v>
      </c>
      <c r="F10" s="23" t="s">
        <v>32</v>
      </c>
    </row>
    <row r="11" spans="1:6" x14ac:dyDescent="0.25">
      <c r="A11" s="28"/>
      <c r="B11" s="20"/>
      <c r="C11" s="28"/>
    </row>
    <row r="12" spans="1:6" ht="18" x14ac:dyDescent="0.25">
      <c r="A12" s="29"/>
      <c r="B12" s="30"/>
    </row>
    <row r="13" spans="1:6" ht="16.5" x14ac:dyDescent="0.25">
      <c r="A13" s="29"/>
      <c r="B13" s="15"/>
    </row>
    <row r="14" spans="1:6" x14ac:dyDescent="0.25">
      <c r="A14" s="15"/>
      <c r="B14" s="15"/>
    </row>
    <row r="15" spans="1:6" x14ac:dyDescent="0.25">
      <c r="A15" s="15"/>
      <c r="B15" s="15"/>
    </row>
    <row r="16" spans="1:6" x14ac:dyDescent="0.25">
      <c r="A16" s="15"/>
      <c r="B16" s="15"/>
    </row>
  </sheetData>
  <mergeCells count="1">
    <mergeCell ref="A2:C3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</vt:i4>
      </vt:variant>
    </vt:vector>
  </HeadingPairs>
  <TitlesOfParts>
    <vt:vector size="20" baseType="lpstr">
      <vt:lpstr>Saisie des notes</vt:lpstr>
      <vt:lpstr>Synthèse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R.F-NOM</vt:lpstr>
      <vt:lpstr>R.V-NOM</vt:lpstr>
      <vt:lpstr>Mentions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</dc:creator>
  <cp:lastModifiedBy>CTIS</cp:lastModifiedBy>
  <cp:lastPrinted>2020-12-07T14:53:12Z</cp:lastPrinted>
  <dcterms:created xsi:type="dcterms:W3CDTF">2013-05-17T00:59:05Z</dcterms:created>
  <dcterms:modified xsi:type="dcterms:W3CDTF">2021-01-05T12:54:44Z</dcterms:modified>
</cp:coreProperties>
</file>