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0490" windowHeight="7755"/>
  </bookViews>
  <sheets>
    <sheet name="Prévision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9" i="1" l="1"/>
  <c r="V19" i="1"/>
  <c r="I19" i="1"/>
  <c r="I14" i="1"/>
  <c r="V14" i="1"/>
  <c r="AB14" i="1"/>
  <c r="AC14" i="1" l="1"/>
  <c r="AE14" i="1" s="1"/>
  <c r="AC19" i="1"/>
  <c r="AE19" i="1" s="1"/>
  <c r="F9" i="1"/>
  <c r="G9" i="1" s="1"/>
  <c r="H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W9" i="1" s="1"/>
  <c r="X9" i="1" s="1"/>
  <c r="Y9" i="1" s="1"/>
  <c r="Z9" i="1" s="1"/>
  <c r="AA9" i="1" s="1"/>
  <c r="D21" i="1" l="1"/>
  <c r="D26" i="1" l="1"/>
  <c r="D27" i="1" s="1"/>
  <c r="F15" i="1"/>
  <c r="G15" i="1"/>
  <c r="H15" i="1"/>
  <c r="E15" i="1"/>
  <c r="AA15" i="1" l="1"/>
  <c r="Z15" i="1"/>
  <c r="Y15" i="1"/>
  <c r="X15" i="1"/>
  <c r="W15" i="1"/>
  <c r="U15" i="1"/>
  <c r="T15" i="1"/>
  <c r="S15" i="1"/>
  <c r="R15" i="1"/>
  <c r="Q15" i="1"/>
  <c r="P15" i="1"/>
  <c r="O15" i="1"/>
  <c r="N15" i="1"/>
  <c r="M15" i="1"/>
  <c r="L15" i="1"/>
  <c r="K15" i="1"/>
  <c r="J15" i="1"/>
  <c r="AA16" i="1" l="1"/>
  <c r="Z16" i="1"/>
  <c r="Y16" i="1"/>
  <c r="X16" i="1"/>
  <c r="W16" i="1"/>
  <c r="U16" i="1"/>
  <c r="T16" i="1"/>
  <c r="S16" i="1"/>
  <c r="R16" i="1"/>
  <c r="Q16" i="1"/>
  <c r="P16" i="1"/>
  <c r="O16" i="1"/>
  <c r="N16" i="1"/>
  <c r="M16" i="1"/>
  <c r="L16" i="1"/>
  <c r="K16" i="1"/>
  <c r="J16" i="1"/>
  <c r="F16" i="1"/>
  <c r="G16" i="1"/>
  <c r="H16" i="1"/>
  <c r="E16" i="1"/>
  <c r="V16" i="1" l="1"/>
  <c r="I16" i="1"/>
  <c r="AB16" i="1"/>
  <c r="M29" i="1"/>
  <c r="M21" i="1"/>
  <c r="M23" i="1" s="1"/>
  <c r="M26" i="1" s="1"/>
  <c r="Q29" i="1"/>
  <c r="Q21" i="1"/>
  <c r="Q23" i="1" s="1"/>
  <c r="Q26" i="1" s="1"/>
  <c r="U29" i="1"/>
  <c r="U21" i="1"/>
  <c r="U23" i="1" s="1"/>
  <c r="U26" i="1" s="1"/>
  <c r="Z29" i="1"/>
  <c r="Z21" i="1"/>
  <c r="Z23" i="1" s="1"/>
  <c r="Z26" i="1" s="1"/>
  <c r="J29" i="1"/>
  <c r="J21" i="1"/>
  <c r="N29" i="1"/>
  <c r="N21" i="1"/>
  <c r="N23" i="1" s="1"/>
  <c r="N26" i="1" s="1"/>
  <c r="R29" i="1"/>
  <c r="R21" i="1"/>
  <c r="R23" i="1" s="1"/>
  <c r="R26" i="1" s="1"/>
  <c r="W29" i="1"/>
  <c r="W21" i="1"/>
  <c r="W23" i="1" s="1"/>
  <c r="AA29" i="1"/>
  <c r="AA21" i="1"/>
  <c r="AA23" i="1" s="1"/>
  <c r="AA26" i="1" s="1"/>
  <c r="K29" i="1"/>
  <c r="K21" i="1"/>
  <c r="K23" i="1" s="1"/>
  <c r="K26" i="1" s="1"/>
  <c r="O29" i="1"/>
  <c r="O21" i="1"/>
  <c r="O23" i="1" s="1"/>
  <c r="O26" i="1" s="1"/>
  <c r="S29" i="1"/>
  <c r="S21" i="1"/>
  <c r="S23" i="1" s="1"/>
  <c r="S26" i="1" s="1"/>
  <c r="X29" i="1"/>
  <c r="X21" i="1"/>
  <c r="X23" i="1" s="1"/>
  <c r="X26" i="1" s="1"/>
  <c r="L29" i="1"/>
  <c r="L21" i="1"/>
  <c r="L23" i="1" s="1"/>
  <c r="L26" i="1" s="1"/>
  <c r="P29" i="1"/>
  <c r="P21" i="1"/>
  <c r="P23" i="1" s="1"/>
  <c r="P26" i="1" s="1"/>
  <c r="T29" i="1"/>
  <c r="T21" i="1"/>
  <c r="T23" i="1" s="1"/>
  <c r="T26" i="1" s="1"/>
  <c r="Y29" i="1"/>
  <c r="Y21" i="1"/>
  <c r="Y23" i="1" s="1"/>
  <c r="Y26" i="1" s="1"/>
  <c r="H21" i="1"/>
  <c r="H23" i="1" s="1"/>
  <c r="H26" i="1" s="1"/>
  <c r="H29" i="1"/>
  <c r="G21" i="1"/>
  <c r="G23" i="1" s="1"/>
  <c r="G26" i="1" s="1"/>
  <c r="G29" i="1"/>
  <c r="F29" i="1"/>
  <c r="F21" i="1"/>
  <c r="F23" i="1" s="1"/>
  <c r="F26" i="1" s="1"/>
  <c r="E29" i="1"/>
  <c r="E21" i="1"/>
  <c r="E11" i="1"/>
  <c r="F11" i="1" s="1"/>
  <c r="G11" i="1" s="1"/>
  <c r="H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W11" i="1" s="1"/>
  <c r="X11" i="1" s="1"/>
  <c r="Y11" i="1" s="1"/>
  <c r="Z11" i="1" s="1"/>
  <c r="AA11" i="1" s="1"/>
  <c r="AC16" i="1" l="1"/>
  <c r="AD16" i="1" s="1"/>
  <c r="E23" i="1"/>
  <c r="I21" i="1"/>
  <c r="J23" i="1"/>
  <c r="J26" i="1" s="1"/>
  <c r="J27" i="1" s="1"/>
  <c r="V21" i="1"/>
  <c r="W26" i="1"/>
  <c r="W27" i="1" s="1"/>
  <c r="V23" i="1"/>
  <c r="AB21" i="1"/>
  <c r="T33" i="1"/>
  <c r="T34" i="1" s="1"/>
  <c r="T27" i="1"/>
  <c r="L33" i="1"/>
  <c r="L34" i="1" s="1"/>
  <c r="L27" i="1"/>
  <c r="X33" i="1"/>
  <c r="X34" i="1" s="1"/>
  <c r="X27" i="1"/>
  <c r="O33" i="1"/>
  <c r="O34" i="1" s="1"/>
  <c r="O27" i="1"/>
  <c r="AA27" i="1"/>
  <c r="AA33" i="1"/>
  <c r="AA34" i="1" s="1"/>
  <c r="R27" i="1"/>
  <c r="R33" i="1"/>
  <c r="R34" i="1" s="1"/>
  <c r="Z33" i="1"/>
  <c r="Z34" i="1" s="1"/>
  <c r="Z27" i="1"/>
  <c r="Q33" i="1"/>
  <c r="Q34" i="1" s="1"/>
  <c r="Q27" i="1"/>
  <c r="Y33" i="1"/>
  <c r="Y34" i="1" s="1"/>
  <c r="Y27" i="1"/>
  <c r="P33" i="1"/>
  <c r="P34" i="1" s="1"/>
  <c r="P27" i="1"/>
  <c r="S27" i="1"/>
  <c r="S33" i="1"/>
  <c r="S34" i="1" s="1"/>
  <c r="K27" i="1"/>
  <c r="K33" i="1"/>
  <c r="K34" i="1" s="1"/>
  <c r="N33" i="1"/>
  <c r="N34" i="1" s="1"/>
  <c r="N27" i="1"/>
  <c r="U33" i="1"/>
  <c r="U34" i="1" s="1"/>
  <c r="U27" i="1"/>
  <c r="M33" i="1"/>
  <c r="M34" i="1" s="1"/>
  <c r="M27" i="1"/>
  <c r="F27" i="1"/>
  <c r="F33" i="1"/>
  <c r="F34" i="1" s="1"/>
  <c r="H33" i="1"/>
  <c r="H34" i="1" s="1"/>
  <c r="H27" i="1"/>
  <c r="G33" i="1"/>
  <c r="G34" i="1" s="1"/>
  <c r="G27" i="1"/>
  <c r="W33" i="1" l="1"/>
  <c r="W34" i="1" s="1"/>
  <c r="AC15" i="1"/>
  <c r="AD15" i="1" s="1"/>
  <c r="AC21" i="1"/>
  <c r="AE16" i="1"/>
  <c r="J33" i="1"/>
  <c r="J34" i="1" s="1"/>
  <c r="AB23" i="1"/>
  <c r="E26" i="1" l="1"/>
  <c r="E33" i="1" s="1"/>
  <c r="E34" i="1" s="1"/>
  <c r="I23" i="1"/>
  <c r="AC23" i="1" s="1"/>
  <c r="AE23" i="1" s="1"/>
  <c r="E27" i="1" l="1"/>
</calcChain>
</file>

<file path=xl/sharedStrings.xml><?xml version="1.0" encoding="utf-8"?>
<sst xmlns="http://schemas.openxmlformats.org/spreadsheetml/2006/main" count="24" uniqueCount="23">
  <si>
    <t>Ex 2016</t>
  </si>
  <si>
    <t>Ex 2017</t>
  </si>
  <si>
    <t>Descritpion</t>
  </si>
  <si>
    <t>Type</t>
  </si>
  <si>
    <t>RAPPEL ACTIVITE OBJECTIF</t>
  </si>
  <si>
    <t>MENSUELLE</t>
  </si>
  <si>
    <t>CUMULEE</t>
  </si>
  <si>
    <t>Ex 2018</t>
  </si>
  <si>
    <t>Total FDC</t>
  </si>
  <si>
    <t>Ecart</t>
  </si>
  <si>
    <t>Dépenses Corigées</t>
  </si>
  <si>
    <t>Septembre-16</t>
  </si>
  <si>
    <t xml:space="preserve">Cumul </t>
  </si>
  <si>
    <t xml:space="preserve">Budget </t>
  </si>
  <si>
    <t>Activité previsionnelle</t>
  </si>
  <si>
    <t xml:space="preserve">Correction </t>
  </si>
  <si>
    <t>Activité Fianale</t>
  </si>
  <si>
    <t xml:space="preserve">Dépenses </t>
  </si>
  <si>
    <t>FG</t>
  </si>
  <si>
    <t xml:space="preserve"> à réaliser</t>
  </si>
  <si>
    <t xml:space="preserve">Marge </t>
  </si>
  <si>
    <t>Correction Finale</t>
  </si>
  <si>
    <t xml:space="preserve">PREVISIONS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</si>
</sst>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22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0"/>
      <name val="Book Antiqua"/>
      <family val="1"/>
    </font>
    <font>
      <b/>
      <sz val="1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ashed">
        <color rgb="FF000000"/>
      </right>
      <top/>
      <bottom/>
      <diagonal/>
    </border>
    <border>
      <left style="double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double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dashed">
        <color rgb="FF000000"/>
      </right>
      <top/>
      <bottom style="thin">
        <color rgb="FF000000"/>
      </bottom>
      <diagonal/>
    </border>
    <border>
      <left style="dashed">
        <color rgb="FF000000"/>
      </left>
      <right style="dashed">
        <color rgb="FF000000"/>
      </right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indexed="64"/>
      </left>
      <right style="double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</cellStyleXfs>
  <cellXfs count="61">
    <xf numFmtId="0" fontId="0" fillId="0" borderId="0" xfId="0"/>
    <xf numFmtId="0" fontId="5" fillId="0" borderId="0" xfId="0" applyFont="1" applyAlignment="1">
      <alignment vertical="center"/>
    </xf>
    <xf numFmtId="0" fontId="8" fillId="0" borderId="29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4" fontId="9" fillId="0" borderId="20" xfId="0" applyNumberFormat="1" applyFont="1" applyFill="1" applyBorder="1" applyAlignment="1">
      <alignment horizontal="center" vertical="center"/>
    </xf>
    <xf numFmtId="4" fontId="9" fillId="0" borderId="21" xfId="0" applyNumberFormat="1" applyFont="1" applyFill="1" applyBorder="1" applyAlignment="1">
      <alignment horizontal="center" vertical="center"/>
    </xf>
    <xf numFmtId="4" fontId="9" fillId="0" borderId="22" xfId="0" applyNumberFormat="1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4" fontId="9" fillId="0" borderId="24" xfId="0" applyNumberFormat="1" applyFont="1" applyFill="1" applyBorder="1" applyAlignment="1">
      <alignment horizontal="center" vertical="center"/>
    </xf>
    <xf numFmtId="4" fontId="9" fillId="0" borderId="25" xfId="0" applyNumberFormat="1" applyFont="1" applyFill="1" applyBorder="1" applyAlignment="1">
      <alignment horizontal="center" vertical="center"/>
    </xf>
    <xf numFmtId="4" fontId="9" fillId="0" borderId="2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" fontId="7" fillId="0" borderId="6" xfId="0" applyNumberFormat="1" applyFont="1" applyFill="1" applyBorder="1" applyAlignment="1">
      <alignment horizontal="center" vertical="center"/>
    </xf>
    <xf numFmtId="4" fontId="7" fillId="0" borderId="17" xfId="0" applyNumberFormat="1" applyFont="1" applyFill="1" applyBorder="1" applyAlignment="1">
      <alignment horizontal="center" vertical="center"/>
    </xf>
    <xf numFmtId="4" fontId="7" fillId="0" borderId="8" xfId="0" applyNumberFormat="1" applyFont="1" applyFill="1" applyBorder="1" applyAlignment="1">
      <alignment horizontal="center" vertical="center"/>
    </xf>
    <xf numFmtId="4" fontId="7" fillId="0" borderId="9" xfId="0" applyNumberFormat="1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4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10" fontId="7" fillId="0" borderId="4" xfId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10" fontId="7" fillId="0" borderId="32" xfId="0" applyNumberFormat="1" applyFont="1" applyFill="1" applyBorder="1" applyAlignment="1">
      <alignment horizontal="center" vertical="center"/>
    </xf>
    <xf numFmtId="10" fontId="7" fillId="0" borderId="17" xfId="0" applyNumberFormat="1" applyFont="1" applyFill="1" applyBorder="1" applyAlignment="1">
      <alignment horizontal="center" vertical="center"/>
    </xf>
    <xf numFmtId="10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4" fontId="7" fillId="0" borderId="18" xfId="0" applyNumberFormat="1" applyFont="1" applyFill="1" applyBorder="1" applyAlignment="1">
      <alignment horizontal="center" vertical="center"/>
    </xf>
    <xf numFmtId="4" fontId="7" fillId="0" borderId="10" xfId="0" applyNumberFormat="1" applyFont="1" applyFill="1" applyBorder="1" applyAlignment="1">
      <alignment horizontal="center" vertical="center"/>
    </xf>
    <xf numFmtId="4" fontId="7" fillId="0" borderId="11" xfId="0" applyNumberFormat="1" applyFont="1" applyFill="1" applyBorder="1" applyAlignment="1">
      <alignment horizontal="center" vertical="center"/>
    </xf>
    <xf numFmtId="16" fontId="2" fillId="2" borderId="35" xfId="0" applyNumberFormat="1" applyFont="1" applyFill="1" applyBorder="1" applyAlignment="1">
      <alignment horizontal="center" vertical="center"/>
    </xf>
    <xf numFmtId="16" fontId="2" fillId="2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FFB9B9"/>
      <color rgb="FFFF9BCD"/>
      <color rgb="FFFFA7A7"/>
      <color rgb="FFCAF1F6"/>
      <color rgb="FFE0C1FF"/>
      <color rgb="FFFFCCCC"/>
      <color rgb="FF00FF99"/>
      <color rgb="FF99FFCC"/>
      <color rgb="FFFF99FF"/>
      <color rgb="FFF3A6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3:AE34"/>
  <sheetViews>
    <sheetView showGridLines="0" tabSelected="1" topLeftCell="T1" workbookViewId="0">
      <selection activeCell="E4" sqref="E4:AE6"/>
    </sheetView>
  </sheetViews>
  <sheetFormatPr baseColWidth="10" defaultRowHeight="15" x14ac:dyDescent="0.25"/>
  <cols>
    <col min="1" max="1" width="3.7109375" customWidth="1"/>
    <col min="2" max="2" width="30.7109375" customWidth="1"/>
    <col min="3" max="3" width="15.7109375" customWidth="1"/>
    <col min="4" max="4" width="20.7109375" customWidth="1"/>
    <col min="5" max="31" width="15.7109375" customWidth="1"/>
  </cols>
  <sheetData>
    <row r="3" spans="2:31" ht="15" customHeight="1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2:31" ht="15" customHeight="1" x14ac:dyDescent="0.25">
      <c r="E4" s="57" t="s">
        <v>22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</row>
    <row r="5" spans="2:31" ht="15" customHeight="1" x14ac:dyDescent="0.25"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</row>
    <row r="6" spans="2:31" ht="15" customHeight="1" x14ac:dyDescent="0.25"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</row>
    <row r="8" spans="2:31" ht="15.75" thickBot="1" x14ac:dyDescent="0.3"/>
    <row r="9" spans="2:31" ht="18" customHeight="1" thickBot="1" x14ac:dyDescent="0.3">
      <c r="B9" s="51" t="s">
        <v>2</v>
      </c>
      <c r="C9" s="52" t="s">
        <v>3</v>
      </c>
      <c r="D9" s="53" t="s">
        <v>13</v>
      </c>
      <c r="E9" s="47" t="s">
        <v>11</v>
      </c>
      <c r="F9" s="48" t="str">
        <f>PROPER(TEXT(E$9+31,"mmmm-aa"))</f>
        <v>Octobre-16</v>
      </c>
      <c r="G9" s="48" t="str">
        <f t="shared" ref="G9:H9" si="0">PROPER(TEXT(F$9+31,"mmmm-aa"))</f>
        <v>Novembre-16</v>
      </c>
      <c r="H9" s="48" t="str">
        <f t="shared" si="0"/>
        <v>Décembre-16</v>
      </c>
      <c r="I9" s="54" t="s">
        <v>0</v>
      </c>
      <c r="J9" s="48" t="str">
        <f>PROPER(TEXT(H$9+31,"mmmm-aa"))</f>
        <v>Janvier-17</v>
      </c>
      <c r="K9" s="48" t="str">
        <f>PROPER(TEXT(J$9+31,"mmmm-aa"))</f>
        <v>Février-17</v>
      </c>
      <c r="L9" s="48" t="str">
        <f t="shared" ref="L9:U9" si="1">PROPER(TEXT(K$9+31,"mmmm-aa"))</f>
        <v>Mars-17</v>
      </c>
      <c r="M9" s="48" t="str">
        <f t="shared" si="1"/>
        <v>Avril-17</v>
      </c>
      <c r="N9" s="48" t="str">
        <f t="shared" si="1"/>
        <v>Mai-17</v>
      </c>
      <c r="O9" s="48" t="str">
        <f t="shared" si="1"/>
        <v>Juin-17</v>
      </c>
      <c r="P9" s="48" t="str">
        <f t="shared" si="1"/>
        <v>Juillet-17</v>
      </c>
      <c r="Q9" s="48" t="str">
        <f t="shared" si="1"/>
        <v>Août-17</v>
      </c>
      <c r="R9" s="48" t="str">
        <f t="shared" si="1"/>
        <v>Septembre-17</v>
      </c>
      <c r="S9" s="48" t="str">
        <f t="shared" si="1"/>
        <v>Octobre-17</v>
      </c>
      <c r="T9" s="48" t="str">
        <f t="shared" si="1"/>
        <v>Novembre-17</v>
      </c>
      <c r="U9" s="48" t="str">
        <f t="shared" si="1"/>
        <v>Décembre-17</v>
      </c>
      <c r="V9" s="54" t="s">
        <v>1</v>
      </c>
      <c r="W9" s="48" t="str">
        <f>PROPER(TEXT(U$9+31,"mmmm-aa"))</f>
        <v>Janvier-18</v>
      </c>
      <c r="X9" s="48" t="str">
        <f>PROPER(TEXT(W$9+31,"mmmm-aa"))</f>
        <v>Février-18</v>
      </c>
      <c r="Y9" s="48" t="str">
        <f t="shared" ref="Y9:AA9" si="2">PROPER(TEXT(X$9+31,"mmmm-aa"))</f>
        <v>Mars-18</v>
      </c>
      <c r="Z9" s="48" t="str">
        <f t="shared" si="2"/>
        <v>Avril-18</v>
      </c>
      <c r="AA9" s="48" t="str">
        <f t="shared" si="2"/>
        <v>Mai-18</v>
      </c>
      <c r="AB9" s="54" t="s">
        <v>7</v>
      </c>
      <c r="AC9" s="49" t="s">
        <v>12</v>
      </c>
      <c r="AD9" s="49" t="s">
        <v>9</v>
      </c>
      <c r="AE9" s="50" t="s">
        <v>8</v>
      </c>
    </row>
    <row r="10" spans="2:31" ht="16.5" customHeight="1" x14ac:dyDescent="0.25">
      <c r="B10" s="55" t="s">
        <v>4</v>
      </c>
      <c r="C10" s="2" t="s">
        <v>5</v>
      </c>
      <c r="D10" s="3"/>
      <c r="E10" s="4">
        <v>4000000</v>
      </c>
      <c r="F10" s="5">
        <v>8000000</v>
      </c>
      <c r="G10" s="5">
        <v>9000000</v>
      </c>
      <c r="H10" s="5">
        <v>11000000</v>
      </c>
      <c r="I10" s="5"/>
      <c r="J10" s="5">
        <v>15000000</v>
      </c>
      <c r="K10" s="5">
        <v>18000000</v>
      </c>
      <c r="L10" s="5">
        <v>18000000</v>
      </c>
      <c r="M10" s="5">
        <v>18000000</v>
      </c>
      <c r="N10" s="5">
        <v>18000000</v>
      </c>
      <c r="O10" s="5">
        <v>18000000</v>
      </c>
      <c r="P10" s="5">
        <v>25000000</v>
      </c>
      <c r="Q10" s="5">
        <v>25000000</v>
      </c>
      <c r="R10" s="5">
        <v>25000000</v>
      </c>
      <c r="S10" s="5">
        <v>25000000</v>
      </c>
      <c r="T10" s="5">
        <v>42000000</v>
      </c>
      <c r="U10" s="5">
        <v>42000000</v>
      </c>
      <c r="V10" s="5"/>
      <c r="W10" s="5">
        <v>22000000</v>
      </c>
      <c r="X10" s="5">
        <v>22000000</v>
      </c>
      <c r="Y10" s="5">
        <v>29000000</v>
      </c>
      <c r="Z10" s="5">
        <v>29000000</v>
      </c>
      <c r="AA10" s="5">
        <v>36000000</v>
      </c>
      <c r="AB10" s="5"/>
      <c r="AC10" s="5"/>
      <c r="AD10" s="5"/>
      <c r="AE10" s="6"/>
    </row>
    <row r="11" spans="2:31" ht="16.5" customHeight="1" x14ac:dyDescent="0.25">
      <c r="B11" s="56"/>
      <c r="C11" s="7" t="s">
        <v>6</v>
      </c>
      <c r="D11" s="8"/>
      <c r="E11" s="9">
        <f>E10</f>
        <v>4000000</v>
      </c>
      <c r="F11" s="10">
        <f>E11+F10</f>
        <v>12000000</v>
      </c>
      <c r="G11" s="10">
        <f>F11+G10</f>
        <v>21000000</v>
      </c>
      <c r="H11" s="10">
        <f>G11+H10</f>
        <v>32000000</v>
      </c>
      <c r="I11" s="10"/>
      <c r="J11" s="10">
        <f>H11+J10</f>
        <v>47000000</v>
      </c>
      <c r="K11" s="10">
        <f>J11+K10</f>
        <v>65000000</v>
      </c>
      <c r="L11" s="10">
        <f t="shared" ref="L11:U11" si="3">K11+L10</f>
        <v>83000000</v>
      </c>
      <c r="M11" s="10">
        <f t="shared" si="3"/>
        <v>101000000</v>
      </c>
      <c r="N11" s="10">
        <f t="shared" si="3"/>
        <v>119000000</v>
      </c>
      <c r="O11" s="10">
        <f t="shared" si="3"/>
        <v>137000000</v>
      </c>
      <c r="P11" s="10">
        <f t="shared" si="3"/>
        <v>162000000</v>
      </c>
      <c r="Q11" s="10">
        <f t="shared" si="3"/>
        <v>187000000</v>
      </c>
      <c r="R11" s="10">
        <f t="shared" si="3"/>
        <v>212000000</v>
      </c>
      <c r="S11" s="10">
        <f t="shared" si="3"/>
        <v>237000000</v>
      </c>
      <c r="T11" s="10">
        <f t="shared" si="3"/>
        <v>279000000</v>
      </c>
      <c r="U11" s="10">
        <f t="shared" si="3"/>
        <v>321000000</v>
      </c>
      <c r="V11" s="10"/>
      <c r="W11" s="10">
        <f>U11+W10</f>
        <v>343000000</v>
      </c>
      <c r="X11" s="10">
        <f>W11+X10</f>
        <v>365000000</v>
      </c>
      <c r="Y11" s="10">
        <f t="shared" ref="Y11:AA11" si="4">X11+Y10</f>
        <v>394000000</v>
      </c>
      <c r="Z11" s="10">
        <f t="shared" si="4"/>
        <v>423000000</v>
      </c>
      <c r="AA11" s="10">
        <f t="shared" si="4"/>
        <v>459000000</v>
      </c>
      <c r="AB11" s="10"/>
      <c r="AC11" s="10"/>
      <c r="AD11" s="10"/>
      <c r="AE11" s="11"/>
    </row>
    <row r="12" spans="2:31" ht="16.5" customHeight="1" x14ac:dyDescent="0.25">
      <c r="B12" s="12"/>
      <c r="C12" s="13"/>
      <c r="D12" s="14"/>
      <c r="E12" s="15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7"/>
    </row>
    <row r="13" spans="2:31" ht="16.5" customHeight="1" x14ac:dyDescent="0.25">
      <c r="B13" s="12"/>
      <c r="C13" s="13"/>
      <c r="D13" s="14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7"/>
    </row>
    <row r="14" spans="2:31" ht="16.5" customHeight="1" x14ac:dyDescent="0.25">
      <c r="B14" s="18" t="s">
        <v>14</v>
      </c>
      <c r="C14" s="19"/>
      <c r="D14" s="20">
        <v>570000000</v>
      </c>
      <c r="E14" s="21">
        <v>21891436.140000001</v>
      </c>
      <c r="F14" s="22">
        <v>28830207.440000001</v>
      </c>
      <c r="G14" s="22">
        <v>30798710.059999999</v>
      </c>
      <c r="H14" s="22">
        <v>35083560.07</v>
      </c>
      <c r="I14" s="22">
        <f>SUM(E14:H14)</f>
        <v>116603913.71000001</v>
      </c>
      <c r="J14" s="22">
        <v>23830137.190000001</v>
      </c>
      <c r="K14" s="22">
        <v>13348048.960000001</v>
      </c>
      <c r="L14" s="22">
        <v>19665787.670000002</v>
      </c>
      <c r="M14" s="22">
        <v>16709948.890000001</v>
      </c>
      <c r="N14" s="22">
        <v>16737765.880000001</v>
      </c>
      <c r="O14" s="22">
        <v>16892318.18</v>
      </c>
      <c r="P14" s="22">
        <v>13793055.15</v>
      </c>
      <c r="Q14" s="22">
        <v>3900295.75</v>
      </c>
      <c r="R14" s="22">
        <v>3868791.12</v>
      </c>
      <c r="S14" s="22">
        <v>2920360.23</v>
      </c>
      <c r="T14" s="22">
        <v>2522562.9</v>
      </c>
      <c r="U14" s="22">
        <v>1329920.57</v>
      </c>
      <c r="V14" s="22">
        <f>SUM(J14:U14)</f>
        <v>135518992.49000004</v>
      </c>
      <c r="W14" s="22">
        <v>1117069.24</v>
      </c>
      <c r="X14" s="22">
        <v>1117069.24</v>
      </c>
      <c r="Y14" s="22">
        <v>1115710.1599999999</v>
      </c>
      <c r="Z14" s="22">
        <v>1100193.98</v>
      </c>
      <c r="AA14" s="22">
        <v>999852.63</v>
      </c>
      <c r="AB14" s="22">
        <f>SUM(W14:AA14)</f>
        <v>5449895.2499999991</v>
      </c>
      <c r="AC14" s="22">
        <f>I14+V14+AB14</f>
        <v>257572801.45000005</v>
      </c>
      <c r="AD14" s="22"/>
      <c r="AE14" s="23">
        <f>AC14</f>
        <v>257572801.45000005</v>
      </c>
    </row>
    <row r="15" spans="2:31" ht="16.5" customHeight="1" x14ac:dyDescent="0.25">
      <c r="B15" s="24" t="s">
        <v>15</v>
      </c>
      <c r="C15" s="25"/>
      <c r="D15" s="26"/>
      <c r="E15" s="27">
        <f>E$10-E$14</f>
        <v>-17891436.140000001</v>
      </c>
      <c r="F15" s="28">
        <f t="shared" ref="F15:H15" si="5">F10-F14</f>
        <v>-20830207.440000001</v>
      </c>
      <c r="G15" s="28">
        <f t="shared" si="5"/>
        <v>-21798710.059999999</v>
      </c>
      <c r="H15" s="28">
        <f t="shared" si="5"/>
        <v>-24083560.07</v>
      </c>
      <c r="I15" s="28"/>
      <c r="J15" s="28">
        <f t="shared" ref="J15" si="6">J10-J14</f>
        <v>-8830137.1900000013</v>
      </c>
      <c r="K15" s="28">
        <f t="shared" ref="K15" si="7">K10-K14</f>
        <v>4651951.0399999991</v>
      </c>
      <c r="L15" s="28">
        <f t="shared" ref="L15" si="8">L10-L14</f>
        <v>-1665787.6700000018</v>
      </c>
      <c r="M15" s="28">
        <f t="shared" ref="M15" si="9">M10-M14</f>
        <v>1290051.1099999994</v>
      </c>
      <c r="N15" s="28">
        <f t="shared" ref="N15" si="10">N10-N14</f>
        <v>1262234.1199999992</v>
      </c>
      <c r="O15" s="28">
        <f t="shared" ref="O15" si="11">O10-O14</f>
        <v>1107681.8200000003</v>
      </c>
      <c r="P15" s="28">
        <f t="shared" ref="P15" si="12">P10-P14</f>
        <v>11206944.85</v>
      </c>
      <c r="Q15" s="28">
        <f t="shared" ref="Q15" si="13">Q10-Q14</f>
        <v>21099704.25</v>
      </c>
      <c r="R15" s="28">
        <f t="shared" ref="R15" si="14">R10-R14</f>
        <v>21131208.879999999</v>
      </c>
      <c r="S15" s="28">
        <f t="shared" ref="S15" si="15">S10-S14</f>
        <v>22079639.77</v>
      </c>
      <c r="T15" s="28">
        <f t="shared" ref="T15" si="16">T10-T14</f>
        <v>39477437.100000001</v>
      </c>
      <c r="U15" s="28">
        <f t="shared" ref="U15" si="17">U10-U14</f>
        <v>40670079.43</v>
      </c>
      <c r="V15" s="28"/>
      <c r="W15" s="28">
        <f t="shared" ref="W15" si="18">W10-W14</f>
        <v>20882930.760000002</v>
      </c>
      <c r="X15" s="28">
        <f t="shared" ref="X15" si="19">X10-X14</f>
        <v>20882930.760000002</v>
      </c>
      <c r="Y15" s="28">
        <f t="shared" ref="Y15" si="20">Y10-Y14</f>
        <v>27884289.84</v>
      </c>
      <c r="Z15" s="28">
        <f t="shared" ref="Z15" si="21">Z10-Z14</f>
        <v>27899806.02</v>
      </c>
      <c r="AA15" s="28">
        <f t="shared" ref="AA15" si="22">AA10-AA14</f>
        <v>35000147.369999997</v>
      </c>
      <c r="AB15" s="28"/>
      <c r="AC15" s="29">
        <f>$AC$16-$AE$14</f>
        <v>201427198.54999995</v>
      </c>
      <c r="AD15" s="29">
        <f>-AC15</f>
        <v>-201427198.54999995</v>
      </c>
      <c r="AE15" s="30"/>
    </row>
    <row r="16" spans="2:31" ht="16.5" customHeight="1" x14ac:dyDescent="0.25">
      <c r="B16" s="18" t="s">
        <v>16</v>
      </c>
      <c r="C16" s="19"/>
      <c r="D16" s="20">
        <v>570000000</v>
      </c>
      <c r="E16" s="21">
        <f>E14+E15</f>
        <v>4000000</v>
      </c>
      <c r="F16" s="22">
        <f t="shared" ref="F16:H16" si="23">F14+F15</f>
        <v>8000000</v>
      </c>
      <c r="G16" s="22">
        <f t="shared" si="23"/>
        <v>9000000</v>
      </c>
      <c r="H16" s="22">
        <f t="shared" si="23"/>
        <v>11000000</v>
      </c>
      <c r="I16" s="22">
        <f>SUM(E16:H16)</f>
        <v>32000000</v>
      </c>
      <c r="J16" s="22">
        <f t="shared" ref="J16" si="24">J14+J15</f>
        <v>15000000</v>
      </c>
      <c r="K16" s="22">
        <f t="shared" ref="K16" si="25">K14+K15</f>
        <v>18000000</v>
      </c>
      <c r="L16" s="22">
        <f t="shared" ref="L16" si="26">L14+L15</f>
        <v>18000000</v>
      </c>
      <c r="M16" s="22">
        <f t="shared" ref="M16" si="27">M14+M15</f>
        <v>18000000</v>
      </c>
      <c r="N16" s="22">
        <f t="shared" ref="N16" si="28">N14+N15</f>
        <v>18000000</v>
      </c>
      <c r="O16" s="22">
        <f t="shared" ref="O16" si="29">O14+O15</f>
        <v>18000000</v>
      </c>
      <c r="P16" s="22">
        <f t="shared" ref="P16" si="30">P14+P15</f>
        <v>25000000</v>
      </c>
      <c r="Q16" s="22">
        <f t="shared" ref="Q16" si="31">Q14+Q15</f>
        <v>25000000</v>
      </c>
      <c r="R16" s="22">
        <f t="shared" ref="R16" si="32">R14+R15</f>
        <v>25000000</v>
      </c>
      <c r="S16" s="22">
        <f t="shared" ref="S16" si="33">S14+S15</f>
        <v>25000000</v>
      </c>
      <c r="T16" s="22">
        <f t="shared" ref="T16" si="34">T14+T15</f>
        <v>42000000</v>
      </c>
      <c r="U16" s="22">
        <f t="shared" ref="U16" si="35">U14+U15</f>
        <v>42000000</v>
      </c>
      <c r="V16" s="22">
        <f>SUM(J16:U16)</f>
        <v>289000000</v>
      </c>
      <c r="W16" s="22">
        <f t="shared" ref="W16" si="36">W14+W15</f>
        <v>22000000</v>
      </c>
      <c r="X16" s="22">
        <f t="shared" ref="X16" si="37">X14+X15</f>
        <v>22000000</v>
      </c>
      <c r="Y16" s="22">
        <f t="shared" ref="Y16" si="38">Y14+Y15</f>
        <v>29000000</v>
      </c>
      <c r="Z16" s="22">
        <f t="shared" ref="Z16" si="39">Z14+Z15</f>
        <v>29000000</v>
      </c>
      <c r="AA16" s="22">
        <f t="shared" ref="AA16" si="40">AA14+AA15</f>
        <v>36000000</v>
      </c>
      <c r="AB16" s="22">
        <f>SUM(W16:AA16)</f>
        <v>138000000</v>
      </c>
      <c r="AC16" s="22">
        <f>I16+V16+AB16</f>
        <v>459000000</v>
      </c>
      <c r="AD16" s="22">
        <f>$AE$14-AC16</f>
        <v>-201427198.54999995</v>
      </c>
      <c r="AE16" s="23">
        <f>AC16</f>
        <v>459000000</v>
      </c>
    </row>
    <row r="17" spans="2:31" ht="16.5" customHeight="1" x14ac:dyDescent="0.25">
      <c r="B17" s="12"/>
      <c r="C17" s="13"/>
      <c r="D17" s="14"/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7"/>
    </row>
    <row r="18" spans="2:31" ht="16.5" customHeight="1" x14ac:dyDescent="0.25">
      <c r="B18" s="12"/>
      <c r="C18" s="13"/>
      <c r="D18" s="14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7"/>
    </row>
    <row r="19" spans="2:31" ht="16.5" customHeight="1" x14ac:dyDescent="0.25">
      <c r="B19" s="18" t="s">
        <v>17</v>
      </c>
      <c r="C19" s="19"/>
      <c r="D19" s="20">
        <v>247225893.86000001</v>
      </c>
      <c r="E19" s="21">
        <v>21292421.039999999</v>
      </c>
      <c r="F19" s="22">
        <v>27973160.75</v>
      </c>
      <c r="G19" s="22">
        <v>29891761.079999998</v>
      </c>
      <c r="H19" s="22">
        <v>34060261.829999998</v>
      </c>
      <c r="I19" s="22">
        <f>SUM(E19:H19)</f>
        <v>113217604.7</v>
      </c>
      <c r="J19" s="22">
        <v>23092117.489999998</v>
      </c>
      <c r="K19" s="22">
        <v>12875754.17</v>
      </c>
      <c r="L19" s="22">
        <v>19033335.809999999</v>
      </c>
      <c r="M19" s="22">
        <v>16152428.66</v>
      </c>
      <c r="N19" s="22">
        <v>16179540.48</v>
      </c>
      <c r="O19" s="22">
        <v>16330174.82</v>
      </c>
      <c r="P19" s="22">
        <v>13339633.52</v>
      </c>
      <c r="Q19" s="22">
        <v>3793695.08</v>
      </c>
      <c r="R19" s="22">
        <v>3762989.1</v>
      </c>
      <c r="S19" s="22">
        <v>2846327.99</v>
      </c>
      <c r="T19" s="22">
        <v>2458614.98</v>
      </c>
      <c r="U19" s="22">
        <v>1296206.58</v>
      </c>
      <c r="V19" s="22">
        <f>SUM(J19:U19)</f>
        <v>131160818.67999999</v>
      </c>
      <c r="W19" s="22">
        <v>1088751.1100000001</v>
      </c>
      <c r="X19" s="22">
        <v>1088751.1100000001</v>
      </c>
      <c r="Y19" s="22">
        <v>1087426.48</v>
      </c>
      <c r="Z19" s="22">
        <v>1072303.6499999999</v>
      </c>
      <c r="AA19" s="22">
        <v>974505.99</v>
      </c>
      <c r="AB19" s="22">
        <f>SUM(W19:AA19)</f>
        <v>5311738.34</v>
      </c>
      <c r="AC19" s="22">
        <f>I19+V19+AB19</f>
        <v>249690161.72</v>
      </c>
      <c r="AD19" s="22"/>
      <c r="AE19" s="23">
        <f>AC19</f>
        <v>249690161.72</v>
      </c>
    </row>
    <row r="20" spans="2:31" ht="16.5" customHeight="1" x14ac:dyDescent="0.25">
      <c r="B20" s="24" t="s">
        <v>15</v>
      </c>
      <c r="C20" s="25"/>
      <c r="D20" s="26"/>
      <c r="E20" s="27">
        <v>-19529621.039999999</v>
      </c>
      <c r="F20" s="28">
        <v>-24447560.75</v>
      </c>
      <c r="G20" s="28">
        <v>-26366161.079999998</v>
      </c>
      <c r="H20" s="28">
        <v>-29653261.829999998</v>
      </c>
      <c r="I20" s="28"/>
      <c r="J20" s="28">
        <v>-14278117.49</v>
      </c>
      <c r="K20" s="28">
        <v>-4061754.17</v>
      </c>
      <c r="L20" s="28">
        <v>-8456535.8100000005</v>
      </c>
      <c r="M20" s="28">
        <v>-5575628.6600000001</v>
      </c>
      <c r="N20" s="28">
        <v>-5602740.4800000004</v>
      </c>
      <c r="O20" s="28">
        <v>-5753374.8200000003</v>
      </c>
      <c r="P20" s="28">
        <v>-1000033.52</v>
      </c>
      <c r="Q20" s="28">
        <v>8545904.9199999999</v>
      </c>
      <c r="R20" s="28">
        <v>5932410.9000000004</v>
      </c>
      <c r="S20" s="28">
        <v>5967672.0099999998</v>
      </c>
      <c r="T20" s="28">
        <v>6355385.0199999996</v>
      </c>
      <c r="U20" s="28">
        <v>7517793.4199999999</v>
      </c>
      <c r="V20" s="28"/>
      <c r="W20" s="28">
        <v>9488048.8900000006</v>
      </c>
      <c r="X20" s="28">
        <v>13013648.890000001</v>
      </c>
      <c r="Y20" s="28">
        <v>13014973.52</v>
      </c>
      <c r="Z20" s="28">
        <v>13030096.35</v>
      </c>
      <c r="AA20" s="28">
        <v>13127894.01</v>
      </c>
      <c r="AB20" s="28"/>
      <c r="AC20" s="28"/>
      <c r="AD20" s="28"/>
      <c r="AE20" s="30"/>
    </row>
    <row r="21" spans="2:31" ht="16.5" customHeight="1" x14ac:dyDescent="0.25">
      <c r="B21" s="18" t="s">
        <v>18</v>
      </c>
      <c r="C21" s="31">
        <v>5.2900000000000003E-2</v>
      </c>
      <c r="D21" s="20">
        <f>D$16*$C$21</f>
        <v>30153000</v>
      </c>
      <c r="E21" s="21">
        <f>E$16*$C$21</f>
        <v>211600</v>
      </c>
      <c r="F21" s="22">
        <f t="shared" ref="F21:AA21" si="41">F$16*$C$21</f>
        <v>423200</v>
      </c>
      <c r="G21" s="22">
        <f t="shared" si="41"/>
        <v>476100</v>
      </c>
      <c r="H21" s="22">
        <f t="shared" si="41"/>
        <v>581900</v>
      </c>
      <c r="I21" s="22">
        <f>SUM(E21:H21)</f>
        <v>1692800</v>
      </c>
      <c r="J21" s="22">
        <f t="shared" si="41"/>
        <v>793500</v>
      </c>
      <c r="K21" s="22">
        <f t="shared" si="41"/>
        <v>952200</v>
      </c>
      <c r="L21" s="22">
        <f t="shared" si="41"/>
        <v>952200</v>
      </c>
      <c r="M21" s="22">
        <f t="shared" si="41"/>
        <v>952200</v>
      </c>
      <c r="N21" s="22">
        <f t="shared" si="41"/>
        <v>952200</v>
      </c>
      <c r="O21" s="22">
        <f t="shared" si="41"/>
        <v>952200</v>
      </c>
      <c r="P21" s="22">
        <f t="shared" si="41"/>
        <v>1322500</v>
      </c>
      <c r="Q21" s="22">
        <f t="shared" si="41"/>
        <v>1322500</v>
      </c>
      <c r="R21" s="22">
        <f t="shared" si="41"/>
        <v>1322500</v>
      </c>
      <c r="S21" s="22">
        <f t="shared" si="41"/>
        <v>1322500</v>
      </c>
      <c r="T21" s="22">
        <f t="shared" si="41"/>
        <v>2221800</v>
      </c>
      <c r="U21" s="22">
        <f t="shared" si="41"/>
        <v>2221800</v>
      </c>
      <c r="V21" s="22">
        <f>SUM(J21:U21)</f>
        <v>15288100</v>
      </c>
      <c r="W21" s="22">
        <f t="shared" si="41"/>
        <v>1163800</v>
      </c>
      <c r="X21" s="22">
        <f t="shared" si="41"/>
        <v>1163800</v>
      </c>
      <c r="Y21" s="22">
        <f t="shared" si="41"/>
        <v>1534100</v>
      </c>
      <c r="Z21" s="22">
        <f t="shared" si="41"/>
        <v>1534100</v>
      </c>
      <c r="AA21" s="22">
        <f t="shared" si="41"/>
        <v>1904400</v>
      </c>
      <c r="AB21" s="22">
        <f>SUM(W21:AA21)</f>
        <v>7300200</v>
      </c>
      <c r="AC21" s="22">
        <f>I21+V21+AB21</f>
        <v>24281100</v>
      </c>
      <c r="AD21" s="22"/>
      <c r="AE21" s="23"/>
    </row>
    <row r="22" spans="2:31" ht="16.5" customHeight="1" x14ac:dyDescent="0.25">
      <c r="B22" s="12"/>
      <c r="C22" s="13"/>
      <c r="D22" s="14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</row>
    <row r="23" spans="2:31" ht="16.5" customHeight="1" x14ac:dyDescent="0.25">
      <c r="B23" s="32" t="s">
        <v>10</v>
      </c>
      <c r="C23" s="33"/>
      <c r="D23" s="34">
        <v>247225893.86000001</v>
      </c>
      <c r="E23" s="21">
        <f>E$19+E$20+E$21</f>
        <v>1974400</v>
      </c>
      <c r="F23" s="22">
        <f t="shared" ref="F23:AA23" si="42">F$19+F$20+F$21</f>
        <v>3948800</v>
      </c>
      <c r="G23" s="22">
        <f t="shared" si="42"/>
        <v>4001700</v>
      </c>
      <c r="H23" s="22">
        <f t="shared" si="42"/>
        <v>4988900</v>
      </c>
      <c r="I23" s="22">
        <f>SUM(E23:H23)</f>
        <v>14913800</v>
      </c>
      <c r="J23" s="22">
        <f t="shared" si="42"/>
        <v>9607499.9999999981</v>
      </c>
      <c r="K23" s="22">
        <f t="shared" si="42"/>
        <v>9766200</v>
      </c>
      <c r="L23" s="22">
        <f t="shared" si="42"/>
        <v>11528999.999999998</v>
      </c>
      <c r="M23" s="22">
        <f t="shared" si="42"/>
        <v>11529000</v>
      </c>
      <c r="N23" s="22">
        <f t="shared" si="42"/>
        <v>11529000</v>
      </c>
      <c r="O23" s="22">
        <f t="shared" si="42"/>
        <v>11529000</v>
      </c>
      <c r="P23" s="22">
        <f t="shared" si="42"/>
        <v>13662100</v>
      </c>
      <c r="Q23" s="22">
        <f t="shared" si="42"/>
        <v>13662100</v>
      </c>
      <c r="R23" s="22">
        <f t="shared" si="42"/>
        <v>11017900</v>
      </c>
      <c r="S23" s="22">
        <f t="shared" si="42"/>
        <v>10136500</v>
      </c>
      <c r="T23" s="22">
        <f t="shared" si="42"/>
        <v>11035800</v>
      </c>
      <c r="U23" s="22">
        <f t="shared" si="42"/>
        <v>11035800</v>
      </c>
      <c r="V23" s="22">
        <f>SUM(J23:U23)</f>
        <v>136039900</v>
      </c>
      <c r="W23" s="22">
        <f t="shared" si="42"/>
        <v>11740600</v>
      </c>
      <c r="X23" s="22">
        <f t="shared" si="42"/>
        <v>15266200</v>
      </c>
      <c r="Y23" s="22">
        <f t="shared" si="42"/>
        <v>15636500</v>
      </c>
      <c r="Z23" s="22">
        <f t="shared" si="42"/>
        <v>15636500</v>
      </c>
      <c r="AA23" s="22">
        <f t="shared" si="42"/>
        <v>16006800</v>
      </c>
      <c r="AB23" s="22">
        <f>SUM(W23:AA23)</f>
        <v>74286600</v>
      </c>
      <c r="AC23" s="22">
        <f>I23+V23+AB23</f>
        <v>225240300</v>
      </c>
      <c r="AD23" s="22"/>
      <c r="AE23" s="23">
        <f>AC23</f>
        <v>225240300</v>
      </c>
    </row>
    <row r="24" spans="2:31" ht="16.5" customHeight="1" x14ac:dyDescent="0.25">
      <c r="B24" s="12"/>
      <c r="C24" s="13"/>
      <c r="D24" s="14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7"/>
    </row>
    <row r="25" spans="2:31" ht="16.5" customHeight="1" x14ac:dyDescent="0.25">
      <c r="B25" s="12"/>
      <c r="C25" s="13"/>
      <c r="D25" s="14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7"/>
    </row>
    <row r="26" spans="2:31" ht="16.5" customHeight="1" x14ac:dyDescent="0.25">
      <c r="B26" s="60" t="s">
        <v>20</v>
      </c>
      <c r="C26" s="19"/>
      <c r="D26" s="20">
        <f>D16-D23</f>
        <v>322774106.13999999</v>
      </c>
      <c r="E26" s="21">
        <f>E$16-E$23</f>
        <v>2025600</v>
      </c>
      <c r="F26" s="22">
        <f t="shared" ref="F26:AA26" si="43">F$16-F$23</f>
        <v>4051200</v>
      </c>
      <c r="G26" s="22">
        <f t="shared" si="43"/>
        <v>4998300</v>
      </c>
      <c r="H26" s="22">
        <f t="shared" si="43"/>
        <v>6011100</v>
      </c>
      <c r="I26" s="22"/>
      <c r="J26" s="22">
        <f t="shared" si="43"/>
        <v>5392500.0000000019</v>
      </c>
      <c r="K26" s="22">
        <f t="shared" si="43"/>
        <v>8233800</v>
      </c>
      <c r="L26" s="22">
        <f t="shared" si="43"/>
        <v>6471000.0000000019</v>
      </c>
      <c r="M26" s="22">
        <f t="shared" si="43"/>
        <v>6471000</v>
      </c>
      <c r="N26" s="22">
        <f t="shared" si="43"/>
        <v>6471000</v>
      </c>
      <c r="O26" s="22">
        <f t="shared" si="43"/>
        <v>6471000</v>
      </c>
      <c r="P26" s="22">
        <f t="shared" si="43"/>
        <v>11337900</v>
      </c>
      <c r="Q26" s="22">
        <f t="shared" si="43"/>
        <v>11337900</v>
      </c>
      <c r="R26" s="22">
        <f t="shared" si="43"/>
        <v>13982100</v>
      </c>
      <c r="S26" s="22">
        <f t="shared" si="43"/>
        <v>14863500</v>
      </c>
      <c r="T26" s="22">
        <f t="shared" si="43"/>
        <v>30964200</v>
      </c>
      <c r="U26" s="22">
        <f t="shared" si="43"/>
        <v>30964200</v>
      </c>
      <c r="V26" s="22"/>
      <c r="W26" s="22">
        <f t="shared" si="43"/>
        <v>10259400</v>
      </c>
      <c r="X26" s="22">
        <f t="shared" si="43"/>
        <v>6733800</v>
      </c>
      <c r="Y26" s="22">
        <f t="shared" si="43"/>
        <v>13363500</v>
      </c>
      <c r="Z26" s="22">
        <f t="shared" si="43"/>
        <v>13363500</v>
      </c>
      <c r="AA26" s="22">
        <f t="shared" si="43"/>
        <v>19993200</v>
      </c>
      <c r="AB26" s="22"/>
      <c r="AC26" s="22"/>
      <c r="AD26" s="22"/>
      <c r="AE26" s="23"/>
    </row>
    <row r="27" spans="2:31" ht="16.5" customHeight="1" x14ac:dyDescent="0.25">
      <c r="B27" s="60"/>
      <c r="C27" s="35"/>
      <c r="D27" s="36">
        <f>D$26/D$16</f>
        <v>0.56627036164912281</v>
      </c>
      <c r="E27" s="37">
        <f>E$26/E$16</f>
        <v>0.50639999999999996</v>
      </c>
      <c r="F27" s="38">
        <f t="shared" ref="F27:AA27" si="44">F$26/F$16</f>
        <v>0.50639999999999996</v>
      </c>
      <c r="G27" s="38">
        <f t="shared" si="44"/>
        <v>0.55536666666666668</v>
      </c>
      <c r="H27" s="38">
        <f t="shared" si="44"/>
        <v>0.54646363636363637</v>
      </c>
      <c r="I27" s="39"/>
      <c r="J27" s="38">
        <f t="shared" si="44"/>
        <v>0.3595000000000001</v>
      </c>
      <c r="K27" s="38">
        <f t="shared" si="44"/>
        <v>0.45743333333333336</v>
      </c>
      <c r="L27" s="38">
        <f t="shared" si="44"/>
        <v>0.3595000000000001</v>
      </c>
      <c r="M27" s="38">
        <f t="shared" si="44"/>
        <v>0.35949999999999999</v>
      </c>
      <c r="N27" s="38">
        <f t="shared" si="44"/>
        <v>0.35949999999999999</v>
      </c>
      <c r="O27" s="38">
        <f t="shared" si="44"/>
        <v>0.35949999999999999</v>
      </c>
      <c r="P27" s="38">
        <f t="shared" si="44"/>
        <v>0.45351599999999997</v>
      </c>
      <c r="Q27" s="38">
        <f t="shared" si="44"/>
        <v>0.45351599999999997</v>
      </c>
      <c r="R27" s="38">
        <f t="shared" si="44"/>
        <v>0.559284</v>
      </c>
      <c r="S27" s="38">
        <f t="shared" si="44"/>
        <v>0.59453999999999996</v>
      </c>
      <c r="T27" s="38">
        <f t="shared" si="44"/>
        <v>0.73724285714285709</v>
      </c>
      <c r="U27" s="38">
        <f t="shared" si="44"/>
        <v>0.73724285714285709</v>
      </c>
      <c r="V27" s="39"/>
      <c r="W27" s="38">
        <f t="shared" si="44"/>
        <v>0.46633636363636366</v>
      </c>
      <c r="X27" s="38">
        <f t="shared" si="44"/>
        <v>0.30608181818181818</v>
      </c>
      <c r="Y27" s="38">
        <f t="shared" si="44"/>
        <v>0.4608103448275862</v>
      </c>
      <c r="Z27" s="38">
        <f t="shared" si="44"/>
        <v>0.4608103448275862</v>
      </c>
      <c r="AA27" s="38">
        <f t="shared" si="44"/>
        <v>0.55536666666666668</v>
      </c>
      <c r="AB27" s="39"/>
      <c r="AC27" s="39"/>
      <c r="AD27" s="39"/>
      <c r="AE27" s="40"/>
    </row>
    <row r="28" spans="2:31" ht="16.5" customHeight="1" x14ac:dyDescent="0.25">
      <c r="B28" s="12"/>
      <c r="C28" s="13"/>
      <c r="D28" s="14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7"/>
    </row>
    <row r="29" spans="2:31" ht="16.5" customHeight="1" x14ac:dyDescent="0.25">
      <c r="B29" s="18" t="s">
        <v>19</v>
      </c>
      <c r="C29" s="31">
        <v>2.69E-2</v>
      </c>
      <c r="D29" s="41"/>
      <c r="E29" s="21">
        <f>E$16*$C$29</f>
        <v>107600</v>
      </c>
      <c r="F29" s="22">
        <f t="shared" ref="F29:AA29" si="45">F$16*$C$29</f>
        <v>215200</v>
      </c>
      <c r="G29" s="22">
        <f t="shared" si="45"/>
        <v>242100</v>
      </c>
      <c r="H29" s="22">
        <f t="shared" si="45"/>
        <v>295900</v>
      </c>
      <c r="I29" s="22"/>
      <c r="J29" s="22">
        <f t="shared" si="45"/>
        <v>403500</v>
      </c>
      <c r="K29" s="22">
        <f t="shared" si="45"/>
        <v>484200</v>
      </c>
      <c r="L29" s="22">
        <f t="shared" si="45"/>
        <v>484200</v>
      </c>
      <c r="M29" s="22">
        <f t="shared" si="45"/>
        <v>484200</v>
      </c>
      <c r="N29" s="22">
        <f t="shared" si="45"/>
        <v>484200</v>
      </c>
      <c r="O29" s="22">
        <f t="shared" si="45"/>
        <v>484200</v>
      </c>
      <c r="P29" s="22">
        <f t="shared" si="45"/>
        <v>672500</v>
      </c>
      <c r="Q29" s="22">
        <f t="shared" si="45"/>
        <v>672500</v>
      </c>
      <c r="R29" s="22">
        <f t="shared" si="45"/>
        <v>672500</v>
      </c>
      <c r="S29" s="22">
        <f t="shared" si="45"/>
        <v>672500</v>
      </c>
      <c r="T29" s="22">
        <f t="shared" si="45"/>
        <v>1129800</v>
      </c>
      <c r="U29" s="22">
        <f t="shared" si="45"/>
        <v>1129800</v>
      </c>
      <c r="V29" s="22"/>
      <c r="W29" s="22">
        <f t="shared" si="45"/>
        <v>591800</v>
      </c>
      <c r="X29" s="22">
        <f t="shared" si="45"/>
        <v>591800</v>
      </c>
      <c r="Y29" s="22">
        <f t="shared" si="45"/>
        <v>780100</v>
      </c>
      <c r="Z29" s="22">
        <f t="shared" si="45"/>
        <v>780100</v>
      </c>
      <c r="AA29" s="22">
        <f t="shared" si="45"/>
        <v>968400</v>
      </c>
      <c r="AB29" s="22"/>
      <c r="AC29" s="22"/>
      <c r="AD29" s="22"/>
      <c r="AE29" s="23"/>
    </row>
    <row r="30" spans="2:31" ht="16.5" customHeight="1" x14ac:dyDescent="0.25">
      <c r="B30" s="12"/>
      <c r="C30" s="13"/>
      <c r="D30" s="14"/>
      <c r="E30" s="15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7"/>
    </row>
    <row r="31" spans="2:31" ht="16.5" customHeight="1" x14ac:dyDescent="0.25">
      <c r="B31" s="12"/>
      <c r="C31" s="13"/>
      <c r="D31" s="14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7"/>
    </row>
    <row r="32" spans="2:31" ht="16.5" customHeight="1" x14ac:dyDescent="0.25">
      <c r="B32" s="12"/>
      <c r="C32" s="13"/>
      <c r="D32" s="14"/>
      <c r="E32" s="15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7"/>
    </row>
    <row r="33" spans="2:31" ht="16.5" customHeight="1" x14ac:dyDescent="0.25">
      <c r="B33" s="58" t="s">
        <v>21</v>
      </c>
      <c r="C33" s="19"/>
      <c r="D33" s="41"/>
      <c r="E33" s="21">
        <f>E$26-E$29</f>
        <v>1918000</v>
      </c>
      <c r="F33" s="22">
        <f t="shared" ref="F33:AA33" si="46">F$26-F$29</f>
        <v>3836000</v>
      </c>
      <c r="G33" s="22">
        <f t="shared" si="46"/>
        <v>4756200</v>
      </c>
      <c r="H33" s="22">
        <f t="shared" si="46"/>
        <v>5715200</v>
      </c>
      <c r="I33" s="22"/>
      <c r="J33" s="22">
        <f t="shared" si="46"/>
        <v>4989000.0000000019</v>
      </c>
      <c r="K33" s="22">
        <f t="shared" si="46"/>
        <v>7749600</v>
      </c>
      <c r="L33" s="22">
        <f t="shared" si="46"/>
        <v>5986800.0000000019</v>
      </c>
      <c r="M33" s="22">
        <f t="shared" si="46"/>
        <v>5986800</v>
      </c>
      <c r="N33" s="22">
        <f t="shared" si="46"/>
        <v>5986800</v>
      </c>
      <c r="O33" s="22">
        <f t="shared" si="46"/>
        <v>5986800</v>
      </c>
      <c r="P33" s="22">
        <f t="shared" si="46"/>
        <v>10665400</v>
      </c>
      <c r="Q33" s="22">
        <f t="shared" si="46"/>
        <v>10665400</v>
      </c>
      <c r="R33" s="22">
        <f t="shared" si="46"/>
        <v>13309600</v>
      </c>
      <c r="S33" s="22">
        <f t="shared" si="46"/>
        <v>14191000</v>
      </c>
      <c r="T33" s="22">
        <f t="shared" si="46"/>
        <v>29834400</v>
      </c>
      <c r="U33" s="22">
        <f t="shared" si="46"/>
        <v>29834400</v>
      </c>
      <c r="V33" s="22"/>
      <c r="W33" s="22">
        <f t="shared" si="46"/>
        <v>9667600</v>
      </c>
      <c r="X33" s="22">
        <f t="shared" si="46"/>
        <v>6142000</v>
      </c>
      <c r="Y33" s="22">
        <f t="shared" si="46"/>
        <v>12583400</v>
      </c>
      <c r="Z33" s="22">
        <f t="shared" si="46"/>
        <v>12583400</v>
      </c>
      <c r="AA33" s="22">
        <f t="shared" si="46"/>
        <v>19024800</v>
      </c>
      <c r="AB33" s="22"/>
      <c r="AC33" s="22"/>
      <c r="AD33" s="22"/>
      <c r="AE33" s="23"/>
    </row>
    <row r="34" spans="2:31" ht="16.5" customHeight="1" thickBot="1" x14ac:dyDescent="0.3">
      <c r="B34" s="59"/>
      <c r="C34" s="42"/>
      <c r="D34" s="43"/>
      <c r="E34" s="44">
        <f>ROUND(E$33,2)</f>
        <v>1918000</v>
      </c>
      <c r="F34" s="45">
        <f t="shared" ref="F34:H34" si="47">ROUND(F$33,2)</f>
        <v>3836000</v>
      </c>
      <c r="G34" s="45">
        <f t="shared" si="47"/>
        <v>4756200</v>
      </c>
      <c r="H34" s="45">
        <f t="shared" si="47"/>
        <v>5715200</v>
      </c>
      <c r="I34" s="45"/>
      <c r="J34" s="45">
        <f t="shared" ref="J34:U34" si="48">ROUND(J$33,2)</f>
        <v>4989000</v>
      </c>
      <c r="K34" s="45">
        <f t="shared" si="48"/>
        <v>7749600</v>
      </c>
      <c r="L34" s="45">
        <f t="shared" si="48"/>
        <v>5986800</v>
      </c>
      <c r="M34" s="45">
        <f t="shared" si="48"/>
        <v>5986800</v>
      </c>
      <c r="N34" s="45">
        <f t="shared" si="48"/>
        <v>5986800</v>
      </c>
      <c r="O34" s="45">
        <f t="shared" si="48"/>
        <v>5986800</v>
      </c>
      <c r="P34" s="45">
        <f t="shared" si="48"/>
        <v>10665400</v>
      </c>
      <c r="Q34" s="45">
        <f t="shared" si="48"/>
        <v>10665400</v>
      </c>
      <c r="R34" s="45">
        <f t="shared" si="48"/>
        <v>13309600</v>
      </c>
      <c r="S34" s="45">
        <f t="shared" si="48"/>
        <v>14191000</v>
      </c>
      <c r="T34" s="45">
        <f t="shared" si="48"/>
        <v>29834400</v>
      </c>
      <c r="U34" s="45">
        <f t="shared" si="48"/>
        <v>29834400</v>
      </c>
      <c r="V34" s="45"/>
      <c r="W34" s="45">
        <f t="shared" ref="W34:AA34" si="49">ROUND(W$33,2)</f>
        <v>9667600</v>
      </c>
      <c r="X34" s="45">
        <f t="shared" si="49"/>
        <v>6142000</v>
      </c>
      <c r="Y34" s="45">
        <f t="shared" si="49"/>
        <v>12583400</v>
      </c>
      <c r="Z34" s="45">
        <f t="shared" si="49"/>
        <v>12583400</v>
      </c>
      <c r="AA34" s="45">
        <f t="shared" si="49"/>
        <v>19024800</v>
      </c>
      <c r="AB34" s="45"/>
      <c r="AC34" s="45"/>
      <c r="AD34" s="45"/>
      <c r="AE34" s="46"/>
    </row>
  </sheetData>
  <mergeCells count="4">
    <mergeCell ref="B10:B11"/>
    <mergeCell ref="E4:AE6"/>
    <mergeCell ref="B33:B34"/>
    <mergeCell ref="B26:B27"/>
  </mergeCells>
  <pageMargins left="0.7" right="0.7" top="0.75" bottom="0.75" header="0.3" footer="0.3"/>
  <pageSetup paperSize="9" orientation="portrait" r:id="rId1"/>
  <ignoredErrors>
    <ignoredError sqref="I14 I19" formulaRange="1"/>
    <ignoredError sqref="I16 V16 AC15 V21 V23 I21 I2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2016-09-06T23:25:09Z</dcterms:created>
  <dcterms:modified xsi:type="dcterms:W3CDTF">2016-09-12T08:31:40Z</dcterms:modified>
</cp:coreProperties>
</file>