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boutin\Desktop\"/>
    </mc:Choice>
  </mc:AlternateContent>
  <bookViews>
    <workbookView xWindow="0" yWindow="0" windowWidth="19200" windowHeight="6228" tabRatio="742"/>
  </bookViews>
  <sheets>
    <sheet name="IN" sheetId="25" r:id="rId1"/>
    <sheet name="IN BIS" sheetId="26" r:id="rId2"/>
    <sheet name="OUT" sheetId="30" state="hidden" r:id="rId3"/>
    <sheet name="OUT BIS" sheetId="31" state="hidden" r:id="rId4"/>
  </sheets>
  <definedNames>
    <definedName name="_xlnm._FilterDatabase" localSheetId="0" hidden="1">IN!$A$12:$AF$12</definedName>
    <definedName name="_xlnm._FilterDatabase" localSheetId="1" hidden="1">'IN BIS'!$A$3:$A$67</definedName>
    <definedName name="_xlnm._FilterDatabase" localSheetId="2" hidden="1">OUT!$A$12:$AF$12</definedName>
    <definedName name="_xlnm._FilterDatabase" localSheetId="3" hidden="1">'OUT BIS'!$A$3:$A$20</definedName>
    <definedName name="Audit">#REF!</definedName>
    <definedName name="Conseil">#REF!</definedName>
    <definedName name="FA">#REF!</definedName>
    <definedName name="Fonctions_groupe">#REF!</definedName>
    <definedName name="RA">#REF!</definedName>
  </definedName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6" l="1"/>
  <c r="B6" i="26" l="1"/>
  <c r="B7" i="26"/>
  <c r="E6" i="25"/>
  <c r="B5" i="31" l="1"/>
  <c r="A5" i="31" s="1"/>
  <c r="B6" i="31"/>
  <c r="A6" i="31" s="1"/>
  <c r="B7" i="31"/>
  <c r="A7" i="31" s="1"/>
  <c r="B8" i="31"/>
  <c r="A8" i="31" s="1"/>
  <c r="B9" i="31"/>
  <c r="A9" i="31" s="1"/>
  <c r="B10" i="31"/>
  <c r="A10" i="31" s="1"/>
  <c r="B11" i="31"/>
  <c r="A11" i="31" s="1"/>
  <c r="B12" i="31"/>
  <c r="A12" i="31" s="1"/>
  <c r="B13" i="31"/>
  <c r="A13" i="31" s="1"/>
  <c r="B14" i="31"/>
  <c r="A14" i="31" s="1"/>
  <c r="B15" i="31"/>
  <c r="A15" i="31" s="1"/>
  <c r="B16" i="31"/>
  <c r="A16" i="31" s="1"/>
  <c r="B17" i="31"/>
  <c r="A17" i="31" s="1"/>
  <c r="B18" i="31"/>
  <c r="A18" i="31" s="1"/>
  <c r="B19" i="31"/>
  <c r="A19" i="31" s="1"/>
  <c r="B20" i="31"/>
  <c r="A20" i="31" s="1"/>
  <c r="A14" i="30"/>
  <c r="A15" i="30"/>
  <c r="A16" i="30"/>
  <c r="A17" i="30"/>
  <c r="A18" i="30"/>
  <c r="A19" i="30"/>
  <c r="A20" i="30"/>
  <c r="A21" i="30"/>
  <c r="A22" i="30"/>
  <c r="A23" i="30"/>
  <c r="A24" i="30"/>
  <c r="A25" i="30"/>
  <c r="A26" i="30"/>
  <c r="A27" i="30"/>
  <c r="A28" i="30"/>
  <c r="E6" i="30"/>
  <c r="C10" i="30" l="1"/>
  <c r="P13" i="30" l="1"/>
  <c r="P13" i="25"/>
  <c r="C10" i="25"/>
  <c r="P14" i="25" l="1"/>
  <c r="U14" i="25"/>
  <c r="M14" i="25"/>
  <c r="G14" i="25"/>
  <c r="F14" i="25"/>
  <c r="T14" i="25"/>
  <c r="Y14" i="25"/>
  <c r="I14" i="25"/>
  <c r="E14" i="25"/>
  <c r="Q14" i="25"/>
  <c r="V14" i="25"/>
  <c r="N14" i="25"/>
  <c r="S14" i="25"/>
  <c r="J14" i="25"/>
  <c r="H14" i="25"/>
  <c r="D14" i="25"/>
  <c r="AA14" i="25"/>
  <c r="Z14" i="25"/>
  <c r="L14" i="25"/>
  <c r="X14" i="25"/>
  <c r="R14" i="25"/>
  <c r="W14" i="25"/>
  <c r="A7" i="26"/>
  <c r="A5" i="26"/>
  <c r="A6" i="26"/>
  <c r="K14" i="25"/>
  <c r="C14" i="25"/>
  <c r="A14" i="25"/>
</calcChain>
</file>

<file path=xl/sharedStrings.xml><?xml version="1.0" encoding="utf-8"?>
<sst xmlns="http://schemas.openxmlformats.org/spreadsheetml/2006/main" count="506" uniqueCount="113">
  <si>
    <t>Matricule</t>
  </si>
  <si>
    <t>Nom</t>
  </si>
  <si>
    <t>Libellé UG</t>
  </si>
  <si>
    <t>Libellé CR</t>
  </si>
  <si>
    <t>Code CR</t>
  </si>
  <si>
    <t>Catégorie</t>
  </si>
  <si>
    <t>Conseil</t>
  </si>
  <si>
    <t>Dir</t>
  </si>
  <si>
    <t>Manager</t>
  </si>
  <si>
    <t>Senior Manager</t>
  </si>
  <si>
    <t>1103317</t>
  </si>
  <si>
    <t>Laura</t>
  </si>
  <si>
    <t>1103844</t>
  </si>
  <si>
    <t>1104521</t>
  </si>
  <si>
    <t>Grade</t>
  </si>
  <si>
    <t>1026711</t>
  </si>
  <si>
    <t>1026503</t>
  </si>
  <si>
    <t>1021553</t>
  </si>
  <si>
    <t>1024297</t>
  </si>
  <si>
    <t>1028511</t>
  </si>
  <si>
    <t>1029030</t>
  </si>
  <si>
    <t>1006433</t>
  </si>
  <si>
    <t>1026164</t>
  </si>
  <si>
    <t>1016091</t>
  </si>
  <si>
    <t>Date Action</t>
  </si>
  <si>
    <t>Motif Action</t>
  </si>
  <si>
    <t>Commentaire</t>
  </si>
  <si>
    <t>PV</t>
  </si>
  <si>
    <t>ETP Valo In</t>
  </si>
  <si>
    <t>MS Valo In</t>
  </si>
  <si>
    <t>ETP Valo Out</t>
  </si>
  <si>
    <t>MS Valo Out</t>
  </si>
  <si>
    <t/>
  </si>
  <si>
    <t>SORTIE ENGAGEE - LICENCIEMENT / RUPT CONV</t>
  </si>
  <si>
    <t>ENTREE IDENTIFIEE</t>
  </si>
  <si>
    <t>NOUSIAINEN Marko</t>
  </si>
  <si>
    <t>15/06/2018</t>
  </si>
  <si>
    <t>PEUBEZ Gontran</t>
  </si>
  <si>
    <t>14/09/2018</t>
  </si>
  <si>
    <t>SORTIE IDENTIFIEE</t>
  </si>
  <si>
    <t>01/10/2018</t>
  </si>
  <si>
    <t>01/02/2019</t>
  </si>
  <si>
    <t>AIT AISSA Samy</t>
  </si>
  <si>
    <t>1018287</t>
  </si>
  <si>
    <t>DUFOUR Eric</t>
  </si>
  <si>
    <t>08/10/2018</t>
  </si>
  <si>
    <t>06/09/2018</t>
  </si>
  <si>
    <t>30/11/2018</t>
  </si>
  <si>
    <t>1022434</t>
  </si>
  <si>
    <t>NOGAREDE Philippe</t>
  </si>
  <si>
    <t>25/10/2018</t>
  </si>
  <si>
    <t>07/09/2018</t>
  </si>
  <si>
    <t>1020126</t>
  </si>
  <si>
    <t>MARTIGNON Frédéric</t>
  </si>
  <si>
    <t>CHARLES Jérémy</t>
  </si>
  <si>
    <t>03/12/2018</t>
  </si>
  <si>
    <t>1027367</t>
  </si>
  <si>
    <t>FATHALLAH Omar</t>
  </si>
  <si>
    <t>PANICO Ivan</t>
  </si>
  <si>
    <t>TATAROVA Radoslava</t>
  </si>
  <si>
    <t>LAM David</t>
  </si>
  <si>
    <t>11/07/2018</t>
  </si>
  <si>
    <t>1028049</t>
  </si>
  <si>
    <t>ZAYANI Zied</t>
  </si>
  <si>
    <t>1101435</t>
  </si>
  <si>
    <t>MOHAMMAD Juned</t>
  </si>
  <si>
    <t>ZAOURAR Meriem</t>
  </si>
  <si>
    <t>1027442</t>
  </si>
  <si>
    <t>HAMMOUCH Marouane</t>
  </si>
  <si>
    <t>LEVEUGLE Sophie</t>
  </si>
  <si>
    <t>BELHADJ Samia</t>
  </si>
  <si>
    <t>05/10/2018</t>
  </si>
  <si>
    <t>14/12/2018</t>
  </si>
  <si>
    <t>30/09/2018</t>
  </si>
  <si>
    <t>Regroupement</t>
  </si>
  <si>
    <t>Data_Management,_Analytics_&amp;_BI</t>
  </si>
  <si>
    <t>Clé</t>
  </si>
  <si>
    <t>Phase budgétaire</t>
  </si>
  <si>
    <t>E2</t>
  </si>
  <si>
    <t>SAB</t>
  </si>
  <si>
    <t>OP + PD</t>
  </si>
  <si>
    <t>X</t>
  </si>
  <si>
    <t>Recherche dans les entrées de la phase budgétaire</t>
  </si>
  <si>
    <t xml:space="preserve">ENTREES </t>
  </si>
  <si>
    <t>REEL</t>
  </si>
  <si>
    <t>PD</t>
  </si>
  <si>
    <t>Directeur &amp; Principal</t>
  </si>
  <si>
    <t>Senior &amp; Senior Consultant</t>
  </si>
  <si>
    <t>Senior Assistant &amp; Consultant</t>
  </si>
  <si>
    <t>SORTIES</t>
  </si>
  <si>
    <t>Terminé avec succès</t>
  </si>
  <si>
    <t>1104875</t>
  </si>
  <si>
    <t>MOB OUT Vers TSA</t>
  </si>
  <si>
    <t>20/12/2018</t>
  </si>
  <si>
    <t>Ligne à regrouper</t>
  </si>
  <si>
    <t>ECART</t>
  </si>
  <si>
    <t>Conca Grade Matricule</t>
  </si>
  <si>
    <t>TOTAL</t>
  </si>
  <si>
    <t>Poste pourvu ou nouvelle entrée</t>
  </si>
  <si>
    <t>MOBILITE CR OUT</t>
  </si>
  <si>
    <t>aaa</t>
  </si>
  <si>
    <t>aa</t>
  </si>
  <si>
    <t>aaaaa</t>
  </si>
  <si>
    <t>eee</t>
  </si>
  <si>
    <t>ee</t>
  </si>
  <si>
    <t>eeeee</t>
  </si>
  <si>
    <t>tttt</t>
  </si>
  <si>
    <t>ttt</t>
  </si>
  <si>
    <t>tt</t>
  </si>
  <si>
    <t>marie</t>
  </si>
  <si>
    <t>Bernard</t>
  </si>
  <si>
    <t>VblaBla</t>
  </si>
  <si>
    <t>Bli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</si>
</sst>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(&quot;€&quot;* #,##0.00_);_(&quot;€&quot;* \(#,##0.00\);_(&quot;€&quot;* &quot;-&quot;??_);_(@_)"/>
    <numFmt numFmtId="167" formatCode="#,##0.0"/>
  </numFmts>
  <fonts count="18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b/>
      <sz val="9"/>
      <color indexed="9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color theme="0" tint="-4.9989318521683403E-2"/>
      <name val="Arial"/>
      <family val="2"/>
    </font>
    <font>
      <b/>
      <sz val="14"/>
      <color theme="0" tint="-4.9989318521683403E-2"/>
      <name val="Arial"/>
      <family val="2"/>
    </font>
    <font>
      <b/>
      <sz val="16"/>
      <color theme="1"/>
      <name val="Arial"/>
      <family val="2"/>
    </font>
    <font>
      <b/>
      <sz val="14"/>
      <color theme="0"/>
      <name val="Arial"/>
      <family val="2"/>
    </font>
    <font>
      <sz val="10"/>
      <name val="Arial"/>
    </font>
    <font>
      <b/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D2C5D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6" fillId="0" borderId="0" applyNumberFormat="0" applyBorder="0" applyAlignment="0"/>
    <xf numFmtId="9" fontId="6" fillId="0" borderId="0" applyFont="0" applyFill="0" applyBorder="0" applyAlignment="0" applyProtection="0"/>
    <xf numFmtId="0" fontId="5" fillId="0" borderId="0"/>
    <xf numFmtId="0" fontId="3" fillId="0" borderId="0"/>
    <xf numFmtId="9" fontId="3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7" fillId="2" borderId="0">
      <alignment horizontal="right" vertical="center"/>
    </xf>
    <xf numFmtId="0" fontId="4" fillId="0" borderId="0"/>
    <xf numFmtId="0" fontId="3" fillId="0" borderId="0"/>
    <xf numFmtId="0" fontId="8" fillId="0" borderId="0"/>
    <xf numFmtId="0" fontId="2" fillId="0" borderId="0"/>
    <xf numFmtId="0" fontId="11" fillId="0" borderId="0"/>
    <xf numFmtId="0" fontId="1" fillId="0" borderId="0"/>
    <xf numFmtId="9" fontId="1" fillId="0" borderId="0" applyFont="0" applyFill="0" applyBorder="0" applyAlignment="0" applyProtection="0"/>
    <xf numFmtId="0" fontId="16" fillId="0" borderId="0"/>
  </cellStyleXfs>
  <cellXfs count="19">
    <xf numFmtId="0" fontId="0" fillId="0" borderId="0" xfId="0"/>
    <xf numFmtId="0" fontId="9" fillId="0" borderId="0" xfId="0" applyFont="1" applyAlignment="1">
      <alignment horizontal="center" vertical="top" wrapText="1"/>
    </xf>
    <xf numFmtId="0" fontId="9" fillId="0" borderId="1" xfId="0" applyFont="1" applyFill="1" applyBorder="1" applyAlignment="1" applyProtection="1">
      <alignment horizontal="center" vertical="center" wrapText="1"/>
    </xf>
    <xf numFmtId="14" fontId="0" fillId="0" borderId="0" xfId="0" applyNumberFormat="1"/>
    <xf numFmtId="0" fontId="12" fillId="4" borderId="0" xfId="0" applyFont="1" applyFill="1"/>
    <xf numFmtId="0" fontId="10" fillId="0" borderId="0" xfId="0" applyFont="1" applyFill="1"/>
    <xf numFmtId="0" fontId="13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3" fontId="0" fillId="0" borderId="0" xfId="0" applyNumberFormat="1"/>
    <xf numFmtId="167" fontId="0" fillId="0" borderId="0" xfId="0" applyNumberFormat="1" applyAlignment="1">
      <alignment horizontal="center"/>
    </xf>
    <xf numFmtId="167" fontId="0" fillId="0" borderId="0" xfId="0" applyNumberFormat="1"/>
    <xf numFmtId="167" fontId="17" fillId="6" borderId="0" xfId="0" applyNumberFormat="1" applyFont="1" applyFill="1"/>
    <xf numFmtId="0" fontId="17" fillId="6" borderId="0" xfId="0" applyFont="1" applyFill="1"/>
    <xf numFmtId="0" fontId="13" fillId="3" borderId="0" xfId="0" applyFont="1" applyFill="1" applyAlignment="1">
      <alignment horizontal="center" vertical="center"/>
    </xf>
    <xf numFmtId="0" fontId="14" fillId="5" borderId="0" xfId="0" applyFont="1" applyFill="1" applyAlignment="1">
      <alignment horizontal="center" vertical="center"/>
    </xf>
    <xf numFmtId="0" fontId="12" fillId="4" borderId="0" xfId="0" applyFont="1" applyFill="1" applyAlignment="1">
      <alignment horizontal="center"/>
    </xf>
    <xf numFmtId="0" fontId="15" fillId="3" borderId="0" xfId="0" applyFont="1" applyFill="1" applyAlignment="1">
      <alignment horizontal="center"/>
    </xf>
    <xf numFmtId="0" fontId="13" fillId="3" borderId="0" xfId="0" applyFont="1" applyFill="1" applyAlignment="1">
      <alignment horizontal="center" vertical="center"/>
    </xf>
  </cellXfs>
  <cellStyles count="18">
    <cellStyle name="Currency 2" xfId="8"/>
    <cellStyle name="Normal" xfId="0" builtinId="0"/>
    <cellStyle name="Normal 10" xfId="11"/>
    <cellStyle name="Normal 11" xfId="17"/>
    <cellStyle name="Normal 2" xfId="3"/>
    <cellStyle name="Normal 2 2" xfId="10"/>
    <cellStyle name="Normal 3" xfId="4"/>
    <cellStyle name="Normal 4" xfId="6"/>
    <cellStyle name="Normal 5" xfId="12"/>
    <cellStyle name="Normal 6" xfId="1"/>
    <cellStyle name="Normal 7" xfId="13"/>
    <cellStyle name="Normal 8" xfId="14"/>
    <cellStyle name="Normal 9" xfId="15"/>
    <cellStyle name="Percent 2" xfId="5"/>
    <cellStyle name="Percent 3" xfId="7"/>
    <cellStyle name="Percent 4" xfId="2"/>
    <cellStyle name="Percent 5" xfId="16"/>
    <cellStyle name="Single Cell Column Heading" xfId="9"/>
  </cellStyles>
  <dxfs count="61"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4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4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4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4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 patternType="solid">
          <fgColor rgb="FF62B5E5"/>
          <bgColor rgb="FF000000"/>
        </patternFill>
      </fill>
    </dxf>
    <dxf>
      <fill>
        <patternFill patternType="solid">
          <fgColor rgb="FF99CC00"/>
          <bgColor rgb="FF000000"/>
        </patternFill>
      </fill>
    </dxf>
    <dxf>
      <fill>
        <patternFill patternType="solid">
          <fgColor rgb="FFE2EFDA"/>
          <bgColor rgb="FF000000"/>
        </patternFill>
      </fill>
    </dxf>
  </dxfs>
  <tableStyles count="0" defaultTableStyle="TableStyleMedium2" defaultPivotStyle="PivotStyleLight16"/>
  <colors>
    <mruColors>
      <color rgb="FFD2C5D3"/>
      <color rgb="FF99CC00"/>
      <color rgb="FF4EC000"/>
      <color rgb="FFFFCCCC"/>
      <color rgb="FF002169"/>
      <color rgb="FFD2D8C0"/>
      <color rgb="FF62B5E5"/>
      <color rgb="FF046A38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548640</xdr:colOff>
          <xdr:row>3</xdr:row>
          <xdr:rowOff>15240</xdr:rowOff>
        </xdr:from>
        <xdr:to>
          <xdr:col>8</xdr:col>
          <xdr:colOff>518160</xdr:colOff>
          <xdr:row>6</xdr:row>
          <xdr:rowOff>160020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 les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502920</xdr:colOff>
          <xdr:row>2</xdr:row>
          <xdr:rowOff>137160</xdr:rowOff>
        </xdr:from>
        <xdr:to>
          <xdr:col>8</xdr:col>
          <xdr:colOff>472440</xdr:colOff>
          <xdr:row>6</xdr:row>
          <xdr:rowOff>121920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3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 les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8">
    <tabColor theme="1"/>
    <outlinePr summaryRight="0"/>
  </sheetPr>
  <dimension ref="A1:AF125"/>
  <sheetViews>
    <sheetView showGridLines="0" tabSelected="1" topLeftCell="B1" zoomScale="60" zoomScaleNormal="60" workbookViewId="0">
      <selection activeCell="D8" sqref="D8:F8"/>
    </sheetView>
  </sheetViews>
  <sheetFormatPr defaultRowHeight="13.2" outlineLevelCol="1" x14ac:dyDescent="0.25"/>
  <cols>
    <col min="1" max="1" width="8.77734375" hidden="1" customWidth="1"/>
    <col min="2" max="2" width="15.5546875" customWidth="1"/>
    <col min="3" max="3" width="12.44140625" customWidth="1"/>
    <col min="4" max="6" width="14.77734375" customWidth="1"/>
    <col min="7" max="8" width="14.77734375" customWidth="1" outlineLevel="1"/>
    <col min="9" max="9" width="14.77734375" customWidth="1" outlineLevel="1" collapsed="1"/>
    <col min="10" max="12" width="14.77734375" customWidth="1" outlineLevel="1"/>
    <col min="13" max="14" width="14.77734375" customWidth="1"/>
    <col min="15" max="15" width="3.109375" customWidth="1"/>
    <col min="16" max="19" width="14.77734375" customWidth="1"/>
    <col min="20" max="22" width="14.77734375" customWidth="1" outlineLevel="1"/>
    <col min="23" max="23" width="14.33203125" customWidth="1" outlineLevel="1"/>
    <col min="24" max="25" width="14.77734375" customWidth="1" outlineLevel="1"/>
    <col min="26" max="27" width="14.77734375" customWidth="1"/>
    <col min="28" max="28" width="3.33203125" customWidth="1"/>
    <col min="29" max="29" width="12" customWidth="1"/>
    <col min="30" max="30" width="8.77734375" customWidth="1"/>
    <col min="31" max="31" width="11.109375" customWidth="1"/>
    <col min="32" max="32" width="12.21875" customWidth="1"/>
  </cols>
  <sheetData>
    <row r="1" spans="1:32" ht="20.55" customHeight="1" x14ac:dyDescent="0.25">
      <c r="A1" s="15" t="s">
        <v>83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</row>
    <row r="3" spans="1:32" x14ac:dyDescent="0.25">
      <c r="C3" s="4" t="s">
        <v>2</v>
      </c>
      <c r="D3" s="16" t="s">
        <v>112</v>
      </c>
      <c r="E3" s="16"/>
      <c r="F3" s="16"/>
    </row>
    <row r="5" spans="1:32" x14ac:dyDescent="0.25">
      <c r="C5" s="4" t="s">
        <v>3</v>
      </c>
      <c r="D5" s="16" t="s">
        <v>111</v>
      </c>
      <c r="E5" s="16"/>
      <c r="F5" s="16"/>
    </row>
    <row r="6" spans="1:32" x14ac:dyDescent="0.25">
      <c r="C6" s="5" t="s">
        <v>4</v>
      </c>
      <c r="E6" s="1" t="str">
        <f>IFERROR(VLOOKUP(D5,#REF!,2,0),"")</f>
        <v/>
      </c>
    </row>
    <row r="7" spans="1:32" x14ac:dyDescent="0.25">
      <c r="C7" s="5"/>
    </row>
    <row r="8" spans="1:32" x14ac:dyDescent="0.25">
      <c r="C8" s="4" t="s">
        <v>77</v>
      </c>
      <c r="D8" s="16" t="s">
        <v>78</v>
      </c>
      <c r="E8" s="16"/>
      <c r="F8" s="16"/>
    </row>
    <row r="10" spans="1:32" ht="20.55" customHeight="1" x14ac:dyDescent="0.3">
      <c r="C10" s="18" t="str">
        <f>D8</f>
        <v>E2</v>
      </c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P10" s="18" t="s">
        <v>84</v>
      </c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6"/>
      <c r="AC10" s="17" t="s">
        <v>95</v>
      </c>
      <c r="AD10" s="17"/>
      <c r="AE10" s="17"/>
      <c r="AF10" s="17"/>
    </row>
    <row r="11" spans="1:32" ht="13.5" customHeight="1" x14ac:dyDescent="0.25"/>
    <row r="12" spans="1:32" ht="39.6" x14ac:dyDescent="0.25">
      <c r="A12" s="2" t="s">
        <v>76</v>
      </c>
      <c r="B12" s="2" t="s">
        <v>5</v>
      </c>
      <c r="C12" s="2" t="s">
        <v>0</v>
      </c>
      <c r="D12" s="2" t="s">
        <v>1</v>
      </c>
      <c r="E12" s="2" t="s">
        <v>14</v>
      </c>
      <c r="F12" s="2" t="s">
        <v>74</v>
      </c>
      <c r="G12" s="2" t="s">
        <v>79</v>
      </c>
      <c r="H12" s="2" t="s">
        <v>27</v>
      </c>
      <c r="I12" s="2" t="s">
        <v>85</v>
      </c>
      <c r="J12" s="2" t="s">
        <v>24</v>
      </c>
      <c r="K12" s="2" t="s">
        <v>25</v>
      </c>
      <c r="L12" s="2" t="s">
        <v>26</v>
      </c>
      <c r="M12" s="2" t="s">
        <v>28</v>
      </c>
      <c r="N12" s="2" t="s">
        <v>29</v>
      </c>
      <c r="P12" s="2" t="s">
        <v>0</v>
      </c>
      <c r="Q12" s="2" t="s">
        <v>1</v>
      </c>
      <c r="R12" s="2" t="s">
        <v>14</v>
      </c>
      <c r="S12" s="2" t="s">
        <v>74</v>
      </c>
      <c r="T12" s="2" t="s">
        <v>79</v>
      </c>
      <c r="U12" s="2" t="s">
        <v>27</v>
      </c>
      <c r="V12" s="2" t="s">
        <v>85</v>
      </c>
      <c r="W12" s="2" t="s">
        <v>24</v>
      </c>
      <c r="X12" s="2" t="s">
        <v>25</v>
      </c>
      <c r="Y12" s="2" t="s">
        <v>26</v>
      </c>
      <c r="Z12" s="2" t="s">
        <v>28</v>
      </c>
      <c r="AA12" s="2" t="s">
        <v>29</v>
      </c>
      <c r="AC12" s="2" t="s">
        <v>96</v>
      </c>
      <c r="AD12" s="2" t="s">
        <v>94</v>
      </c>
      <c r="AE12" s="2" t="s">
        <v>28</v>
      </c>
      <c r="AF12" s="2" t="s">
        <v>29</v>
      </c>
    </row>
    <row r="13" spans="1:32" ht="13.05" customHeight="1" x14ac:dyDescent="0.25">
      <c r="A13" s="7" t="s">
        <v>81</v>
      </c>
      <c r="B13" s="7" t="s">
        <v>81</v>
      </c>
      <c r="C13" s="7" t="s">
        <v>81</v>
      </c>
      <c r="D13" s="7" t="s">
        <v>81</v>
      </c>
      <c r="E13" s="7" t="s">
        <v>81</v>
      </c>
      <c r="F13" s="7" t="s">
        <v>81</v>
      </c>
      <c r="G13" s="8" t="s">
        <v>81</v>
      </c>
      <c r="H13" s="8" t="s">
        <v>81</v>
      </c>
      <c r="I13" s="8" t="s">
        <v>81</v>
      </c>
      <c r="J13" s="7" t="s">
        <v>81</v>
      </c>
      <c r="K13" s="7" t="s">
        <v>81</v>
      </c>
      <c r="L13" s="7" t="s">
        <v>81</v>
      </c>
      <c r="M13" s="10" t="s">
        <v>81</v>
      </c>
      <c r="N13" s="10" t="s">
        <v>81</v>
      </c>
      <c r="P13" s="7" t="str">
        <f>VLOOKUP(C13,'IN BIS'!C:O,1,0)</f>
        <v>X</v>
      </c>
      <c r="Q13" s="7" t="s">
        <v>81</v>
      </c>
      <c r="R13" s="7" t="s">
        <v>81</v>
      </c>
      <c r="S13" s="7" t="s">
        <v>81</v>
      </c>
      <c r="T13" s="8" t="s">
        <v>81</v>
      </c>
      <c r="U13" s="8" t="s">
        <v>81</v>
      </c>
      <c r="V13" s="8" t="s">
        <v>81</v>
      </c>
      <c r="W13" s="7" t="s">
        <v>81</v>
      </c>
      <c r="X13" s="7" t="s">
        <v>81</v>
      </c>
      <c r="Y13" s="7" t="s">
        <v>81</v>
      </c>
      <c r="Z13" s="10" t="s">
        <v>81</v>
      </c>
      <c r="AA13" s="10" t="s">
        <v>81</v>
      </c>
      <c r="AC13" s="10" t="s">
        <v>81</v>
      </c>
      <c r="AD13" s="10" t="s">
        <v>81</v>
      </c>
      <c r="AE13" s="10" t="s">
        <v>81</v>
      </c>
      <c r="AF13" s="10" t="s">
        <v>81</v>
      </c>
    </row>
    <row r="14" spans="1:32" x14ac:dyDescent="0.25">
      <c r="A14" t="str">
        <f ca="1">C14&amp;E14</f>
        <v>110452121</v>
      </c>
      <c r="B14" t="s">
        <v>0</v>
      </c>
      <c r="C14" t="str">
        <f ca="1">IFERROR(IF($K14="ENTREE IDENTIFIEE",VLOOKUP(#REF!,'IN BIS'!$A:$N,3,0),IF($K14="MUTATION CR IN",VLOOKUP(#REF!,'IN BIS'!$A:$N,3,0),"")),"")</f>
        <v>1104521</v>
      </c>
      <c r="D14" t="str">
        <f ca="1">IFERROR(IF($K14="ENTREE IDENTIFIEE",VLOOKUP(#REF!,'IN BIS'!$A:$N,4,0),IF($K14="MUTATION CR IN",VLOOKUP(#REF!,'IN BIS'!$A:$N,4,0),"")),"")</f>
        <v>marie</v>
      </c>
      <c r="E14">
        <f ca="1">IFERROR(IF($K14="ENTREE IDENTIFIEE",VLOOKUP(#REF!,'IN BIS'!$A:$N,5,0),IF($K14="MUTATION CR IN",VLOOKUP(#REF!,'IN BIS'!$A:$N,5,0),"")),"")</f>
        <v>21</v>
      </c>
      <c r="F14" t="str">
        <f ca="1">IFERROR(IF($K14="ENTREE IDENTIFIEE",VLOOKUP(#REF!,'IN BIS'!$A:$N,6,0),IF($K14="MUTATION CR IN",VLOOKUP(#REF!,'IN BIS'!$A:$N,6,0),"")),"")</f>
        <v>Dir</v>
      </c>
      <c r="G14" t="str">
        <f ca="1">IFERROR(IF($K14="ENTREE IDENTIFIEE",VLOOKUP(#REF!,'IN BIS'!$A:$N,7,0),IF($K14="MUTATION CR IN",VLOOKUP(#REF!,'IN BIS'!$A:$N,7,0),"")),"")</f>
        <v>aaa</v>
      </c>
      <c r="H14" t="str">
        <f ca="1">IFERROR(IF($K14="ENTREE IDENTIFIEE",VLOOKUP(#REF!,'IN BIS'!$A:$N,8,0),IF($K14="MUTATION CR IN",VLOOKUP(#REF!,'IN BIS'!$A:$N,8,0),"")),"")</f>
        <v>eee</v>
      </c>
      <c r="I14" t="str">
        <f ca="1">IFERROR(IF($K14="ENTREE IDENTIFIEE",VLOOKUP(#REF!,'IN BIS'!$A:$N,9,0),IF($K14="MUTATION CR IN",VLOOKUP(#REF!,'IN BIS'!$A:$N,9,0),"")),"")</f>
        <v>tttt</v>
      </c>
      <c r="J14" t="str">
        <f ca="1">IFERROR(IF($K14="ENTREE IDENTIFIEE",VLOOKUP(#REF!,'IN BIS'!$A:$N,10,0),IF($K14="MUTATION CR IN",VLOOKUP(#REF!,'IN BIS'!$A:$N,10,0),"")),"")</f>
        <v>01/10/2018</v>
      </c>
      <c r="K14" t="str">
        <f ca="1">IFERROR(IF($K14="ENTREE IDENTIFIEE",VLOOKUP(#REF!,'IN BIS'!$A:$N,11,0),IF($K14="MUTATION CR IN",VLOOKUP(#REF!,'IN BIS'!$A:$N,11,0),"")),"")</f>
        <v>ENTREE IDENTIFIEE</v>
      </c>
      <c r="L14" t="str">
        <f ca="1">IFERROR(IF($K14="ENTREE IDENTIFIEE",VLOOKUP(#REF!,'IN BIS'!$A:$N,12,0),IF($K14="MUTATION CR IN",VLOOKUP(#REF!,'IN BIS'!$A:$N,12,0),"")),"")</f>
        <v/>
      </c>
      <c r="M14">
        <f ca="1">IFERROR(IF($K14="ENTREE IDENTIFIEE",VLOOKUP(#REF!,'IN BIS'!$A:$N,13,0),IF($K14="MUTATION CR IN",VLOOKUP(#REF!,'IN BIS'!$A:$N,13,0),"")),"")</f>
        <v>0</v>
      </c>
      <c r="N14">
        <f ca="1">IFERROR(IF($K14="ENTREE IDENTIFIEE",VLOOKUP(#REF!,'IN BIS'!$A:$N,14,0),IF($K14="MUTATION CR IN",VLOOKUP(#REF!,'IN BIS'!$A:$N,14,0),"")),"")</f>
        <v>0</v>
      </c>
      <c r="P14" t="str">
        <f ca="1">IFERROR(IF($K14="ENTREE IDENTIFIEE",VLOOKUP(A14,'IN BIS'!$A:$N,3,0),IF($K14="MUTATION CR IN",VLOOKUP(A14,'IN BIS'!$A:$N,3,0),"")),"")</f>
        <v>1104521</v>
      </c>
      <c r="Q14" t="str">
        <f ca="1">IFERROR(IF($K14="ENTREE IDENTIFIEE",VLOOKUP(A14,'IN BIS'!$A:$N,4,0),IF($K14="MUTATION CR IN",VLOOKUP(A14,'IN BIS'!$A:$N,4,0),"")),"")</f>
        <v>marie</v>
      </c>
      <c r="R14">
        <f ca="1">IFERROR(IF($K14="ENTREE IDENTIFIEE",VLOOKUP(A14,'IN BIS'!$A:$N,5,0),IF($K14="MUTATION CR IN",VLOOKUP(A14,'IN BIS'!$A:$N,5,0),"")),"")</f>
        <v>21</v>
      </c>
      <c r="S14" t="str">
        <f ca="1">IFERROR(IF($K14="ENTREE IDENTIFIEE",VLOOKUP(A14,'IN BIS'!$A:$N,6,0),IF($K14="MUTATION CR IN",VLOOKUP(A14,'IN BIS'!$A:$N,6,0),"")),"")</f>
        <v>Dir</v>
      </c>
      <c r="T14" t="str">
        <f ca="1">IFERROR(IF($K14="ENTREE IDENTIFIEE",VLOOKUP(A14,'IN BIS'!$A:$N,7,0),IF($K14="MUTATION CR IN",VLOOKUP(A14,'IN BIS'!$A:$N,7,0),"")),"")</f>
        <v>aaa</v>
      </c>
      <c r="U14" t="str">
        <f ca="1">IFERROR(IF($K14="ENTREE IDENTIFIEE",VLOOKUP(A14,'IN BIS'!$A:$N,8,0),IF($K14="MUTATION CR IN",VLOOKUP(A14,'IN BIS'!$A:$N,8,0),"")),"")</f>
        <v>eee</v>
      </c>
      <c r="V14" t="str">
        <f ca="1">IFERROR(IF($K14="ENTREE IDENTIFIEE",VLOOKUP(A14,'IN BIS'!$A:$N,9,0),IF($K14="MUTATION CR IN",VLOOKUP(A14,'IN BIS'!$A:$N,9,0),"")),"")</f>
        <v>tttt</v>
      </c>
      <c r="W14" t="str">
        <f ca="1">IFERROR(IF($K14="ENTREE IDENTIFIEE",VLOOKUP(A14,'IN BIS'!$A:$N,10,0),IF($K14="MUTATION CR IN",VLOOKUP(A14,'IN BIS'!$A:$N,10,0),"")),"")</f>
        <v>01/10/2018</v>
      </c>
      <c r="X14" t="str">
        <f ca="1">IFERROR(IF($K14="ENTREE IDENTIFIEE",VLOOKUP(A14,'IN BIS'!$A:$N,11,0),IF($K14="MUTATION CR IN",VLOOKUP(A14,'IN BIS'!$A:$N,11,0),"")),"")</f>
        <v>ENTREE IDENTIFIEE</v>
      </c>
      <c r="Y14" t="str">
        <f ca="1">IFERROR(IF($K14="ENTREE IDENTIFIEE",VLOOKUP(A14,'IN BIS'!$A:$N,12,0),IF($K14="MUTATION CR IN",VLOOKUP(A14,'IN BIS'!$A:$N,12,0),"")),"")</f>
        <v/>
      </c>
      <c r="Z14">
        <f ca="1">IFERROR(IF($K14="ENTREE IDENTIFIEE",VLOOKUP(A14,'IN BIS'!$A:$N,13,0),IF($K14="MUTATION CR IN",VLOOKUP(A14,'IN BIS'!$A:$N,13,0),"")),"")</f>
        <v>0</v>
      </c>
      <c r="AA14">
        <f ca="1">IFERROR(IF($K14="ENTREE IDENTIFIEE",VLOOKUP(A14,'IN BIS'!$A:$N,14,0),IF($K14="MUTATION CR IN",VLOOKUP(A14,'IN BIS'!$A:$N,14,0),"")),"")</f>
        <v>0</v>
      </c>
    </row>
    <row r="28" ht="12.45" customHeight="1" x14ac:dyDescent="0.25"/>
    <row r="29" ht="13.05" customHeight="1" x14ac:dyDescent="0.25"/>
    <row r="125" ht="12" customHeight="1" x14ac:dyDescent="0.25"/>
  </sheetData>
  <autoFilter ref="A12:AF12"/>
  <sortState ref="C13:N49">
    <sortCondition sortBy="cellColor" ref="C13:C49" dxfId="60"/>
    <sortCondition sortBy="cellColor" ref="C13:C49" dxfId="59"/>
    <sortCondition sortBy="cellColor" ref="C13:C49" dxfId="58"/>
  </sortState>
  <mergeCells count="7">
    <mergeCell ref="A1:AF1"/>
    <mergeCell ref="AC10:AF10"/>
    <mergeCell ref="D3:F3"/>
    <mergeCell ref="D5:F5"/>
    <mergeCell ref="P10:Z10"/>
    <mergeCell ref="D8:F8"/>
    <mergeCell ref="C10:N10"/>
  </mergeCells>
  <conditionalFormatting sqref="B13:N13 P13:Z13">
    <cfRule type="expression" dxfId="57" priority="1240">
      <formula>$B13="Poste pourvu"</formula>
    </cfRule>
    <cfRule type="expression" dxfId="56" priority="1241">
      <formula>$B13="Poste à pourvoir"</formula>
    </cfRule>
    <cfRule type="expression" dxfId="55" priority="1242">
      <formula>$B13="Matricule"</formula>
    </cfRule>
  </conditionalFormatting>
  <conditionalFormatting sqref="AA13">
    <cfRule type="expression" dxfId="54" priority="1219">
      <formula>$B13="Poste pourvu"</formula>
    </cfRule>
    <cfRule type="expression" dxfId="53" priority="1220">
      <formula>$B13="Poste à pourvoir"</formula>
    </cfRule>
    <cfRule type="expression" dxfId="52" priority="1221">
      <formula>$B13="Matricule"</formula>
    </cfRule>
  </conditionalFormatting>
  <conditionalFormatting sqref="AD13">
    <cfRule type="expression" dxfId="51" priority="935">
      <formula>$B13="Poste pourvu"</formula>
    </cfRule>
    <cfRule type="expression" dxfId="50" priority="936">
      <formula>$B13="Poste à pourvoir"</formula>
    </cfRule>
    <cfRule type="expression" dxfId="49" priority="937">
      <formula>$B13="Matricule"</formula>
    </cfRule>
  </conditionalFormatting>
  <conditionalFormatting sqref="AE13">
    <cfRule type="expression" dxfId="48" priority="932">
      <formula>$B13="Poste pourvu"</formula>
    </cfRule>
    <cfRule type="expression" dxfId="47" priority="933">
      <formula>$B13="Poste à pourvoir"</formula>
    </cfRule>
    <cfRule type="expression" dxfId="46" priority="934">
      <formula>$B13="Matricule"</formula>
    </cfRule>
  </conditionalFormatting>
  <conditionalFormatting sqref="AC13">
    <cfRule type="expression" dxfId="45" priority="921">
      <formula>$B13="Poste pourvu"</formula>
    </cfRule>
    <cfRule type="expression" dxfId="44" priority="922">
      <formula>$B13="Poste à pourvoir"</formula>
    </cfRule>
    <cfRule type="expression" dxfId="43" priority="923">
      <formula>$B13="Matricule"</formula>
    </cfRule>
  </conditionalFormatting>
  <conditionalFormatting sqref="AF13">
    <cfRule type="expression" dxfId="42" priority="918">
      <formula>$B13="Poste pourvu"</formula>
    </cfRule>
    <cfRule type="expression" dxfId="41" priority="919">
      <formula>$B13="Poste à pourvoir"</formula>
    </cfRule>
    <cfRule type="expression" dxfId="40" priority="920">
      <formula>$B13="Matricule"</formula>
    </cfRule>
  </conditionalFormatting>
  <conditionalFormatting sqref="A13">
    <cfRule type="expression" dxfId="39" priority="436">
      <formula>$B13="Poste pourvu"</formula>
    </cfRule>
    <cfRule type="expression" dxfId="38" priority="437">
      <formula>$B13="Poste à pourvoir"</formula>
    </cfRule>
    <cfRule type="expression" dxfId="37" priority="438">
      <formula>$B13="Matricule"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Macro_IN">
                <anchor moveWithCells="1" sizeWithCells="1">
                  <from>
                    <xdr:col>6</xdr:col>
                    <xdr:colOff>548640</xdr:colOff>
                    <xdr:row>3</xdr:row>
                    <xdr:rowOff>15240</xdr:rowOff>
                  </from>
                  <to>
                    <xdr:col>8</xdr:col>
                    <xdr:colOff>518160</xdr:colOff>
                    <xdr:row>6</xdr:row>
                    <xdr:rowOff>160020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D8:F8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">
    <tabColor theme="1"/>
  </sheetPr>
  <dimension ref="A1:N48"/>
  <sheetViews>
    <sheetView zoomScale="80" zoomScaleNormal="80" workbookViewId="0">
      <selection activeCell="E11" sqref="E11:E12"/>
    </sheetView>
  </sheetViews>
  <sheetFormatPr defaultRowHeight="13.2" outlineLevelCol="1" x14ac:dyDescent="0.25"/>
  <cols>
    <col min="1" max="1" width="13.88671875" customWidth="1"/>
    <col min="2" max="2" width="10.21875" bestFit="1" customWidth="1"/>
    <col min="3" max="6" width="14.77734375" customWidth="1"/>
    <col min="7" max="9" width="14.77734375" style="9" customWidth="1" outlineLevel="1"/>
    <col min="10" max="12" width="14.77734375" customWidth="1" outlineLevel="1"/>
    <col min="13" max="14" width="14.77734375" style="11" customWidth="1"/>
    <col min="15" max="15" width="19.77734375" customWidth="1"/>
    <col min="16" max="16" width="26.21875" bestFit="1" customWidth="1"/>
    <col min="17" max="17" width="10.5546875" bestFit="1" customWidth="1"/>
  </cols>
  <sheetData>
    <row r="1" spans="1:14" ht="17.399999999999999" x14ac:dyDescent="0.3">
      <c r="A1" s="17" t="s">
        <v>84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</row>
    <row r="2" spans="1:14" x14ac:dyDescent="0.25">
      <c r="G2"/>
      <c r="H2"/>
      <c r="I2"/>
      <c r="M2"/>
      <c r="N2"/>
    </row>
    <row r="3" spans="1:14" ht="73.05" customHeight="1" x14ac:dyDescent="0.25">
      <c r="A3" s="2" t="s">
        <v>82</v>
      </c>
      <c r="B3" s="2" t="s">
        <v>76</v>
      </c>
      <c r="C3" s="2" t="s">
        <v>0</v>
      </c>
      <c r="D3" s="2" t="s">
        <v>1</v>
      </c>
      <c r="E3" s="2" t="s">
        <v>14</v>
      </c>
      <c r="F3" s="2" t="s">
        <v>74</v>
      </c>
      <c r="G3" s="2" t="s">
        <v>79</v>
      </c>
      <c r="H3" s="2" t="s">
        <v>27</v>
      </c>
      <c r="I3" s="2" t="s">
        <v>80</v>
      </c>
      <c r="J3" s="2" t="s">
        <v>24</v>
      </c>
      <c r="K3" s="2" t="s">
        <v>25</v>
      </c>
      <c r="L3" s="2" t="s">
        <v>26</v>
      </c>
      <c r="M3" s="2" t="s">
        <v>28</v>
      </c>
      <c r="N3" s="2" t="s">
        <v>29</v>
      </c>
    </row>
    <row r="4" spans="1:14" x14ac:dyDescent="0.25">
      <c r="A4" s="7" t="s">
        <v>81</v>
      </c>
      <c r="B4" s="7" t="s">
        <v>81</v>
      </c>
      <c r="C4" s="7" t="s">
        <v>81</v>
      </c>
      <c r="D4" s="7" t="s">
        <v>81</v>
      </c>
      <c r="E4" s="7" t="s">
        <v>81</v>
      </c>
      <c r="F4" s="7" t="s">
        <v>81</v>
      </c>
      <c r="G4" s="7" t="s">
        <v>81</v>
      </c>
      <c r="H4" s="7" t="s">
        <v>81</v>
      </c>
      <c r="I4" s="7" t="s">
        <v>81</v>
      </c>
      <c r="J4" s="7" t="s">
        <v>81</v>
      </c>
      <c r="K4" s="7" t="s">
        <v>81</v>
      </c>
      <c r="L4" s="7" t="s">
        <v>81</v>
      </c>
      <c r="M4" s="7" t="s">
        <v>81</v>
      </c>
      <c r="N4" s="7" t="s">
        <v>81</v>
      </c>
    </row>
    <row r="5" spans="1:14" x14ac:dyDescent="0.25">
      <c r="A5" t="str">
        <f ca="1">IFERROR(VLOOKUP(B5,IN!A:A,1,0),"Poste pourvu ou nouvelle entrée")</f>
        <v>110452121</v>
      </c>
      <c r="B5" t="str">
        <f>C5&amp;E5</f>
        <v>110452121</v>
      </c>
      <c r="C5" t="s">
        <v>13</v>
      </c>
      <c r="D5" t="s">
        <v>109</v>
      </c>
      <c r="E5">
        <v>21</v>
      </c>
      <c r="F5" t="s">
        <v>7</v>
      </c>
      <c r="G5" t="s">
        <v>100</v>
      </c>
      <c r="H5" t="s">
        <v>103</v>
      </c>
      <c r="I5" t="s">
        <v>106</v>
      </c>
      <c r="J5" t="s">
        <v>40</v>
      </c>
      <c r="K5" t="s">
        <v>34</v>
      </c>
      <c r="L5" t="s">
        <v>32</v>
      </c>
      <c r="M5"/>
      <c r="N5"/>
    </row>
    <row r="6" spans="1:14" x14ac:dyDescent="0.25">
      <c r="A6" t="str">
        <f ca="1">IFERROR(VLOOKUP(B6,IN!A:A,1,0),"Poste pourvu ou nouvelle entrée")</f>
        <v>Poste pourvu ou nouvelle entrée</v>
      </c>
      <c r="B6" t="str">
        <f>C6&amp;E6</f>
        <v>110384421</v>
      </c>
      <c r="C6" t="s">
        <v>12</v>
      </c>
      <c r="D6" t="s">
        <v>110</v>
      </c>
      <c r="E6">
        <v>21</v>
      </c>
      <c r="F6" t="s">
        <v>7</v>
      </c>
      <c r="G6" t="s">
        <v>101</v>
      </c>
      <c r="H6" t="s">
        <v>104</v>
      </c>
      <c r="I6" t="s">
        <v>107</v>
      </c>
      <c r="J6">
        <v>43374</v>
      </c>
      <c r="K6" t="s">
        <v>34</v>
      </c>
      <c r="L6" t="s">
        <v>32</v>
      </c>
      <c r="M6"/>
      <c r="N6"/>
    </row>
    <row r="7" spans="1:14" x14ac:dyDescent="0.25">
      <c r="A7" t="str">
        <f ca="1">IFERROR(VLOOKUP(B7,IN!A:A,1,0),"Poste pourvu ou nouvelle entrée")</f>
        <v>Poste pourvu ou nouvelle entrée</v>
      </c>
      <c r="B7" t="str">
        <f t="shared" ref="B7:B67" si="0">C7&amp;E7</f>
        <v>110487521</v>
      </c>
      <c r="C7" t="s">
        <v>91</v>
      </c>
      <c r="D7" t="s">
        <v>11</v>
      </c>
      <c r="E7">
        <v>21</v>
      </c>
      <c r="F7" t="s">
        <v>7</v>
      </c>
      <c r="G7" t="s">
        <v>102</v>
      </c>
      <c r="H7" t="s">
        <v>105</v>
      </c>
      <c r="I7" t="s">
        <v>108</v>
      </c>
      <c r="J7">
        <v>43427</v>
      </c>
      <c r="K7" t="s">
        <v>34</v>
      </c>
      <c r="L7" t="s">
        <v>32</v>
      </c>
      <c r="M7"/>
      <c r="N7"/>
    </row>
    <row r="8" spans="1:14" x14ac:dyDescent="0.25">
      <c r="G8"/>
      <c r="H8"/>
      <c r="I8"/>
      <c r="M8"/>
      <c r="N8"/>
    </row>
    <row r="9" spans="1:14" ht="13.95" customHeight="1" x14ac:dyDescent="0.25">
      <c r="G9"/>
      <c r="H9"/>
      <c r="I9"/>
      <c r="M9"/>
      <c r="N9"/>
    </row>
    <row r="10" spans="1:14" x14ac:dyDescent="0.25">
      <c r="G10"/>
      <c r="H10"/>
      <c r="I10"/>
      <c r="M10"/>
      <c r="N10"/>
    </row>
    <row r="11" spans="1:14" x14ac:dyDescent="0.25">
      <c r="G11"/>
      <c r="H11"/>
      <c r="I11"/>
      <c r="M11"/>
      <c r="N11"/>
    </row>
    <row r="12" spans="1:14" x14ac:dyDescent="0.25">
      <c r="G12"/>
      <c r="H12"/>
      <c r="I12"/>
      <c r="M12"/>
      <c r="N12"/>
    </row>
    <row r="13" spans="1:14" x14ac:dyDescent="0.25">
      <c r="G13"/>
      <c r="H13"/>
      <c r="I13"/>
      <c r="M13"/>
      <c r="N13"/>
    </row>
    <row r="14" spans="1:14" x14ac:dyDescent="0.25">
      <c r="G14"/>
      <c r="H14"/>
      <c r="I14"/>
      <c r="M14"/>
      <c r="N14"/>
    </row>
    <row r="48" ht="14.55" customHeight="1" x14ac:dyDescent="0.25"/>
  </sheetData>
  <autoFilter ref="A3:A67"/>
  <mergeCells count="1">
    <mergeCell ref="A1:N1"/>
  </mergeCells>
  <conditionalFormatting sqref="B15:XFD1048576">
    <cfRule type="expression" dxfId="36" priority="1">
      <formula>$B15="Poste pourvu ou nouvelle entrée"</formula>
    </cfRule>
    <cfRule type="expression" dxfId="35" priority="2">
      <formula>$B15="Poste pourvu"</formula>
    </cfRule>
    <cfRule type="expression" dxfId="34" priority="3">
      <formula>$B15="Poste à pourvoir"</formula>
    </cfRule>
    <cfRule type="expression" dxfId="33" priority="4">
      <formula>$B15="Matricule"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0">
    <tabColor theme="1"/>
  </sheetPr>
  <dimension ref="A1:AF31"/>
  <sheetViews>
    <sheetView showGridLines="0" zoomScale="60" zoomScaleNormal="60" workbookViewId="0">
      <selection activeCell="AF31" sqref="AF31"/>
    </sheetView>
  </sheetViews>
  <sheetFormatPr defaultRowHeight="13.2" outlineLevelCol="1" x14ac:dyDescent="0.25"/>
  <cols>
    <col min="1" max="1" width="10.77734375" customWidth="1"/>
    <col min="2" max="2" width="15.5546875" customWidth="1"/>
    <col min="3" max="3" width="12.44140625" customWidth="1"/>
    <col min="4" max="6" width="14.77734375" customWidth="1"/>
    <col min="7" max="8" width="14.77734375" customWidth="1" outlineLevel="1"/>
    <col min="9" max="9" width="14.77734375" customWidth="1" outlineLevel="1" collapsed="1"/>
    <col min="10" max="12" width="14.77734375" customWidth="1" outlineLevel="1"/>
    <col min="13" max="14" width="14.77734375" customWidth="1"/>
    <col min="15" max="15" width="3.109375" customWidth="1"/>
    <col min="16" max="19" width="14.77734375" customWidth="1"/>
    <col min="20" max="25" width="14.77734375" customWidth="1" outlineLevel="1"/>
    <col min="26" max="27" width="14.77734375" customWidth="1"/>
    <col min="28" max="28" width="3.109375" customWidth="1"/>
    <col min="29" max="30" width="8.77734375" hidden="1" customWidth="1"/>
    <col min="32" max="32" width="11.44140625" bestFit="1" customWidth="1"/>
  </cols>
  <sheetData>
    <row r="1" spans="1:32" ht="20.55" customHeight="1" x14ac:dyDescent="0.25">
      <c r="A1" s="15" t="s">
        <v>89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</row>
    <row r="3" spans="1:32" x14ac:dyDescent="0.25">
      <c r="C3" s="4" t="s">
        <v>2</v>
      </c>
      <c r="D3" s="16" t="s">
        <v>6</v>
      </c>
      <c r="E3" s="16"/>
      <c r="F3" s="16"/>
    </row>
    <row r="5" spans="1:32" x14ac:dyDescent="0.25">
      <c r="C5" s="4" t="s">
        <v>3</v>
      </c>
      <c r="D5" s="16" t="s">
        <v>75</v>
      </c>
      <c r="E5" s="16"/>
      <c r="F5" s="16"/>
    </row>
    <row r="6" spans="1:32" x14ac:dyDescent="0.25">
      <c r="C6" s="5" t="s">
        <v>4</v>
      </c>
      <c r="E6" s="1" t="str">
        <f>IFERROR(VLOOKUP(D5,#REF!,2,0),"")</f>
        <v/>
      </c>
    </row>
    <row r="7" spans="1:32" x14ac:dyDescent="0.25">
      <c r="C7" s="5"/>
    </row>
    <row r="8" spans="1:32" x14ac:dyDescent="0.25">
      <c r="C8" s="4" t="s">
        <v>77</v>
      </c>
      <c r="D8" s="16" t="s">
        <v>78</v>
      </c>
      <c r="E8" s="16"/>
      <c r="F8" s="16"/>
    </row>
    <row r="10" spans="1:32" ht="20.55" customHeight="1" x14ac:dyDescent="0.3">
      <c r="C10" s="18" t="str">
        <f>D8</f>
        <v>E2</v>
      </c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P10" s="18" t="s">
        <v>84</v>
      </c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4"/>
      <c r="AC10" s="17" t="s">
        <v>95</v>
      </c>
      <c r="AD10" s="17"/>
      <c r="AE10" s="17"/>
      <c r="AF10" s="17"/>
    </row>
    <row r="11" spans="1:32" ht="13.5" customHeight="1" x14ac:dyDescent="0.25"/>
    <row r="12" spans="1:32" ht="52.8" x14ac:dyDescent="0.25">
      <c r="A12" s="2" t="s">
        <v>76</v>
      </c>
      <c r="B12" s="2" t="s">
        <v>5</v>
      </c>
      <c r="C12" s="2" t="s">
        <v>0</v>
      </c>
      <c r="D12" s="2" t="s">
        <v>1</v>
      </c>
      <c r="E12" s="2" t="s">
        <v>14</v>
      </c>
      <c r="F12" s="2" t="s">
        <v>74</v>
      </c>
      <c r="G12" s="2" t="s">
        <v>79</v>
      </c>
      <c r="H12" s="2" t="s">
        <v>27</v>
      </c>
      <c r="I12" s="2" t="s">
        <v>85</v>
      </c>
      <c r="J12" s="2" t="s">
        <v>24</v>
      </c>
      <c r="K12" s="2" t="s">
        <v>25</v>
      </c>
      <c r="L12" s="2" t="s">
        <v>26</v>
      </c>
      <c r="M12" s="2" t="s">
        <v>30</v>
      </c>
      <c r="N12" s="2" t="s">
        <v>31</v>
      </c>
      <c r="P12" s="2" t="s">
        <v>0</v>
      </c>
      <c r="Q12" s="2" t="s">
        <v>1</v>
      </c>
      <c r="R12" s="2" t="s">
        <v>14</v>
      </c>
      <c r="S12" s="2" t="s">
        <v>74</v>
      </c>
      <c r="T12" s="2" t="s">
        <v>79</v>
      </c>
      <c r="U12" s="2" t="s">
        <v>27</v>
      </c>
      <c r="V12" s="2" t="s">
        <v>85</v>
      </c>
      <c r="W12" s="2" t="s">
        <v>24</v>
      </c>
      <c r="X12" s="2" t="s">
        <v>25</v>
      </c>
      <c r="Y12" s="2" t="s">
        <v>26</v>
      </c>
      <c r="Z12" s="2" t="s">
        <v>30</v>
      </c>
      <c r="AA12" s="2" t="s">
        <v>31</v>
      </c>
      <c r="AC12" s="2" t="s">
        <v>96</v>
      </c>
      <c r="AD12" s="2" t="s">
        <v>94</v>
      </c>
      <c r="AE12" s="2" t="s">
        <v>30</v>
      </c>
      <c r="AF12" s="2" t="s">
        <v>31</v>
      </c>
    </row>
    <row r="13" spans="1:32" ht="13.05" customHeight="1" x14ac:dyDescent="0.25">
      <c r="A13" s="7" t="s">
        <v>81</v>
      </c>
      <c r="B13" s="7" t="s">
        <v>81</v>
      </c>
      <c r="C13" s="7" t="s">
        <v>81</v>
      </c>
      <c r="D13" s="7" t="s">
        <v>81</v>
      </c>
      <c r="E13" s="7" t="s">
        <v>81</v>
      </c>
      <c r="F13" s="7" t="s">
        <v>81</v>
      </c>
      <c r="G13" s="8" t="s">
        <v>81</v>
      </c>
      <c r="H13" s="8" t="s">
        <v>81</v>
      </c>
      <c r="I13" s="8" t="s">
        <v>81</v>
      </c>
      <c r="J13" s="7" t="s">
        <v>81</v>
      </c>
      <c r="K13" s="7" t="s">
        <v>81</v>
      </c>
      <c r="L13" s="7" t="s">
        <v>81</v>
      </c>
      <c r="M13" s="10" t="s">
        <v>81</v>
      </c>
      <c r="N13" s="10" t="s">
        <v>81</v>
      </c>
      <c r="P13" s="7" t="str">
        <f>VLOOKUP(C13,'IN BIS'!C:O,1,0)</f>
        <v>X</v>
      </c>
      <c r="Q13" s="7" t="s">
        <v>81</v>
      </c>
      <c r="R13" s="7" t="s">
        <v>81</v>
      </c>
      <c r="S13" s="7" t="s">
        <v>81</v>
      </c>
      <c r="T13" s="8" t="s">
        <v>81</v>
      </c>
      <c r="U13" s="8" t="s">
        <v>81</v>
      </c>
      <c r="V13" s="8" t="s">
        <v>81</v>
      </c>
      <c r="W13" s="7" t="s">
        <v>81</v>
      </c>
      <c r="X13" s="7" t="s">
        <v>81</v>
      </c>
      <c r="Y13" s="7" t="s">
        <v>81</v>
      </c>
      <c r="Z13" s="10" t="s">
        <v>81</v>
      </c>
      <c r="AA13" s="10" t="s">
        <v>81</v>
      </c>
      <c r="AC13" s="10" t="s">
        <v>81</v>
      </c>
      <c r="AD13" s="10" t="s">
        <v>81</v>
      </c>
      <c r="AE13" s="10" t="s">
        <v>81</v>
      </c>
      <c r="AF13" s="10" t="s">
        <v>81</v>
      </c>
    </row>
    <row r="14" spans="1:32" x14ac:dyDescent="0.25">
      <c r="A14" t="str">
        <f>C14&amp;E14</f>
        <v>102155321</v>
      </c>
      <c r="B14" t="s">
        <v>0</v>
      </c>
      <c r="C14" t="s">
        <v>17</v>
      </c>
      <c r="D14" t="s">
        <v>35</v>
      </c>
      <c r="E14">
        <v>21</v>
      </c>
      <c r="F14" t="s">
        <v>86</v>
      </c>
      <c r="G14" s="9">
        <v>94500</v>
      </c>
      <c r="H14" s="9">
        <v>872.30769230769238</v>
      </c>
      <c r="I14" s="9">
        <v>21000</v>
      </c>
      <c r="J14" t="s">
        <v>36</v>
      </c>
      <c r="K14" t="s">
        <v>33</v>
      </c>
      <c r="L14" t="s">
        <v>32</v>
      </c>
      <c r="M14" s="11">
        <v>-0.95833333333333337</v>
      </c>
      <c r="N14" s="11">
        <v>-161247.69230769231</v>
      </c>
      <c r="P14" t="s">
        <v>17</v>
      </c>
      <c r="Q14" t="s">
        <v>35</v>
      </c>
      <c r="R14">
        <v>21</v>
      </c>
      <c r="S14" t="s">
        <v>86</v>
      </c>
      <c r="T14" s="9">
        <v>94500</v>
      </c>
      <c r="U14" s="9">
        <v>872.30769230769238</v>
      </c>
      <c r="V14" s="9">
        <v>21000</v>
      </c>
      <c r="W14" s="3">
        <v>43266</v>
      </c>
      <c r="X14" t="s">
        <v>39</v>
      </c>
      <c r="Y14" t="s">
        <v>90</v>
      </c>
      <c r="Z14" s="11">
        <v>-0.95833333333333337</v>
      </c>
      <c r="AA14" s="11">
        <v>-161247.69230769231</v>
      </c>
      <c r="AE14" s="11">
        <v>0</v>
      </c>
      <c r="AF14" s="11">
        <v>0</v>
      </c>
    </row>
    <row r="15" spans="1:32" x14ac:dyDescent="0.25">
      <c r="A15" t="str">
        <f t="shared" ref="A15:A28" si="0">C15&amp;E15</f>
        <v>100643321</v>
      </c>
      <c r="B15" t="s">
        <v>0</v>
      </c>
      <c r="C15" t="s">
        <v>21</v>
      </c>
      <c r="D15" t="s">
        <v>37</v>
      </c>
      <c r="E15">
        <v>21</v>
      </c>
      <c r="F15" t="s">
        <v>86</v>
      </c>
      <c r="G15" s="9">
        <v>122500</v>
      </c>
      <c r="H15" s="9">
        <v>1130.7692307692309</v>
      </c>
      <c r="I15" s="9">
        <v>36869.230000000003</v>
      </c>
      <c r="J15" t="s">
        <v>38</v>
      </c>
      <c r="K15" t="s">
        <v>39</v>
      </c>
      <c r="L15" t="s">
        <v>32</v>
      </c>
      <c r="M15" s="11">
        <v>-0.71111111111111114</v>
      </c>
      <c r="N15" s="11">
        <v>-163334.56344615389</v>
      </c>
      <c r="P15" t="s">
        <v>21</v>
      </c>
      <c r="Q15" t="s">
        <v>37</v>
      </c>
      <c r="R15">
        <v>21</v>
      </c>
      <c r="S15" t="s">
        <v>86</v>
      </c>
      <c r="T15" s="9">
        <v>122500</v>
      </c>
      <c r="U15" s="9">
        <v>1130.7692307692307</v>
      </c>
      <c r="V15" s="9">
        <v>36869.230000000003</v>
      </c>
      <c r="W15" s="3">
        <v>43357</v>
      </c>
      <c r="X15" t="s">
        <v>39</v>
      </c>
      <c r="Y15" t="s">
        <v>90</v>
      </c>
      <c r="Z15" s="11">
        <v>-0.71111111111111114</v>
      </c>
      <c r="AA15" s="11">
        <v>-163334.56344615389</v>
      </c>
      <c r="AE15" s="11">
        <v>0</v>
      </c>
      <c r="AF15" s="11">
        <v>0</v>
      </c>
    </row>
    <row r="16" spans="1:32" x14ac:dyDescent="0.25">
      <c r="A16" t="str">
        <f t="shared" si="0"/>
        <v>101609122</v>
      </c>
      <c r="B16" t="s">
        <v>0</v>
      </c>
      <c r="C16" t="s">
        <v>23</v>
      </c>
      <c r="D16" t="s">
        <v>42</v>
      </c>
      <c r="E16">
        <v>22</v>
      </c>
      <c r="F16" t="s">
        <v>9</v>
      </c>
      <c r="G16" s="9">
        <v>85000</v>
      </c>
      <c r="H16" s="9">
        <v>0</v>
      </c>
      <c r="I16" s="9">
        <v>18000</v>
      </c>
      <c r="J16" t="s">
        <v>71</v>
      </c>
      <c r="K16" t="s">
        <v>39</v>
      </c>
      <c r="L16" t="s">
        <v>32</v>
      </c>
      <c r="M16" s="11">
        <v>-0.65322580645161288</v>
      </c>
      <c r="N16" s="11">
        <v>-97395.967741935485</v>
      </c>
      <c r="P16" t="s">
        <v>23</v>
      </c>
      <c r="Q16" t="s">
        <v>42</v>
      </c>
      <c r="R16">
        <v>22</v>
      </c>
      <c r="S16" t="s">
        <v>9</v>
      </c>
      <c r="T16" s="9">
        <v>85000</v>
      </c>
      <c r="U16" s="9">
        <v>0</v>
      </c>
      <c r="V16" s="9">
        <v>18000</v>
      </c>
      <c r="W16" s="3">
        <v>43378</v>
      </c>
      <c r="X16" t="s">
        <v>39</v>
      </c>
      <c r="Y16" t="s">
        <v>90</v>
      </c>
      <c r="Z16" s="11">
        <v>-0.65322580645161288</v>
      </c>
      <c r="AA16" s="11">
        <v>-97395.967741935485</v>
      </c>
      <c r="AE16" s="11">
        <v>0</v>
      </c>
      <c r="AF16" s="11">
        <v>0</v>
      </c>
    </row>
    <row r="17" spans="1:32" x14ac:dyDescent="0.25">
      <c r="A17" t="str">
        <f t="shared" si="0"/>
        <v>101828722</v>
      </c>
      <c r="B17" t="s">
        <v>0</v>
      </c>
      <c r="C17" t="s">
        <v>43</v>
      </c>
      <c r="D17" t="s">
        <v>44</v>
      </c>
      <c r="E17">
        <v>22</v>
      </c>
      <c r="F17" t="s">
        <v>9</v>
      </c>
      <c r="G17" s="9">
        <v>79500</v>
      </c>
      <c r="H17" s="9">
        <v>0</v>
      </c>
      <c r="I17" s="9">
        <v>10500</v>
      </c>
      <c r="J17" t="s">
        <v>72</v>
      </c>
      <c r="K17" t="s">
        <v>39</v>
      </c>
      <c r="L17" t="s">
        <v>32</v>
      </c>
      <c r="M17" s="11">
        <v>-0.4623655913978495</v>
      </c>
      <c r="N17" s="11">
        <v>-60962.903225806454</v>
      </c>
      <c r="P17" t="s">
        <v>43</v>
      </c>
      <c r="Q17" t="s">
        <v>44</v>
      </c>
      <c r="R17">
        <v>22</v>
      </c>
      <c r="S17" t="s">
        <v>9</v>
      </c>
      <c r="T17" s="9">
        <v>79500</v>
      </c>
      <c r="U17" s="9">
        <v>0</v>
      </c>
      <c r="V17" s="9">
        <v>10500</v>
      </c>
      <c r="W17" s="3">
        <v>43448</v>
      </c>
      <c r="X17" t="s">
        <v>39</v>
      </c>
      <c r="Y17" t="s">
        <v>90</v>
      </c>
      <c r="Z17" s="11">
        <v>-0.4623655913978495</v>
      </c>
      <c r="AA17" s="11">
        <v>-60962.903225806454</v>
      </c>
      <c r="AE17" s="11">
        <v>0</v>
      </c>
      <c r="AF17" s="11">
        <v>0</v>
      </c>
    </row>
    <row r="18" spans="1:32" x14ac:dyDescent="0.25">
      <c r="A18" t="str">
        <f t="shared" si="0"/>
        <v>102243423</v>
      </c>
      <c r="B18" t="s">
        <v>0</v>
      </c>
      <c r="C18" t="s">
        <v>48</v>
      </c>
      <c r="D18" t="s">
        <v>49</v>
      </c>
      <c r="E18">
        <v>23</v>
      </c>
      <c r="F18" t="s">
        <v>8</v>
      </c>
      <c r="G18" s="9">
        <v>68000</v>
      </c>
      <c r="H18" s="9">
        <v>627.69230769230762</v>
      </c>
      <c r="I18" s="9">
        <v>9372.31</v>
      </c>
      <c r="J18" t="s">
        <v>41</v>
      </c>
      <c r="K18" t="s">
        <v>39</v>
      </c>
      <c r="L18" t="s">
        <v>32</v>
      </c>
      <c r="M18" s="11">
        <v>-0.33035714285714285</v>
      </c>
      <c r="N18" s="11">
        <v>-37722.923991758245</v>
      </c>
      <c r="P18" t="s">
        <v>48</v>
      </c>
      <c r="Q18" t="s">
        <v>49</v>
      </c>
      <c r="R18">
        <v>23</v>
      </c>
      <c r="S18" t="s">
        <v>8</v>
      </c>
      <c r="T18" s="9">
        <v>68000</v>
      </c>
      <c r="U18" s="9">
        <v>627.69230769230762</v>
      </c>
      <c r="V18" s="9">
        <v>9372.31</v>
      </c>
      <c r="W18" s="3">
        <v>43465</v>
      </c>
      <c r="X18" t="s">
        <v>39</v>
      </c>
      <c r="Y18" t="s">
        <v>90</v>
      </c>
      <c r="Z18" s="11">
        <v>-0.41666666666666669</v>
      </c>
      <c r="AA18" s="11">
        <v>-47578.462692307694</v>
      </c>
      <c r="AE18" s="11">
        <v>8.6309523809523836E-2</v>
      </c>
      <c r="AF18" s="11">
        <v>9855.5387005494485</v>
      </c>
    </row>
    <row r="19" spans="1:32" x14ac:dyDescent="0.25">
      <c r="A19" t="str">
        <f t="shared" si="0"/>
        <v>102851124</v>
      </c>
      <c r="B19" t="s">
        <v>0</v>
      </c>
      <c r="C19" t="s">
        <v>19</v>
      </c>
      <c r="D19" t="s">
        <v>54</v>
      </c>
      <c r="E19">
        <v>24</v>
      </c>
      <c r="F19" t="s">
        <v>8</v>
      </c>
      <c r="G19" s="9">
        <v>64900</v>
      </c>
      <c r="H19" s="9">
        <v>0</v>
      </c>
      <c r="I19" s="9">
        <v>5880</v>
      </c>
      <c r="J19" t="s">
        <v>46</v>
      </c>
      <c r="K19" t="s">
        <v>39</v>
      </c>
      <c r="L19" t="s">
        <v>32</v>
      </c>
      <c r="M19" s="11">
        <v>-0.73333333333333339</v>
      </c>
      <c r="N19" s="11">
        <v>-76564.400000000009</v>
      </c>
      <c r="P19" t="s">
        <v>19</v>
      </c>
      <c r="Q19" t="s">
        <v>54</v>
      </c>
      <c r="R19">
        <v>24</v>
      </c>
      <c r="S19" t="s">
        <v>8</v>
      </c>
      <c r="T19" s="9">
        <v>64900</v>
      </c>
      <c r="U19" s="9">
        <v>0</v>
      </c>
      <c r="V19" s="9">
        <v>5880</v>
      </c>
      <c r="W19" s="3">
        <v>43349</v>
      </c>
      <c r="X19" t="s">
        <v>39</v>
      </c>
      <c r="Y19" t="s">
        <v>90</v>
      </c>
      <c r="Z19" s="11">
        <v>-0.73333333333333339</v>
      </c>
      <c r="AA19" s="11">
        <v>-76564.399999999994</v>
      </c>
      <c r="AE19" s="11">
        <v>0</v>
      </c>
      <c r="AF19" s="11">
        <v>-1.4551915228366852E-11</v>
      </c>
    </row>
    <row r="20" spans="1:32" x14ac:dyDescent="0.25">
      <c r="A20" t="str">
        <f t="shared" si="0"/>
        <v>102736728</v>
      </c>
      <c r="B20" t="s">
        <v>0</v>
      </c>
      <c r="C20" t="s">
        <v>56</v>
      </c>
      <c r="D20" t="s">
        <v>57</v>
      </c>
      <c r="E20">
        <v>28</v>
      </c>
      <c r="F20" t="s">
        <v>87</v>
      </c>
      <c r="G20" s="9">
        <v>50000</v>
      </c>
      <c r="H20" s="9">
        <v>461.53846153846155</v>
      </c>
      <c r="I20" s="9">
        <v>3538.46</v>
      </c>
      <c r="J20" t="s">
        <v>55</v>
      </c>
      <c r="K20" t="s">
        <v>39</v>
      </c>
      <c r="L20" t="s">
        <v>32</v>
      </c>
      <c r="M20" s="11">
        <v>-0.49193548387096775</v>
      </c>
      <c r="N20" s="11">
        <v>-39324.564848635237</v>
      </c>
      <c r="P20" t="s">
        <v>56</v>
      </c>
      <c r="Q20" t="s">
        <v>57</v>
      </c>
      <c r="R20">
        <v>28</v>
      </c>
      <c r="S20" t="s">
        <v>87</v>
      </c>
      <c r="T20" s="9">
        <v>50000</v>
      </c>
      <c r="U20" s="9">
        <v>461.53846153846155</v>
      </c>
      <c r="V20" s="9">
        <v>3538.46</v>
      </c>
      <c r="W20" s="3">
        <v>43437</v>
      </c>
      <c r="X20" t="s">
        <v>39</v>
      </c>
      <c r="Y20" t="s">
        <v>90</v>
      </c>
      <c r="Z20" s="11">
        <v>-0.49193548387096775</v>
      </c>
      <c r="AA20" s="11">
        <v>-39324.564848635237</v>
      </c>
      <c r="AE20" s="11">
        <v>0</v>
      </c>
      <c r="AF20" s="11">
        <v>0</v>
      </c>
    </row>
    <row r="21" spans="1:32" x14ac:dyDescent="0.25">
      <c r="A21" t="str">
        <f t="shared" si="0"/>
        <v>110331728</v>
      </c>
      <c r="B21" t="s">
        <v>0</v>
      </c>
      <c r="C21" t="s">
        <v>10</v>
      </c>
      <c r="D21" t="s">
        <v>58</v>
      </c>
      <c r="E21">
        <v>28</v>
      </c>
      <c r="F21" t="s">
        <v>87</v>
      </c>
      <c r="G21" s="9">
        <v>54500</v>
      </c>
      <c r="H21" s="9">
        <v>503.07692307692315</v>
      </c>
      <c r="I21" s="9">
        <v>3000</v>
      </c>
      <c r="J21" t="s">
        <v>45</v>
      </c>
      <c r="K21" t="s">
        <v>39</v>
      </c>
      <c r="L21" t="s">
        <v>32</v>
      </c>
      <c r="M21" s="11">
        <v>-0.64516129032258063</v>
      </c>
      <c r="N21" s="11">
        <v>-55551.364764267986</v>
      </c>
      <c r="P21" t="s">
        <v>10</v>
      </c>
      <c r="Q21" t="s">
        <v>58</v>
      </c>
      <c r="R21">
        <v>28</v>
      </c>
      <c r="S21" t="s">
        <v>87</v>
      </c>
      <c r="T21" s="9">
        <v>54500</v>
      </c>
      <c r="U21" s="9">
        <v>503.07692307692304</v>
      </c>
      <c r="V21" s="9">
        <v>3000</v>
      </c>
      <c r="W21" s="3">
        <v>43381</v>
      </c>
      <c r="X21" t="s">
        <v>39</v>
      </c>
      <c r="Y21" t="s">
        <v>90</v>
      </c>
      <c r="Z21" s="11">
        <v>-0.64516129032258063</v>
      </c>
      <c r="AA21" s="11">
        <v>-55551.364764267986</v>
      </c>
      <c r="AE21" s="11">
        <v>0</v>
      </c>
      <c r="AF21" s="11">
        <v>0</v>
      </c>
    </row>
    <row r="22" spans="1:32" x14ac:dyDescent="0.25">
      <c r="A22" t="str">
        <f t="shared" si="0"/>
        <v>102429731</v>
      </c>
      <c r="B22" t="s">
        <v>0</v>
      </c>
      <c r="C22" t="s">
        <v>18</v>
      </c>
      <c r="D22" t="s">
        <v>60</v>
      </c>
      <c r="E22">
        <v>31</v>
      </c>
      <c r="F22" t="s">
        <v>87</v>
      </c>
      <c r="G22" s="9">
        <v>46201.95</v>
      </c>
      <c r="H22" s="9">
        <v>0</v>
      </c>
      <c r="I22" s="9">
        <v>3000</v>
      </c>
      <c r="J22" t="s">
        <v>61</v>
      </c>
      <c r="K22" t="s">
        <v>33</v>
      </c>
      <c r="L22" t="s">
        <v>32</v>
      </c>
      <c r="M22" s="11">
        <v>-0.88709677419354838</v>
      </c>
      <c r="N22" s="11">
        <v>-64671.949596774182</v>
      </c>
      <c r="P22" t="s">
        <v>18</v>
      </c>
      <c r="Q22" t="s">
        <v>60</v>
      </c>
      <c r="R22">
        <v>31</v>
      </c>
      <c r="S22" t="s">
        <v>87</v>
      </c>
      <c r="T22" s="9">
        <v>46201.95</v>
      </c>
      <c r="U22" s="9">
        <v>0</v>
      </c>
      <c r="V22" s="9">
        <v>3000</v>
      </c>
      <c r="W22" s="3">
        <v>43292</v>
      </c>
      <c r="X22" t="s">
        <v>39</v>
      </c>
      <c r="Y22" t="s">
        <v>90</v>
      </c>
      <c r="Z22" s="11">
        <v>-0.88709677419354838</v>
      </c>
      <c r="AA22" s="11">
        <v>-64671.949596774197</v>
      </c>
      <c r="AE22" s="11">
        <v>0</v>
      </c>
      <c r="AF22" s="11">
        <v>1.4551915228366852E-11</v>
      </c>
    </row>
    <row r="23" spans="1:32" x14ac:dyDescent="0.25">
      <c r="A23" t="str">
        <f t="shared" si="0"/>
        <v>102804931</v>
      </c>
      <c r="B23" t="s">
        <v>0</v>
      </c>
      <c r="C23" t="s">
        <v>62</v>
      </c>
      <c r="D23" t="s">
        <v>63</v>
      </c>
      <c r="E23">
        <v>31</v>
      </c>
      <c r="F23" t="s">
        <v>87</v>
      </c>
      <c r="G23" s="9">
        <v>45600</v>
      </c>
      <c r="H23" s="9">
        <v>420.92307692307691</v>
      </c>
      <c r="I23" s="9">
        <v>2579.08</v>
      </c>
      <c r="J23" t="s">
        <v>93</v>
      </c>
      <c r="K23" t="s">
        <v>39</v>
      </c>
      <c r="L23" t="s">
        <v>32</v>
      </c>
      <c r="M23" s="11">
        <v>-0.44623655913978499</v>
      </c>
      <c r="N23" s="11">
        <v>-32185.383285359807</v>
      </c>
      <c r="P23" t="s">
        <v>62</v>
      </c>
      <c r="Q23" t="s">
        <v>63</v>
      </c>
      <c r="R23">
        <v>31</v>
      </c>
      <c r="S23" t="s">
        <v>87</v>
      </c>
      <c r="T23" s="9">
        <v>45600</v>
      </c>
      <c r="U23" s="9">
        <v>420.92307692307696</v>
      </c>
      <c r="V23" s="9">
        <v>2579.08</v>
      </c>
      <c r="W23" s="3">
        <v>43451</v>
      </c>
      <c r="X23" t="s">
        <v>39</v>
      </c>
      <c r="Y23" t="s">
        <v>90</v>
      </c>
      <c r="Z23" s="11">
        <v>-0.45430107526881724</v>
      </c>
      <c r="AA23" s="11">
        <v>-32767.046838709684</v>
      </c>
      <c r="AE23" s="11">
        <v>8.0645161290322509E-3</v>
      </c>
      <c r="AF23" s="11">
        <v>581.66355334987747</v>
      </c>
    </row>
    <row r="24" spans="1:32" x14ac:dyDescent="0.25">
      <c r="A24" t="str">
        <f t="shared" si="0"/>
        <v>110143531</v>
      </c>
      <c r="B24" t="s">
        <v>0</v>
      </c>
      <c r="C24" t="s">
        <v>64</v>
      </c>
      <c r="D24" t="s">
        <v>65</v>
      </c>
      <c r="E24">
        <v>31</v>
      </c>
      <c r="F24" t="s">
        <v>87</v>
      </c>
      <c r="G24" s="9">
        <v>49000</v>
      </c>
      <c r="H24" s="9">
        <v>452.30769230769226</v>
      </c>
      <c r="I24" s="9">
        <v>1547.69</v>
      </c>
      <c r="J24" t="s">
        <v>41</v>
      </c>
      <c r="K24" t="s">
        <v>39</v>
      </c>
      <c r="L24" t="s">
        <v>32</v>
      </c>
      <c r="M24" s="11">
        <v>-0.33035714285714285</v>
      </c>
      <c r="N24" s="11">
        <v>-25118.933151098903</v>
      </c>
      <c r="P24" t="s">
        <v>32</v>
      </c>
      <c r="Q24" t="s">
        <v>32</v>
      </c>
      <c r="R24" t="s">
        <v>32</v>
      </c>
      <c r="S24" t="s">
        <v>32</v>
      </c>
      <c r="T24" s="9" t="s">
        <v>32</v>
      </c>
      <c r="U24" s="9" t="s">
        <v>32</v>
      </c>
      <c r="V24" s="9" t="s">
        <v>32</v>
      </c>
      <c r="W24" s="3" t="s">
        <v>32</v>
      </c>
      <c r="X24" t="s">
        <v>32</v>
      </c>
      <c r="Y24" t="s">
        <v>32</v>
      </c>
      <c r="Z24" s="11" t="s">
        <v>32</v>
      </c>
      <c r="AA24" s="11" t="s">
        <v>32</v>
      </c>
      <c r="AE24" s="11">
        <v>-0.33035714285714285</v>
      </c>
      <c r="AF24" s="11">
        <v>-25118.933151098903</v>
      </c>
    </row>
    <row r="25" spans="1:32" x14ac:dyDescent="0.25">
      <c r="A25" t="str">
        <f t="shared" si="0"/>
        <v>102616431</v>
      </c>
      <c r="B25" t="s">
        <v>0</v>
      </c>
      <c r="C25" t="s">
        <v>22</v>
      </c>
      <c r="D25" t="s">
        <v>66</v>
      </c>
      <c r="E25">
        <v>31</v>
      </c>
      <c r="F25" t="s">
        <v>87</v>
      </c>
      <c r="G25" s="9">
        <v>49500</v>
      </c>
      <c r="H25" s="9">
        <v>0</v>
      </c>
      <c r="I25" s="9">
        <v>3000</v>
      </c>
      <c r="J25" t="s">
        <v>73</v>
      </c>
      <c r="K25" t="s">
        <v>39</v>
      </c>
      <c r="L25" t="s">
        <v>32</v>
      </c>
      <c r="M25" s="11">
        <v>-0.66666666666666663</v>
      </c>
      <c r="N25" s="11">
        <v>-51900</v>
      </c>
      <c r="P25" t="s">
        <v>22</v>
      </c>
      <c r="Q25" t="s">
        <v>66</v>
      </c>
      <c r="R25">
        <v>31</v>
      </c>
      <c r="S25" t="s">
        <v>87</v>
      </c>
      <c r="T25" s="9">
        <v>49500</v>
      </c>
      <c r="U25" s="9">
        <v>0</v>
      </c>
      <c r="V25" s="9">
        <v>3000</v>
      </c>
      <c r="W25" s="3">
        <v>43373</v>
      </c>
      <c r="X25" t="s">
        <v>39</v>
      </c>
      <c r="Y25" t="s">
        <v>90</v>
      </c>
      <c r="Z25" s="11">
        <v>-0.66666666666666663</v>
      </c>
      <c r="AA25" s="11">
        <v>-51900</v>
      </c>
      <c r="AE25" s="11">
        <v>0</v>
      </c>
      <c r="AF25" s="11">
        <v>0</v>
      </c>
    </row>
    <row r="26" spans="1:32" x14ac:dyDescent="0.25">
      <c r="A26" t="str">
        <f t="shared" si="0"/>
        <v>102744236</v>
      </c>
      <c r="B26" t="s">
        <v>0</v>
      </c>
      <c r="C26" t="s">
        <v>67</v>
      </c>
      <c r="D26" t="s">
        <v>68</v>
      </c>
      <c r="E26">
        <v>36</v>
      </c>
      <c r="F26" t="s">
        <v>88</v>
      </c>
      <c r="G26" s="9">
        <v>46500</v>
      </c>
      <c r="H26" s="9">
        <v>0</v>
      </c>
      <c r="I26" s="9">
        <v>2000</v>
      </c>
      <c r="J26" t="s">
        <v>50</v>
      </c>
      <c r="K26" t="s">
        <v>39</v>
      </c>
      <c r="L26" t="s">
        <v>32</v>
      </c>
      <c r="M26" s="11">
        <v>-0.59946236559139787</v>
      </c>
      <c r="N26" s="11">
        <v>-43251.209677419356</v>
      </c>
      <c r="P26" t="s">
        <v>67</v>
      </c>
      <c r="Q26" t="s">
        <v>68</v>
      </c>
      <c r="R26">
        <v>36</v>
      </c>
      <c r="S26" t="s">
        <v>88</v>
      </c>
      <c r="T26" s="9">
        <v>46500</v>
      </c>
      <c r="U26" s="9">
        <v>0</v>
      </c>
      <c r="V26" s="9">
        <v>2000</v>
      </c>
      <c r="W26" s="3">
        <v>43398</v>
      </c>
      <c r="X26" t="s">
        <v>39</v>
      </c>
      <c r="Y26" t="s">
        <v>90</v>
      </c>
      <c r="Z26" s="11">
        <v>-0.59946236559139787</v>
      </c>
      <c r="AA26" s="11">
        <v>-43251.209677419356</v>
      </c>
      <c r="AE26" s="11">
        <v>0</v>
      </c>
      <c r="AF26" s="11">
        <v>0</v>
      </c>
    </row>
    <row r="27" spans="1:32" x14ac:dyDescent="0.25">
      <c r="A27" t="str">
        <f t="shared" si="0"/>
        <v>102903037</v>
      </c>
      <c r="B27" t="s">
        <v>0</v>
      </c>
      <c r="C27" t="s">
        <v>20</v>
      </c>
      <c r="D27" t="s">
        <v>70</v>
      </c>
      <c r="E27">
        <v>37</v>
      </c>
      <c r="F27" t="s">
        <v>88</v>
      </c>
      <c r="G27" s="9">
        <v>42000</v>
      </c>
      <c r="H27" s="9">
        <v>387.69230769230774</v>
      </c>
      <c r="I27" s="9">
        <v>612.30999999999995</v>
      </c>
      <c r="J27" t="s">
        <v>51</v>
      </c>
      <c r="K27" t="s">
        <v>39</v>
      </c>
      <c r="L27" t="s">
        <v>32</v>
      </c>
      <c r="M27" s="11">
        <v>-0.73055555555555551</v>
      </c>
      <c r="N27" s="11">
        <v>-46986.637920512811</v>
      </c>
      <c r="P27" t="s">
        <v>20</v>
      </c>
      <c r="Q27" t="s">
        <v>70</v>
      </c>
      <c r="R27">
        <v>37</v>
      </c>
      <c r="S27" t="s">
        <v>88</v>
      </c>
      <c r="T27" s="9">
        <v>42000</v>
      </c>
      <c r="U27" s="9">
        <v>387.69230769230768</v>
      </c>
      <c r="V27" s="9">
        <v>612.30999999999995</v>
      </c>
      <c r="W27" s="3">
        <v>43350</v>
      </c>
      <c r="X27" t="s">
        <v>39</v>
      </c>
      <c r="Y27" t="s">
        <v>90</v>
      </c>
      <c r="Z27" s="11">
        <v>-0.73055555555555562</v>
      </c>
      <c r="AA27" s="11">
        <v>-46986.637920512818</v>
      </c>
      <c r="AE27" s="11">
        <v>1.1102230246251565E-16</v>
      </c>
      <c r="AF27" s="11">
        <v>7.2759576141834259E-12</v>
      </c>
    </row>
    <row r="28" spans="1:32" ht="12.45" customHeight="1" x14ac:dyDescent="0.25">
      <c r="A28" t="str">
        <f t="shared" si="0"/>
        <v>102012624</v>
      </c>
      <c r="B28" t="s">
        <v>0</v>
      </c>
      <c r="C28" t="s">
        <v>52</v>
      </c>
      <c r="D28" t="s">
        <v>53</v>
      </c>
      <c r="E28">
        <v>24</v>
      </c>
      <c r="F28" t="s">
        <v>8</v>
      </c>
      <c r="G28" s="9">
        <v>65000</v>
      </c>
      <c r="H28" s="9">
        <v>0</v>
      </c>
      <c r="I28" s="9">
        <v>7000</v>
      </c>
      <c r="J28" t="s">
        <v>47</v>
      </c>
      <c r="K28" t="s">
        <v>39</v>
      </c>
      <c r="L28" t="s">
        <v>92</v>
      </c>
      <c r="M28" s="11">
        <v>-0.5</v>
      </c>
      <c r="N28" s="11">
        <v>-52950</v>
      </c>
      <c r="P28" t="s">
        <v>52</v>
      </c>
      <c r="Q28" t="s">
        <v>53</v>
      </c>
      <c r="R28">
        <v>24</v>
      </c>
      <c r="S28" t="s">
        <v>8</v>
      </c>
      <c r="T28" s="9">
        <v>65000</v>
      </c>
      <c r="U28" s="9">
        <v>0</v>
      </c>
      <c r="V28" s="9">
        <v>7000</v>
      </c>
      <c r="W28" s="3">
        <v>43435</v>
      </c>
      <c r="X28" t="s">
        <v>99</v>
      </c>
      <c r="Y28" t="s">
        <v>90</v>
      </c>
      <c r="Z28" s="11">
        <v>-0.5</v>
      </c>
      <c r="AA28" s="11">
        <v>-52950</v>
      </c>
      <c r="AE28" s="11">
        <v>0</v>
      </c>
      <c r="AF28" s="11">
        <v>0</v>
      </c>
    </row>
    <row r="29" spans="1:32" ht="13.05" customHeight="1" x14ac:dyDescent="0.25">
      <c r="A29" t="s">
        <v>98</v>
      </c>
      <c r="B29" t="s">
        <v>98</v>
      </c>
      <c r="P29" t="s">
        <v>15</v>
      </c>
      <c r="Q29" t="s">
        <v>59</v>
      </c>
      <c r="R29">
        <v>28</v>
      </c>
      <c r="S29" t="s">
        <v>87</v>
      </c>
      <c r="T29" s="9">
        <v>48880</v>
      </c>
      <c r="U29" s="9">
        <v>451.2</v>
      </c>
      <c r="V29" s="9">
        <v>1950</v>
      </c>
      <c r="W29" s="3">
        <v>43252</v>
      </c>
      <c r="X29" t="s">
        <v>39</v>
      </c>
      <c r="Y29" t="s">
        <v>90</v>
      </c>
      <c r="Z29" s="11">
        <v>-0.99722222222222223</v>
      </c>
      <c r="AA29" s="11">
        <v>-76124.753333333327</v>
      </c>
      <c r="AE29" s="11">
        <v>0.99722222222222223</v>
      </c>
      <c r="AF29" s="11">
        <v>76124.753333333327</v>
      </c>
    </row>
    <row r="30" spans="1:32" x14ac:dyDescent="0.25">
      <c r="A30" t="s">
        <v>98</v>
      </c>
      <c r="B30" t="s">
        <v>98</v>
      </c>
      <c r="P30" t="s">
        <v>16</v>
      </c>
      <c r="Q30" t="s">
        <v>69</v>
      </c>
      <c r="R30">
        <v>36</v>
      </c>
      <c r="S30" t="s">
        <v>88</v>
      </c>
      <c r="T30" s="9">
        <v>44050.41</v>
      </c>
      <c r="U30" s="9">
        <v>0</v>
      </c>
      <c r="V30" s="9">
        <v>1500</v>
      </c>
      <c r="W30" s="3">
        <v>43252</v>
      </c>
      <c r="X30" t="s">
        <v>39</v>
      </c>
      <c r="Y30" t="s">
        <v>90</v>
      </c>
      <c r="Z30" s="11">
        <v>-0.99722222222222223</v>
      </c>
      <c r="AA30" s="11">
        <v>-67687.071625000011</v>
      </c>
      <c r="AE30" s="11">
        <v>0.99722222222222223</v>
      </c>
      <c r="AF30" s="11">
        <v>67687.071625000011</v>
      </c>
    </row>
    <row r="31" spans="1:32" ht="15.6" x14ac:dyDescent="0.3">
      <c r="A31" s="13" t="s">
        <v>97</v>
      </c>
      <c r="B31" s="13" t="s">
        <v>97</v>
      </c>
      <c r="AA31" s="13" t="s">
        <v>97</v>
      </c>
      <c r="AE31" s="12">
        <v>1.7584613415258579</v>
      </c>
      <c r="AF31" s="12">
        <v>129130.09406113377</v>
      </c>
    </row>
  </sheetData>
  <autoFilter ref="A12:AF12"/>
  <mergeCells count="7">
    <mergeCell ref="A1:AF1"/>
    <mergeCell ref="AC10:AF10"/>
    <mergeCell ref="D3:F3"/>
    <mergeCell ref="D5:F5"/>
    <mergeCell ref="D8:F8"/>
    <mergeCell ref="C10:N10"/>
    <mergeCell ref="P10:Z10"/>
  </mergeCells>
  <conditionalFormatting sqref="B13:N13 P13:Z13">
    <cfRule type="expression" dxfId="32" priority="158">
      <formula>$B13="Poste pourvu"</formula>
    </cfRule>
    <cfRule type="expression" dxfId="31" priority="159">
      <formula>$B13="Poste à pourvoir"</formula>
    </cfRule>
    <cfRule type="expression" dxfId="30" priority="160">
      <formula>$B13="Matricule"</formula>
    </cfRule>
  </conditionalFormatting>
  <conditionalFormatting sqref="AA13">
    <cfRule type="expression" dxfId="29" priority="155">
      <formula>$B13="Poste pourvu"</formula>
    </cfRule>
    <cfRule type="expression" dxfId="28" priority="156">
      <formula>$B13="Poste à pourvoir"</formula>
    </cfRule>
    <cfRule type="expression" dxfId="27" priority="157">
      <formula>$B13="Matricule"</formula>
    </cfRule>
  </conditionalFormatting>
  <conditionalFormatting sqref="A13">
    <cfRule type="expression" dxfId="26" priority="152">
      <formula>$B13="Poste pourvu"</formula>
    </cfRule>
    <cfRule type="expression" dxfId="25" priority="153">
      <formula>$B13="Poste à pourvoir"</formula>
    </cfRule>
    <cfRule type="expression" dxfId="24" priority="154">
      <formula>$B13="Matricule"</formula>
    </cfRule>
  </conditionalFormatting>
  <conditionalFormatting sqref="AC13:AF13">
    <cfRule type="expression" dxfId="23" priority="141">
      <formula>$B13="Poste pourvu"</formula>
    </cfRule>
    <cfRule type="expression" dxfId="22" priority="142">
      <formula>$B13="Poste à pourvoir"</formula>
    </cfRule>
    <cfRule type="expression" dxfId="21" priority="143">
      <formula>$B13="Matricule"</formula>
    </cfRule>
  </conditionalFormatting>
  <conditionalFormatting sqref="B14:N30">
    <cfRule type="expression" dxfId="20" priority="9">
      <formula>$B14="Poste pourvu ou nouvelle entrée"</formula>
    </cfRule>
    <cfRule type="expression" dxfId="19" priority="10">
      <formula>$B14="Poste pourvu"</formula>
    </cfRule>
    <cfRule type="expression" dxfId="18" priority="11">
      <formula>$B14="Poste à pourvoir"</formula>
    </cfRule>
    <cfRule type="expression" dxfId="17" priority="12">
      <formula>$B14="Matricule"</formula>
    </cfRule>
  </conditionalFormatting>
  <conditionalFormatting sqref="P14:AA30">
    <cfRule type="expression" dxfId="16" priority="5">
      <formula>$B14="Poste pourvu ou nouvelle entrée"</formula>
    </cfRule>
    <cfRule type="expression" dxfId="15" priority="6">
      <formula>$B14="Poste pourvu"</formula>
    </cfRule>
    <cfRule type="expression" dxfId="14" priority="7">
      <formula>$B14="Poste à pourvoir"</formula>
    </cfRule>
    <cfRule type="expression" dxfId="13" priority="8">
      <formula>$B14="Matricule"</formula>
    </cfRule>
  </conditionalFormatting>
  <conditionalFormatting sqref="AE14:AF30">
    <cfRule type="expression" dxfId="12" priority="1">
      <formula>$B14="Poste pourvu ou nouvelle entrée"</formula>
    </cfRule>
    <cfRule type="expression" dxfId="11" priority="2">
      <formula>$B14="Poste pourvu"</formula>
    </cfRule>
    <cfRule type="expression" dxfId="10" priority="3">
      <formula>$B14="Poste à pourvoir"</formula>
    </cfRule>
    <cfRule type="expression" dxfId="9" priority="4">
      <formula>$B14="Matricule"</formula>
    </cfRule>
  </conditionalFormatting>
  <dataValidations count="1">
    <dataValidation type="list" allowBlank="1" showInputMessage="1" showErrorMessage="1" sqref="D5:F5">
      <formula1>INDIRECT($D$3)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4" name="Button 3">
              <controlPr defaultSize="0" print="0" autoFill="0" autoPict="0" macro="[0]!Macro_OUT">
                <anchor moveWithCells="1" sizeWithCells="1">
                  <from>
                    <xdr:col>6</xdr:col>
                    <xdr:colOff>502920</xdr:colOff>
                    <xdr:row>2</xdr:row>
                    <xdr:rowOff>137160</xdr:rowOff>
                  </from>
                  <to>
                    <xdr:col>8</xdr:col>
                    <xdr:colOff>472440</xdr:colOff>
                    <xdr:row>6</xdr:row>
                    <xdr:rowOff>121920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#REF!</xm:f>
          </x14:formula1>
          <xm:sqref>D8:F8</xm:sqref>
        </x14:dataValidation>
        <x14:dataValidation type="list" allowBlank="1" showInputMessage="1" showErrorMessage="1">
          <x14:formula1>
            <xm:f>#REF!</xm:f>
          </x14:formula1>
          <xm:sqref>D3:F3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" filterMode="1">
    <tabColor theme="1"/>
  </sheetPr>
  <dimension ref="A1:N20"/>
  <sheetViews>
    <sheetView zoomScale="80" zoomScaleNormal="80" workbookViewId="0">
      <selection activeCell="AF31" sqref="AF31"/>
    </sheetView>
  </sheetViews>
  <sheetFormatPr defaultRowHeight="13.2" outlineLevelCol="1" x14ac:dyDescent="0.25"/>
  <cols>
    <col min="1" max="1" width="26.6640625" bestFit="1" customWidth="1"/>
    <col min="2" max="5" width="14.77734375" customWidth="1"/>
    <col min="6" max="11" width="14.77734375" customWidth="1" outlineLevel="1"/>
    <col min="12" max="13" width="14.77734375" customWidth="1"/>
    <col min="14" max="14" width="19.77734375" customWidth="1"/>
    <col min="15" max="15" width="26.21875" bestFit="1" customWidth="1"/>
    <col min="16" max="16" width="10.5546875" bestFit="1" customWidth="1"/>
  </cols>
  <sheetData>
    <row r="1" spans="1:14" ht="18.45" customHeight="1" x14ac:dyDescent="0.3">
      <c r="A1" s="17" t="s">
        <v>84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</row>
    <row r="3" spans="1:14" ht="26.4" x14ac:dyDescent="0.25">
      <c r="A3" s="2" t="s">
        <v>82</v>
      </c>
      <c r="B3" s="2" t="s">
        <v>76</v>
      </c>
      <c r="C3" s="2" t="s">
        <v>0</v>
      </c>
      <c r="D3" s="2" t="s">
        <v>1</v>
      </c>
      <c r="E3" s="2" t="s">
        <v>14</v>
      </c>
      <c r="F3" s="2" t="s">
        <v>74</v>
      </c>
      <c r="G3" s="2" t="s">
        <v>79</v>
      </c>
      <c r="H3" s="2" t="s">
        <v>27</v>
      </c>
      <c r="I3" s="2" t="s">
        <v>80</v>
      </c>
      <c r="J3" s="2" t="s">
        <v>24</v>
      </c>
      <c r="K3" s="2" t="s">
        <v>25</v>
      </c>
      <c r="L3" s="2" t="s">
        <v>26</v>
      </c>
      <c r="M3" s="2" t="s">
        <v>28</v>
      </c>
      <c r="N3" s="2" t="s">
        <v>29</v>
      </c>
    </row>
    <row r="4" spans="1:14" hidden="1" x14ac:dyDescent="0.25">
      <c r="A4" s="7" t="s">
        <v>81</v>
      </c>
      <c r="B4" s="7" t="s">
        <v>81</v>
      </c>
      <c r="C4" s="7" t="s">
        <v>81</v>
      </c>
      <c r="D4" s="7" t="s">
        <v>81</v>
      </c>
      <c r="E4" s="7" t="s">
        <v>81</v>
      </c>
      <c r="F4" s="7" t="s">
        <v>81</v>
      </c>
      <c r="G4" s="7" t="s">
        <v>81</v>
      </c>
      <c r="H4" s="7" t="s">
        <v>81</v>
      </c>
      <c r="I4" s="7" t="s">
        <v>81</v>
      </c>
      <c r="J4" s="7" t="s">
        <v>81</v>
      </c>
      <c r="K4" s="7" t="s">
        <v>81</v>
      </c>
      <c r="L4" s="7" t="s">
        <v>81</v>
      </c>
      <c r="M4" s="7" t="s">
        <v>81</v>
      </c>
      <c r="N4" s="7" t="s">
        <v>81</v>
      </c>
    </row>
    <row r="5" spans="1:14" hidden="1" x14ac:dyDescent="0.25">
      <c r="A5" t="str">
        <f>IFERROR(VLOOKUP(B5,OUT!A:A,1,0),"Poste pourvu ou nouvelle entrée")</f>
        <v>102155321</v>
      </c>
      <c r="B5" t="str">
        <f>C5&amp;E5</f>
        <v>102155321</v>
      </c>
      <c r="C5" t="s">
        <v>17</v>
      </c>
      <c r="D5" t="s">
        <v>35</v>
      </c>
      <c r="E5">
        <v>21</v>
      </c>
      <c r="F5" t="s">
        <v>86</v>
      </c>
      <c r="G5">
        <v>94500</v>
      </c>
      <c r="H5">
        <v>872.30769230769238</v>
      </c>
      <c r="I5">
        <v>21000</v>
      </c>
      <c r="J5">
        <v>43266</v>
      </c>
      <c r="K5" t="s">
        <v>39</v>
      </c>
      <c r="L5" t="s">
        <v>90</v>
      </c>
      <c r="M5">
        <v>-0.95833333333333337</v>
      </c>
      <c r="N5">
        <v>-161247.69230769231</v>
      </c>
    </row>
    <row r="6" spans="1:14" hidden="1" x14ac:dyDescent="0.25">
      <c r="A6" t="str">
        <f>IFERROR(VLOOKUP(B6,OUT!A:A,1,0),"Poste pourvu ou nouvelle entrée")</f>
        <v>100643321</v>
      </c>
      <c r="B6" t="str">
        <f t="shared" ref="B6:B20" si="0">C6&amp;E6</f>
        <v>100643321</v>
      </c>
      <c r="C6" t="s">
        <v>21</v>
      </c>
      <c r="D6" t="s">
        <v>37</v>
      </c>
      <c r="E6">
        <v>21</v>
      </c>
      <c r="F6" t="s">
        <v>86</v>
      </c>
      <c r="G6">
        <v>122500</v>
      </c>
      <c r="H6">
        <v>1130.7692307692307</v>
      </c>
      <c r="I6">
        <v>36869.230000000003</v>
      </c>
      <c r="J6">
        <v>43357</v>
      </c>
      <c r="K6" t="s">
        <v>39</v>
      </c>
      <c r="L6" t="s">
        <v>90</v>
      </c>
      <c r="M6">
        <v>-0.71111111111111114</v>
      </c>
      <c r="N6">
        <v>-163334.56344615389</v>
      </c>
    </row>
    <row r="7" spans="1:14" hidden="1" x14ac:dyDescent="0.25">
      <c r="A7" t="str">
        <f>IFERROR(VLOOKUP(B7,OUT!A:A,1,0),"Poste pourvu ou nouvelle entrée")</f>
        <v>101609122</v>
      </c>
      <c r="B7" t="str">
        <f t="shared" si="0"/>
        <v>101609122</v>
      </c>
      <c r="C7" t="s">
        <v>23</v>
      </c>
      <c r="D7" t="s">
        <v>42</v>
      </c>
      <c r="E7">
        <v>22</v>
      </c>
      <c r="F7" t="s">
        <v>9</v>
      </c>
      <c r="G7">
        <v>85000</v>
      </c>
      <c r="H7">
        <v>0</v>
      </c>
      <c r="I7">
        <v>18000</v>
      </c>
      <c r="J7">
        <v>43378</v>
      </c>
      <c r="K7" t="s">
        <v>39</v>
      </c>
      <c r="L7" t="s">
        <v>90</v>
      </c>
      <c r="M7">
        <v>-0.65322580645161288</v>
      </c>
      <c r="N7">
        <v>-97395.967741935485</v>
      </c>
    </row>
    <row r="8" spans="1:14" hidden="1" x14ac:dyDescent="0.25">
      <c r="A8" t="str">
        <f>IFERROR(VLOOKUP(B8,OUT!A:A,1,0),"Poste pourvu ou nouvelle entrée")</f>
        <v>101828722</v>
      </c>
      <c r="B8" t="str">
        <f t="shared" si="0"/>
        <v>101828722</v>
      </c>
      <c r="C8" t="s">
        <v>43</v>
      </c>
      <c r="D8" t="s">
        <v>44</v>
      </c>
      <c r="E8">
        <v>22</v>
      </c>
      <c r="F8" t="s">
        <v>9</v>
      </c>
      <c r="G8">
        <v>79500</v>
      </c>
      <c r="H8">
        <v>0</v>
      </c>
      <c r="I8">
        <v>10500</v>
      </c>
      <c r="J8">
        <v>43448</v>
      </c>
      <c r="K8" t="s">
        <v>39</v>
      </c>
      <c r="L8" t="s">
        <v>90</v>
      </c>
      <c r="M8">
        <v>-0.4623655913978495</v>
      </c>
      <c r="N8">
        <v>-60962.903225806454</v>
      </c>
    </row>
    <row r="9" spans="1:14" hidden="1" x14ac:dyDescent="0.25">
      <c r="A9" t="str">
        <f>IFERROR(VLOOKUP(B9,OUT!A:A,1,0),"Poste pourvu ou nouvelle entrée")</f>
        <v>102243423</v>
      </c>
      <c r="B9" t="str">
        <f t="shared" si="0"/>
        <v>102243423</v>
      </c>
      <c r="C9" t="s">
        <v>48</v>
      </c>
      <c r="D9" t="s">
        <v>49</v>
      </c>
      <c r="E9">
        <v>23</v>
      </c>
      <c r="F9" t="s">
        <v>8</v>
      </c>
      <c r="G9">
        <v>68000</v>
      </c>
      <c r="H9">
        <v>627.69230769230762</v>
      </c>
      <c r="I9">
        <v>9372.31</v>
      </c>
      <c r="J9">
        <v>43465</v>
      </c>
      <c r="K9" t="s">
        <v>39</v>
      </c>
      <c r="L9" t="s">
        <v>90</v>
      </c>
      <c r="M9">
        <v>-0.41666666666666669</v>
      </c>
      <c r="N9">
        <v>-47578.462692307694</v>
      </c>
    </row>
    <row r="10" spans="1:14" hidden="1" x14ac:dyDescent="0.25">
      <c r="A10" t="str">
        <f>IFERROR(VLOOKUP(B10,OUT!A:A,1,0),"Poste pourvu ou nouvelle entrée")</f>
        <v>102851124</v>
      </c>
      <c r="B10" t="str">
        <f t="shared" si="0"/>
        <v>102851124</v>
      </c>
      <c r="C10" t="s">
        <v>19</v>
      </c>
      <c r="D10" t="s">
        <v>54</v>
      </c>
      <c r="E10">
        <v>24</v>
      </c>
      <c r="F10" t="s">
        <v>8</v>
      </c>
      <c r="G10">
        <v>64900</v>
      </c>
      <c r="H10">
        <v>0</v>
      </c>
      <c r="I10">
        <v>5880</v>
      </c>
      <c r="J10">
        <v>43349</v>
      </c>
      <c r="K10" t="s">
        <v>39</v>
      </c>
      <c r="L10" t="s">
        <v>90</v>
      </c>
      <c r="M10">
        <v>-0.73333333333333339</v>
      </c>
      <c r="N10">
        <v>-76564.399999999994</v>
      </c>
    </row>
    <row r="11" spans="1:14" hidden="1" x14ac:dyDescent="0.25">
      <c r="A11" t="str">
        <f>IFERROR(VLOOKUP(B11,OUT!A:A,1,0),"Poste pourvu ou nouvelle entrée")</f>
        <v>102736728</v>
      </c>
      <c r="B11" t="str">
        <f t="shared" si="0"/>
        <v>102736728</v>
      </c>
      <c r="C11" t="s">
        <v>56</v>
      </c>
      <c r="D11" t="s">
        <v>57</v>
      </c>
      <c r="E11">
        <v>28</v>
      </c>
      <c r="F11" t="s">
        <v>87</v>
      </c>
      <c r="G11">
        <v>50000</v>
      </c>
      <c r="H11">
        <v>461.53846153846155</v>
      </c>
      <c r="I11">
        <v>3538.46</v>
      </c>
      <c r="J11">
        <v>43437</v>
      </c>
      <c r="K11" t="s">
        <v>39</v>
      </c>
      <c r="L11" t="s">
        <v>90</v>
      </c>
      <c r="M11">
        <v>-0.49193548387096775</v>
      </c>
      <c r="N11">
        <v>-39324.564848635237</v>
      </c>
    </row>
    <row r="12" spans="1:14" hidden="1" x14ac:dyDescent="0.25">
      <c r="A12" t="str">
        <f>IFERROR(VLOOKUP(B12,OUT!A:A,1,0),"Poste pourvu ou nouvelle entrée")</f>
        <v>110331728</v>
      </c>
      <c r="B12" t="str">
        <f t="shared" si="0"/>
        <v>110331728</v>
      </c>
      <c r="C12" t="s">
        <v>10</v>
      </c>
      <c r="D12" t="s">
        <v>58</v>
      </c>
      <c r="E12">
        <v>28</v>
      </c>
      <c r="F12" t="s">
        <v>87</v>
      </c>
      <c r="G12">
        <v>54500</v>
      </c>
      <c r="H12">
        <v>503.07692307692304</v>
      </c>
      <c r="I12">
        <v>3000</v>
      </c>
      <c r="J12">
        <v>43381</v>
      </c>
      <c r="K12" t="s">
        <v>39</v>
      </c>
      <c r="L12" t="s">
        <v>90</v>
      </c>
      <c r="M12">
        <v>-0.64516129032258063</v>
      </c>
      <c r="N12">
        <v>-55551.364764267986</v>
      </c>
    </row>
    <row r="13" spans="1:14" x14ac:dyDescent="0.25">
      <c r="A13" t="str">
        <f>IFERROR(VLOOKUP(B13,OUT!A:A,1,0),"Poste pourvu ou nouvelle entrée")</f>
        <v>Poste pourvu ou nouvelle entrée</v>
      </c>
      <c r="B13" t="str">
        <f t="shared" si="0"/>
        <v>102671128</v>
      </c>
      <c r="C13" t="s">
        <v>15</v>
      </c>
      <c r="D13" t="s">
        <v>59</v>
      </c>
      <c r="E13">
        <v>28</v>
      </c>
      <c r="F13" t="s">
        <v>87</v>
      </c>
      <c r="G13">
        <v>48880</v>
      </c>
      <c r="H13">
        <v>451.2</v>
      </c>
      <c r="I13">
        <v>1950</v>
      </c>
      <c r="J13">
        <v>43252</v>
      </c>
      <c r="K13" t="s">
        <v>39</v>
      </c>
      <c r="L13" t="s">
        <v>90</v>
      </c>
      <c r="M13">
        <v>-0.99722222222222223</v>
      </c>
      <c r="N13">
        <v>-76124.753333333327</v>
      </c>
    </row>
    <row r="14" spans="1:14" hidden="1" x14ac:dyDescent="0.25">
      <c r="A14" t="str">
        <f>IFERROR(VLOOKUP(B14,OUT!A:A,1,0),"Poste pourvu ou nouvelle entrée")</f>
        <v>102429731</v>
      </c>
      <c r="B14" t="str">
        <f t="shared" si="0"/>
        <v>102429731</v>
      </c>
      <c r="C14" t="s">
        <v>18</v>
      </c>
      <c r="D14" t="s">
        <v>60</v>
      </c>
      <c r="E14">
        <v>31</v>
      </c>
      <c r="F14" t="s">
        <v>87</v>
      </c>
      <c r="G14">
        <v>46201.95</v>
      </c>
      <c r="H14">
        <v>0</v>
      </c>
      <c r="I14">
        <v>3000</v>
      </c>
      <c r="J14">
        <v>43292</v>
      </c>
      <c r="K14" t="s">
        <v>39</v>
      </c>
      <c r="L14" t="s">
        <v>90</v>
      </c>
      <c r="M14">
        <v>-0.88709677419354838</v>
      </c>
      <c r="N14">
        <v>-64671.949596774197</v>
      </c>
    </row>
    <row r="15" spans="1:14" hidden="1" x14ac:dyDescent="0.25">
      <c r="A15" t="str">
        <f>IFERROR(VLOOKUP(B15,OUT!A:A,1,0),"Poste pourvu ou nouvelle entrée")</f>
        <v>102616431</v>
      </c>
      <c r="B15" t="str">
        <f t="shared" si="0"/>
        <v>102616431</v>
      </c>
      <c r="C15" t="s">
        <v>22</v>
      </c>
      <c r="D15" t="s">
        <v>66</v>
      </c>
      <c r="E15">
        <v>31</v>
      </c>
      <c r="F15" t="s">
        <v>87</v>
      </c>
      <c r="G15">
        <v>49500</v>
      </c>
      <c r="H15">
        <v>0</v>
      </c>
      <c r="I15">
        <v>3000</v>
      </c>
      <c r="J15">
        <v>43373</v>
      </c>
      <c r="K15" t="s">
        <v>39</v>
      </c>
      <c r="L15" t="s">
        <v>90</v>
      </c>
      <c r="M15">
        <v>-0.66666666666666663</v>
      </c>
      <c r="N15">
        <v>-51900</v>
      </c>
    </row>
    <row r="16" spans="1:14" hidden="1" x14ac:dyDescent="0.25">
      <c r="A16" t="str">
        <f>IFERROR(VLOOKUP(B16,OUT!A:A,1,0),"Poste pourvu ou nouvelle entrée")</f>
        <v>102804931</v>
      </c>
      <c r="B16" t="str">
        <f t="shared" si="0"/>
        <v>102804931</v>
      </c>
      <c r="C16" t="s">
        <v>62</v>
      </c>
      <c r="D16" t="s">
        <v>63</v>
      </c>
      <c r="E16">
        <v>31</v>
      </c>
      <c r="F16" t="s">
        <v>87</v>
      </c>
      <c r="G16">
        <v>45600</v>
      </c>
      <c r="H16">
        <v>420.92307692307696</v>
      </c>
      <c r="I16">
        <v>2579.08</v>
      </c>
      <c r="J16">
        <v>43451</v>
      </c>
      <c r="K16" t="s">
        <v>39</v>
      </c>
      <c r="L16" t="s">
        <v>90</v>
      </c>
      <c r="M16">
        <v>-0.45430107526881724</v>
      </c>
      <c r="N16">
        <v>-32767.046838709684</v>
      </c>
    </row>
    <row r="17" spans="1:14" hidden="1" x14ac:dyDescent="0.25">
      <c r="A17" t="str">
        <f>IFERROR(VLOOKUP(B17,OUT!A:A,1,0),"Poste pourvu ou nouvelle entrée")</f>
        <v>102744236</v>
      </c>
      <c r="B17" t="str">
        <f t="shared" si="0"/>
        <v>102744236</v>
      </c>
      <c r="C17" t="s">
        <v>67</v>
      </c>
      <c r="D17" t="s">
        <v>68</v>
      </c>
      <c r="E17">
        <v>36</v>
      </c>
      <c r="F17" t="s">
        <v>88</v>
      </c>
      <c r="G17">
        <v>46500</v>
      </c>
      <c r="H17">
        <v>0</v>
      </c>
      <c r="I17">
        <v>2000</v>
      </c>
      <c r="J17">
        <v>43398</v>
      </c>
      <c r="K17" t="s">
        <v>39</v>
      </c>
      <c r="L17" t="s">
        <v>90</v>
      </c>
      <c r="M17">
        <v>-0.59946236559139787</v>
      </c>
      <c r="N17">
        <v>-43251.209677419356</v>
      </c>
    </row>
    <row r="18" spans="1:14" x14ac:dyDescent="0.25">
      <c r="A18" t="str">
        <f>IFERROR(VLOOKUP(B18,OUT!A:A,1,0),"Poste pourvu ou nouvelle entrée")</f>
        <v>Poste pourvu ou nouvelle entrée</v>
      </c>
      <c r="B18" t="str">
        <f t="shared" si="0"/>
        <v>102650336</v>
      </c>
      <c r="C18" t="s">
        <v>16</v>
      </c>
      <c r="D18" t="s">
        <v>69</v>
      </c>
      <c r="E18">
        <v>36</v>
      </c>
      <c r="F18" t="s">
        <v>88</v>
      </c>
      <c r="G18">
        <v>44050.41</v>
      </c>
      <c r="H18">
        <v>0</v>
      </c>
      <c r="I18">
        <v>1500</v>
      </c>
      <c r="J18">
        <v>43252</v>
      </c>
      <c r="K18" t="s">
        <v>39</v>
      </c>
      <c r="L18" t="s">
        <v>90</v>
      </c>
      <c r="M18">
        <v>-0.99722222222222223</v>
      </c>
      <c r="N18">
        <v>-67687.071625000011</v>
      </c>
    </row>
    <row r="19" spans="1:14" hidden="1" x14ac:dyDescent="0.25">
      <c r="A19" t="str">
        <f>IFERROR(VLOOKUP(B19,OUT!A:A,1,0),"Poste pourvu ou nouvelle entrée")</f>
        <v>102903037</v>
      </c>
      <c r="B19" t="str">
        <f t="shared" si="0"/>
        <v>102903037</v>
      </c>
      <c r="C19" t="s">
        <v>20</v>
      </c>
      <c r="D19" t="s">
        <v>70</v>
      </c>
      <c r="E19">
        <v>37</v>
      </c>
      <c r="F19" t="s">
        <v>88</v>
      </c>
      <c r="G19">
        <v>42000</v>
      </c>
      <c r="H19">
        <v>387.69230769230768</v>
      </c>
      <c r="I19">
        <v>612.30999999999995</v>
      </c>
      <c r="J19">
        <v>43350</v>
      </c>
      <c r="K19" t="s">
        <v>39</v>
      </c>
      <c r="L19" t="s">
        <v>90</v>
      </c>
      <c r="M19">
        <v>-0.73055555555555562</v>
      </c>
      <c r="N19">
        <v>-46986.637920512818</v>
      </c>
    </row>
    <row r="20" spans="1:14" hidden="1" x14ac:dyDescent="0.25">
      <c r="A20" t="str">
        <f>IFERROR(VLOOKUP(B20,OUT!A:A,1,0),"Poste pourvu ou nouvelle entrée")</f>
        <v>102012624</v>
      </c>
      <c r="B20" t="str">
        <f t="shared" si="0"/>
        <v>102012624</v>
      </c>
      <c r="C20" t="s">
        <v>52</v>
      </c>
      <c r="D20" t="s">
        <v>53</v>
      </c>
      <c r="E20">
        <v>24</v>
      </c>
      <c r="F20" t="s">
        <v>8</v>
      </c>
      <c r="G20">
        <v>65000</v>
      </c>
      <c r="H20">
        <v>0</v>
      </c>
      <c r="I20">
        <v>7000</v>
      </c>
      <c r="J20">
        <v>43435</v>
      </c>
      <c r="K20" t="s">
        <v>99</v>
      </c>
      <c r="L20" t="s">
        <v>90</v>
      </c>
      <c r="M20">
        <v>-0.5</v>
      </c>
      <c r="N20">
        <v>-52950</v>
      </c>
    </row>
  </sheetData>
  <autoFilter ref="A3:A20">
    <filterColumn colId="0">
      <filters>
        <filter val="Poste pourvu ou nouvelle entrée"/>
      </filters>
    </filterColumn>
  </autoFilter>
  <mergeCells count="1">
    <mergeCell ref="A1:N1"/>
  </mergeCells>
  <conditionalFormatting sqref="A2">
    <cfRule type="expression" dxfId="8" priority="7">
      <formula>$C2="Poste pourvu"</formula>
    </cfRule>
    <cfRule type="expression" dxfId="7" priority="8">
      <formula>$C2="Poste à pourvoir"</formula>
    </cfRule>
    <cfRule type="expression" dxfId="6" priority="9">
      <formula>$C2="Matricule"</formula>
    </cfRule>
  </conditionalFormatting>
  <conditionalFormatting sqref="B2">
    <cfRule type="expression" dxfId="5" priority="4">
      <formula>$C2="Poste pourvu"</formula>
    </cfRule>
    <cfRule type="expression" dxfId="4" priority="5">
      <formula>$C2="Poste à pourvoir"</formula>
    </cfRule>
    <cfRule type="expression" dxfId="3" priority="6">
      <formula>$C2="Matricule"</formula>
    </cfRule>
  </conditionalFormatting>
  <conditionalFormatting sqref="C2:M2">
    <cfRule type="expression" dxfId="2" priority="1">
      <formula>$C2="Poste pourvu"</formula>
    </cfRule>
    <cfRule type="expression" dxfId="1" priority="2">
      <formula>$C2="Poste à pourvoir"</formula>
    </cfRule>
    <cfRule type="expression" dxfId="0" priority="3">
      <formula>$C2="Matricule"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IN</vt:lpstr>
      <vt:lpstr>IN BIS</vt:lpstr>
      <vt:lpstr>OUT</vt:lpstr>
      <vt:lpstr>OUT BIS</vt:lpstr>
    </vt:vector>
  </TitlesOfParts>
  <Company>Deloitte.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Moreira, Jennifer (FR - Paris)</dc:creator>
  <cp:lastModifiedBy>Boutin, Segolene (FR - Paris)</cp:lastModifiedBy>
  <cp:lastPrinted>2018-10-25T09:38:44Z</cp:lastPrinted>
  <dcterms:created xsi:type="dcterms:W3CDTF">2018-09-25T14:24:28Z</dcterms:created>
  <dcterms:modified xsi:type="dcterms:W3CDTF">2019-01-04T13:32:46Z</dcterms:modified>
</cp:coreProperties>
</file>