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Avec congé" sheetId="4" r:id="rId1"/>
  </sheets>
  <calcPr calcId="125725"/>
</workbook>
</file>

<file path=xl/calcChain.xml><?xml version="1.0" encoding="utf-8"?>
<calcChain xmlns="http://schemas.openxmlformats.org/spreadsheetml/2006/main">
  <c r="N54" i="4"/>
  <c r="O61"/>
  <c r="E61"/>
  <c r="G61" s="1"/>
  <c r="O60"/>
  <c r="E60"/>
  <c r="G60" s="1"/>
  <c r="O59"/>
  <c r="E59"/>
  <c r="G59" s="1"/>
  <c r="O58"/>
  <c r="E58"/>
  <c r="G58" s="1"/>
  <c r="O57"/>
  <c r="E57"/>
  <c r="G57" s="1"/>
  <c r="O56"/>
  <c r="G56"/>
  <c r="K56" s="1"/>
  <c r="E56"/>
  <c r="H56" s="1"/>
  <c r="O55"/>
  <c r="G55"/>
  <c r="E55"/>
  <c r="H55" s="1"/>
  <c r="K57" l="1"/>
  <c r="H57"/>
  <c r="J57" s="1"/>
  <c r="H60"/>
  <c r="H61"/>
  <c r="J61" s="1"/>
  <c r="J56"/>
  <c r="N56" s="1"/>
  <c r="K55"/>
  <c r="J55"/>
  <c r="H58"/>
  <c r="J58" s="1"/>
  <c r="K60"/>
  <c r="J60"/>
  <c r="H59"/>
  <c r="K61"/>
  <c r="N57" l="1"/>
  <c r="K58"/>
  <c r="N58" s="1"/>
  <c r="N61"/>
  <c r="N60"/>
  <c r="N55"/>
  <c r="J59"/>
  <c r="K59"/>
  <c r="N59" l="1"/>
  <c r="O31"/>
  <c r="O29"/>
  <c r="H31"/>
  <c r="E32"/>
  <c r="H32" s="1"/>
  <c r="E29"/>
  <c r="H29" s="1"/>
  <c r="E30"/>
  <c r="H30" s="1"/>
  <c r="E31"/>
  <c r="G31" s="1"/>
  <c r="H28"/>
  <c r="O48"/>
  <c r="O47"/>
  <c r="O46"/>
  <c r="O45"/>
  <c r="O44"/>
  <c r="O43"/>
  <c r="O42"/>
  <c r="O41"/>
  <c r="O40"/>
  <c r="O39"/>
  <c r="O38"/>
  <c r="O37"/>
  <c r="O36"/>
  <c r="O35"/>
  <c r="O34"/>
  <c r="O33"/>
  <c r="O32"/>
  <c r="O30"/>
  <c r="O28"/>
  <c r="O5"/>
  <c r="O6"/>
  <c r="O7"/>
  <c r="O8"/>
  <c r="O9"/>
  <c r="O10"/>
  <c r="O11"/>
  <c r="O12"/>
  <c r="O13"/>
  <c r="O14"/>
  <c r="O15"/>
  <c r="O16"/>
  <c r="O17"/>
  <c r="O18"/>
  <c r="O19"/>
  <c r="O20"/>
  <c r="O21"/>
  <c r="O22"/>
  <c r="O4"/>
  <c r="E48"/>
  <c r="H48" s="1"/>
  <c r="E47"/>
  <c r="H47" s="1"/>
  <c r="E46"/>
  <c r="H46" s="1"/>
  <c r="E45"/>
  <c r="H45" s="1"/>
  <c r="E44"/>
  <c r="H44" s="1"/>
  <c r="E43"/>
  <c r="G43" s="1"/>
  <c r="E42"/>
  <c r="G42" s="1"/>
  <c r="E41"/>
  <c r="H41" s="1"/>
  <c r="E40"/>
  <c r="H40" s="1"/>
  <c r="E39"/>
  <c r="G39" s="1"/>
  <c r="E38"/>
  <c r="H38" s="1"/>
  <c r="E37"/>
  <c r="H37" s="1"/>
  <c r="E36"/>
  <c r="H36" s="1"/>
  <c r="E35"/>
  <c r="G35" s="1"/>
  <c r="E34"/>
  <c r="G34" s="1"/>
  <c r="E33"/>
  <c r="G33" s="1"/>
  <c r="E28"/>
  <c r="G28" s="1"/>
  <c r="E22"/>
  <c r="G22" s="1"/>
  <c r="E21"/>
  <c r="G21" s="1"/>
  <c r="E20"/>
  <c r="G20" s="1"/>
  <c r="E19"/>
  <c r="H19" s="1"/>
  <c r="E18"/>
  <c r="G18" s="1"/>
  <c r="E17"/>
  <c r="G17" s="1"/>
  <c r="E16"/>
  <c r="G16" s="1"/>
  <c r="E15"/>
  <c r="H15" s="1"/>
  <c r="E14"/>
  <c r="G14" s="1"/>
  <c r="H13"/>
  <c r="E13"/>
  <c r="G13" s="1"/>
  <c r="H12"/>
  <c r="G12"/>
  <c r="E12"/>
  <c r="E11"/>
  <c r="H11" s="1"/>
  <c r="E10"/>
  <c r="G10" s="1"/>
  <c r="E9"/>
  <c r="G9" s="1"/>
  <c r="G8"/>
  <c r="E8"/>
  <c r="H8" s="1"/>
  <c r="G7"/>
  <c r="E7"/>
  <c r="H7" s="1"/>
  <c r="E6"/>
  <c r="G6" s="1"/>
  <c r="E5"/>
  <c r="G5" s="1"/>
  <c r="G4"/>
  <c r="E4"/>
  <c r="H4" s="1"/>
  <c r="G47" l="1"/>
  <c r="H35"/>
  <c r="K35" s="1"/>
  <c r="H39"/>
  <c r="H43"/>
  <c r="H5"/>
  <c r="G19"/>
  <c r="K19" s="1"/>
  <c r="G46"/>
  <c r="G38"/>
  <c r="K38" s="1"/>
  <c r="H42"/>
  <c r="J42" s="1"/>
  <c r="H34"/>
  <c r="K34" s="1"/>
  <c r="G32"/>
  <c r="K32" s="1"/>
  <c r="G48"/>
  <c r="J48" s="1"/>
  <c r="G44"/>
  <c r="J44" s="1"/>
  <c r="G40"/>
  <c r="J40" s="1"/>
  <c r="G36"/>
  <c r="J36" s="1"/>
  <c r="G29"/>
  <c r="J29" s="1"/>
  <c r="G11"/>
  <c r="G15"/>
  <c r="J15" s="1"/>
  <c r="G45"/>
  <c r="K45" s="1"/>
  <c r="G41"/>
  <c r="J41" s="1"/>
  <c r="G37"/>
  <c r="K37" s="1"/>
  <c r="H33"/>
  <c r="K33" s="1"/>
  <c r="G30"/>
  <c r="K47"/>
  <c r="K28"/>
  <c r="N28" s="1"/>
  <c r="K31"/>
  <c r="K42"/>
  <c r="J30"/>
  <c r="J31"/>
  <c r="J28"/>
  <c r="K30"/>
  <c r="J43"/>
  <c r="J37"/>
  <c r="K46"/>
  <c r="J39"/>
  <c r="J35"/>
  <c r="K36"/>
  <c r="J45"/>
  <c r="K39"/>
  <c r="K43"/>
  <c r="J46"/>
  <c r="K44"/>
  <c r="J47"/>
  <c r="H16"/>
  <c r="K16" s="1"/>
  <c r="H17"/>
  <c r="K17" s="1"/>
  <c r="H21"/>
  <c r="J21" s="1"/>
  <c r="H9"/>
  <c r="J9" s="1"/>
  <c r="J4"/>
  <c r="H20"/>
  <c r="K20" s="1"/>
  <c r="J8"/>
  <c r="J12"/>
  <c r="K5"/>
  <c r="J5"/>
  <c r="K13"/>
  <c r="J13"/>
  <c r="J7"/>
  <c r="J11"/>
  <c r="K7"/>
  <c r="K11"/>
  <c r="K15"/>
  <c r="K4"/>
  <c r="H6"/>
  <c r="J6" s="1"/>
  <c r="K8"/>
  <c r="H10"/>
  <c r="K10" s="1"/>
  <c r="K12"/>
  <c r="H14"/>
  <c r="K14" s="1"/>
  <c r="H18"/>
  <c r="K18" s="1"/>
  <c r="J19"/>
  <c r="H22"/>
  <c r="J22" s="1"/>
  <c r="J34" l="1"/>
  <c r="J17"/>
  <c r="N17" s="1"/>
  <c r="J38"/>
  <c r="J33"/>
  <c r="N33" s="1"/>
  <c r="J32"/>
  <c r="N32" s="1"/>
  <c r="K29"/>
  <c r="N29" s="1"/>
  <c r="N34"/>
  <c r="K41"/>
  <c r="N31"/>
  <c r="K48"/>
  <c r="K40"/>
  <c r="N30"/>
  <c r="J16"/>
  <c r="N16" s="1"/>
  <c r="K21"/>
  <c r="K9"/>
  <c r="J20"/>
  <c r="J14"/>
  <c r="J10"/>
  <c r="N10" s="1"/>
  <c r="J18"/>
  <c r="K22"/>
  <c r="N8"/>
  <c r="N7"/>
  <c r="N19"/>
  <c r="N11"/>
  <c r="K6"/>
  <c r="N6" s="1"/>
  <c r="N4"/>
  <c r="N15"/>
  <c r="N13"/>
  <c r="N5"/>
  <c r="N12"/>
  <c r="N9" l="1"/>
  <c r="N21"/>
  <c r="N20"/>
  <c r="N14"/>
  <c r="N22"/>
  <c r="N18"/>
</calcChain>
</file>

<file path=xl/sharedStrings.xml><?xml version="1.0" encoding="utf-8"?>
<sst xmlns="http://schemas.openxmlformats.org/spreadsheetml/2006/main" count="38" uniqueCount="18">
  <si>
    <t>r congé = 0,4</t>
  </si>
  <si>
    <t>Valeur Alpha</t>
  </si>
  <si>
    <t>Valeur J/2 estimé</t>
  </si>
  <si>
    <t>Epaisseur rouleau</t>
  </si>
  <si>
    <t>Theta Deg</t>
  </si>
  <si>
    <t>Theta Rad</t>
  </si>
  <si>
    <t>l</t>
  </si>
  <si>
    <t>h</t>
  </si>
  <si>
    <t>R (theta)</t>
  </si>
  <si>
    <t>Delta (theta)</t>
  </si>
  <si>
    <t>r congé</t>
  </si>
  <si>
    <t>r congé = 0,6</t>
  </si>
  <si>
    <t>Alpha Deg</t>
  </si>
  <si>
    <t>R(h) roulleau</t>
  </si>
  <si>
    <t>H (mm)</t>
  </si>
  <si>
    <t>H=0,9mm</t>
  </si>
  <si>
    <t>Pente guidage (°)</t>
  </si>
  <si>
    <t>Sans pente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</si>
</sst>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"/>
    <numFmt numFmtId="167" formatCode="0.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1" fillId="0" borderId="2" xfId="0" applyFont="1" applyBorder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Border="1"/>
    <xf numFmtId="0" fontId="1" fillId="0" borderId="8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/>
    <xf numFmtId="2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0" xfId="0" applyBorder="1" applyAlignment="1"/>
    <xf numFmtId="164" fontId="0" fillId="0" borderId="7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7" fontId="1" fillId="0" borderId="0" xfId="0" applyNumberFormat="1" applyFont="1" applyBorder="1" applyAlignment="1">
      <alignment horizontal="center"/>
    </xf>
    <xf numFmtId="0" fontId="2" fillId="0" borderId="0" xfId="0" applyFont="1" applyAlignment="1">
      <alignment vertical="center" textRotation="90"/>
    </xf>
    <xf numFmtId="164" fontId="0" fillId="2" borderId="0" xfId="0" applyNumberFormat="1" applyFill="1" applyBorder="1" applyAlignment="1">
      <alignment horizontal="center"/>
    </xf>
    <xf numFmtId="165" fontId="0" fillId="2" borderId="0" xfId="0" applyNumberFormat="1" applyFill="1" applyBorder="1" applyAlignment="1">
      <alignment horizontal="center"/>
    </xf>
    <xf numFmtId="0" fontId="2" fillId="0" borderId="0" xfId="0" applyFont="1" applyAlignment="1">
      <alignment horizontal="center" vertical="center" textRotation="9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e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W71"/>
  <sheetViews>
    <sheetView tabSelected="1" topLeftCell="A40" zoomScale="85" zoomScaleNormal="85" workbookViewId="0">
      <selection activeCell="D70" sqref="D70"/>
    </sheetView>
  </sheetViews>
  <sheetFormatPr defaultColWidth="11.42578125" defaultRowHeight="15"/>
  <cols>
    <col min="1" max="1" width="19.28515625" bestFit="1" customWidth="1"/>
    <col min="11" max="11" width="12.42578125" customWidth="1"/>
    <col min="13" max="13" width="16.42578125" customWidth="1"/>
    <col min="14" max="14" width="14.85546875" customWidth="1"/>
    <col min="15" max="15" width="13.28515625" customWidth="1"/>
    <col min="16" max="16" width="13.42578125" customWidth="1"/>
  </cols>
  <sheetData>
    <row r="2" spans="1:23" ht="15.75" thickBot="1">
      <c r="C2" s="42" t="s">
        <v>0</v>
      </c>
      <c r="M2" s="4" t="s">
        <v>1</v>
      </c>
      <c r="N2" s="4" t="s">
        <v>2</v>
      </c>
      <c r="O2" s="4" t="s">
        <v>12</v>
      </c>
      <c r="Q2" s="2"/>
      <c r="R2" s="2"/>
      <c r="S2" s="2"/>
      <c r="T2" s="2"/>
      <c r="U2" s="2"/>
      <c r="V2" s="2"/>
      <c r="W2" s="2"/>
    </row>
    <row r="3" spans="1:23" ht="14.45" customHeight="1">
      <c r="A3" s="5" t="s">
        <v>3</v>
      </c>
      <c r="C3" s="42"/>
      <c r="D3" s="2" t="s">
        <v>4</v>
      </c>
      <c r="E3" s="2" t="s">
        <v>5</v>
      </c>
      <c r="G3" s="2" t="s">
        <v>6</v>
      </c>
      <c r="H3" s="2" t="s">
        <v>7</v>
      </c>
      <c r="I3" s="2"/>
      <c r="J3" s="2" t="s">
        <v>8</v>
      </c>
      <c r="K3" s="2" t="s">
        <v>9</v>
      </c>
      <c r="M3" s="6"/>
      <c r="N3" s="4">
        <v>0.2</v>
      </c>
      <c r="O3" s="4"/>
    </row>
    <row r="4" spans="1:23" ht="15.75" thickBot="1">
      <c r="A4" s="7">
        <v>4.5</v>
      </c>
      <c r="C4" s="42"/>
      <c r="D4" s="2">
        <v>0</v>
      </c>
      <c r="E4" s="3">
        <f>RADIANS(D4)</f>
        <v>0</v>
      </c>
      <c r="G4" s="3">
        <f t="shared" ref="G4:G22" si="0">$A$17*(1-COS(E4))</f>
        <v>0</v>
      </c>
      <c r="H4" s="3">
        <f t="shared" ref="H4:H22" si="1">$A$17*(1-SIN(E4))</f>
        <v>0.4</v>
      </c>
      <c r="I4" s="3"/>
      <c r="J4" s="1">
        <f>SQRT(($A$4/2-G4)^2+($A$7-H4)^2)</f>
        <v>3.3352577111821513</v>
      </c>
      <c r="K4" s="1">
        <f t="shared" ref="K4:K22" si="2">ATAN(($A$4/2-G4)/($A$7-H4))</f>
        <v>0.74043697335728342</v>
      </c>
      <c r="L4" s="1"/>
      <c r="M4" s="1">
        <v>4.4145324411523287E-2</v>
      </c>
      <c r="N4" s="8">
        <f>2*$J4*SIN(M4/2)*COS($K4+M4/2)-$G4</f>
        <v>0.10645843597184082</v>
      </c>
      <c r="O4" s="8">
        <f>DEGREES(M4)</f>
        <v>2.5293407740161289</v>
      </c>
      <c r="Q4" s="1"/>
      <c r="R4" s="1"/>
      <c r="S4" s="1"/>
      <c r="T4" s="1"/>
      <c r="U4" s="1"/>
      <c r="V4" s="1"/>
      <c r="W4" s="1"/>
    </row>
    <row r="5" spans="1:23" ht="15.75" thickBot="1">
      <c r="A5" s="6"/>
      <c r="C5" s="42"/>
      <c r="D5" s="2">
        <v>5</v>
      </c>
      <c r="E5" s="3">
        <f t="shared" ref="E5:E22" si="3">RADIANS(D5)</f>
        <v>8.7266462599716474E-2</v>
      </c>
      <c r="G5" s="3">
        <f t="shared" si="0"/>
        <v>1.5221207633017821E-3</v>
      </c>
      <c r="H5" s="3">
        <f t="shared" si="1"/>
        <v>0.36513770290093678</v>
      </c>
      <c r="I5" s="3"/>
      <c r="J5" s="1">
        <f t="shared" ref="J5:J22" si="4">SQRT(($A$4/2-G5)^2+($A$7-H5)^2)</f>
        <v>3.3600556697905426</v>
      </c>
      <c r="K5" s="1">
        <f t="shared" si="2"/>
        <v>0.73310308187798756</v>
      </c>
      <c r="L5" s="1"/>
      <c r="M5" s="1">
        <v>4.3959166363311729E-2</v>
      </c>
      <c r="N5" s="8">
        <f>2*$J5*SIN(M5/2)*COS($K5+M5/2)-$G5</f>
        <v>0.10603037872773226</v>
      </c>
      <c r="O5" s="8">
        <f t="shared" ref="O5:O22" si="5">DEGREES(M5)</f>
        <v>2.5186747035312136</v>
      </c>
      <c r="Q5" s="1"/>
      <c r="R5" s="1"/>
      <c r="S5" s="1"/>
      <c r="T5" s="1"/>
      <c r="U5" s="1"/>
      <c r="V5" s="1"/>
      <c r="W5" s="1"/>
    </row>
    <row r="6" spans="1:23">
      <c r="A6" s="5" t="s">
        <v>13</v>
      </c>
      <c r="B6" s="34" t="s">
        <v>14</v>
      </c>
      <c r="C6" s="42"/>
      <c r="D6" s="2">
        <v>10</v>
      </c>
      <c r="E6" s="3">
        <f t="shared" si="3"/>
        <v>0.17453292519943295</v>
      </c>
      <c r="G6" s="3">
        <f t="shared" si="0"/>
        <v>6.0768987951167926E-3</v>
      </c>
      <c r="H6" s="3">
        <f t="shared" si="1"/>
        <v>0.33054072893322789</v>
      </c>
      <c r="I6" s="3"/>
      <c r="J6" s="1">
        <f t="shared" si="4"/>
        <v>3.3828208532511521</v>
      </c>
      <c r="K6" s="1">
        <f t="shared" si="2"/>
        <v>0.72525859480385557</v>
      </c>
      <c r="L6" s="1"/>
      <c r="M6" s="1">
        <v>4.4622687956051323E-2</v>
      </c>
      <c r="N6" s="8">
        <f>2*$J6*SIN(M6/2)*COS($K6+M6/2)-$G6</f>
        <v>0.10461247299894798</v>
      </c>
      <c r="O6" s="8">
        <f t="shared" si="5"/>
        <v>2.5566916904109909</v>
      </c>
      <c r="Q6" s="1"/>
      <c r="R6" s="1"/>
      <c r="S6" s="1"/>
      <c r="T6" s="1"/>
      <c r="U6" s="1"/>
      <c r="V6" s="1"/>
      <c r="W6" s="1"/>
    </row>
    <row r="7" spans="1:23">
      <c r="A7" s="9">
        <v>2.8620000000000001</v>
      </c>
      <c r="B7" s="35">
        <v>0.9</v>
      </c>
      <c r="C7" s="42"/>
      <c r="D7" s="2">
        <v>15</v>
      </c>
      <c r="E7" s="3">
        <f t="shared" si="3"/>
        <v>0.26179938779914941</v>
      </c>
      <c r="G7" s="3">
        <f t="shared" si="0"/>
        <v>1.3629669484372676E-2</v>
      </c>
      <c r="H7" s="3">
        <f t="shared" si="1"/>
        <v>0.29647238195899173</v>
      </c>
      <c r="I7" s="3"/>
      <c r="J7" s="1">
        <f t="shared" si="4"/>
        <v>3.4034224266378903</v>
      </c>
      <c r="K7" s="1">
        <f t="shared" si="2"/>
        <v>0.71695789280175726</v>
      </c>
      <c r="L7" s="1"/>
      <c r="M7" s="1">
        <v>4.5932969113697826E-2</v>
      </c>
      <c r="N7" s="8">
        <f t="shared" ref="N7:N22" si="6">2*$J7*SIN(M7/2)*COS($K7+M7/2)-$G7</f>
        <v>0.10181242330594027</v>
      </c>
      <c r="O7" s="8">
        <f t="shared" si="5"/>
        <v>2.6317652707196508</v>
      </c>
      <c r="Q7" s="1"/>
      <c r="R7" s="1"/>
      <c r="S7" s="1"/>
      <c r="T7" s="1"/>
      <c r="U7" s="1"/>
      <c r="V7" s="1"/>
      <c r="W7" s="1"/>
    </row>
    <row r="8" spans="1:23">
      <c r="A8" s="9">
        <v>3</v>
      </c>
      <c r="B8" s="35">
        <v>1</v>
      </c>
      <c r="C8" s="42"/>
      <c r="D8" s="2">
        <v>20</v>
      </c>
      <c r="E8" s="3">
        <f t="shared" si="3"/>
        <v>0.3490658503988659</v>
      </c>
      <c r="G8" s="3">
        <f t="shared" si="0"/>
        <v>2.4122951685636631E-2</v>
      </c>
      <c r="H8" s="3">
        <f t="shared" si="1"/>
        <v>0.26319194266973256</v>
      </c>
      <c r="I8" s="3"/>
      <c r="J8" s="1">
        <f t="shared" si="4"/>
        <v>3.4217439929160949</v>
      </c>
      <c r="K8" s="1">
        <f t="shared" si="2"/>
        <v>0.70825511051413848</v>
      </c>
      <c r="L8" s="1"/>
      <c r="M8" s="1">
        <v>4.7867507747687624E-2</v>
      </c>
      <c r="N8" s="8">
        <f t="shared" si="6"/>
        <v>9.7678425642146557E-2</v>
      </c>
      <c r="O8" s="8">
        <f t="shared" si="5"/>
        <v>2.7426061697522699</v>
      </c>
      <c r="Q8" s="1"/>
      <c r="R8" s="1"/>
      <c r="S8" s="1"/>
      <c r="T8" s="1"/>
      <c r="U8" s="1"/>
      <c r="V8" s="1"/>
      <c r="W8" s="1"/>
    </row>
    <row r="9" spans="1:23">
      <c r="A9" s="9">
        <v>3.129</v>
      </c>
      <c r="B9" s="35">
        <v>1.1000000000000001</v>
      </c>
      <c r="C9" s="42"/>
      <c r="D9" s="2">
        <v>25</v>
      </c>
      <c r="E9" s="3">
        <f t="shared" si="3"/>
        <v>0.43633231299858238</v>
      </c>
      <c r="G9" s="3">
        <f t="shared" si="0"/>
        <v>3.7476885185340029E-2</v>
      </c>
      <c r="H9" s="3">
        <f t="shared" si="1"/>
        <v>0.2309526953037202</v>
      </c>
      <c r="I9" s="3"/>
      <c r="J9" s="1">
        <f t="shared" si="4"/>
        <v>3.437683588281319</v>
      </c>
      <c r="K9" s="1">
        <f t="shared" si="2"/>
        <v>0.69920405956199772</v>
      </c>
      <c r="L9" s="1"/>
      <c r="M9" s="1">
        <v>5.0400981645237118E-2</v>
      </c>
      <c r="N9" s="8">
        <f t="shared" si="6"/>
        <v>9.226475002591672E-2</v>
      </c>
      <c r="O9" s="8">
        <f t="shared" si="5"/>
        <v>2.8877635315884151</v>
      </c>
      <c r="Q9" s="1"/>
      <c r="R9" s="1"/>
      <c r="S9" s="1"/>
      <c r="T9" s="1"/>
      <c r="U9" s="1"/>
      <c r="V9" s="1"/>
      <c r="W9" s="1"/>
    </row>
    <row r="10" spans="1:23">
      <c r="A10" s="9">
        <v>3.2490000000000001</v>
      </c>
      <c r="B10" s="35">
        <v>1.2</v>
      </c>
      <c r="C10" s="42"/>
      <c r="D10" s="2">
        <v>30</v>
      </c>
      <c r="E10" s="3">
        <f t="shared" si="3"/>
        <v>0.52359877559829882</v>
      </c>
      <c r="G10" s="3">
        <f t="shared" si="0"/>
        <v>5.358983848622452E-2</v>
      </c>
      <c r="H10" s="3">
        <f t="shared" si="1"/>
        <v>0.2</v>
      </c>
      <c r="I10" s="3"/>
      <c r="J10" s="1">
        <f t="shared" si="4"/>
        <v>3.4511536618355558</v>
      </c>
      <c r="K10" s="1">
        <f t="shared" si="2"/>
        <v>0.6898581938801277</v>
      </c>
      <c r="L10" s="1"/>
      <c r="M10" s="1">
        <v>5.3505625850382703E-2</v>
      </c>
      <c r="N10" s="8">
        <f t="shared" si="6"/>
        <v>8.5630938363051926E-2</v>
      </c>
      <c r="O10" s="8">
        <f t="shared" si="5"/>
        <v>3.0656465414330052</v>
      </c>
      <c r="Q10" s="1"/>
      <c r="R10" s="1"/>
      <c r="S10" s="1"/>
      <c r="T10" s="1"/>
      <c r="U10" s="1"/>
      <c r="V10" s="1"/>
      <c r="W10" s="1"/>
    </row>
    <row r="11" spans="1:23">
      <c r="A11" s="32">
        <v>3.3620000000000001</v>
      </c>
      <c r="B11" s="35">
        <v>1.3</v>
      </c>
      <c r="C11" s="42"/>
      <c r="D11" s="2">
        <v>35</v>
      </c>
      <c r="E11" s="3">
        <f>RADIANS(D11)</f>
        <v>0.6108652381980153</v>
      </c>
      <c r="G11" s="3">
        <f t="shared" si="0"/>
        <v>7.2339182284403281E-2</v>
      </c>
      <c r="H11" s="3">
        <f t="shared" si="1"/>
        <v>0.17056942545958159</v>
      </c>
      <c r="I11" s="3"/>
      <c r="J11" s="1">
        <f t="shared" si="4"/>
        <v>3.4620810467960927</v>
      </c>
      <c r="K11" s="1">
        <f t="shared" si="2"/>
        <v>0.6802706096842398</v>
      </c>
      <c r="L11" s="1"/>
      <c r="M11" s="1">
        <v>5.7151568377706567E-2</v>
      </c>
      <c r="N11" s="8">
        <f t="shared" si="6"/>
        <v>7.7841092340233037E-2</v>
      </c>
      <c r="O11" s="8">
        <f t="shared" si="5"/>
        <v>3.2745436605959233</v>
      </c>
      <c r="Q11" s="1"/>
      <c r="R11" s="1"/>
      <c r="S11" s="1"/>
      <c r="T11" s="1"/>
      <c r="U11" s="1"/>
      <c r="V11" s="1"/>
      <c r="W11" s="1"/>
    </row>
    <row r="12" spans="1:23">
      <c r="A12" s="32">
        <v>3.47</v>
      </c>
      <c r="B12" s="35">
        <v>1.4</v>
      </c>
      <c r="C12" s="42"/>
      <c r="D12" s="2">
        <v>40</v>
      </c>
      <c r="E12" s="3">
        <f t="shared" si="3"/>
        <v>0.69813170079773179</v>
      </c>
      <c r="G12" s="3">
        <f t="shared" si="0"/>
        <v>9.3582222752408795E-2</v>
      </c>
      <c r="H12" s="3">
        <f t="shared" si="1"/>
        <v>0.14288495612538429</v>
      </c>
      <c r="I12" s="3"/>
      <c r="J12" s="1">
        <f t="shared" si="4"/>
        <v>3.4704069288564265</v>
      </c>
      <c r="K12" s="1">
        <f t="shared" si="2"/>
        <v>0.67049407323572074</v>
      </c>
      <c r="L12" s="1"/>
      <c r="M12" s="1">
        <v>6.1307125015009581E-2</v>
      </c>
      <c r="N12" s="8">
        <f t="shared" si="6"/>
        <v>6.896324915203253E-2</v>
      </c>
      <c r="O12" s="8">
        <f t="shared" si="5"/>
        <v>3.5126395174409626</v>
      </c>
      <c r="Q12" s="1"/>
      <c r="R12" s="1"/>
      <c r="S12" s="1"/>
      <c r="T12" s="1"/>
      <c r="U12" s="1"/>
      <c r="V12" s="1"/>
      <c r="W12" s="1"/>
    </row>
    <row r="13" spans="1:23">
      <c r="A13" s="32">
        <v>2.3759999999999999</v>
      </c>
      <c r="B13" s="35">
        <v>0.6</v>
      </c>
      <c r="C13" s="42"/>
      <c r="D13" s="2">
        <v>45</v>
      </c>
      <c r="E13" s="3">
        <f t="shared" si="3"/>
        <v>0.78539816339744828</v>
      </c>
      <c r="G13" s="3">
        <f t="shared" si="0"/>
        <v>0.11715728752538097</v>
      </c>
      <c r="H13" s="3">
        <f t="shared" si="1"/>
        <v>0.11715728752538102</v>
      </c>
      <c r="I13" s="3"/>
      <c r="J13" s="1">
        <f t="shared" si="4"/>
        <v>3.47608681600174</v>
      </c>
      <c r="K13" s="1">
        <f t="shared" si="2"/>
        <v>0.66058107033760616</v>
      </c>
      <c r="L13" s="1"/>
      <c r="M13" s="1">
        <v>6.5939054851380616E-2</v>
      </c>
      <c r="N13" s="8">
        <f t="shared" si="6"/>
        <v>5.9068840794744823E-2</v>
      </c>
      <c r="O13" s="8">
        <f t="shared" si="5"/>
        <v>3.7780295480657449</v>
      </c>
      <c r="Q13" s="1"/>
      <c r="R13" s="1"/>
      <c r="S13" s="1"/>
      <c r="T13" s="1"/>
      <c r="U13" s="1"/>
      <c r="V13" s="1"/>
      <c r="W13" s="1"/>
    </row>
    <row r="14" spans="1:23" ht="15.75" thickBot="1">
      <c r="A14" s="33">
        <v>4</v>
      </c>
      <c r="B14" s="36">
        <v>2</v>
      </c>
      <c r="C14" s="42"/>
      <c r="D14" s="2">
        <v>50</v>
      </c>
      <c r="E14" s="3">
        <f t="shared" si="3"/>
        <v>0.87266462599716477</v>
      </c>
      <c r="G14" s="3">
        <f t="shared" si="0"/>
        <v>0.14288495612538427</v>
      </c>
      <c r="H14" s="3">
        <f t="shared" si="1"/>
        <v>9.3582222752408795E-2</v>
      </c>
      <c r="I14" s="3"/>
      <c r="J14" s="1">
        <f t="shared" si="4"/>
        <v>3.4790905129793934</v>
      </c>
      <c r="K14" s="1">
        <f t="shared" si="2"/>
        <v>0.65058387214335966</v>
      </c>
      <c r="L14" s="1"/>
      <c r="M14" s="1">
        <v>7.1012778774845797E-2</v>
      </c>
      <c r="N14" s="8">
        <f t="shared" si="6"/>
        <v>4.823223119949277E-2</v>
      </c>
      <c r="O14" s="8">
        <f t="shared" si="5"/>
        <v>4.0687325152948572</v>
      </c>
      <c r="Q14" s="1"/>
      <c r="R14" s="1"/>
      <c r="S14" s="1"/>
      <c r="T14" s="1"/>
      <c r="U14" s="1"/>
      <c r="V14" s="1"/>
      <c r="W14" s="1"/>
    </row>
    <row r="15" spans="1:23" ht="15.75" thickBot="1">
      <c r="C15" s="42"/>
      <c r="D15" s="2">
        <v>55</v>
      </c>
      <c r="E15" s="3">
        <f t="shared" si="3"/>
        <v>0.95993108859688125</v>
      </c>
      <c r="G15" s="3">
        <f t="shared" si="0"/>
        <v>0.17056942545958154</v>
      </c>
      <c r="H15" s="3">
        <f t="shared" si="1"/>
        <v>7.2339182284403281E-2</v>
      </c>
      <c r="I15" s="3"/>
      <c r="J15" s="1">
        <f t="shared" si="4"/>
        <v>3.4794021026939599</v>
      </c>
      <c r="K15" s="1">
        <f t="shared" si="2"/>
        <v>0.64055461237554689</v>
      </c>
      <c r="L15" s="1"/>
      <c r="M15" s="1">
        <v>7.6492563580911443E-2</v>
      </c>
      <c r="N15" s="8">
        <f t="shared" si="6"/>
        <v>3.6530324520088808E-2</v>
      </c>
      <c r="O15" s="8">
        <f t="shared" si="5"/>
        <v>4.3827010573223326</v>
      </c>
      <c r="Q15" s="1"/>
      <c r="R15" s="1"/>
      <c r="S15" s="1"/>
      <c r="T15" s="1"/>
      <c r="U15" s="1"/>
      <c r="V15" s="1"/>
      <c r="W15" s="1"/>
    </row>
    <row r="16" spans="1:23">
      <c r="A16" s="5" t="s">
        <v>10</v>
      </c>
      <c r="C16" s="42"/>
      <c r="D16" s="2">
        <v>60</v>
      </c>
      <c r="E16" s="3">
        <f t="shared" si="3"/>
        <v>1.0471975511965976</v>
      </c>
      <c r="G16" s="3">
        <f t="shared" si="0"/>
        <v>0.19999999999999996</v>
      </c>
      <c r="H16" s="3">
        <f t="shared" si="1"/>
        <v>5.3589838486224561E-2</v>
      </c>
      <c r="I16" s="3"/>
      <c r="J16" s="1">
        <f t="shared" si="4"/>
        <v>3.4770199359931531</v>
      </c>
      <c r="K16" s="1">
        <f t="shared" si="2"/>
        <v>0.63054537142759504</v>
      </c>
      <c r="L16" s="1"/>
      <c r="M16" s="1">
        <v>8.2341674574841706E-2</v>
      </c>
      <c r="N16" s="8">
        <f t="shared" si="6"/>
        <v>2.4042237340622247E-2</v>
      </c>
      <c r="O16" s="8">
        <f t="shared" si="5"/>
        <v>4.7178304311781067</v>
      </c>
      <c r="Q16" s="1"/>
      <c r="R16" s="1"/>
      <c r="S16" s="1"/>
      <c r="T16" s="1"/>
      <c r="U16" s="1"/>
      <c r="V16" s="1"/>
      <c r="W16" s="1"/>
    </row>
    <row r="17" spans="1:23">
      <c r="A17" s="9">
        <v>0.4</v>
      </c>
      <c r="C17" s="42"/>
      <c r="D17" s="2">
        <v>65</v>
      </c>
      <c r="E17" s="3">
        <f t="shared" si="3"/>
        <v>1.1344640137963142</v>
      </c>
      <c r="G17" s="3">
        <f t="shared" si="0"/>
        <v>0.2309526953037202</v>
      </c>
      <c r="H17" s="3">
        <f t="shared" si="1"/>
        <v>3.7476885185340029E-2</v>
      </c>
      <c r="I17" s="3"/>
      <c r="J17" s="1">
        <f t="shared" si="4"/>
        <v>3.4719566305937093</v>
      </c>
      <c r="K17" s="1">
        <f t="shared" si="2"/>
        <v>0.62060826305513406</v>
      </c>
      <c r="L17" s="1"/>
      <c r="M17" s="1">
        <v>8.8522499683471298E-2</v>
      </c>
      <c r="N17" s="8">
        <f t="shared" si="6"/>
        <v>1.0849027335068234E-2</v>
      </c>
      <c r="O17" s="8">
        <f t="shared" si="5"/>
        <v>5.0719656238110709</v>
      </c>
      <c r="Q17" s="1"/>
      <c r="R17" s="1"/>
      <c r="S17" s="1"/>
      <c r="T17" s="1"/>
      <c r="U17" s="1"/>
      <c r="V17" s="1"/>
      <c r="W17" s="1"/>
    </row>
    <row r="18" spans="1:23">
      <c r="A18" s="9">
        <v>0.5</v>
      </c>
      <c r="C18" s="42"/>
      <c r="D18" s="2">
        <v>70</v>
      </c>
      <c r="E18" s="3">
        <f t="shared" si="3"/>
        <v>1.2217304763960306</v>
      </c>
      <c r="G18" s="3">
        <f t="shared" si="0"/>
        <v>0.26319194266973245</v>
      </c>
      <c r="H18" s="3">
        <f t="shared" si="1"/>
        <v>2.4122951685636676E-2</v>
      </c>
      <c r="I18" s="3"/>
      <c r="J18" s="1">
        <f t="shared" si="4"/>
        <v>3.46423907922388</v>
      </c>
      <c r="K18" s="1">
        <f t="shared" si="2"/>
        <v>0.61079551945247812</v>
      </c>
      <c r="L18" s="1"/>
      <c r="M18" s="1">
        <v>9.4996648155776256E-2</v>
      </c>
      <c r="N18" s="8">
        <f t="shared" si="6"/>
        <v>-2.9665290835454439E-3</v>
      </c>
      <c r="O18" s="8">
        <f t="shared" si="5"/>
        <v>5.442907007215215</v>
      </c>
      <c r="Q18" s="1"/>
      <c r="R18" s="1"/>
      <c r="S18" s="1"/>
      <c r="T18" s="1"/>
      <c r="U18" s="1"/>
      <c r="V18" s="1"/>
      <c r="W18" s="1"/>
    </row>
    <row r="19" spans="1:23">
      <c r="A19" s="9">
        <v>0.6</v>
      </c>
      <c r="C19" s="42"/>
      <c r="D19" s="2">
        <v>75</v>
      </c>
      <c r="E19" s="3">
        <f t="shared" si="3"/>
        <v>1.3089969389957472</v>
      </c>
      <c r="G19" s="3">
        <f t="shared" si="0"/>
        <v>0.29647238195899173</v>
      </c>
      <c r="H19" s="3">
        <f t="shared" si="1"/>
        <v>1.3629669484372676E-2</v>
      </c>
      <c r="I19" s="3"/>
      <c r="J19" s="1">
        <f t="shared" si="4"/>
        <v>3.4539084663914705</v>
      </c>
      <c r="K19" s="1">
        <f t="shared" si="2"/>
        <v>0.60115957045418034</v>
      </c>
      <c r="L19" s="1"/>
      <c r="M19" s="1">
        <v>0.1017250269569612</v>
      </c>
      <c r="N19" s="8">
        <f t="shared" si="6"/>
        <v>-1.7320117415317082E-2</v>
      </c>
      <c r="O19" s="8">
        <f t="shared" si="5"/>
        <v>5.828414715488405</v>
      </c>
      <c r="Q19" s="1"/>
      <c r="R19" s="1"/>
      <c r="S19" s="1"/>
      <c r="T19" s="1"/>
      <c r="U19" s="1"/>
      <c r="V19" s="1"/>
      <c r="W19" s="1"/>
    </row>
    <row r="20" spans="1:23">
      <c r="A20" s="9">
        <v>0.7</v>
      </c>
      <c r="C20" s="42"/>
      <c r="D20" s="2">
        <v>80</v>
      </c>
      <c r="E20" s="3">
        <f t="shared" si="3"/>
        <v>1.3962634015954636</v>
      </c>
      <c r="G20" s="3">
        <f t="shared" si="0"/>
        <v>0.33054072893322783</v>
      </c>
      <c r="H20" s="3">
        <f t="shared" si="1"/>
        <v>6.0768987951167926E-3</v>
      </c>
      <c r="I20" s="3"/>
      <c r="J20" s="1">
        <f t="shared" si="4"/>
        <v>3.4410202924830164</v>
      </c>
      <c r="K20" s="1">
        <f t="shared" si="2"/>
        <v>0.5917531124015617</v>
      </c>
      <c r="L20" s="1"/>
      <c r="M20" s="1">
        <v>0.10866789797371351</v>
      </c>
      <c r="N20" s="8">
        <f t="shared" si="6"/>
        <v>-3.2126031043901826E-2</v>
      </c>
      <c r="O20" s="8">
        <f t="shared" si="5"/>
        <v>6.2262119224520145</v>
      </c>
      <c r="Q20" s="1"/>
      <c r="R20" s="1"/>
      <c r="S20" s="1"/>
      <c r="T20" s="1"/>
      <c r="U20" s="1"/>
      <c r="V20" s="1"/>
      <c r="W20" s="1"/>
    </row>
    <row r="21" spans="1:23" ht="15.75" thickBot="1">
      <c r="A21" s="7">
        <v>0.8</v>
      </c>
      <c r="C21" s="42"/>
      <c r="D21" s="2">
        <v>85</v>
      </c>
      <c r="E21" s="3">
        <f t="shared" si="3"/>
        <v>1.4835298641951802</v>
      </c>
      <c r="G21" s="3">
        <f t="shared" si="0"/>
        <v>0.36513770290093678</v>
      </c>
      <c r="H21" s="3">
        <f t="shared" si="1"/>
        <v>1.5221207633017821E-3</v>
      </c>
      <c r="I21" s="3"/>
      <c r="J21" s="1">
        <f t="shared" si="4"/>
        <v>3.4256444031200961</v>
      </c>
      <c r="K21" s="1">
        <f t="shared" si="2"/>
        <v>0.58262916187081426</v>
      </c>
      <c r="L21" s="1"/>
      <c r="M21" s="1">
        <v>0.1157043039036799</v>
      </c>
      <c r="N21" s="8">
        <f t="shared" si="6"/>
        <v>-4.7508796489367955E-2</v>
      </c>
      <c r="O21" s="8">
        <f t="shared" si="5"/>
        <v>6.6293682851799138</v>
      </c>
      <c r="Q21" s="1"/>
      <c r="R21" s="1"/>
      <c r="S21" s="1"/>
      <c r="T21" s="1"/>
      <c r="U21" s="1"/>
      <c r="V21" s="1"/>
      <c r="W21" s="1"/>
    </row>
    <row r="22" spans="1:23" ht="15.75" thickBot="1">
      <c r="C22" s="42"/>
      <c r="D22" s="2">
        <v>90</v>
      </c>
      <c r="E22" s="3">
        <f t="shared" si="3"/>
        <v>1.5707963267948966</v>
      </c>
      <c r="G22" s="3">
        <f t="shared" si="0"/>
        <v>0.39999999999999997</v>
      </c>
      <c r="H22" s="3">
        <f t="shared" si="1"/>
        <v>0</v>
      </c>
      <c r="I22" s="3"/>
      <c r="J22" s="1">
        <f t="shared" si="4"/>
        <v>3.4078650208011467</v>
      </c>
      <c r="K22" s="1">
        <f t="shared" si="2"/>
        <v>0.57384108897555286</v>
      </c>
      <c r="L22" s="1"/>
      <c r="M22" s="1">
        <v>0.12310999070629182</v>
      </c>
      <c r="N22" s="8">
        <f t="shared" si="6"/>
        <v>-6.2550216307466822E-2</v>
      </c>
      <c r="O22" s="8">
        <f t="shared" si="5"/>
        <v>7.05368288336531</v>
      </c>
      <c r="Q22" s="1"/>
      <c r="R22" s="1"/>
      <c r="S22" s="1"/>
      <c r="T22" s="1"/>
      <c r="U22" s="1"/>
      <c r="V22" s="1"/>
      <c r="W22" s="1"/>
    </row>
    <row r="23" spans="1:23" ht="15.75" thickBot="1">
      <c r="A23" s="30" t="s">
        <v>16</v>
      </c>
      <c r="B23" s="31">
        <v>3</v>
      </c>
      <c r="G23" s="10"/>
      <c r="H23" s="10"/>
      <c r="I23" s="10"/>
    </row>
    <row r="24" spans="1:23" ht="15.75" customHeight="1" thickBot="1">
      <c r="A24" s="13"/>
      <c r="B24" s="13"/>
      <c r="C24" s="42" t="s">
        <v>11</v>
      </c>
      <c r="D24" s="46" t="s">
        <v>17</v>
      </c>
      <c r="E24" s="46"/>
      <c r="G24" s="10"/>
      <c r="H24" s="10"/>
      <c r="I24" s="10"/>
    </row>
    <row r="25" spans="1:23" ht="15.75" thickBot="1">
      <c r="C25" s="42"/>
      <c r="D25" s="46"/>
      <c r="E25" s="46"/>
      <c r="F25" s="23"/>
      <c r="G25" s="23"/>
      <c r="H25" s="23"/>
      <c r="I25" s="23"/>
      <c r="J25" s="43" t="s">
        <v>15</v>
      </c>
      <c r="K25" s="44"/>
      <c r="L25" s="44"/>
      <c r="M25" s="44"/>
      <c r="N25" s="44"/>
      <c r="O25" s="45"/>
    </row>
    <row r="26" spans="1:23" ht="15" customHeight="1">
      <c r="C26" s="42"/>
      <c r="D26" s="10"/>
      <c r="E26" s="10"/>
      <c r="F26" s="10"/>
      <c r="G26" s="10"/>
      <c r="H26" s="10"/>
      <c r="I26" s="10"/>
      <c r="J26" s="26"/>
      <c r="K26" s="27"/>
      <c r="L26" s="27"/>
      <c r="M26" s="28" t="s">
        <v>1</v>
      </c>
      <c r="N26" s="28" t="s">
        <v>2</v>
      </c>
      <c r="O26" s="29" t="s">
        <v>12</v>
      </c>
      <c r="Q26" s="1"/>
      <c r="R26" s="1"/>
      <c r="S26" s="1"/>
      <c r="T26" s="1"/>
    </row>
    <row r="27" spans="1:23">
      <c r="C27" s="42"/>
      <c r="D27" s="13" t="s">
        <v>4</v>
      </c>
      <c r="E27" s="13" t="s">
        <v>5</v>
      </c>
      <c r="F27" s="10"/>
      <c r="G27" s="13" t="s">
        <v>6</v>
      </c>
      <c r="H27" s="13" t="s">
        <v>7</v>
      </c>
      <c r="I27" s="13"/>
      <c r="J27" s="12" t="s">
        <v>8</v>
      </c>
      <c r="K27" s="13" t="s">
        <v>9</v>
      </c>
      <c r="L27" s="10"/>
      <c r="M27" s="14"/>
      <c r="N27" s="38">
        <v>0.2</v>
      </c>
      <c r="O27" s="11"/>
    </row>
    <row r="28" spans="1:23">
      <c r="C28" s="42"/>
      <c r="D28" s="13">
        <v>0</v>
      </c>
      <c r="E28" s="15">
        <f>RADIANS(D28)</f>
        <v>0</v>
      </c>
      <c r="F28" s="10"/>
      <c r="G28" s="15">
        <f t="shared" ref="G28:G48" si="7">$A$19*(1-COS($E28))</f>
        <v>0</v>
      </c>
      <c r="H28" s="15">
        <f t="shared" ref="H28:H48" si="8">$A$19*(1-SIN($E28))</f>
        <v>0.6</v>
      </c>
      <c r="I28" s="15"/>
      <c r="J28" s="24">
        <f>SQRT(($A$4/2-$G28)^2+($A$7-$H28)^2)</f>
        <v>3.1904770803125984</v>
      </c>
      <c r="K28" s="16">
        <f>ATAN(($A$4/2-$G28)/($A$7-$H28))</f>
        <v>0.78273859520002487</v>
      </c>
      <c r="L28" s="16"/>
      <c r="M28" s="16">
        <v>9.2806927528902544E-2</v>
      </c>
      <c r="N28" s="17">
        <f>2*J28*SIN(M28/2)*COS(K28+M28/2)-$G28</f>
        <v>0.19994522836980982</v>
      </c>
      <c r="O28" s="18">
        <f>DEGREES(M28)</f>
        <v>5.3174452569826105</v>
      </c>
    </row>
    <row r="29" spans="1:23">
      <c r="C29" s="42"/>
      <c r="D29" s="13">
        <v>2.5</v>
      </c>
      <c r="E29" s="15">
        <f t="shared" ref="E29:E31" si="9">RADIANS(D29)</f>
        <v>4.3633231299858237E-2</v>
      </c>
      <c r="F29" s="10"/>
      <c r="G29" s="15">
        <f t="shared" si="7"/>
        <v>5.7106705088532099E-4</v>
      </c>
      <c r="H29" s="15">
        <f t="shared" si="8"/>
        <v>0.57382836758079836</v>
      </c>
      <c r="I29" s="15"/>
      <c r="J29" s="24">
        <f t="shared" ref="J29:J32" si="10">SQRT(($A$4/2-$G29)^2+($A$7-$H29)^2)</f>
        <v>3.2086850801841784</v>
      </c>
      <c r="K29" s="16">
        <f t="shared" ref="K29:K33" si="11">ATAN(($A$4/2-$G29)/($A$7-$H29))</f>
        <v>0.77686022412619582</v>
      </c>
      <c r="L29" s="16"/>
      <c r="M29" s="16">
        <v>9.1902645165126987E-2</v>
      </c>
      <c r="N29" s="17">
        <f>2*J29*SIN(M29/2)*COS(K29+M29/2)-$G29</f>
        <v>0.19992930097584849</v>
      </c>
      <c r="O29" s="18">
        <f>DEGREES(M29)</f>
        <v>5.2656336940501571</v>
      </c>
    </row>
    <row r="30" spans="1:23">
      <c r="C30" s="42"/>
      <c r="D30" s="13">
        <v>5</v>
      </c>
      <c r="E30" s="15">
        <f t="shared" si="9"/>
        <v>8.7266462599716474E-2</v>
      </c>
      <c r="F30" s="10"/>
      <c r="G30" s="15">
        <f t="shared" si="7"/>
        <v>2.2831811449526727E-3</v>
      </c>
      <c r="H30" s="15">
        <f t="shared" si="8"/>
        <v>0.54770655435140514</v>
      </c>
      <c r="I30" s="15"/>
      <c r="J30" s="24">
        <f t="shared" si="10"/>
        <v>3.2261718879092451</v>
      </c>
      <c r="K30" s="16">
        <f t="shared" si="11"/>
        <v>0.7708054954450646</v>
      </c>
      <c r="L30" s="16"/>
      <c r="M30" s="16">
        <v>9.1569681434302858E-2</v>
      </c>
      <c r="N30" s="17">
        <f t="shared" ref="N30:N34" si="12">2*J30*SIN(M30/2)*COS(K30+M30/2)-$G30</f>
        <v>0.19992292210931514</v>
      </c>
      <c r="O30" s="19">
        <f t="shared" ref="O30:O48" si="13">DEGREES(M30)</f>
        <v>5.2465562775430046</v>
      </c>
    </row>
    <row r="31" spans="1:23">
      <c r="C31" s="42"/>
      <c r="D31" s="13">
        <v>7.5</v>
      </c>
      <c r="E31" s="15">
        <f t="shared" si="9"/>
        <v>0.1308996938995747</v>
      </c>
      <c r="F31" s="10"/>
      <c r="G31" s="15">
        <f t="shared" si="7"/>
        <v>5.1330831757137709E-3</v>
      </c>
      <c r="H31" s="15">
        <f t="shared" si="8"/>
        <v>0.52168428466796901</v>
      </c>
      <c r="I31" s="15"/>
      <c r="J31" s="24">
        <f t="shared" si="10"/>
        <v>3.2429161447194796</v>
      </c>
      <c r="K31" s="16">
        <f t="shared" si="11"/>
        <v>0.76458437635285315</v>
      </c>
      <c r="L31" s="16"/>
      <c r="M31" s="16">
        <v>9.1787395352236872E-2</v>
      </c>
      <c r="N31" s="17">
        <f t="shared" si="12"/>
        <v>0.19992711770254851</v>
      </c>
      <c r="O31" s="18">
        <f t="shared" si="13"/>
        <v>5.2590303661818814</v>
      </c>
    </row>
    <row r="32" spans="1:23">
      <c r="C32" s="42"/>
      <c r="D32" s="13">
        <v>10</v>
      </c>
      <c r="E32" s="15">
        <f>RADIANS(D32)</f>
        <v>0.17453292519943295</v>
      </c>
      <c r="F32" s="10"/>
      <c r="G32" s="15">
        <f t="shared" si="7"/>
        <v>9.1153481926751871E-3</v>
      </c>
      <c r="H32" s="15">
        <f t="shared" si="8"/>
        <v>0.49581109339984181</v>
      </c>
      <c r="I32" s="15"/>
      <c r="J32" s="24">
        <f t="shared" si="10"/>
        <v>3.2588976609312676</v>
      </c>
      <c r="K32" s="16">
        <f t="shared" si="11"/>
        <v>0.75820663514666187</v>
      </c>
      <c r="L32" s="16"/>
      <c r="M32" s="16">
        <v>9.2535111613971113E-2</v>
      </c>
      <c r="N32" s="17">
        <f t="shared" si="12"/>
        <v>0.1999406432792086</v>
      </c>
      <c r="O32" s="18">
        <f t="shared" si="13"/>
        <v>5.3018713522525518</v>
      </c>
    </row>
    <row r="33" spans="3:15">
      <c r="C33" s="42"/>
      <c r="D33" s="13">
        <v>15</v>
      </c>
      <c r="E33" s="15">
        <f t="shared" ref="E33:E36" si="14">RADIANS(D33)</f>
        <v>0.26179938779914941</v>
      </c>
      <c r="F33" s="10"/>
      <c r="G33" s="15">
        <f t="shared" si="7"/>
        <v>2.0444504226559013E-2</v>
      </c>
      <c r="H33" s="15">
        <f t="shared" si="8"/>
        <v>0.44470857293848753</v>
      </c>
      <c r="I33" s="15"/>
      <c r="J33" s="24">
        <f t="shared" ref="J33:J48" si="15">SQRT(($A$4/2-$G33)^2+($A$7-$H33)^2)</f>
        <v>3.2884974611634772</v>
      </c>
      <c r="K33" s="16">
        <f t="shared" si="11"/>
        <v>0.74501940929791666</v>
      </c>
      <c r="L33" s="16"/>
      <c r="M33" s="16">
        <v>9.5538420317028805E-2</v>
      </c>
      <c r="N33" s="17">
        <f t="shared" si="12"/>
        <v>0.19998103644525486</v>
      </c>
      <c r="O33" s="18">
        <f t="shared" si="13"/>
        <v>5.473948265512667</v>
      </c>
    </row>
    <row r="34" spans="3:15">
      <c r="C34" s="42"/>
      <c r="D34" s="13">
        <v>20</v>
      </c>
      <c r="E34" s="15">
        <f t="shared" si="14"/>
        <v>0.3490658503988659</v>
      </c>
      <c r="F34" s="10"/>
      <c r="G34" s="15">
        <f t="shared" si="7"/>
        <v>3.6184427528454945E-2</v>
      </c>
      <c r="H34" s="15">
        <f t="shared" si="8"/>
        <v>0.39478791400459878</v>
      </c>
      <c r="I34" s="15"/>
      <c r="J34" s="24">
        <f t="shared" si="15"/>
        <v>3.314832554775474</v>
      </c>
      <c r="K34" s="16">
        <f t="shared" ref="K34:K48" si="16">ATAN(($A$4/2-$G34)/($A$7-$H34))</f>
        <v>0.7313182789921604</v>
      </c>
      <c r="L34" s="16"/>
      <c r="M34" s="16">
        <v>0.1003524976701454</v>
      </c>
      <c r="N34" s="17">
        <f t="shared" si="12"/>
        <v>0.1998532109482864</v>
      </c>
      <c r="O34" s="18">
        <f t="shared" si="13"/>
        <v>5.7497745800957585</v>
      </c>
    </row>
    <row r="35" spans="3:15">
      <c r="C35" s="42"/>
      <c r="D35" s="13">
        <v>25</v>
      </c>
      <c r="E35" s="15">
        <f t="shared" si="14"/>
        <v>0.43633231299858238</v>
      </c>
      <c r="F35" s="10"/>
      <c r="G35" s="15">
        <f t="shared" si="7"/>
        <v>5.6215327778010034E-2</v>
      </c>
      <c r="H35" s="15">
        <f t="shared" si="8"/>
        <v>0.3464290429555803</v>
      </c>
      <c r="I35" s="15"/>
      <c r="J35" s="24">
        <f t="shared" si="15"/>
        <v>3.3377819623219138</v>
      </c>
      <c r="K35" s="16">
        <f t="shared" si="16"/>
        <v>0.7171750528041313</v>
      </c>
      <c r="L35" s="16"/>
      <c r="M35" s="16"/>
      <c r="N35" s="17"/>
      <c r="O35" s="18">
        <f t="shared" si="13"/>
        <v>0</v>
      </c>
    </row>
    <row r="36" spans="3:15">
      <c r="C36" s="42"/>
      <c r="D36" s="13">
        <v>30</v>
      </c>
      <c r="E36" s="15">
        <f t="shared" si="14"/>
        <v>0.52359877559829882</v>
      </c>
      <c r="F36" s="10"/>
      <c r="G36" s="15">
        <f t="shared" si="7"/>
        <v>8.0384757729336773E-2</v>
      </c>
      <c r="H36" s="15">
        <f t="shared" si="8"/>
        <v>0.3</v>
      </c>
      <c r="I36" s="15"/>
      <c r="J36" s="24">
        <f t="shared" si="15"/>
        <v>3.3572420674555463</v>
      </c>
      <c r="K36" s="16">
        <f t="shared" si="16"/>
        <v>0.70265919558474632</v>
      </c>
      <c r="L36" s="16"/>
      <c r="M36" s="16"/>
      <c r="N36" s="17"/>
      <c r="O36" s="18">
        <f t="shared" si="13"/>
        <v>0</v>
      </c>
    </row>
    <row r="37" spans="3:15">
      <c r="C37" s="42"/>
      <c r="D37" s="13">
        <v>35</v>
      </c>
      <c r="E37" s="15">
        <f>RADIANS(D37)</f>
        <v>0.6108652381980153</v>
      </c>
      <c r="F37" s="10"/>
      <c r="G37" s="15">
        <f t="shared" si="7"/>
        <v>0.10850877342660492</v>
      </c>
      <c r="H37" s="15">
        <f t="shared" si="8"/>
        <v>0.25585413818937236</v>
      </c>
      <c r="I37" s="15"/>
      <c r="J37" s="24">
        <f t="shared" si="15"/>
        <v>3.373126283809055</v>
      </c>
      <c r="K37" s="16">
        <f t="shared" si="16"/>
        <v>0.68783815553972394</v>
      </c>
      <c r="L37" s="16"/>
      <c r="M37" s="16"/>
      <c r="N37" s="17"/>
      <c r="O37" s="18">
        <f t="shared" si="13"/>
        <v>0</v>
      </c>
    </row>
    <row r="38" spans="3:15">
      <c r="C38" s="42"/>
      <c r="D38" s="13">
        <v>40</v>
      </c>
      <c r="E38" s="15">
        <f t="shared" ref="E38:E48" si="17">RADIANS(D38)</f>
        <v>0.69813170079773179</v>
      </c>
      <c r="F38" s="10"/>
      <c r="G38" s="15">
        <f t="shared" si="7"/>
        <v>0.14037333412861319</v>
      </c>
      <c r="H38" s="15">
        <f t="shared" si="8"/>
        <v>0.21432743418807645</v>
      </c>
      <c r="I38" s="15"/>
      <c r="J38" s="24">
        <f t="shared" si="15"/>
        <v>3.3853647787363652</v>
      </c>
      <c r="K38" s="16">
        <f t="shared" si="16"/>
        <v>0.67277770305612872</v>
      </c>
      <c r="L38" s="16"/>
      <c r="M38" s="16"/>
      <c r="N38" s="17"/>
      <c r="O38" s="18">
        <f t="shared" si="13"/>
        <v>0</v>
      </c>
    </row>
    <row r="39" spans="3:15">
      <c r="C39" s="42"/>
      <c r="D39" s="13">
        <v>45</v>
      </c>
      <c r="E39" s="15">
        <f t="shared" si="17"/>
        <v>0.78539816339744828</v>
      </c>
      <c r="F39" s="10"/>
      <c r="G39" s="15">
        <f t="shared" si="7"/>
        <v>0.17573593128807144</v>
      </c>
      <c r="H39" s="15">
        <f t="shared" si="8"/>
        <v>0.17573593128807152</v>
      </c>
      <c r="I39" s="15"/>
      <c r="J39" s="24">
        <f t="shared" si="15"/>
        <v>3.3939042522737926</v>
      </c>
      <c r="K39" s="16">
        <f t="shared" si="16"/>
        <v>0.65754227674121291</v>
      </c>
      <c r="L39" s="16"/>
      <c r="M39" s="16"/>
      <c r="N39" s="17"/>
      <c r="O39" s="18">
        <f t="shared" si="13"/>
        <v>0</v>
      </c>
    </row>
    <row r="40" spans="3:15">
      <c r="C40" s="42"/>
      <c r="D40" s="13">
        <v>50</v>
      </c>
      <c r="E40" s="15">
        <f t="shared" si="17"/>
        <v>0.87266462599716477</v>
      </c>
      <c r="F40" s="10"/>
      <c r="G40" s="15">
        <f t="shared" si="7"/>
        <v>0.21432743418807637</v>
      </c>
      <c r="H40" s="15">
        <f t="shared" si="8"/>
        <v>0.14037333412861319</v>
      </c>
      <c r="I40" s="15"/>
      <c r="J40" s="24">
        <f t="shared" si="15"/>
        <v>3.3987077696650387</v>
      </c>
      <c r="K40" s="16">
        <f>ATAN(($A$4/2-$G40)/($A$7-$H40))</f>
        <v>0.64219533364719594</v>
      </c>
      <c r="L40" s="16"/>
      <c r="M40" s="16"/>
      <c r="N40" s="17"/>
      <c r="O40" s="18">
        <f t="shared" si="13"/>
        <v>0</v>
      </c>
    </row>
    <row r="41" spans="3:15">
      <c r="C41" s="42"/>
      <c r="D41" s="13">
        <v>55</v>
      </c>
      <c r="E41" s="15">
        <f t="shared" si="17"/>
        <v>0.95993108859688125</v>
      </c>
      <c r="F41" s="10"/>
      <c r="G41" s="15">
        <f t="shared" si="7"/>
        <v>0.2558541381893723</v>
      </c>
      <c r="H41" s="15">
        <f t="shared" si="8"/>
        <v>0.10850877342660492</v>
      </c>
      <c r="I41" s="15"/>
      <c r="J41" s="24">
        <f t="shared" si="15"/>
        <v>3.3997546459991947</v>
      </c>
      <c r="K41" s="16">
        <f t="shared" si="16"/>
        <v>0.62679970175756805</v>
      </c>
      <c r="L41" s="16"/>
      <c r="M41" s="16"/>
      <c r="N41" s="17"/>
      <c r="O41" s="18">
        <f t="shared" si="13"/>
        <v>0</v>
      </c>
    </row>
    <row r="42" spans="3:15">
      <c r="C42" s="42"/>
      <c r="D42" s="13">
        <v>60</v>
      </c>
      <c r="E42" s="15">
        <f t="shared" si="17"/>
        <v>1.0471975511965976</v>
      </c>
      <c r="F42" s="10"/>
      <c r="G42" s="15">
        <f t="shared" si="7"/>
        <v>0.29999999999999993</v>
      </c>
      <c r="H42" s="15">
        <f t="shared" si="8"/>
        <v>8.0384757729336842E-2</v>
      </c>
      <c r="I42" s="15"/>
      <c r="J42" s="24">
        <f t="shared" si="15"/>
        <v>3.3970403818666157</v>
      </c>
      <c r="K42" s="16">
        <f t="shared" si="16"/>
        <v>0.61141793357007701</v>
      </c>
      <c r="L42" s="16"/>
      <c r="M42" s="16"/>
      <c r="N42" s="17"/>
      <c r="O42" s="18">
        <f t="shared" si="13"/>
        <v>0</v>
      </c>
    </row>
    <row r="43" spans="3:15">
      <c r="C43" s="42"/>
      <c r="D43" s="13">
        <v>65</v>
      </c>
      <c r="E43" s="15">
        <f t="shared" si="17"/>
        <v>1.1344640137963142</v>
      </c>
      <c r="F43" s="10"/>
      <c r="G43" s="15">
        <f t="shared" si="7"/>
        <v>0.3464290429555803</v>
      </c>
      <c r="H43" s="15">
        <f t="shared" si="8"/>
        <v>5.6215327778010034E-2</v>
      </c>
      <c r="I43" s="15"/>
      <c r="J43" s="24">
        <f t="shared" si="15"/>
        <v>3.3905766493885472</v>
      </c>
      <c r="K43" s="16">
        <f t="shared" si="16"/>
        <v>0.59611266007546404</v>
      </c>
      <c r="L43" s="16"/>
      <c r="M43" s="16"/>
      <c r="N43" s="17"/>
      <c r="O43" s="18">
        <f t="shared" si="13"/>
        <v>0</v>
      </c>
    </row>
    <row r="44" spans="3:15">
      <c r="C44" s="42"/>
      <c r="D44" s="13">
        <v>70</v>
      </c>
      <c r="E44" s="15">
        <f t="shared" si="17"/>
        <v>1.2217304763960306</v>
      </c>
      <c r="F44" s="10"/>
      <c r="G44" s="15">
        <f t="shared" si="7"/>
        <v>0.39478791400459867</v>
      </c>
      <c r="H44" s="15">
        <f t="shared" si="8"/>
        <v>3.6184427528455007E-2</v>
      </c>
      <c r="I44" s="15"/>
      <c r="J44" s="24">
        <f t="shared" si="15"/>
        <v>3.3803913284775322</v>
      </c>
      <c r="K44" s="16">
        <f t="shared" si="16"/>
        <v>0.58094694462862584</v>
      </c>
      <c r="L44" s="16"/>
      <c r="M44" s="16"/>
      <c r="N44" s="17"/>
      <c r="O44" s="18">
        <f t="shared" si="13"/>
        <v>0</v>
      </c>
    </row>
    <row r="45" spans="3:15">
      <c r="C45" s="42"/>
      <c r="D45" s="13">
        <v>75</v>
      </c>
      <c r="E45" s="15">
        <f t="shared" si="17"/>
        <v>1.3089969389957472</v>
      </c>
      <c r="F45" s="10"/>
      <c r="G45" s="15">
        <f t="shared" si="7"/>
        <v>0.44470857293848753</v>
      </c>
      <c r="H45" s="15">
        <f t="shared" si="8"/>
        <v>2.0444504226559013E-2</v>
      </c>
      <c r="I45" s="15"/>
      <c r="J45" s="24">
        <f t="shared" si="15"/>
        <v>3.3665285936973768</v>
      </c>
      <c r="K45" s="16">
        <f t="shared" si="16"/>
        <v>0.56598463615291694</v>
      </c>
      <c r="L45" s="16"/>
      <c r="M45" s="16"/>
      <c r="N45" s="17"/>
      <c r="O45" s="18">
        <f t="shared" si="13"/>
        <v>0</v>
      </c>
    </row>
    <row r="46" spans="3:15">
      <c r="C46" s="42"/>
      <c r="D46" s="13">
        <v>80</v>
      </c>
      <c r="E46" s="15">
        <f t="shared" si="17"/>
        <v>1.3962634015954636</v>
      </c>
      <c r="F46" s="10"/>
      <c r="G46" s="15">
        <f t="shared" si="7"/>
        <v>0.49581109339984175</v>
      </c>
      <c r="H46" s="15">
        <f t="shared" si="8"/>
        <v>9.1153481926751871E-3</v>
      </c>
      <c r="I46" s="15"/>
      <c r="J46" s="24">
        <f t="shared" si="15"/>
        <v>3.3490490525755008</v>
      </c>
      <c r="K46" s="16">
        <f t="shared" si="16"/>
        <v>0.5512907208051554</v>
      </c>
      <c r="L46" s="16"/>
      <c r="M46" s="16"/>
      <c r="N46" s="17"/>
      <c r="O46" s="18">
        <f t="shared" si="13"/>
        <v>0</v>
      </c>
    </row>
    <row r="47" spans="3:15">
      <c r="C47" s="42"/>
      <c r="D47" s="13">
        <v>85</v>
      </c>
      <c r="E47" s="15">
        <f t="shared" si="17"/>
        <v>1.4835298641951802</v>
      </c>
      <c r="F47" s="10"/>
      <c r="G47" s="15">
        <f t="shared" si="7"/>
        <v>0.54770655435140514</v>
      </c>
      <c r="H47" s="15">
        <f t="shared" si="8"/>
        <v>2.2831811449526727E-3</v>
      </c>
      <c r="I47" s="15"/>
      <c r="J47" s="24">
        <f t="shared" si="15"/>
        <v>3.3280299366352759</v>
      </c>
      <c r="K47" s="16">
        <f t="shared" si="16"/>
        <v>0.53693167063850566</v>
      </c>
      <c r="L47" s="16"/>
      <c r="M47" s="16"/>
      <c r="N47" s="17"/>
      <c r="O47" s="18">
        <f t="shared" si="13"/>
        <v>0</v>
      </c>
    </row>
    <row r="48" spans="3:15" ht="15.75" thickBot="1">
      <c r="C48" s="42"/>
      <c r="D48" s="13">
        <v>90</v>
      </c>
      <c r="E48" s="15">
        <f t="shared" si="17"/>
        <v>1.5707963267948966</v>
      </c>
      <c r="F48" s="10"/>
      <c r="G48" s="15">
        <f t="shared" si="7"/>
        <v>0.59999999999999987</v>
      </c>
      <c r="H48" s="15">
        <f t="shared" si="8"/>
        <v>0</v>
      </c>
      <c r="I48" s="15"/>
      <c r="J48" s="25">
        <f t="shared" si="15"/>
        <v>3.3035653467125483</v>
      </c>
      <c r="K48" s="20">
        <f t="shared" si="16"/>
        <v>0.52297578689584956</v>
      </c>
      <c r="L48" s="20"/>
      <c r="M48" s="20"/>
      <c r="N48" s="21"/>
      <c r="O48" s="22">
        <f t="shared" si="13"/>
        <v>0</v>
      </c>
    </row>
    <row r="49" spans="3:15">
      <c r="C49" s="42"/>
    </row>
    <row r="50" spans="3:15">
      <c r="C50" s="42"/>
    </row>
    <row r="51" spans="3:15" ht="15" customHeight="1" thickBot="1">
      <c r="C51" s="42"/>
      <c r="D51" s="46" t="s">
        <v>17</v>
      </c>
      <c r="E51" s="46"/>
      <c r="G51" s="10"/>
      <c r="H51" s="10"/>
      <c r="I51" s="10"/>
    </row>
    <row r="52" spans="3:15" ht="15.75" thickBot="1">
      <c r="C52" s="42"/>
      <c r="D52" s="46"/>
      <c r="E52" s="46"/>
      <c r="F52" s="23"/>
      <c r="G52" s="23"/>
      <c r="H52" s="23"/>
      <c r="I52" s="23"/>
      <c r="J52" s="43" t="s">
        <v>15</v>
      </c>
      <c r="K52" s="44"/>
      <c r="L52" s="44"/>
      <c r="M52" s="44"/>
      <c r="N52" s="44"/>
      <c r="O52" s="45"/>
    </row>
    <row r="53" spans="3:15">
      <c r="C53" s="42"/>
      <c r="D53" s="10"/>
      <c r="E53" s="10"/>
      <c r="F53" s="10"/>
      <c r="G53" s="10"/>
      <c r="H53" s="10"/>
      <c r="I53" s="10"/>
      <c r="J53" s="26"/>
      <c r="K53" s="27"/>
      <c r="L53" s="27"/>
      <c r="M53" s="28" t="s">
        <v>1</v>
      </c>
      <c r="N53" s="28" t="s">
        <v>2</v>
      </c>
      <c r="O53" s="29" t="s">
        <v>12</v>
      </c>
    </row>
    <row r="54" spans="3:15">
      <c r="C54" s="42"/>
      <c r="D54" s="13" t="s">
        <v>4</v>
      </c>
      <c r="E54" s="13" t="s">
        <v>5</v>
      </c>
      <c r="F54" s="10"/>
      <c r="G54" s="13" t="s">
        <v>6</v>
      </c>
      <c r="H54" s="13" t="s">
        <v>7</v>
      </c>
      <c r="I54" s="13"/>
      <c r="J54" s="12" t="s">
        <v>8</v>
      </c>
      <c r="K54" s="13" t="s">
        <v>9</v>
      </c>
      <c r="L54" s="10"/>
      <c r="M54" s="14"/>
      <c r="N54" s="37">
        <f>0.2*(1+SIN(RADIANS($B$23)))</f>
        <v>0.21046719124858876</v>
      </c>
      <c r="O54" s="11"/>
    </row>
    <row r="55" spans="3:15">
      <c r="C55" s="42"/>
      <c r="D55" s="13">
        <v>0</v>
      </c>
      <c r="E55" s="15">
        <f>RADIANS(D55)</f>
        <v>0</v>
      </c>
      <c r="F55" s="10"/>
      <c r="G55" s="15">
        <f t="shared" ref="G55:G61" si="18">$A$19*(1-COS($E55))</f>
        <v>0</v>
      </c>
      <c r="H55" s="15">
        <f t="shared" ref="H55:H61" si="19">$A$19*(1-SIN($E55))</f>
        <v>0.6</v>
      </c>
      <c r="I55" s="15"/>
      <c r="J55" s="24">
        <f>SQRT(($A$4/2-$G55)^2+($A$7-$H55)^2)</f>
        <v>3.1904770803125984</v>
      </c>
      <c r="K55" s="16">
        <f>ATAN(($A$4/2-$G55)/($A$7-$H55))</f>
        <v>0.78273859520002487</v>
      </c>
      <c r="L55" s="16"/>
      <c r="M55" s="16">
        <v>9.7974217930460641E-2</v>
      </c>
      <c r="N55" s="17">
        <f>2*J55*SIN(M55/2)*COS(K55+M55/2)-$G55</f>
        <v>0.21047312121573822</v>
      </c>
      <c r="O55" s="18">
        <f>DEGREES(M55)</f>
        <v>5.6135091885103492</v>
      </c>
    </row>
    <row r="56" spans="3:15">
      <c r="C56" s="42"/>
      <c r="D56" s="13">
        <v>2.5</v>
      </c>
      <c r="E56" s="15">
        <f t="shared" ref="E56:E58" si="20">RADIANS(D56)</f>
        <v>4.3633231299858237E-2</v>
      </c>
      <c r="F56" s="10"/>
      <c r="G56" s="15">
        <f t="shared" si="18"/>
        <v>5.7106705088532099E-4</v>
      </c>
      <c r="H56" s="15">
        <f t="shared" si="19"/>
        <v>0.57382836758079836</v>
      </c>
      <c r="I56" s="15"/>
      <c r="J56" s="24">
        <f>SQRT(($A$4/2-$G56)^2+($A$7-$H56)^2)</f>
        <v>3.2086850801841784</v>
      </c>
      <c r="K56" s="16">
        <f>ATAN(($A$4/2-$G56)/($A$7-$H56))</f>
        <v>0.77686022412619582</v>
      </c>
      <c r="L56" s="16"/>
      <c r="M56" s="40">
        <v>9.6872949910607062E-2</v>
      </c>
      <c r="N56" s="41">
        <f>2*J56*SIN(M56/2)*COS(K56+M56/2)-$G56</f>
        <v>0.21019785526250301</v>
      </c>
      <c r="O56" s="18">
        <f>DEGREES(M56)</f>
        <v>5.5504111788600099</v>
      </c>
    </row>
    <row r="57" spans="3:15">
      <c r="C57" s="42"/>
      <c r="D57" s="13">
        <v>5</v>
      </c>
      <c r="E57" s="15">
        <f t="shared" si="20"/>
        <v>8.7266462599716474E-2</v>
      </c>
      <c r="F57" s="10"/>
      <c r="G57" s="15">
        <f t="shared" si="18"/>
        <v>2.2831811449526727E-3</v>
      </c>
      <c r="H57" s="15">
        <f t="shared" si="19"/>
        <v>0.54770655435140514</v>
      </c>
      <c r="I57" s="15"/>
      <c r="J57" s="24">
        <f>SQRT(($A$4/2-$G57)^2+($A$7-$H57)^2)</f>
        <v>3.2261718879092451</v>
      </c>
      <c r="K57" s="16">
        <f>ATAN(($A$4/2-$G57)/($A$7-$H57))</f>
        <v>0.7708054954450646</v>
      </c>
      <c r="L57" s="16"/>
      <c r="M57" s="16">
        <v>9.6611329949604072E-2</v>
      </c>
      <c r="N57" s="17">
        <f>2*J57*SIN(M57/2)*COS(K57+M57/2)-$G57</f>
        <v>0.21047447555596799</v>
      </c>
      <c r="O57" s="19">
        <f t="shared" ref="O57:O61" si="21">DEGREES(M57)</f>
        <v>5.5354214592581616</v>
      </c>
    </row>
    <row r="58" spans="3:15">
      <c r="C58" s="42"/>
      <c r="D58" s="13">
        <v>7.5</v>
      </c>
      <c r="E58" s="15">
        <f t="shared" si="20"/>
        <v>0.1308996938995747</v>
      </c>
      <c r="F58" s="10"/>
      <c r="G58" s="15">
        <f t="shared" si="18"/>
        <v>5.1330831757137709E-3</v>
      </c>
      <c r="H58" s="15">
        <f t="shared" si="19"/>
        <v>0.52168428466796901</v>
      </c>
      <c r="I58" s="15"/>
      <c r="J58" s="24">
        <f t="shared" ref="J58:J61" si="22">SQRT(($A$4/2-$G58)^2+($A$7-$H58)^2)</f>
        <v>3.2429161447194796</v>
      </c>
      <c r="K58" s="16">
        <f t="shared" ref="K58:K61" si="23">ATAN(($A$4/2-$G58)/($A$7-$H58))</f>
        <v>0.76458437635285315</v>
      </c>
      <c r="L58" s="16"/>
      <c r="M58" s="16">
        <v>0.13979618549569042</v>
      </c>
      <c r="N58" s="17">
        <f>2*J58*SIN(M58/2)*COS(K58+M58/2)-$G58</f>
        <v>0.29906954427289506</v>
      </c>
      <c r="O58" s="18">
        <f t="shared" si="21"/>
        <v>8.0097314209310362</v>
      </c>
    </row>
    <row r="59" spans="3:15">
      <c r="C59" s="42"/>
      <c r="D59" s="13">
        <v>10</v>
      </c>
      <c r="E59" s="15">
        <f>RADIANS(D59)</f>
        <v>0.17453292519943295</v>
      </c>
      <c r="F59" s="10"/>
      <c r="G59" s="15">
        <f t="shared" si="18"/>
        <v>9.1153481926751871E-3</v>
      </c>
      <c r="H59" s="15">
        <f t="shared" si="19"/>
        <v>0.49581109339984181</v>
      </c>
      <c r="I59" s="15"/>
      <c r="J59" s="24">
        <f t="shared" si="22"/>
        <v>3.2588976609312676</v>
      </c>
      <c r="K59" s="16">
        <f t="shared" si="23"/>
        <v>0.75820663514666187</v>
      </c>
      <c r="L59" s="16"/>
      <c r="M59" s="16">
        <v>9.2535111613971113E-2</v>
      </c>
      <c r="N59" s="17">
        <f t="shared" ref="N59:N61" si="24">2*J59*SIN(M59/2)*COS(K59+M59/2)-$G59</f>
        <v>0.1999406432792086</v>
      </c>
      <c r="O59" s="18">
        <f t="shared" si="21"/>
        <v>5.3018713522525518</v>
      </c>
    </row>
    <row r="60" spans="3:15">
      <c r="C60" s="42"/>
      <c r="D60" s="13">
        <v>15</v>
      </c>
      <c r="E60" s="15">
        <f t="shared" ref="E60:E61" si="25">RADIANS(D60)</f>
        <v>0.26179938779914941</v>
      </c>
      <c r="F60" s="10"/>
      <c r="G60" s="15">
        <f t="shared" si="18"/>
        <v>2.0444504226559013E-2</v>
      </c>
      <c r="H60" s="15">
        <f t="shared" si="19"/>
        <v>0.44470857293848753</v>
      </c>
      <c r="I60" s="15"/>
      <c r="J60" s="24">
        <f t="shared" si="22"/>
        <v>3.2884974611634772</v>
      </c>
      <c r="K60" s="16">
        <f t="shared" si="23"/>
        <v>0.74501940929791666</v>
      </c>
      <c r="L60" s="16"/>
      <c r="M60" s="16">
        <v>9.5538420317028805E-2</v>
      </c>
      <c r="N60" s="17">
        <f t="shared" si="24"/>
        <v>0.19998103644525486</v>
      </c>
      <c r="O60" s="18">
        <f t="shared" si="21"/>
        <v>5.473948265512667</v>
      </c>
    </row>
    <row r="61" spans="3:15">
      <c r="C61" s="42"/>
      <c r="D61" s="13">
        <v>20</v>
      </c>
      <c r="E61" s="15">
        <f t="shared" si="25"/>
        <v>0.3490658503988659</v>
      </c>
      <c r="F61" s="10"/>
      <c r="G61" s="15">
        <f t="shared" si="18"/>
        <v>3.6184427528454945E-2</v>
      </c>
      <c r="H61" s="15">
        <f t="shared" si="19"/>
        <v>0.39478791400459878</v>
      </c>
      <c r="I61" s="15"/>
      <c r="J61" s="24">
        <f t="shared" si="22"/>
        <v>3.314832554775474</v>
      </c>
      <c r="K61" s="16">
        <f t="shared" si="23"/>
        <v>0.7313182789921604</v>
      </c>
      <c r="L61" s="16"/>
      <c r="M61" s="16">
        <v>0.1003524976701454</v>
      </c>
      <c r="N61" s="17">
        <f t="shared" si="24"/>
        <v>0.1998532109482864</v>
      </c>
      <c r="O61" s="18">
        <f t="shared" si="21"/>
        <v>5.7497745800957585</v>
      </c>
    </row>
    <row r="62" spans="3:15">
      <c r="C62" s="39"/>
      <c r="D62" s="2"/>
      <c r="E62" s="3"/>
      <c r="G62" s="3"/>
      <c r="H62" s="3"/>
      <c r="I62" s="3"/>
      <c r="J62" s="1"/>
      <c r="K62" s="1"/>
    </row>
    <row r="63" spans="3:15">
      <c r="C63" s="39"/>
      <c r="D63" s="2"/>
      <c r="E63" s="3"/>
      <c r="G63" s="3"/>
      <c r="H63" s="3"/>
      <c r="I63" s="3"/>
      <c r="J63" s="1"/>
      <c r="K63" s="1"/>
    </row>
    <row r="64" spans="3:15">
      <c r="C64" s="39"/>
      <c r="D64" s="2"/>
      <c r="E64" s="3"/>
      <c r="G64" s="3"/>
      <c r="H64" s="3"/>
      <c r="I64" s="3"/>
      <c r="J64" s="1"/>
      <c r="K64" s="1"/>
    </row>
    <row r="65" spans="3:11">
      <c r="C65" s="39"/>
      <c r="D65" s="2"/>
      <c r="E65" s="3"/>
      <c r="G65" s="3"/>
      <c r="H65" s="3"/>
      <c r="I65" s="3"/>
      <c r="J65" s="1"/>
      <c r="K65" s="1"/>
    </row>
    <row r="66" spans="3:11">
      <c r="C66" s="39"/>
      <c r="D66" s="2"/>
      <c r="E66" s="3"/>
      <c r="G66" s="3"/>
      <c r="H66" s="3"/>
      <c r="I66" s="3"/>
      <c r="J66" s="1"/>
      <c r="K66" s="1"/>
    </row>
    <row r="67" spans="3:11">
      <c r="C67" s="39"/>
      <c r="D67" s="2"/>
      <c r="E67" s="3"/>
      <c r="G67" s="3"/>
      <c r="H67" s="3"/>
      <c r="I67" s="3"/>
      <c r="J67" s="1"/>
      <c r="K67" s="1"/>
    </row>
    <row r="68" spans="3:11">
      <c r="C68" s="39"/>
      <c r="D68" s="2"/>
      <c r="E68" s="3"/>
      <c r="G68" s="3"/>
      <c r="H68" s="3"/>
      <c r="I68" s="3"/>
      <c r="J68" s="1"/>
      <c r="K68" s="1"/>
    </row>
    <row r="69" spans="3:11">
      <c r="C69" s="39"/>
      <c r="D69" s="2"/>
      <c r="E69" s="3"/>
      <c r="G69" s="3"/>
      <c r="H69" s="3"/>
      <c r="I69" s="3"/>
      <c r="J69" s="1"/>
      <c r="K69" s="1"/>
    </row>
    <row r="70" spans="3:11">
      <c r="C70" s="39"/>
      <c r="D70" s="2"/>
      <c r="E70" s="3"/>
      <c r="G70" s="3"/>
      <c r="H70" s="3"/>
      <c r="I70" s="3"/>
      <c r="J70" s="1"/>
      <c r="K70" s="1"/>
    </row>
    <row r="71" spans="3:11">
      <c r="C71" s="39"/>
      <c r="D71" s="2"/>
      <c r="E71" s="3"/>
      <c r="G71" s="3"/>
      <c r="H71" s="3"/>
      <c r="I71" s="3"/>
      <c r="J71" s="1"/>
      <c r="K71" s="1"/>
    </row>
  </sheetData>
  <mergeCells count="6">
    <mergeCell ref="C24:C61"/>
    <mergeCell ref="D51:E52"/>
    <mergeCell ref="J52:O52"/>
    <mergeCell ref="C2:C22"/>
    <mergeCell ref="J25:O25"/>
    <mergeCell ref="D24:E25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Avec congé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2016-11-10T13:28:27Z</dcterms:modified>
</cp:coreProperties>
</file>