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0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édric\Desktop\"/>
    </mc:Choice>
  </mc:AlternateContent>
  <xr:revisionPtr revIDLastSave="0" documentId="13_ncr:1_{B43311AE-350D-4033-97D3-906B147BE46A}" xr6:coauthVersionLast="40" xr6:coauthVersionMax="40" xr10:uidLastSave="{00000000-0000-0000-0000-000000000000}"/>
  <bookViews>
    <workbookView xWindow="0" yWindow="0" windowWidth="28800" windowHeight="11790" xr2:uid="{29E20B55-1924-4358-ACC2-7521BB04BC34}"/>
  </bookViews>
  <sheets>
    <sheet name="Feuil1 (2)" sheetId="2" r:id="rId1"/>
    <sheet name="Feuil1" sheetId="1" state="hidden" r:id="rId2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  <c r="S9" i="2" s="1"/>
  <c r="F10" i="2"/>
  <c r="S10" i="2" s="1"/>
  <c r="F11" i="2"/>
  <c r="F12" i="2"/>
  <c r="F13" i="2"/>
  <c r="F14" i="2"/>
  <c r="F15" i="2"/>
  <c r="S15" i="2" s="1"/>
  <c r="F16" i="2"/>
  <c r="F17" i="2"/>
  <c r="S17" i="2" s="1"/>
  <c r="F18" i="2"/>
  <c r="S18" i="2" s="1"/>
  <c r="F19" i="2"/>
  <c r="F20" i="2"/>
  <c r="F21" i="2"/>
  <c r="F22" i="2"/>
  <c r="F23" i="2"/>
  <c r="S23" i="2" s="1"/>
  <c r="F24" i="2"/>
  <c r="F25" i="2"/>
  <c r="S25" i="2" s="1"/>
  <c r="F26" i="2"/>
  <c r="S26" i="2" s="1"/>
  <c r="F27" i="2"/>
  <c r="F28" i="2"/>
  <c r="F29" i="2"/>
  <c r="F30" i="2"/>
  <c r="F31" i="2"/>
  <c r="F32" i="2"/>
  <c r="S32" i="2" s="1"/>
  <c r="F33" i="2"/>
  <c r="F34" i="2"/>
  <c r="S34" i="2" s="1"/>
  <c r="F35" i="2"/>
  <c r="F36" i="2"/>
  <c r="F37" i="2"/>
  <c r="F38" i="2"/>
  <c r="F8" i="2"/>
  <c r="S8" i="2" s="1"/>
  <c r="W42" i="2"/>
  <c r="J42" i="2"/>
  <c r="S38" i="2"/>
  <c r="Q38" i="2"/>
  <c r="W38" i="2" s="1"/>
  <c r="J38" i="2"/>
  <c r="S37" i="2"/>
  <c r="Q37" i="2"/>
  <c r="W37" i="2" s="1"/>
  <c r="J37" i="2"/>
  <c r="S36" i="2"/>
  <c r="Q36" i="2"/>
  <c r="W36" i="2" s="1"/>
  <c r="J36" i="2"/>
  <c r="S35" i="2"/>
  <c r="Q35" i="2"/>
  <c r="W35" i="2" s="1"/>
  <c r="J35" i="2"/>
  <c r="Q34" i="2"/>
  <c r="W34" i="2" s="1"/>
  <c r="J34" i="2"/>
  <c r="S33" i="2"/>
  <c r="Q33" i="2"/>
  <c r="W33" i="2" s="1"/>
  <c r="J33" i="2"/>
  <c r="Q32" i="2"/>
  <c r="W32" i="2" s="1"/>
  <c r="J32" i="2"/>
  <c r="S31" i="2"/>
  <c r="Q31" i="2"/>
  <c r="W31" i="2" s="1"/>
  <c r="J31" i="2"/>
  <c r="K30" i="2"/>
  <c r="S29" i="2"/>
  <c r="Q29" i="2"/>
  <c r="W29" i="2" s="1"/>
  <c r="J29" i="2"/>
  <c r="K29" i="2" s="1"/>
  <c r="S28" i="2"/>
  <c r="Q28" i="2"/>
  <c r="W28" i="2" s="1"/>
  <c r="J28" i="2"/>
  <c r="K28" i="2" s="1"/>
  <c r="S27" i="2"/>
  <c r="Q27" i="2"/>
  <c r="U27" i="2" s="1"/>
  <c r="J27" i="2"/>
  <c r="K27" i="2" s="1"/>
  <c r="Q26" i="2"/>
  <c r="U26" i="2" s="1"/>
  <c r="J26" i="2"/>
  <c r="K26" i="2" s="1"/>
  <c r="Q25" i="2"/>
  <c r="W25" i="2" s="1"/>
  <c r="J25" i="2"/>
  <c r="K25" i="2" s="1"/>
  <c r="S24" i="2"/>
  <c r="Q24" i="2"/>
  <c r="W24" i="2" s="1"/>
  <c r="J24" i="2"/>
  <c r="K24" i="2" s="1"/>
  <c r="Q23" i="2"/>
  <c r="U23" i="2" s="1"/>
  <c r="J23" i="2"/>
  <c r="K23" i="2" s="1"/>
  <c r="S22" i="2"/>
  <c r="Q22" i="2"/>
  <c r="U22" i="2" s="1"/>
  <c r="J22" i="2"/>
  <c r="K22" i="2" s="1"/>
  <c r="S21" i="2"/>
  <c r="Q21" i="2"/>
  <c r="W21" i="2" s="1"/>
  <c r="J21" i="2"/>
  <c r="K21" i="2" s="1"/>
  <c r="S20" i="2"/>
  <c r="Q20" i="2"/>
  <c r="W20" i="2" s="1"/>
  <c r="J20" i="2"/>
  <c r="K20" i="2" s="1"/>
  <c r="S19" i="2"/>
  <c r="Q19" i="2"/>
  <c r="J19" i="2"/>
  <c r="K19" i="2" s="1"/>
  <c r="Q18" i="2"/>
  <c r="W18" i="2" s="1"/>
  <c r="J18" i="2"/>
  <c r="K18" i="2" s="1"/>
  <c r="Q17" i="2"/>
  <c r="W17" i="2" s="1"/>
  <c r="J17" i="2"/>
  <c r="K17" i="2" s="1"/>
  <c r="S16" i="2"/>
  <c r="Q16" i="2"/>
  <c r="J16" i="2"/>
  <c r="Q15" i="2"/>
  <c r="J15" i="2"/>
  <c r="S14" i="2"/>
  <c r="Q14" i="2"/>
  <c r="J14" i="2"/>
  <c r="S13" i="2"/>
  <c r="Q13" i="2"/>
  <c r="J13" i="2"/>
  <c r="S12" i="2"/>
  <c r="Q12" i="2"/>
  <c r="J12" i="2"/>
  <c r="S11" i="2"/>
  <c r="Q11" i="2"/>
  <c r="J11" i="2"/>
  <c r="Q10" i="2"/>
  <c r="J10" i="2"/>
  <c r="Q9" i="2"/>
  <c r="J9" i="2"/>
  <c r="Q8" i="2"/>
  <c r="J8" i="2"/>
  <c r="W23" i="2" l="1"/>
  <c r="U18" i="2"/>
  <c r="W22" i="2"/>
  <c r="W27" i="2"/>
  <c r="K12" i="2"/>
  <c r="K15" i="2"/>
  <c r="W26" i="2"/>
  <c r="K14" i="2"/>
  <c r="K16" i="2"/>
  <c r="K11" i="2"/>
  <c r="Y30" i="2"/>
  <c r="K9" i="2"/>
  <c r="K13" i="2"/>
  <c r="K8" i="2"/>
  <c r="U17" i="2"/>
  <c r="U21" i="2"/>
  <c r="U25" i="2"/>
  <c r="U29" i="2"/>
  <c r="J39" i="2"/>
  <c r="U20" i="2"/>
  <c r="U24" i="2"/>
  <c r="U28" i="2"/>
  <c r="K10" i="2"/>
  <c r="J40" i="2" l="1"/>
  <c r="J44" i="2" s="1"/>
  <c r="W44" i="2" s="1"/>
  <c r="Y42" i="2" s="1"/>
  <c r="K40" i="2" l="1"/>
  <c r="Y40" i="2"/>
  <c r="X30" i="2" s="1"/>
  <c r="W19" i="2" s="1"/>
  <c r="U19" i="2" s="1"/>
  <c r="W14" i="2" l="1"/>
  <c r="U14" i="2" s="1"/>
  <c r="W10" i="2"/>
  <c r="U10" i="2" s="1"/>
  <c r="W15" i="2"/>
  <c r="U15" i="2" s="1"/>
  <c r="W11" i="2"/>
  <c r="U11" i="2" s="1"/>
  <c r="M2" i="2"/>
  <c r="W12" i="2"/>
  <c r="U12" i="2" s="1"/>
  <c r="W16" i="2"/>
  <c r="U16" i="2" s="1"/>
  <c r="W9" i="2"/>
  <c r="U9" i="2" s="1"/>
  <c r="W13" i="2"/>
  <c r="U13" i="2" s="1"/>
  <c r="W8" i="2"/>
  <c r="Y39" i="2"/>
  <c r="X40" i="2" l="1"/>
  <c r="Y38" i="2"/>
  <c r="Y29" i="2"/>
  <c r="Y32" i="2" s="1"/>
  <c r="Y33" i="2" s="1"/>
  <c r="W40" i="2"/>
  <c r="U8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Cédric</author>
  </authors>
  <commentList>
    <comment ref="M2" authorId="0" shapeId="0" xr:uid="{5AF834E4-BB1D-4660-9746-64FC0A25F8F9}">
      <text>
        <r>
          <rPr>
            <b/>
            <sz val="9"/>
            <color indexed="81"/>
            <rFont val="Tahoma"/>
            <family val="2"/>
          </rPr>
          <t xml:space="preserve">Ne pas s'occuper de cette cellule, elle correspond à la marge majorée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8" authorId="0" shapeId="0" xr:uid="{98BBBB85-3EFD-4265-9B86-AD3EB39D01ED}">
      <text>
        <r>
          <rPr>
            <b/>
            <sz val="9"/>
            <color indexed="81"/>
            <rFont val="Tahoma"/>
            <family val="2"/>
          </rPr>
          <t xml:space="preserve">Insérer ici la marge demandée par l'agent Co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<sst xmlns="http://schemas.openxmlformats.org/spreadsheetml/2006/main" count="20" uniqueCount="10">
  <si>
    <t>Devis Agent CO</t>
  </si>
  <si>
    <t>Devis Client</t>
  </si>
  <si>
    <t>Quantité</t>
  </si>
  <si>
    <t>Unité</t>
  </si>
  <si>
    <t>PVU €</t>
  </si>
  <si>
    <t>PVT €</t>
  </si>
  <si>
    <t>Plus-value</t>
  </si>
  <si>
    <t>U</t>
  </si>
  <si>
    <t>Taxe Affectée</t>
  </si>
  <si>
    <t>Transports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</si>
</sst>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0.000"/>
    <numFmt numFmtId="166" formatCode="0.00000"/>
    <numFmt numFmtId="167" formatCode="_-* #,##0.00\ [$€-40C]_-;\-* #,##0.00\ [$€-40C]_-;_-* &quot;-&quot;??\ [$€-40C]_-;_-@_-"/>
    <numFmt numFmtId="168" formatCode="0.0000%"/>
    <numFmt numFmtId="169" formatCode="0.00000000000000000%"/>
    <numFmt numFmtId="170" formatCode="#,##0.000000000"/>
    <numFmt numFmtId="171" formatCode="0.00\ %"/>
    <numFmt numFmtId="173" formatCode="_-* #,##0\ [$€-40C]_-;\-* #,##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4"/>
      <color rgb="FF000000"/>
      <name val="Calibri"/>
      <family val="2"/>
      <charset val="1"/>
    </font>
    <font>
      <b/>
      <sz val="11"/>
      <color rgb="FFFF0000"/>
      <name val="Calibri"/>
      <family val="2"/>
      <charset val="1"/>
    </font>
    <font>
      <sz val="12"/>
      <color rgb="FF000000"/>
      <name val="Calibri"/>
      <family val="2"/>
    </font>
    <font>
      <sz val="11"/>
      <color theme="0"/>
      <name val="Calibri"/>
      <family val="2"/>
      <charset val="1"/>
    </font>
    <font>
      <sz val="11"/>
      <name val="Calibri"/>
      <family val="2"/>
      <charset val="1"/>
    </font>
    <font>
      <sz val="10"/>
      <color rgb="FF000000"/>
      <name val="Calibri"/>
      <family val="2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88">
    <xf numFmtId="0" fontId="0" fillId="0" borderId="0" xfId="0"/>
    <xf numFmtId="164" fontId="1" fillId="0" borderId="0" xfId="1" applyNumberFormat="1"/>
    <xf numFmtId="0" fontId="1" fillId="0" borderId="0" xfId="1"/>
    <xf numFmtId="166" fontId="3" fillId="0" borderId="0" xfId="1" applyNumberFormat="1" applyFont="1" applyAlignment="1">
      <alignment horizontal="center" vertical="center"/>
    </xf>
    <xf numFmtId="164" fontId="1" fillId="0" borderId="11" xfId="1" applyNumberFormat="1" applyBorder="1" applyAlignment="1">
      <alignment horizontal="center" vertical="center"/>
    </xf>
    <xf numFmtId="164" fontId="1" fillId="0" borderId="12" xfId="1" applyNumberFormat="1" applyBorder="1" applyAlignment="1">
      <alignment horizontal="center" vertical="center"/>
    </xf>
    <xf numFmtId="164" fontId="1" fillId="0" borderId="12" xfId="1" applyNumberFormat="1" applyBorder="1"/>
    <xf numFmtId="164" fontId="1" fillId="0" borderId="13" xfId="1" applyNumberFormat="1" applyBorder="1"/>
    <xf numFmtId="2" fontId="1" fillId="0" borderId="14" xfId="1" applyNumberFormat="1" applyBorder="1" applyAlignment="1">
      <alignment horizontal="right" vertical="center"/>
    </xf>
    <xf numFmtId="164" fontId="1" fillId="0" borderId="12" xfId="1" applyNumberFormat="1" applyBorder="1" applyAlignment="1">
      <alignment horizontal="right"/>
    </xf>
    <xf numFmtId="167" fontId="1" fillId="0" borderId="12" xfId="1" applyNumberFormat="1" applyBorder="1" applyAlignment="1">
      <alignment horizontal="right" vertical="center"/>
    </xf>
    <xf numFmtId="167" fontId="1" fillId="0" borderId="15" xfId="1" applyNumberFormat="1" applyBorder="1" applyAlignment="1">
      <alignment horizontal="right" vertical="center"/>
    </xf>
    <xf numFmtId="168" fontId="1" fillId="0" borderId="0" xfId="1" applyNumberFormat="1"/>
    <xf numFmtId="167" fontId="1" fillId="0" borderId="0" xfId="1" applyNumberFormat="1"/>
    <xf numFmtId="4" fontId="1" fillId="0" borderId="0" xfId="1" applyNumberFormat="1"/>
    <xf numFmtId="169" fontId="1" fillId="0" borderId="0" xfId="1" applyNumberFormat="1"/>
    <xf numFmtId="2" fontId="1" fillId="0" borderId="12" xfId="1" applyNumberFormat="1" applyBorder="1" applyAlignment="1">
      <alignment horizontal="right"/>
    </xf>
    <xf numFmtId="1" fontId="1" fillId="0" borderId="14" xfId="1" applyNumberFormat="1" applyBorder="1" applyAlignment="1">
      <alignment horizontal="right" vertical="center"/>
    </xf>
    <xf numFmtId="164" fontId="7" fillId="0" borderId="12" xfId="1" applyNumberFormat="1" applyFont="1" applyBorder="1" applyAlignment="1">
      <alignment horizontal="right"/>
    </xf>
    <xf numFmtId="171" fontId="1" fillId="0" borderId="12" xfId="1" applyNumberFormat="1" applyBorder="1" applyAlignment="1">
      <alignment horizontal="right"/>
    </xf>
    <xf numFmtId="167" fontId="1" fillId="0" borderId="15" xfId="1" applyNumberFormat="1" applyBorder="1" applyAlignment="1">
      <alignment horizontal="right"/>
    </xf>
    <xf numFmtId="1" fontId="1" fillId="0" borderId="19" xfId="1" applyNumberFormat="1" applyBorder="1" applyAlignment="1">
      <alignment horizontal="right" vertical="center"/>
    </xf>
    <xf numFmtId="164" fontId="1" fillId="0" borderId="20" xfId="1" applyNumberFormat="1" applyBorder="1" applyAlignment="1">
      <alignment horizontal="right"/>
    </xf>
    <xf numFmtId="167" fontId="1" fillId="0" borderId="20" xfId="1" applyNumberFormat="1" applyBorder="1" applyAlignment="1">
      <alignment horizontal="right"/>
    </xf>
    <xf numFmtId="167" fontId="1" fillId="0" borderId="21" xfId="1" applyNumberFormat="1" applyBorder="1" applyAlignment="1">
      <alignment horizontal="right"/>
    </xf>
    <xf numFmtId="167" fontId="3" fillId="0" borderId="16" xfId="1" applyNumberFormat="1" applyFont="1" applyBorder="1" applyAlignment="1">
      <alignment horizontal="left" vertical="center"/>
    </xf>
    <xf numFmtId="167" fontId="3" fillId="0" borderId="18" xfId="1" applyNumberFormat="1" applyFont="1" applyBorder="1" applyAlignment="1">
      <alignment horizontal="left" vertical="center"/>
    </xf>
    <xf numFmtId="164" fontId="1" fillId="2" borderId="7" xfId="1" applyNumberFormat="1" applyFill="1" applyBorder="1" applyAlignment="1">
      <alignment horizontal="center"/>
    </xf>
    <xf numFmtId="0" fontId="1" fillId="2" borderId="8" xfId="1" applyFill="1" applyBorder="1"/>
    <xf numFmtId="164" fontId="1" fillId="2" borderId="7" xfId="1" applyNumberFormat="1" applyFill="1" applyBorder="1" applyAlignment="1">
      <alignment horizontal="center" vertical="center"/>
    </xf>
    <xf numFmtId="0" fontId="1" fillId="2" borderId="9" xfId="1" applyFill="1" applyBorder="1"/>
    <xf numFmtId="164" fontId="1" fillId="2" borderId="7" xfId="1" applyNumberFormat="1" applyFill="1" applyBorder="1" applyAlignment="1">
      <alignment horizontal="right"/>
    </xf>
    <xf numFmtId="0" fontId="1" fillId="2" borderId="10" xfId="1" applyFill="1" applyBorder="1"/>
    <xf numFmtId="170" fontId="1" fillId="2" borderId="8" xfId="1" applyNumberFormat="1" applyFill="1" applyBorder="1" applyAlignment="1">
      <alignment horizontal="center"/>
    </xf>
    <xf numFmtId="170" fontId="1" fillId="2" borderId="10" xfId="1" applyNumberFormat="1" applyFill="1" applyBorder="1" applyAlignment="1">
      <alignment horizontal="center"/>
    </xf>
    <xf numFmtId="169" fontId="1" fillId="2" borderId="8" xfId="1" applyNumberFormat="1" applyFill="1" applyBorder="1" applyAlignment="1">
      <alignment horizontal="center"/>
    </xf>
    <xf numFmtId="169" fontId="1" fillId="2" borderId="10" xfId="1" applyNumberFormat="1" applyFill="1" applyBorder="1" applyAlignment="1">
      <alignment horizontal="center"/>
    </xf>
    <xf numFmtId="0" fontId="4" fillId="2" borderId="16" xfId="1" applyFont="1" applyFill="1" applyBorder="1" applyAlignment="1">
      <alignment horizontal="center" vertical="center" textRotation="90"/>
    </xf>
    <xf numFmtId="0" fontId="4" fillId="2" borderId="17" xfId="1" applyFont="1" applyFill="1" applyBorder="1" applyAlignment="1">
      <alignment horizontal="center" vertical="center" textRotation="90"/>
    </xf>
    <xf numFmtId="0" fontId="4" fillId="2" borderId="18" xfId="1" applyFont="1" applyFill="1" applyBorder="1" applyAlignment="1">
      <alignment horizontal="center" vertical="center" textRotation="90"/>
    </xf>
    <xf numFmtId="0" fontId="1" fillId="2" borderId="0" xfId="1" applyFill="1"/>
    <xf numFmtId="0" fontId="1" fillId="2" borderId="5" xfId="1" applyFill="1" applyBorder="1"/>
    <xf numFmtId="164" fontId="2" fillId="2" borderId="1" xfId="1" applyNumberFormat="1" applyFont="1" applyFill="1" applyBorder="1" applyAlignment="1">
      <alignment horizontal="center" vertical="center"/>
    </xf>
    <xf numFmtId="164" fontId="2" fillId="2" borderId="2" xfId="1" applyNumberFormat="1" applyFont="1" applyFill="1" applyBorder="1" applyAlignment="1">
      <alignment horizontal="center" vertical="center"/>
    </xf>
    <xf numFmtId="164" fontId="2" fillId="2" borderId="3" xfId="1" applyNumberFormat="1" applyFont="1" applyFill="1" applyBorder="1" applyAlignment="1">
      <alignment horizontal="center" vertical="center"/>
    </xf>
    <xf numFmtId="164" fontId="2" fillId="2" borderId="4" xfId="1" applyNumberFormat="1" applyFont="1" applyFill="1" applyBorder="1" applyAlignment="1">
      <alignment horizontal="center" vertical="center"/>
    </xf>
    <xf numFmtId="164" fontId="2" fillId="2" borderId="5" xfId="1" applyNumberFormat="1" applyFont="1" applyFill="1" applyBorder="1" applyAlignment="1">
      <alignment horizontal="center" vertical="center"/>
    </xf>
    <xf numFmtId="164" fontId="2" fillId="2" borderId="6" xfId="1" applyNumberFormat="1" applyFont="1" applyFill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164" fontId="3" fillId="0" borderId="3" xfId="1" applyNumberFormat="1" applyFont="1" applyBorder="1" applyAlignment="1">
      <alignment horizontal="center" vertical="center"/>
    </xf>
    <xf numFmtId="164" fontId="3" fillId="0" borderId="4" xfId="1" applyNumberFormat="1" applyFont="1" applyBorder="1" applyAlignment="1">
      <alignment horizontal="center" vertical="center"/>
    </xf>
    <xf numFmtId="164" fontId="3" fillId="0" borderId="6" xfId="1" applyNumberFormat="1" applyFont="1" applyBorder="1" applyAlignment="1">
      <alignment horizontal="center" vertical="center"/>
    </xf>
    <xf numFmtId="0" fontId="4" fillId="3" borderId="16" xfId="1" applyFont="1" applyFill="1" applyBorder="1" applyAlignment="1">
      <alignment horizontal="center" vertical="center" textRotation="90"/>
    </xf>
    <xf numFmtId="0" fontId="4" fillId="3" borderId="17" xfId="1" applyFont="1" applyFill="1" applyBorder="1" applyAlignment="1">
      <alignment horizontal="center" vertical="center" textRotation="90"/>
    </xf>
    <xf numFmtId="0" fontId="4" fillId="3" borderId="18" xfId="1" applyFont="1" applyFill="1" applyBorder="1" applyAlignment="1">
      <alignment horizontal="center" vertical="center" textRotation="90"/>
    </xf>
    <xf numFmtId="164" fontId="1" fillId="3" borderId="7" xfId="1" applyNumberFormat="1" applyFill="1" applyBorder="1" applyAlignment="1">
      <alignment horizontal="center"/>
    </xf>
    <xf numFmtId="0" fontId="1" fillId="3" borderId="8" xfId="1" applyFill="1" applyBorder="1"/>
    <xf numFmtId="164" fontId="1" fillId="3" borderId="7" xfId="1" applyNumberFormat="1" applyFill="1" applyBorder="1" applyAlignment="1">
      <alignment horizontal="center" vertical="center"/>
    </xf>
    <xf numFmtId="0" fontId="1" fillId="3" borderId="9" xfId="1" applyFill="1" applyBorder="1"/>
    <xf numFmtId="164" fontId="1" fillId="3" borderId="7" xfId="1" applyNumberFormat="1" applyFill="1" applyBorder="1" applyAlignment="1">
      <alignment horizontal="right"/>
    </xf>
    <xf numFmtId="0" fontId="1" fillId="3" borderId="10" xfId="1" applyFill="1" applyBorder="1"/>
    <xf numFmtId="164" fontId="2" fillId="3" borderId="1" xfId="1" applyNumberFormat="1" applyFont="1" applyFill="1" applyBorder="1" applyAlignment="1">
      <alignment horizontal="center" vertical="center"/>
    </xf>
    <xf numFmtId="164" fontId="2" fillId="3" borderId="2" xfId="1" applyNumberFormat="1" applyFont="1" applyFill="1" applyBorder="1" applyAlignment="1">
      <alignment horizontal="center" vertical="center"/>
    </xf>
    <xf numFmtId="164" fontId="2" fillId="3" borderId="3" xfId="1" applyNumberFormat="1" applyFont="1" applyFill="1" applyBorder="1" applyAlignment="1">
      <alignment horizontal="center" vertical="center"/>
    </xf>
    <xf numFmtId="164" fontId="2" fillId="3" borderId="4" xfId="1" applyNumberFormat="1" applyFont="1" applyFill="1" applyBorder="1" applyAlignment="1">
      <alignment horizontal="center" vertical="center"/>
    </xf>
    <xf numFmtId="164" fontId="2" fillId="3" borderId="5" xfId="1" applyNumberFormat="1" applyFont="1" applyFill="1" applyBorder="1" applyAlignment="1">
      <alignment horizontal="center" vertical="center"/>
    </xf>
    <xf numFmtId="164" fontId="2" fillId="3" borderId="6" xfId="1" applyNumberFormat="1" applyFont="1" applyFill="1" applyBorder="1" applyAlignment="1">
      <alignment horizontal="center" vertical="center"/>
    </xf>
    <xf numFmtId="169" fontId="1" fillId="3" borderId="8" xfId="1" applyNumberFormat="1" applyFill="1" applyBorder="1" applyAlignment="1">
      <alignment horizontal="center"/>
    </xf>
    <xf numFmtId="169" fontId="1" fillId="3" borderId="10" xfId="1" applyNumberFormat="1" applyFill="1" applyBorder="1" applyAlignment="1">
      <alignment horizontal="center"/>
    </xf>
    <xf numFmtId="0" fontId="1" fillId="3" borderId="0" xfId="1" applyFill="1"/>
    <xf numFmtId="0" fontId="1" fillId="3" borderId="5" xfId="1" applyFill="1" applyBorder="1"/>
    <xf numFmtId="0" fontId="1" fillId="0" borderId="22" xfId="1" applyBorder="1"/>
    <xf numFmtId="173" fontId="1" fillId="0" borderId="15" xfId="1" applyNumberFormat="1" applyBorder="1" applyAlignment="1">
      <alignment horizontal="right" vertical="center"/>
    </xf>
    <xf numFmtId="2" fontId="3" fillId="0" borderId="1" xfId="1" applyNumberFormat="1" applyFont="1" applyBorder="1" applyAlignment="1">
      <alignment horizontal="center" vertical="center"/>
    </xf>
    <xf numFmtId="2" fontId="3" fillId="0" borderId="3" xfId="1" applyNumberFormat="1" applyFont="1" applyBorder="1" applyAlignment="1">
      <alignment horizontal="center" vertical="center"/>
    </xf>
    <xf numFmtId="2" fontId="3" fillId="0" borderId="4" xfId="1" applyNumberFormat="1" applyFont="1" applyBorder="1" applyAlignment="1">
      <alignment horizontal="center" vertical="center"/>
    </xf>
    <xf numFmtId="2" fontId="3" fillId="0" borderId="6" xfId="1" applyNumberFormat="1" applyFont="1" applyBorder="1" applyAlignment="1">
      <alignment horizontal="center" vertical="center"/>
    </xf>
    <xf numFmtId="170" fontId="1" fillId="3" borderId="8" xfId="1" applyNumberFormat="1" applyFill="1" applyBorder="1" applyAlignment="1">
      <alignment horizontal="center" vertical="center"/>
    </xf>
    <xf numFmtId="170" fontId="1" fillId="3" borderId="10" xfId="1" applyNumberFormat="1" applyFill="1" applyBorder="1" applyAlignment="1">
      <alignment horizontal="center" vertical="center"/>
    </xf>
    <xf numFmtId="164" fontId="1" fillId="1" borderId="14" xfId="1" applyNumberFormat="1" applyFill="1" applyBorder="1" applyAlignment="1">
      <alignment horizontal="right" vertical="center"/>
    </xf>
    <xf numFmtId="164" fontId="1" fillId="1" borderId="12" xfId="1" applyNumberFormat="1" applyFill="1" applyBorder="1" applyAlignment="1">
      <alignment horizontal="right"/>
    </xf>
    <xf numFmtId="164" fontId="5" fillId="1" borderId="15" xfId="1" applyNumberFormat="1" applyFont="1" applyFill="1" applyBorder="1" applyAlignment="1">
      <alignment horizontal="right"/>
    </xf>
    <xf numFmtId="164" fontId="1" fillId="1" borderId="15" xfId="1" applyNumberFormat="1" applyFill="1" applyBorder="1" applyAlignment="1">
      <alignment horizontal="right"/>
    </xf>
    <xf numFmtId="2" fontId="1" fillId="1" borderId="15" xfId="1" applyNumberFormat="1" applyFill="1" applyBorder="1" applyAlignment="1">
      <alignment horizontal="right"/>
    </xf>
    <xf numFmtId="2" fontId="6" fillId="1" borderId="15" xfId="1" applyNumberFormat="1" applyFont="1" applyFill="1" applyBorder="1" applyAlignment="1">
      <alignment horizontal="right"/>
    </xf>
    <xf numFmtId="2" fontId="1" fillId="1" borderId="14" xfId="1" applyNumberFormat="1" applyFill="1" applyBorder="1" applyAlignment="1">
      <alignment horizontal="right" vertical="center"/>
    </xf>
    <xf numFmtId="167" fontId="1" fillId="1" borderId="15" xfId="1" applyNumberFormat="1" applyFill="1" applyBorder="1" applyAlignment="1">
      <alignment horizontal="right" vertical="center"/>
    </xf>
    <xf numFmtId="167" fontId="1" fillId="1" borderId="12" xfId="1" applyNumberFormat="1" applyFill="1" applyBorder="1" applyAlignment="1">
      <alignment horizontal="right" vertical="center"/>
    </xf>
  </cellXfs>
  <cellStyles count="2">
    <cellStyle name="Normal" xfId="0" builtinId="0"/>
    <cellStyle name="Normal 2" xfId="1" xr:uid="{9B3BC198-7869-4DD9-9D28-C57F73A8EC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6407E5-55EC-4BB4-BF24-4409E9D1A6B0}">
  <dimension ref="B1:Y46"/>
  <sheetViews>
    <sheetView tabSelected="1" zoomScale="80" zoomScaleNormal="80" workbookViewId="0">
      <selection activeCell="N18" sqref="N18:O19"/>
    </sheetView>
  </sheetViews>
  <sheetFormatPr baseColWidth="10" defaultColWidth="9.140625" defaultRowHeight="15" x14ac:dyDescent="0.25"/>
  <cols>
    <col min="1" max="1" width="1.7109375" style="2" customWidth="1"/>
    <col min="2" max="2" width="17.7109375" style="2" customWidth="1"/>
    <col min="3" max="3" width="5.28515625" style="2" customWidth="1"/>
    <col min="4" max="4" width="15.7109375" style="1" customWidth="1"/>
    <col min="5" max="5" width="1" style="2" customWidth="1"/>
    <col min="6" max="6" width="6.7109375" style="1" customWidth="1"/>
    <col min="7" max="7" width="1" style="2" customWidth="1"/>
    <col min="8" max="8" width="15.7109375" style="1" customWidth="1"/>
    <col min="9" max="9" width="1" style="2" customWidth="1"/>
    <col min="10" max="10" width="15.7109375" style="1" customWidth="1"/>
    <col min="11" max="11" width="12.7109375" style="1" hidden="1" customWidth="1"/>
    <col min="12" max="12" width="10.42578125" style="2" customWidth="1"/>
    <col min="13" max="13" width="10.42578125" style="2" hidden="1" customWidth="1"/>
    <col min="14" max="14" width="10.42578125" style="1" hidden="1" customWidth="1"/>
    <col min="15" max="15" width="17.7109375" style="2" customWidth="1"/>
    <col min="16" max="16" width="5.28515625" style="2" customWidth="1"/>
    <col min="17" max="17" width="15.7109375" style="1" customWidth="1"/>
    <col min="18" max="18" width="1" style="2" customWidth="1"/>
    <col min="19" max="19" width="6.7109375" style="1" customWidth="1"/>
    <col min="20" max="20" width="1" style="2" customWidth="1"/>
    <col min="21" max="21" width="15.7109375" style="1" customWidth="1"/>
    <col min="22" max="22" width="1" style="2" customWidth="1"/>
    <col min="23" max="23" width="15.7109375" style="1" customWidth="1"/>
    <col min="24" max="24" width="16.85546875" style="2" hidden="1" customWidth="1"/>
    <col min="25" max="25" width="17.5703125" style="2" hidden="1" customWidth="1"/>
    <col min="26" max="1021" width="10.42578125" style="2" customWidth="1"/>
    <col min="1022" max="16384" width="9.140625" style="2"/>
  </cols>
  <sheetData>
    <row r="1" spans="4:23" ht="15.75" thickBot="1" x14ac:dyDescent="0.3"/>
    <row r="2" spans="4:23" ht="15.75" customHeight="1" thickTop="1" x14ac:dyDescent="0.25">
      <c r="F2" s="42" t="s">
        <v>0</v>
      </c>
      <c r="G2" s="43"/>
      <c r="H2" s="44"/>
      <c r="M2" s="48">
        <f>X30/SUM(J8:J29)</f>
        <v>1.1429762133295291</v>
      </c>
      <c r="N2" s="49"/>
      <c r="S2" s="61" t="s">
        <v>1</v>
      </c>
      <c r="T2" s="62"/>
      <c r="U2" s="63"/>
    </row>
    <row r="3" spans="4:23" ht="15.75" customHeight="1" thickBot="1" x14ac:dyDescent="0.3">
      <c r="F3" s="45"/>
      <c r="G3" s="46"/>
      <c r="H3" s="47"/>
      <c r="M3" s="50"/>
      <c r="N3" s="51"/>
      <c r="S3" s="64"/>
      <c r="T3" s="65"/>
      <c r="U3" s="66"/>
    </row>
    <row r="4" spans="4:23" ht="9.9499999999999993" customHeight="1" thickTop="1" x14ac:dyDescent="0.25">
      <c r="K4" s="3"/>
      <c r="N4" s="3"/>
    </row>
    <row r="5" spans="4:23" ht="15.75" thickBot="1" x14ac:dyDescent="0.3">
      <c r="K5" s="3"/>
      <c r="N5" s="3"/>
    </row>
    <row r="6" spans="4:23" ht="16.5" thickTop="1" thickBot="1" x14ac:dyDescent="0.3">
      <c r="D6" s="27" t="s">
        <v>2</v>
      </c>
      <c r="E6" s="28"/>
      <c r="F6" s="29" t="s">
        <v>3</v>
      </c>
      <c r="G6" s="30"/>
      <c r="H6" s="31" t="s">
        <v>4</v>
      </c>
      <c r="I6" s="32"/>
      <c r="J6" s="31" t="s">
        <v>5</v>
      </c>
      <c r="Q6" s="55" t="s">
        <v>2</v>
      </c>
      <c r="R6" s="56"/>
      <c r="S6" s="57" t="s">
        <v>3</v>
      </c>
      <c r="T6" s="58"/>
      <c r="U6" s="59" t="s">
        <v>4</v>
      </c>
      <c r="V6" s="60"/>
      <c r="W6" s="59" t="s">
        <v>5</v>
      </c>
    </row>
    <row r="7" spans="4:23" ht="9" customHeight="1" thickTop="1" x14ac:dyDescent="0.25">
      <c r="D7" s="4"/>
      <c r="E7" s="40"/>
      <c r="F7" s="5"/>
      <c r="G7" s="40"/>
      <c r="H7" s="6"/>
      <c r="I7" s="40"/>
      <c r="J7" s="7"/>
      <c r="Q7" s="4"/>
      <c r="R7" s="69"/>
      <c r="S7" s="5"/>
      <c r="T7" s="69"/>
      <c r="U7" s="6"/>
      <c r="V7" s="69"/>
      <c r="W7" s="7"/>
    </row>
    <row r="8" spans="4:23" x14ac:dyDescent="0.25">
      <c r="D8" s="8">
        <v>107.41</v>
      </c>
      <c r="E8" s="40"/>
      <c r="F8" s="9" t="str">
        <f>IF(D8="","", "ML")</f>
        <v>ML</v>
      </c>
      <c r="G8" s="40"/>
      <c r="H8" s="10">
        <v>36.799999999999997</v>
      </c>
      <c r="I8" s="40"/>
      <c r="J8" s="11">
        <f t="shared" ref="J8:J38" si="0">IF(D8="","",H8*D8)</f>
        <v>3952.6879999999996</v>
      </c>
      <c r="K8" s="12">
        <f>IF(J8="","",J8/SUM(J$8:J$29))</f>
        <v>0.39617826682933333</v>
      </c>
      <c r="Q8" s="8">
        <f>IF(D8="","",D8)</f>
        <v>107.41</v>
      </c>
      <c r="R8" s="69"/>
      <c r="S8" s="9" t="str">
        <f>F8</f>
        <v>ML</v>
      </c>
      <c r="T8" s="69"/>
      <c r="U8" s="10">
        <f>IF(Q8="","",W8/Q8)</f>
        <v>42.061524650526671</v>
      </c>
      <c r="V8" s="69"/>
      <c r="W8" s="11">
        <f>IF(Q8="","",$X$30*K8)</f>
        <v>4517.8283627130695</v>
      </c>
    </row>
    <row r="9" spans="4:23" x14ac:dyDescent="0.25">
      <c r="D9" s="8">
        <v>5.77</v>
      </c>
      <c r="E9" s="40"/>
      <c r="F9" s="9" t="str">
        <f t="shared" ref="F9:F38" si="1">IF(D9="","", "ML")</f>
        <v>ML</v>
      </c>
      <c r="G9" s="40"/>
      <c r="H9" s="10">
        <v>40.9</v>
      </c>
      <c r="I9" s="40"/>
      <c r="J9" s="11">
        <f t="shared" si="0"/>
        <v>235.99299999999997</v>
      </c>
      <c r="K9" s="12">
        <f t="shared" ref="K9:K29" si="2">IF(J9="","",J9/SUM(J$8:J$29))</f>
        <v>2.3653599202328859E-2</v>
      </c>
      <c r="Q9" s="8">
        <f>IF(D9="","",D9)</f>
        <v>5.77</v>
      </c>
      <c r="R9" s="69"/>
      <c r="S9" s="9" t="str">
        <f>F9</f>
        <v>ML</v>
      </c>
      <c r="T9" s="69"/>
      <c r="U9" s="10">
        <f t="shared" ref="U9:U29" si="3">IF(Q9="","",W9/Q9)</f>
        <v>46.74772712517774</v>
      </c>
      <c r="V9" s="69"/>
      <c r="W9" s="11">
        <f>IF(Q9="","",$X$30*K9)</f>
        <v>269.73438551227554</v>
      </c>
    </row>
    <row r="10" spans="4:23" x14ac:dyDescent="0.25">
      <c r="D10" s="8">
        <v>5.81</v>
      </c>
      <c r="E10" s="40"/>
      <c r="F10" s="9" t="str">
        <f t="shared" si="1"/>
        <v>ML</v>
      </c>
      <c r="G10" s="40"/>
      <c r="H10" s="10">
        <v>44.2</v>
      </c>
      <c r="I10" s="40"/>
      <c r="J10" s="11">
        <f t="shared" si="0"/>
        <v>256.80200000000002</v>
      </c>
      <c r="K10" s="12">
        <f t="shared" si="2"/>
        <v>2.5739287107483938E-2</v>
      </c>
      <c r="Q10" s="8">
        <f>IF(D10="","",D10)</f>
        <v>5.81</v>
      </c>
      <c r="R10" s="69"/>
      <c r="S10" s="9" t="str">
        <f>F10</f>
        <v>ML</v>
      </c>
      <c r="T10" s="69"/>
      <c r="U10" s="10">
        <f t="shared" si="3"/>
        <v>50.519548629165193</v>
      </c>
      <c r="V10" s="69"/>
      <c r="W10" s="11">
        <f>IF(Q10="","",$X$30*K10)</f>
        <v>293.51857753544977</v>
      </c>
    </row>
    <row r="11" spans="4:23" x14ac:dyDescent="0.25">
      <c r="D11" s="8">
        <v>5.81</v>
      </c>
      <c r="E11" s="40"/>
      <c r="F11" s="9" t="str">
        <f t="shared" si="1"/>
        <v>ML</v>
      </c>
      <c r="G11" s="40"/>
      <c r="H11" s="10">
        <v>205.7</v>
      </c>
      <c r="I11" s="40"/>
      <c r="J11" s="11">
        <f t="shared" si="0"/>
        <v>1195.117</v>
      </c>
      <c r="K11" s="12">
        <f t="shared" si="2"/>
        <v>0.11978668230790601</v>
      </c>
      <c r="Q11" s="8">
        <f>IF(D11="","",D11)</f>
        <v>5.81</v>
      </c>
      <c r="R11" s="69"/>
      <c r="S11" s="9" t="str">
        <f>F11</f>
        <v>ML</v>
      </c>
      <c r="T11" s="69"/>
      <c r="U11" s="10">
        <f t="shared" si="3"/>
        <v>235.11020708188414</v>
      </c>
      <c r="V11" s="69"/>
      <c r="W11" s="11">
        <f>IF(Q11="","",$X$30*K11)</f>
        <v>1365.9903031457468</v>
      </c>
    </row>
    <row r="12" spans="4:23" x14ac:dyDescent="0.25">
      <c r="D12" s="8">
        <v>3</v>
      </c>
      <c r="E12" s="40"/>
      <c r="F12" s="9" t="str">
        <f t="shared" si="1"/>
        <v>ML</v>
      </c>
      <c r="G12" s="40"/>
      <c r="H12" s="10">
        <v>113.6</v>
      </c>
      <c r="I12" s="40"/>
      <c r="J12" s="11">
        <f t="shared" si="0"/>
        <v>340.79999999999995</v>
      </c>
      <c r="K12" s="12">
        <f t="shared" si="2"/>
        <v>3.4158414055305349E-2</v>
      </c>
      <c r="Q12" s="8">
        <f>IF(D12="","",D12)</f>
        <v>3</v>
      </c>
      <c r="R12" s="69"/>
      <c r="S12" s="9" t="str">
        <f>F12</f>
        <v>ML</v>
      </c>
      <c r="T12" s="69"/>
      <c r="U12" s="10">
        <f t="shared" si="3"/>
        <v>129.84209783423447</v>
      </c>
      <c r="V12" s="69"/>
      <c r="W12" s="11">
        <f>IF(Q12="","",$X$30*K12)</f>
        <v>389.52629350270342</v>
      </c>
    </row>
    <row r="13" spans="4:23" x14ac:dyDescent="0.25">
      <c r="D13" s="8">
        <v>8.5</v>
      </c>
      <c r="E13" s="40"/>
      <c r="F13" s="9" t="str">
        <f t="shared" si="1"/>
        <v>ML</v>
      </c>
      <c r="G13" s="40"/>
      <c r="H13" s="10">
        <v>76.3</v>
      </c>
      <c r="I13" s="40"/>
      <c r="J13" s="11">
        <f t="shared" si="0"/>
        <v>648.54999999999995</v>
      </c>
      <c r="K13" s="12">
        <f t="shared" si="2"/>
        <v>6.5004223695916324E-2</v>
      </c>
      <c r="Q13" s="8">
        <f>IF(D13="","",D13)</f>
        <v>8.5</v>
      </c>
      <c r="R13" s="69"/>
      <c r="S13" s="9" t="str">
        <f>F13</f>
        <v>ML</v>
      </c>
      <c r="T13" s="69"/>
      <c r="U13" s="10">
        <f t="shared" si="3"/>
        <v>87.209085077043056</v>
      </c>
      <c r="V13" s="69"/>
      <c r="W13" s="11">
        <f>IF(Q13="","",$X$30*K13)</f>
        <v>741.27722315486596</v>
      </c>
    </row>
    <row r="14" spans="4:23" x14ac:dyDescent="0.25">
      <c r="D14" s="8">
        <v>8.3000000000000007</v>
      </c>
      <c r="E14" s="40"/>
      <c r="F14" s="9" t="str">
        <f t="shared" si="1"/>
        <v>ML</v>
      </c>
      <c r="G14" s="40"/>
      <c r="H14" s="10">
        <v>88.1</v>
      </c>
      <c r="I14" s="40"/>
      <c r="J14" s="11">
        <f t="shared" si="0"/>
        <v>731.23</v>
      </c>
      <c r="K14" s="12">
        <f t="shared" si="2"/>
        <v>7.3291247387502742E-2</v>
      </c>
      <c r="Q14" s="8">
        <f>IF(D14="","",D14)</f>
        <v>8.3000000000000007</v>
      </c>
      <c r="R14" s="69"/>
      <c r="S14" s="9" t="str">
        <f>F14</f>
        <v>ML</v>
      </c>
      <c r="T14" s="69"/>
      <c r="U14" s="10">
        <f t="shared" si="3"/>
        <v>100.6962043943315</v>
      </c>
      <c r="V14" s="69"/>
      <c r="W14" s="11">
        <f>IF(Q14="","",$X$30*K14)</f>
        <v>835.77849647295159</v>
      </c>
    </row>
    <row r="15" spans="4:23" x14ac:dyDescent="0.25">
      <c r="D15" s="8">
        <v>16.600000000000001</v>
      </c>
      <c r="E15" s="40"/>
      <c r="F15" s="9" t="str">
        <f t="shared" si="1"/>
        <v>ML</v>
      </c>
      <c r="G15" s="40"/>
      <c r="H15" s="10">
        <v>102.2</v>
      </c>
      <c r="I15" s="40"/>
      <c r="J15" s="11">
        <f t="shared" si="0"/>
        <v>1696.5200000000002</v>
      </c>
      <c r="K15" s="12">
        <f t="shared" si="2"/>
        <v>0.17004234921686223</v>
      </c>
      <c r="Q15" s="8">
        <f>IF(D15="","",D15)</f>
        <v>16.600000000000001</v>
      </c>
      <c r="R15" s="69"/>
      <c r="S15" s="9" t="str">
        <f>F15</f>
        <v>ML</v>
      </c>
      <c r="T15" s="69"/>
      <c r="U15" s="10">
        <f t="shared" si="3"/>
        <v>116.81216900227788</v>
      </c>
      <c r="V15" s="69"/>
      <c r="W15" s="11">
        <f>IF(Q15="","",$X$30*K15)</f>
        <v>1939.082005437813</v>
      </c>
    </row>
    <row r="16" spans="4:23" x14ac:dyDescent="0.25">
      <c r="D16" s="8">
        <v>8.56</v>
      </c>
      <c r="E16" s="40"/>
      <c r="F16" s="9" t="str">
        <f t="shared" si="1"/>
        <v>ML</v>
      </c>
      <c r="G16" s="40"/>
      <c r="H16" s="10">
        <v>107.4</v>
      </c>
      <c r="I16" s="40"/>
      <c r="J16" s="11">
        <f t="shared" si="0"/>
        <v>919.34400000000005</v>
      </c>
      <c r="K16" s="12">
        <f t="shared" si="2"/>
        <v>9.2145930197361045E-2</v>
      </c>
      <c r="Q16" s="8">
        <f>IF(D16="","",D16)</f>
        <v>8.56</v>
      </c>
      <c r="R16" s="69"/>
      <c r="S16" s="9" t="str">
        <f>F16</f>
        <v>ML</v>
      </c>
      <c r="T16" s="69"/>
      <c r="U16" s="10">
        <f t="shared" si="3"/>
        <v>122.75564531159141</v>
      </c>
      <c r="V16" s="69"/>
      <c r="W16" s="11">
        <f>IF(Q16="","",$X$30*K16)</f>
        <v>1050.7883238672225</v>
      </c>
    </row>
    <row r="17" spans="2:25" ht="15.75" thickBot="1" x14ac:dyDescent="0.3">
      <c r="D17" s="8"/>
      <c r="E17" s="40"/>
      <c r="F17" s="9" t="str">
        <f t="shared" si="1"/>
        <v/>
      </c>
      <c r="G17" s="40"/>
      <c r="H17" s="10"/>
      <c r="I17" s="40"/>
      <c r="J17" s="11" t="str">
        <f t="shared" si="0"/>
        <v/>
      </c>
      <c r="K17" s="12" t="str">
        <f t="shared" si="2"/>
        <v/>
      </c>
      <c r="Q17" s="8" t="str">
        <f>IF(D17="","",D17)</f>
        <v/>
      </c>
      <c r="R17" s="69"/>
      <c r="S17" s="9" t="str">
        <f>F17</f>
        <v/>
      </c>
      <c r="T17" s="69"/>
      <c r="U17" s="10" t="str">
        <f t="shared" si="3"/>
        <v/>
      </c>
      <c r="V17" s="69"/>
      <c r="W17" s="11" t="str">
        <f>IF(Q17="","",$X$30*K17)</f>
        <v/>
      </c>
    </row>
    <row r="18" spans="2:25" ht="15.75" thickTop="1" x14ac:dyDescent="0.25">
      <c r="D18" s="8"/>
      <c r="E18" s="40"/>
      <c r="F18" s="9" t="str">
        <f t="shared" si="1"/>
        <v/>
      </c>
      <c r="G18" s="40"/>
      <c r="H18" s="10"/>
      <c r="I18" s="40"/>
      <c r="J18" s="11" t="str">
        <f t="shared" si="0"/>
        <v/>
      </c>
      <c r="K18" s="12" t="str">
        <f t="shared" si="2"/>
        <v/>
      </c>
      <c r="L18" s="71"/>
      <c r="N18" s="73">
        <v>1.1000000000000001</v>
      </c>
      <c r="O18" s="74"/>
      <c r="Q18" s="8" t="str">
        <f>IF(D18="","",D18)</f>
        <v/>
      </c>
      <c r="R18" s="69"/>
      <c r="S18" s="9" t="str">
        <f>F18</f>
        <v/>
      </c>
      <c r="T18" s="69"/>
      <c r="U18" s="10" t="str">
        <f t="shared" si="3"/>
        <v/>
      </c>
      <c r="V18" s="69"/>
      <c r="W18" s="11" t="str">
        <f>IF(Q18="","",$X$30*K18)</f>
        <v/>
      </c>
    </row>
    <row r="19" spans="2:25" ht="15.75" thickBot="1" x14ac:dyDescent="0.3">
      <c r="D19" s="8"/>
      <c r="E19" s="40"/>
      <c r="F19" s="9" t="str">
        <f t="shared" si="1"/>
        <v/>
      </c>
      <c r="G19" s="40"/>
      <c r="H19" s="10"/>
      <c r="I19" s="40"/>
      <c r="J19" s="11" t="str">
        <f t="shared" si="0"/>
        <v/>
      </c>
      <c r="K19" s="12" t="str">
        <f t="shared" si="2"/>
        <v/>
      </c>
      <c r="L19" s="71"/>
      <c r="N19" s="75"/>
      <c r="O19" s="76"/>
      <c r="Q19" s="8" t="str">
        <f>IF(D19="","",D19)</f>
        <v/>
      </c>
      <c r="R19" s="69"/>
      <c r="S19" s="9" t="str">
        <f>F19</f>
        <v/>
      </c>
      <c r="T19" s="69"/>
      <c r="U19" s="10" t="str">
        <f t="shared" si="3"/>
        <v/>
      </c>
      <c r="V19" s="69"/>
      <c r="W19" s="11" t="str">
        <f>IF(Q19="","",$X$30*K19)</f>
        <v/>
      </c>
    </row>
    <row r="20" spans="2:25" ht="15.75" thickTop="1" x14ac:dyDescent="0.25">
      <c r="D20" s="8"/>
      <c r="E20" s="40"/>
      <c r="F20" s="9" t="str">
        <f t="shared" si="1"/>
        <v/>
      </c>
      <c r="G20" s="40"/>
      <c r="H20" s="10"/>
      <c r="I20" s="40"/>
      <c r="J20" s="11" t="str">
        <f t="shared" si="0"/>
        <v/>
      </c>
      <c r="K20" s="12" t="str">
        <f t="shared" si="2"/>
        <v/>
      </c>
      <c r="Q20" s="8" t="str">
        <f>IF(D20="","",D20)</f>
        <v/>
      </c>
      <c r="R20" s="69"/>
      <c r="S20" s="9" t="str">
        <f>F20</f>
        <v/>
      </c>
      <c r="T20" s="69"/>
      <c r="U20" s="10" t="str">
        <f t="shared" si="3"/>
        <v/>
      </c>
      <c r="V20" s="69"/>
      <c r="W20" s="11" t="str">
        <f>IF(Q20="","",$X$30*K20)</f>
        <v/>
      </c>
    </row>
    <row r="21" spans="2:25" x14ac:dyDescent="0.25">
      <c r="D21" s="8"/>
      <c r="E21" s="40"/>
      <c r="F21" s="9" t="str">
        <f t="shared" si="1"/>
        <v/>
      </c>
      <c r="G21" s="40"/>
      <c r="H21" s="10"/>
      <c r="I21" s="40"/>
      <c r="J21" s="11" t="str">
        <f t="shared" si="0"/>
        <v/>
      </c>
      <c r="K21" s="12" t="str">
        <f t="shared" si="2"/>
        <v/>
      </c>
      <c r="Q21" s="8" t="str">
        <f>IF(D21="","",D21)</f>
        <v/>
      </c>
      <c r="R21" s="69"/>
      <c r="S21" s="9" t="str">
        <f>F21</f>
        <v/>
      </c>
      <c r="T21" s="69"/>
      <c r="U21" s="10" t="str">
        <f t="shared" si="3"/>
        <v/>
      </c>
      <c r="V21" s="69"/>
      <c r="W21" s="11" t="str">
        <f>IF(Q21="","",$X$30*K21)</f>
        <v/>
      </c>
    </row>
    <row r="22" spans="2:25" x14ac:dyDescent="0.25">
      <c r="D22" s="8"/>
      <c r="E22" s="40"/>
      <c r="F22" s="9" t="str">
        <f t="shared" si="1"/>
        <v/>
      </c>
      <c r="G22" s="40"/>
      <c r="H22" s="10"/>
      <c r="I22" s="40"/>
      <c r="J22" s="11" t="str">
        <f t="shared" si="0"/>
        <v/>
      </c>
      <c r="K22" s="12" t="str">
        <f t="shared" si="2"/>
        <v/>
      </c>
      <c r="Q22" s="8" t="str">
        <f>IF(D22="","",D22)</f>
        <v/>
      </c>
      <c r="R22" s="69"/>
      <c r="S22" s="9" t="str">
        <f>F22</f>
        <v/>
      </c>
      <c r="T22" s="69"/>
      <c r="U22" s="10" t="str">
        <f t="shared" si="3"/>
        <v/>
      </c>
      <c r="V22" s="69"/>
      <c r="W22" s="11" t="str">
        <f>IF(Q22="","",$X$30*K22)</f>
        <v/>
      </c>
    </row>
    <row r="23" spans="2:25" x14ac:dyDescent="0.25">
      <c r="D23" s="8"/>
      <c r="E23" s="40"/>
      <c r="F23" s="9" t="str">
        <f t="shared" si="1"/>
        <v/>
      </c>
      <c r="G23" s="40"/>
      <c r="H23" s="10"/>
      <c r="I23" s="40"/>
      <c r="J23" s="11" t="str">
        <f t="shared" si="0"/>
        <v/>
      </c>
      <c r="K23" s="12" t="str">
        <f t="shared" si="2"/>
        <v/>
      </c>
      <c r="Q23" s="8" t="str">
        <f>IF(D23="","",D23)</f>
        <v/>
      </c>
      <c r="R23" s="69"/>
      <c r="S23" s="9" t="str">
        <f>F23</f>
        <v/>
      </c>
      <c r="T23" s="69"/>
      <c r="U23" s="10" t="str">
        <f t="shared" si="3"/>
        <v/>
      </c>
      <c r="V23" s="69"/>
      <c r="W23" s="11" t="str">
        <f>IF(Q23="","",$X$30*K23)</f>
        <v/>
      </c>
    </row>
    <row r="24" spans="2:25" x14ac:dyDescent="0.25">
      <c r="D24" s="8"/>
      <c r="E24" s="40"/>
      <c r="F24" s="9" t="str">
        <f t="shared" si="1"/>
        <v/>
      </c>
      <c r="G24" s="40"/>
      <c r="H24" s="10"/>
      <c r="I24" s="40"/>
      <c r="J24" s="11" t="str">
        <f t="shared" si="0"/>
        <v/>
      </c>
      <c r="K24" s="12" t="str">
        <f t="shared" si="2"/>
        <v/>
      </c>
      <c r="Q24" s="8" t="str">
        <f>IF(D24="","",D24)</f>
        <v/>
      </c>
      <c r="R24" s="69"/>
      <c r="S24" s="9" t="str">
        <f>F24</f>
        <v/>
      </c>
      <c r="T24" s="69"/>
      <c r="U24" s="10" t="str">
        <f t="shared" si="3"/>
        <v/>
      </c>
      <c r="V24" s="69"/>
      <c r="W24" s="11" t="str">
        <f>IF(Q24="","",$X$30*K24)</f>
        <v/>
      </c>
    </row>
    <row r="25" spans="2:25" x14ac:dyDescent="0.25">
      <c r="D25" s="8"/>
      <c r="E25" s="40"/>
      <c r="F25" s="9" t="str">
        <f t="shared" si="1"/>
        <v/>
      </c>
      <c r="G25" s="40"/>
      <c r="H25" s="10"/>
      <c r="I25" s="40"/>
      <c r="J25" s="72" t="str">
        <f t="shared" si="0"/>
        <v/>
      </c>
      <c r="K25" s="12" t="str">
        <f t="shared" si="2"/>
        <v/>
      </c>
      <c r="Q25" s="8" t="str">
        <f>IF(D25="","",D25)</f>
        <v/>
      </c>
      <c r="R25" s="69"/>
      <c r="S25" s="9" t="str">
        <f>F25</f>
        <v/>
      </c>
      <c r="T25" s="69"/>
      <c r="U25" s="10" t="str">
        <f t="shared" si="3"/>
        <v/>
      </c>
      <c r="V25" s="69"/>
      <c r="W25" s="11" t="str">
        <f>IF(Q25="","",$X$30*K25)</f>
        <v/>
      </c>
    </row>
    <row r="26" spans="2:25" x14ac:dyDescent="0.25">
      <c r="D26" s="8"/>
      <c r="E26" s="40"/>
      <c r="F26" s="9" t="str">
        <f t="shared" si="1"/>
        <v/>
      </c>
      <c r="G26" s="40"/>
      <c r="H26" s="10"/>
      <c r="I26" s="40"/>
      <c r="J26" s="11" t="str">
        <f t="shared" si="0"/>
        <v/>
      </c>
      <c r="K26" s="12" t="str">
        <f t="shared" si="2"/>
        <v/>
      </c>
      <c r="Q26" s="8" t="str">
        <f>IF(D26="","",D26)</f>
        <v/>
      </c>
      <c r="R26" s="69"/>
      <c r="S26" s="9" t="str">
        <f>F26</f>
        <v/>
      </c>
      <c r="T26" s="69"/>
      <c r="U26" s="10" t="str">
        <f t="shared" si="3"/>
        <v/>
      </c>
      <c r="V26" s="69"/>
      <c r="W26" s="11" t="str">
        <f>IF(Q26="","",$X$30*K26)</f>
        <v/>
      </c>
    </row>
    <row r="27" spans="2:25" x14ac:dyDescent="0.25">
      <c r="D27" s="8"/>
      <c r="E27" s="40"/>
      <c r="F27" s="9" t="str">
        <f t="shared" si="1"/>
        <v/>
      </c>
      <c r="G27" s="40"/>
      <c r="H27" s="10"/>
      <c r="I27" s="40"/>
      <c r="J27" s="11" t="str">
        <f t="shared" si="0"/>
        <v/>
      </c>
      <c r="K27" s="12" t="str">
        <f t="shared" si="2"/>
        <v/>
      </c>
      <c r="Q27" s="8" t="str">
        <f>IF(D27="","",D27)</f>
        <v/>
      </c>
      <c r="R27" s="69"/>
      <c r="S27" s="9" t="str">
        <f>F27</f>
        <v/>
      </c>
      <c r="T27" s="69"/>
      <c r="U27" s="10" t="str">
        <f t="shared" si="3"/>
        <v/>
      </c>
      <c r="V27" s="69"/>
      <c r="W27" s="11" t="str">
        <f>IF(Q27="","",$X$30*K27)</f>
        <v/>
      </c>
    </row>
    <row r="28" spans="2:25" x14ac:dyDescent="0.25">
      <c r="D28" s="8"/>
      <c r="E28" s="40"/>
      <c r="F28" s="9" t="str">
        <f t="shared" si="1"/>
        <v/>
      </c>
      <c r="G28" s="40"/>
      <c r="H28" s="10"/>
      <c r="I28" s="40"/>
      <c r="J28" s="11" t="str">
        <f t="shared" si="0"/>
        <v/>
      </c>
      <c r="K28" s="12" t="str">
        <f t="shared" si="2"/>
        <v/>
      </c>
      <c r="Q28" s="8" t="str">
        <f>IF(D28="","",D28)</f>
        <v/>
      </c>
      <c r="R28" s="69"/>
      <c r="S28" s="9" t="str">
        <f>F28</f>
        <v/>
      </c>
      <c r="T28" s="69"/>
      <c r="U28" s="10" t="str">
        <f t="shared" si="3"/>
        <v/>
      </c>
      <c r="V28" s="69"/>
      <c r="W28" s="11" t="str">
        <f>IF(Q28="","",$X$30*K28)</f>
        <v/>
      </c>
    </row>
    <row r="29" spans="2:25" x14ac:dyDescent="0.25">
      <c r="D29" s="8"/>
      <c r="E29" s="40"/>
      <c r="F29" s="9" t="str">
        <f t="shared" si="1"/>
        <v/>
      </c>
      <c r="G29" s="40"/>
      <c r="H29" s="10"/>
      <c r="I29" s="40"/>
      <c r="J29" s="11" t="str">
        <f t="shared" si="0"/>
        <v/>
      </c>
      <c r="K29" s="12" t="str">
        <f t="shared" si="2"/>
        <v/>
      </c>
      <c r="Q29" s="8" t="str">
        <f>IF(D29="","",D29)</f>
        <v/>
      </c>
      <c r="R29" s="69"/>
      <c r="S29" s="9" t="str">
        <f>F29</f>
        <v/>
      </c>
      <c r="T29" s="69"/>
      <c r="U29" s="10" t="str">
        <f t="shared" si="3"/>
        <v/>
      </c>
      <c r="V29" s="69"/>
      <c r="W29" s="11" t="str">
        <f>IF(Q29="","",$X$30*K29)</f>
        <v/>
      </c>
      <c r="X29" s="13"/>
      <c r="Y29" s="13">
        <f>SUM(W8:W29)</f>
        <v>11403.523971342096</v>
      </c>
    </row>
    <row r="30" spans="2:25" ht="15.75" thickBot="1" x14ac:dyDescent="0.3">
      <c r="D30" s="85"/>
      <c r="E30" s="40"/>
      <c r="F30" s="80" t="str">
        <f t="shared" si="1"/>
        <v/>
      </c>
      <c r="G30" s="40"/>
      <c r="H30" s="80"/>
      <c r="I30" s="40"/>
      <c r="J30" s="86"/>
      <c r="K30" s="12" t="str">
        <f>IF(J30="","",J30/SUM(J$8:J$38))</f>
        <v/>
      </c>
      <c r="Q30" s="85"/>
      <c r="R30" s="69"/>
      <c r="S30" s="80"/>
      <c r="T30" s="69"/>
      <c r="U30" s="87"/>
      <c r="V30" s="69"/>
      <c r="W30" s="86"/>
      <c r="X30" s="14">
        <f>Y42-Y40-Y30</f>
        <v>11403.5239713421</v>
      </c>
      <c r="Y30" s="13">
        <f>SUM(W31:W38)</f>
        <v>4111.79</v>
      </c>
    </row>
    <row r="31" spans="2:25" ht="15.75" thickTop="1" x14ac:dyDescent="0.25">
      <c r="B31" s="15"/>
      <c r="C31" s="37" t="s">
        <v>6</v>
      </c>
      <c r="D31" s="8">
        <v>107.41</v>
      </c>
      <c r="E31" s="40"/>
      <c r="F31" s="9" t="str">
        <f t="shared" si="1"/>
        <v>ML</v>
      </c>
      <c r="G31" s="40"/>
      <c r="H31" s="16">
        <v>8</v>
      </c>
      <c r="I31" s="40"/>
      <c r="J31" s="11">
        <f t="shared" ref="J31:J32" si="4">IF(D31="","",H31*D31)</f>
        <v>859.28</v>
      </c>
      <c r="K31" s="12"/>
      <c r="P31" s="52" t="s">
        <v>6</v>
      </c>
      <c r="Q31" s="8">
        <f>IF(D31="","",D31)</f>
        <v>107.41</v>
      </c>
      <c r="R31" s="69"/>
      <c r="S31" s="9" t="str">
        <f>F31</f>
        <v>ML</v>
      </c>
      <c r="T31" s="69"/>
      <c r="U31" s="10">
        <v>8</v>
      </c>
      <c r="V31" s="69"/>
      <c r="W31" s="11">
        <f>IF(D31="","",Q31*U31)</f>
        <v>859.28</v>
      </c>
      <c r="X31" s="14"/>
      <c r="Y31" s="13"/>
    </row>
    <row r="32" spans="2:25" x14ac:dyDescent="0.25">
      <c r="B32" s="15"/>
      <c r="C32" s="38"/>
      <c r="D32" s="8">
        <v>16.600000000000001</v>
      </c>
      <c r="E32" s="40"/>
      <c r="F32" s="9" t="str">
        <f t="shared" si="1"/>
        <v>ML</v>
      </c>
      <c r="G32" s="40"/>
      <c r="H32" s="16">
        <v>9</v>
      </c>
      <c r="I32" s="40"/>
      <c r="J32" s="11">
        <f t="shared" si="4"/>
        <v>149.4</v>
      </c>
      <c r="K32" s="12"/>
      <c r="P32" s="53"/>
      <c r="Q32" s="8">
        <f>IF(D32="","",D32)</f>
        <v>16.600000000000001</v>
      </c>
      <c r="R32" s="69"/>
      <c r="S32" s="9" t="str">
        <f>F32</f>
        <v>ML</v>
      </c>
      <c r="T32" s="69"/>
      <c r="U32" s="10">
        <v>10</v>
      </c>
      <c r="V32" s="69"/>
      <c r="W32" s="11">
        <f>IF(D32="","",Q32*U32)</f>
        <v>166</v>
      </c>
      <c r="X32" s="14"/>
      <c r="Y32" s="13">
        <f>Y29+Y30</f>
        <v>15515.313971342097</v>
      </c>
    </row>
    <row r="33" spans="2:25" x14ac:dyDescent="0.25">
      <c r="B33" s="15"/>
      <c r="C33" s="38"/>
      <c r="D33" s="8">
        <v>1</v>
      </c>
      <c r="E33" s="40"/>
      <c r="F33" s="9" t="str">
        <f t="shared" si="1"/>
        <v>ML</v>
      </c>
      <c r="G33" s="40"/>
      <c r="H33" s="16">
        <v>350</v>
      </c>
      <c r="I33" s="40"/>
      <c r="J33" s="11">
        <f t="shared" si="0"/>
        <v>350</v>
      </c>
      <c r="K33" s="12"/>
      <c r="O33" s="15"/>
      <c r="P33" s="53"/>
      <c r="Q33" s="8">
        <f>IF(D33="","",D33)</f>
        <v>1</v>
      </c>
      <c r="R33" s="69"/>
      <c r="S33" s="9" t="str">
        <f>F33</f>
        <v>ML</v>
      </c>
      <c r="T33" s="69"/>
      <c r="U33" s="10">
        <v>400</v>
      </c>
      <c r="V33" s="69"/>
      <c r="W33" s="11">
        <f>IF(D33="","",Q33*U33)</f>
        <v>400</v>
      </c>
      <c r="X33" s="14"/>
      <c r="Y33" s="13">
        <f>Y32*$U$40</f>
        <v>54.303598899697342</v>
      </c>
    </row>
    <row r="34" spans="2:25" x14ac:dyDescent="0.25">
      <c r="B34" s="15"/>
      <c r="C34" s="38"/>
      <c r="D34" s="8">
        <v>5.81</v>
      </c>
      <c r="E34" s="40"/>
      <c r="F34" s="9" t="str">
        <f t="shared" si="1"/>
        <v>ML</v>
      </c>
      <c r="G34" s="40"/>
      <c r="H34" s="16">
        <v>15</v>
      </c>
      <c r="I34" s="40"/>
      <c r="J34" s="11">
        <f t="shared" si="0"/>
        <v>87.149999999999991</v>
      </c>
      <c r="K34" s="12"/>
      <c r="O34" s="15"/>
      <c r="P34" s="53"/>
      <c r="Q34" s="8">
        <f>IF(D34="","",D34)</f>
        <v>5.81</v>
      </c>
      <c r="R34" s="69"/>
      <c r="S34" s="9" t="str">
        <f>F34</f>
        <v>ML</v>
      </c>
      <c r="T34" s="69"/>
      <c r="U34" s="10">
        <v>16</v>
      </c>
      <c r="V34" s="69"/>
      <c r="W34" s="11">
        <f>IF(D34="","",Q34*U34)</f>
        <v>92.96</v>
      </c>
      <c r="X34" s="14"/>
      <c r="Y34" s="13"/>
    </row>
    <row r="35" spans="2:25" x14ac:dyDescent="0.25">
      <c r="B35" s="15"/>
      <c r="C35" s="38"/>
      <c r="D35" s="8">
        <v>5.81</v>
      </c>
      <c r="E35" s="40"/>
      <c r="F35" s="9" t="str">
        <f t="shared" si="1"/>
        <v>ML</v>
      </c>
      <c r="G35" s="40"/>
      <c r="H35" s="16">
        <v>14</v>
      </c>
      <c r="I35" s="40"/>
      <c r="J35" s="11">
        <f t="shared" si="0"/>
        <v>81.339999999999989</v>
      </c>
      <c r="K35" s="12"/>
      <c r="O35" s="15"/>
      <c r="P35" s="53"/>
      <c r="Q35" s="8">
        <f>IF(D35="","",D35)</f>
        <v>5.81</v>
      </c>
      <c r="R35" s="69"/>
      <c r="S35" s="9" t="str">
        <f>F35</f>
        <v>ML</v>
      </c>
      <c r="T35" s="69"/>
      <c r="U35" s="10">
        <v>15</v>
      </c>
      <c r="V35" s="69"/>
      <c r="W35" s="11">
        <f>IF(D35="","",Q35*U35)</f>
        <v>87.149999999999991</v>
      </c>
      <c r="X35" s="14"/>
    </row>
    <row r="36" spans="2:25" x14ac:dyDescent="0.25">
      <c r="B36" s="15"/>
      <c r="C36" s="38"/>
      <c r="D36" s="8">
        <v>3</v>
      </c>
      <c r="E36" s="40"/>
      <c r="F36" s="9" t="str">
        <f t="shared" si="1"/>
        <v>ML</v>
      </c>
      <c r="G36" s="40"/>
      <c r="H36" s="16">
        <v>12</v>
      </c>
      <c r="I36" s="40"/>
      <c r="J36" s="11">
        <f t="shared" si="0"/>
        <v>36</v>
      </c>
      <c r="K36" s="12"/>
      <c r="O36" s="15"/>
      <c r="P36" s="53"/>
      <c r="Q36" s="8">
        <f>IF(D36="","",D36)</f>
        <v>3</v>
      </c>
      <c r="R36" s="69"/>
      <c r="S36" s="9" t="str">
        <f>F36</f>
        <v>ML</v>
      </c>
      <c r="T36" s="69"/>
      <c r="U36" s="10">
        <v>13</v>
      </c>
      <c r="V36" s="69"/>
      <c r="W36" s="11">
        <f>IF(D36="","",Q36*U36)</f>
        <v>39</v>
      </c>
      <c r="X36" s="14"/>
      <c r="Y36" s="13"/>
    </row>
    <row r="37" spans="2:25" x14ac:dyDescent="0.25">
      <c r="B37" s="15"/>
      <c r="C37" s="38"/>
      <c r="D37" s="8">
        <v>8.5</v>
      </c>
      <c r="E37" s="40"/>
      <c r="F37" s="9" t="str">
        <f t="shared" si="1"/>
        <v>ML</v>
      </c>
      <c r="G37" s="40"/>
      <c r="H37" s="16">
        <v>10</v>
      </c>
      <c r="I37" s="40"/>
      <c r="J37" s="11">
        <f t="shared" si="0"/>
        <v>85</v>
      </c>
      <c r="K37" s="12"/>
      <c r="O37" s="15"/>
      <c r="P37" s="53"/>
      <c r="Q37" s="8">
        <f>IF(D37="","",D37)</f>
        <v>8.5</v>
      </c>
      <c r="R37" s="69"/>
      <c r="S37" s="9" t="str">
        <f>F37</f>
        <v>ML</v>
      </c>
      <c r="T37" s="69"/>
      <c r="U37" s="10">
        <v>11</v>
      </c>
      <c r="V37" s="69"/>
      <c r="W37" s="11">
        <f>IF(D37="","",Q37*U37)</f>
        <v>93.5</v>
      </c>
      <c r="X37" s="14"/>
    </row>
    <row r="38" spans="2:25" ht="15.75" thickBot="1" x14ac:dyDescent="0.3">
      <c r="B38" s="15"/>
      <c r="C38" s="39"/>
      <c r="D38" s="8">
        <v>1930</v>
      </c>
      <c r="E38" s="40"/>
      <c r="F38" s="9" t="str">
        <f t="shared" si="1"/>
        <v>ML</v>
      </c>
      <c r="G38" s="40"/>
      <c r="H38" s="16">
        <v>1.22</v>
      </c>
      <c r="I38" s="40"/>
      <c r="J38" s="11">
        <f t="shared" si="0"/>
        <v>2354.6</v>
      </c>
      <c r="K38" s="12"/>
      <c r="O38" s="15"/>
      <c r="P38" s="54"/>
      <c r="Q38" s="8">
        <f>IF(D38="","",D38)</f>
        <v>1930</v>
      </c>
      <c r="R38" s="69"/>
      <c r="S38" s="9" t="str">
        <f>F38</f>
        <v>ML</v>
      </c>
      <c r="T38" s="69"/>
      <c r="U38" s="10">
        <v>1.23</v>
      </c>
      <c r="V38" s="69"/>
      <c r="W38" s="11">
        <f>IF(D38="","",Q38*U38)</f>
        <v>2373.9</v>
      </c>
      <c r="X38" s="14"/>
      <c r="Y38" s="13">
        <f>Y39-Y30</f>
        <v>11403.5239713421</v>
      </c>
    </row>
    <row r="39" spans="2:25" ht="16.5" thickTop="1" thickBot="1" x14ac:dyDescent="0.3">
      <c r="B39" s="15"/>
      <c r="D39" s="79"/>
      <c r="E39" s="40"/>
      <c r="F39" s="80"/>
      <c r="G39" s="40"/>
      <c r="H39" s="80"/>
      <c r="I39" s="40"/>
      <c r="J39" s="81">
        <f>SUM(J8:J38)</f>
        <v>13979.814000000002</v>
      </c>
      <c r="O39" s="15"/>
      <c r="Q39" s="79"/>
      <c r="R39" s="69"/>
      <c r="S39" s="80"/>
      <c r="T39" s="69"/>
      <c r="U39" s="80"/>
      <c r="V39" s="69"/>
      <c r="W39" s="84"/>
      <c r="X39" s="14"/>
      <c r="Y39" s="13">
        <f>Y42-Y40</f>
        <v>15515.313971342101</v>
      </c>
    </row>
    <row r="40" spans="2:25" ht="16.5" thickTop="1" thickBot="1" x14ac:dyDescent="0.3">
      <c r="B40" s="33" t="s">
        <v>8</v>
      </c>
      <c r="C40" s="34"/>
      <c r="D40" s="17">
        <v>1</v>
      </c>
      <c r="E40" s="40"/>
      <c r="F40" s="18" t="s">
        <v>7</v>
      </c>
      <c r="G40" s="40"/>
      <c r="H40" s="19">
        <v>3.5000000000000001E-3</v>
      </c>
      <c r="I40" s="40"/>
      <c r="J40" s="20">
        <f>J39*H40</f>
        <v>48.929349000000009</v>
      </c>
      <c r="K40" s="13">
        <f>SUM(J8:J40,-J39)</f>
        <v>14028.743349000004</v>
      </c>
      <c r="O40" s="77" t="s">
        <v>8</v>
      </c>
      <c r="P40" s="78"/>
      <c r="Q40" s="17">
        <v>1</v>
      </c>
      <c r="R40" s="69"/>
      <c r="S40" s="18" t="s">
        <v>7</v>
      </c>
      <c r="T40" s="69"/>
      <c r="U40" s="19">
        <v>3.5000000000000001E-3</v>
      </c>
      <c r="V40" s="69"/>
      <c r="W40" s="20">
        <f>SUM(W8:W38)*U40</f>
        <v>54.303598899697334</v>
      </c>
      <c r="X40" s="14">
        <f>Y39*U40</f>
        <v>54.303598899697356</v>
      </c>
      <c r="Y40" s="13">
        <f>(Y42*3.4878/1000)</f>
        <v>54.303712557906444</v>
      </c>
    </row>
    <row r="41" spans="2:25" ht="18" customHeight="1" thickTop="1" thickBot="1" x14ac:dyDescent="0.3">
      <c r="B41" s="15"/>
      <c r="D41" s="79"/>
      <c r="E41" s="40"/>
      <c r="F41" s="80"/>
      <c r="G41" s="40"/>
      <c r="H41" s="80"/>
      <c r="I41" s="40"/>
      <c r="J41" s="82"/>
      <c r="O41" s="15"/>
      <c r="Q41" s="79"/>
      <c r="R41" s="69"/>
      <c r="S41" s="80"/>
      <c r="T41" s="69"/>
      <c r="U41" s="80"/>
      <c r="V41" s="69"/>
      <c r="W41" s="83"/>
      <c r="X41" s="14"/>
    </row>
    <row r="42" spans="2:25" ht="16.5" thickTop="1" thickBot="1" x14ac:dyDescent="0.3">
      <c r="B42" s="35" t="s">
        <v>9</v>
      </c>
      <c r="C42" s="36"/>
      <c r="D42" s="21">
        <v>3</v>
      </c>
      <c r="E42" s="41"/>
      <c r="F42" s="22" t="s">
        <v>7</v>
      </c>
      <c r="G42" s="41"/>
      <c r="H42" s="23">
        <v>560</v>
      </c>
      <c r="I42" s="41"/>
      <c r="J42" s="24">
        <f>H42*D42</f>
        <v>1680</v>
      </c>
      <c r="O42" s="67" t="s">
        <v>9</v>
      </c>
      <c r="P42" s="68"/>
      <c r="Q42" s="21">
        <v>3</v>
      </c>
      <c r="R42" s="70"/>
      <c r="S42" s="22" t="s">
        <v>7</v>
      </c>
      <c r="T42" s="70"/>
      <c r="U42" s="23">
        <v>570</v>
      </c>
      <c r="V42" s="70"/>
      <c r="W42" s="24">
        <f>Q42*U42</f>
        <v>1710</v>
      </c>
      <c r="Y42" s="14">
        <f>W44-W42</f>
        <v>15569.617683900007</v>
      </c>
    </row>
    <row r="43" spans="2:25" ht="8.1" customHeight="1" thickTop="1" thickBot="1" x14ac:dyDescent="0.3">
      <c r="O43" s="15"/>
    </row>
    <row r="44" spans="2:25" ht="15.75" thickTop="1" x14ac:dyDescent="0.25">
      <c r="J44" s="25">
        <f>SUM(J8:J42)-J39</f>
        <v>15708.743349000004</v>
      </c>
      <c r="O44" s="15"/>
      <c r="W44" s="25">
        <f>J44*N18</f>
        <v>17279.617683900007</v>
      </c>
    </row>
    <row r="45" spans="2:25" ht="15.75" thickBot="1" x14ac:dyDescent="0.3">
      <c r="J45" s="26"/>
      <c r="W45" s="26"/>
    </row>
    <row r="46" spans="2:25" ht="15.75" thickTop="1" x14ac:dyDescent="0.25"/>
  </sheetData>
  <mergeCells count="12">
    <mergeCell ref="B42:C42"/>
    <mergeCell ref="O42:P42"/>
    <mergeCell ref="J44:J45"/>
    <mergeCell ref="W44:W45"/>
    <mergeCell ref="N18:O19"/>
    <mergeCell ref="F2:H3"/>
    <mergeCell ref="M2:N3"/>
    <mergeCell ref="S2:U3"/>
    <mergeCell ref="C31:C38"/>
    <mergeCell ref="P31:P38"/>
    <mergeCell ref="B40:C40"/>
    <mergeCell ref="O40:P40"/>
  </mergeCells>
  <pageMargins left="0.7" right="0.7" top="0.75" bottom="0.75" header="0.51180555555555496" footer="0.51180555555555496"/>
  <pageSetup paperSize="9" firstPageNumber="0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C869E-A841-45C4-A42B-217430DE01E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</dc:creator>
  <cp:lastModifiedBy>Cédric</cp:lastModifiedBy>
  <dcterms:created xsi:type="dcterms:W3CDTF">2018-12-26T18:39:16Z</dcterms:created>
  <dcterms:modified xsi:type="dcterms:W3CDTF">2018-12-26T21:06:35Z</dcterms:modified>
</cp:coreProperties>
</file>