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080" yWindow="615" windowWidth="17235" windowHeight="9735" activeTab="1"/>
  </bookViews>
  <sheets>
    <sheet name="cp" sheetId="1" r:id="rId1"/>
    <sheet name="BASE" sheetId="8" r:id="rId2"/>
    <sheet name="Feuil5" sheetId="5" r:id="rId3"/>
    <sheet name="taux charge" sheetId="12" r:id="rId4"/>
  </sheets>
  <definedNames>
    <definedName name="Base_Entrée">#REF!</definedName>
    <definedName name="Datejour">#REF!</definedName>
    <definedName name="Deb">#REF!</definedName>
    <definedName name="fin">#REF!</definedName>
    <definedName name="SAL_BRUT">BASE!$H:$H</definedName>
  </definedNames>
  <calcPr calcId="145621"/>
</workbook>
</file>

<file path=xl/calcChain.xml><?xml version="1.0" encoding="utf-8"?>
<calcChain xmlns="http://schemas.openxmlformats.org/spreadsheetml/2006/main">
  <c r="R5" i="8" l="1"/>
  <c r="K5" i="8"/>
  <c r="E5" i="12"/>
  <c r="E6" i="12"/>
  <c r="E7" i="12"/>
  <c r="E8" i="12"/>
  <c r="E9" i="12"/>
  <c r="E10" i="12"/>
  <c r="E11" i="12"/>
  <c r="E12" i="12"/>
  <c r="E13" i="12"/>
  <c r="E14" i="12"/>
  <c r="E15" i="12"/>
  <c r="E4" i="12"/>
  <c r="O5" i="8"/>
  <c r="N5" i="8"/>
  <c r="M5" i="8"/>
  <c r="H5" i="8"/>
  <c r="H3" i="8"/>
  <c r="P5" i="8" l="1"/>
  <c r="D5" i="5" l="1"/>
  <c r="L5" i="5"/>
  <c r="I5" i="5"/>
  <c r="F5" i="5"/>
  <c r="G5" i="5"/>
  <c r="C5" i="5"/>
  <c r="N5" i="5"/>
  <c r="K5" i="5"/>
  <c r="H5" i="5"/>
  <c r="E5" i="5"/>
  <c r="M5" i="5"/>
  <c r="J5" i="5"/>
</calcChain>
</file>

<file path=xl/sharedStrings.xml><?xml version="1.0" encoding="utf-8"?>
<sst xmlns="http://schemas.openxmlformats.org/spreadsheetml/2006/main" count="103" uniqueCount="74">
  <si>
    <t>13EME MOIS</t>
  </si>
  <si>
    <t>CHARGES PATR</t>
  </si>
  <si>
    <t>PROV CP N-1</t>
  </si>
  <si>
    <t>PROV CP N</t>
  </si>
  <si>
    <t>SERVICE</t>
  </si>
  <si>
    <t>DOUANE</t>
  </si>
  <si>
    <t>NOMBRE DE SAL ETP</t>
  </si>
  <si>
    <t>COUT TOTAL DU SERVICE N</t>
  </si>
  <si>
    <t>SALAIRE BRUT</t>
  </si>
  <si>
    <t>PRIME ACCORDE</t>
  </si>
  <si>
    <t>AUGMENTATION</t>
  </si>
  <si>
    <t>janv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</si>
  <si>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</si>
  <si>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</si>
  <si>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</si>
  <si>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</si>
  <si>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</si>
  <si>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</si>
  <si>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</si>
  <si>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</si>
  <si>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</si>
  <si>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 xml:space="preserve">nov </t>
  </si>
  <si>
    <t>dec</t>
  </si>
  <si>
    <t>NOM</t>
  </si>
  <si>
    <t>PRENOM</t>
  </si>
  <si>
    <t>PRIME</t>
  </si>
  <si>
    <t>date ENTREE</t>
  </si>
  <si>
    <t>AUG</t>
  </si>
  <si>
    <t>SALAIRE BASE</t>
  </si>
  <si>
    <t>SAL BRUT</t>
  </si>
  <si>
    <t>AV NATURE</t>
  </si>
  <si>
    <t>TX charges</t>
  </si>
  <si>
    <t>CPn-2</t>
  </si>
  <si>
    <t>CPN-1</t>
  </si>
  <si>
    <t>CPN</t>
  </si>
  <si>
    <t>PROV CP</t>
  </si>
  <si>
    <t>COUT SALARIALE ANNUELLE</t>
  </si>
  <si>
    <t>CP ACQUIS</t>
  </si>
  <si>
    <t>EN COURS D'ACQUIS</t>
  </si>
  <si>
    <t>DU  01/06/2014 au 31/05/2015</t>
  </si>
  <si>
    <t>DU 01/06/2015 au 31/05/2016</t>
  </si>
  <si>
    <t>DU 01/06/2016 au 31/05/2017</t>
  </si>
  <si>
    <t>SAL 1</t>
  </si>
  <si>
    <t>SAL 2</t>
  </si>
  <si>
    <t>SAL 3</t>
  </si>
  <si>
    <t>SAL 4</t>
  </si>
  <si>
    <t>SAL 5</t>
  </si>
  <si>
    <t>SAL 6</t>
  </si>
  <si>
    <t>SAL 7</t>
  </si>
  <si>
    <t>SAL 8</t>
  </si>
  <si>
    <t>SAL 9</t>
  </si>
  <si>
    <t>SAL 10</t>
  </si>
  <si>
    <t>SAL 11</t>
  </si>
  <si>
    <t>SAL 12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</si>
  <si>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</si>
  <si>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</si>
  <si>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</si>
  <si>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</si>
  <si>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</si>
  <si>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</si>
  <si>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</si>
  <si>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</si>
  <si>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</si>
  <si>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</si>
  <si>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</si>
  <si>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</si>
  <si>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EXPL</t>
  </si>
  <si>
    <t>FORMULE</t>
  </si>
  <si>
    <t>donner recuperer par recherchev sur autre feuille</t>
  </si>
  <si>
    <t>Formule</t>
  </si>
  <si>
    <t>formule</t>
  </si>
  <si>
    <t>sal brut</t>
  </si>
  <si>
    <t>ch. PAT</t>
  </si>
  <si>
    <t>TAUX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</si>
</sst>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1" fillId="0" borderId="0"/>
  </cellStyleXfs>
  <cellXfs count="4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164" fontId="5" fillId="2" borderId="8" xfId="2" applyNumberFormat="1" applyFont="1" applyFill="1" applyBorder="1" applyAlignment="1">
      <alignment horizontal="center" vertical="center"/>
    </xf>
    <xf numFmtId="164" fontId="5" fillId="2" borderId="9" xfId="2" applyNumberFormat="1" applyFont="1" applyFill="1" applyBorder="1" applyAlignment="1">
      <alignment horizontal="center" vertical="center"/>
    </xf>
    <xf numFmtId="164" fontId="5" fillId="2" borderId="10" xfId="2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6" fillId="0" borderId="0" xfId="0" applyFont="1" applyBorder="1"/>
    <xf numFmtId="0" fontId="6" fillId="0" borderId="3" xfId="0" applyFont="1" applyBorder="1"/>
    <xf numFmtId="0" fontId="6" fillId="0" borderId="5" xfId="0" applyFont="1" applyBorder="1"/>
    <xf numFmtId="0" fontId="6" fillId="0" borderId="6" xfId="0" applyFont="1" applyBorder="1"/>
    <xf numFmtId="9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4" borderId="0" xfId="0" applyFont="1" applyFill="1"/>
    <xf numFmtId="0" fontId="8" fillId="4" borderId="0" xfId="0" applyFont="1" applyFill="1"/>
    <xf numFmtId="0" fontId="2" fillId="0" borderId="0" xfId="0" applyFont="1"/>
    <xf numFmtId="9" fontId="7" fillId="4" borderId="0" xfId="1" applyFont="1" applyFill="1"/>
    <xf numFmtId="43" fontId="9" fillId="0" borderId="11" xfId="0" applyNumberFormat="1" applyFont="1" applyBorder="1" applyAlignment="1">
      <alignment vertical="center" wrapText="1"/>
    </xf>
    <xf numFmtId="43" fontId="10" fillId="5" borderId="14" xfId="0" applyNumberFormat="1" applyFont="1" applyFill="1" applyBorder="1" applyAlignment="1">
      <alignment vertical="center" wrapText="1"/>
    </xf>
    <xf numFmtId="0" fontId="3" fillId="0" borderId="11" xfId="0" applyFont="1" applyBorder="1" applyAlignment="1">
      <alignment horizontal="center" vertical="center" wrapText="1"/>
    </xf>
    <xf numFmtId="2" fontId="3" fillId="3" borderId="12" xfId="0" applyNumberFormat="1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9" fillId="0" borderId="15" xfId="0" applyFont="1" applyBorder="1"/>
    <xf numFmtId="4" fontId="9" fillId="6" borderId="15" xfId="0" applyNumberFormat="1" applyFont="1" applyFill="1" applyBorder="1"/>
    <xf numFmtId="4" fontId="9" fillId="6" borderId="0" xfId="0" applyNumberFormat="1" applyFont="1" applyFill="1" applyBorder="1"/>
    <xf numFmtId="43" fontId="10" fillId="5" borderId="12" xfId="0" applyNumberFormat="1" applyFont="1" applyFill="1" applyBorder="1" applyAlignment="1">
      <alignment vertical="center" wrapText="1"/>
    </xf>
    <xf numFmtId="0" fontId="0" fillId="6" borderId="0" xfId="0" applyFill="1"/>
    <xf numFmtId="9" fontId="0" fillId="6" borderId="0" xfId="1" applyFont="1" applyFill="1"/>
    <xf numFmtId="0" fontId="0" fillId="0" borderId="0" xfId="0" applyAlignment="1">
      <alignment vertical="center" wrapText="1"/>
    </xf>
    <xf numFmtId="0" fontId="0" fillId="6" borderId="0" xfId="0" applyFill="1" applyAlignment="1">
      <alignment vertical="center" wrapText="1"/>
    </xf>
    <xf numFmtId="9" fontId="0" fillId="6" borderId="0" xfId="1" applyFont="1" applyFill="1" applyAlignment="1">
      <alignment vertical="center" wrapText="1"/>
    </xf>
    <xf numFmtId="0" fontId="0" fillId="0" borderId="0" xfId="0" applyFill="1"/>
    <xf numFmtId="9" fontId="0" fillId="0" borderId="0" xfId="1" applyFont="1" applyFill="1"/>
    <xf numFmtId="14" fontId="0" fillId="0" borderId="0" xfId="0" applyNumberFormat="1" applyFill="1"/>
    <xf numFmtId="9" fontId="0" fillId="0" borderId="0" xfId="0" applyNumberFormat="1" applyFill="1"/>
    <xf numFmtId="9" fontId="9" fillId="6" borderId="0" xfId="1" applyFont="1" applyFill="1" applyBorder="1"/>
  </cellXfs>
  <cellStyles count="4">
    <cellStyle name="Normal" xfId="0" builtinId="0"/>
    <cellStyle name="Normal 10" xfId="3"/>
    <cellStyle name="Normal 2" xfId="2"/>
    <cellStyle name="Pourcentage" xfId="1" builtinId="5"/>
  </cellStyles>
  <dxfs count="26"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ill>
        <patternFill>
          <fgColor indexed="64"/>
          <bgColor theme="6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485776</xdr:colOff>
      <xdr:row>1</xdr:row>
      <xdr:rowOff>9525</xdr:rowOff>
    </xdr:from>
    <xdr:to>
      <xdr:col>3</xdr:col>
      <xdr:colOff>933451</xdr:colOff>
      <xdr:row>1</xdr:row>
      <xdr:rowOff>485775</xdr:rowOff>
    </xdr:to>
    <xdr:sp macro="[0]!Rectangle2_Cliquer" textlink="">
      <xdr:nvSpPr>
        <xdr:cNvPr id="3" name="Rectangle 2"/>
        <xdr:cNvSpPr/>
      </xdr:nvSpPr>
      <xdr:spPr>
        <a:xfrm>
          <a:off x="2028826" y="200025"/>
          <a:ext cx="135255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USF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R6" headerRowCount="0" headerRowDxfId="25">
  <tableColumns count="18">
    <tableColumn id="1" name="Colonne1" totalsRowLabel="Total" headerRowDxfId="7"/>
    <tableColumn id="2" name="Colonne2" headerRowDxfId="8"/>
    <tableColumn id="3" name="Colonne3" headerRowDxfId="9"/>
    <tableColumn id="4" name="Colonne4" headerRowDxfId="10"/>
    <tableColumn id="5" name="Colonne5" headerRowDxfId="11"/>
    <tableColumn id="6" name="Colonne6" headerRowDxfId="12"/>
    <tableColumn id="7" name="Colonne7" headerRowDxfId="13"/>
    <tableColumn id="8" name="Colonne8" headerRowDxfId="14" dataDxfId="6"/>
    <tableColumn id="9" name="Colonne9" headerRowDxfId="15"/>
    <tableColumn id="10" name="Colonne10" headerRowDxfId="16"/>
    <tableColumn id="11" name="Colonne11" headerRowDxfId="17" dataDxfId="5" dataCellStyle="Pourcentage"/>
    <tableColumn id="12" name="Colonne12" headerRowDxfId="18"/>
    <tableColumn id="13" name="Colonne13" headerRowDxfId="19" dataDxfId="4"/>
    <tableColumn id="14" name="Colonne14" headerRowDxfId="20" dataDxfId="3"/>
    <tableColumn id="15" name="Colonne15" headerRowDxfId="21" dataDxfId="2"/>
    <tableColumn id="16" name="Colonne16" headerRowDxfId="22" dataDxfId="1"/>
    <tableColumn id="17" name="Colonne17" headerRowDxfId="23"/>
    <tableColumn id="18" name="Colonne18" totalsRowFunction="count" headerRowDxfId="24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5"/>
  <sheetViews>
    <sheetView workbookViewId="0">
      <selection activeCell="A4" sqref="A4:E15"/>
    </sheetView>
  </sheetViews>
  <sheetFormatPr baseColWidth="10" defaultRowHeight="15" x14ac:dyDescent="0.25"/>
  <cols>
    <col min="1" max="1" width="26.85546875" bestFit="1" customWidth="1"/>
  </cols>
  <sheetData>
    <row r="2" spans="1:5" ht="25.5" x14ac:dyDescent="0.25">
      <c r="A2" s="23"/>
      <c r="C2" s="32" t="s">
        <v>37</v>
      </c>
      <c r="E2" s="24" t="s">
        <v>38</v>
      </c>
    </row>
    <row r="3" spans="1:5" ht="36" x14ac:dyDescent="0.25">
      <c r="A3" s="25"/>
      <c r="C3" s="26" t="s">
        <v>39</v>
      </c>
      <c r="D3" s="27" t="s">
        <v>40</v>
      </c>
      <c r="E3" s="28" t="s">
        <v>41</v>
      </c>
    </row>
    <row r="4" spans="1:5" x14ac:dyDescent="0.25">
      <c r="A4" s="29" t="s">
        <v>42</v>
      </c>
      <c r="B4" s="30" t="s">
        <v>54</v>
      </c>
      <c r="C4" s="30">
        <v>58.991999999999997</v>
      </c>
      <c r="D4" s="30">
        <v>24.995999999999999</v>
      </c>
      <c r="E4" s="31">
        <v>8.3320000000000007</v>
      </c>
    </row>
    <row r="5" spans="1:5" x14ac:dyDescent="0.25">
      <c r="A5" s="29" t="s">
        <v>43</v>
      </c>
      <c r="B5" s="30" t="s">
        <v>55</v>
      </c>
      <c r="C5" s="30">
        <v>0</v>
      </c>
      <c r="D5" s="30">
        <v>15.239000000000001</v>
      </c>
      <c r="E5" s="31">
        <v>8.3320000000000007</v>
      </c>
    </row>
    <row r="6" spans="1:5" x14ac:dyDescent="0.25">
      <c r="A6" s="29" t="s">
        <v>44</v>
      </c>
      <c r="B6" s="30" t="s">
        <v>56</v>
      </c>
      <c r="C6" s="30">
        <v>0</v>
      </c>
      <c r="D6" s="30">
        <v>22.488</v>
      </c>
      <c r="E6" s="31">
        <v>8.3320000000000007</v>
      </c>
    </row>
    <row r="7" spans="1:5" x14ac:dyDescent="0.25">
      <c r="A7" s="29" t="s">
        <v>45</v>
      </c>
      <c r="B7" s="30" t="s">
        <v>57</v>
      </c>
      <c r="C7" s="30">
        <v>0</v>
      </c>
      <c r="D7" s="30">
        <v>17.988</v>
      </c>
      <c r="E7" s="31">
        <v>8.3320000000000007</v>
      </c>
    </row>
    <row r="8" spans="1:5" x14ac:dyDescent="0.25">
      <c r="A8" s="29" t="s">
        <v>46</v>
      </c>
      <c r="B8" s="30" t="s">
        <v>58</v>
      </c>
      <c r="C8" s="30">
        <v>0</v>
      </c>
      <c r="D8" s="30">
        <v>20.988</v>
      </c>
      <c r="E8" s="31">
        <v>8.3320000000000007</v>
      </c>
    </row>
    <row r="9" spans="1:5" x14ac:dyDescent="0.25">
      <c r="A9" s="29" t="s">
        <v>47</v>
      </c>
      <c r="B9" s="30" t="s">
        <v>59</v>
      </c>
      <c r="C9" s="30">
        <v>0</v>
      </c>
      <c r="D9" s="30">
        <v>9.7469999999999999</v>
      </c>
      <c r="E9" s="31">
        <v>8.3320000000000007</v>
      </c>
    </row>
    <row r="10" spans="1:5" x14ac:dyDescent="0.25">
      <c r="A10" s="29" t="s">
        <v>48</v>
      </c>
      <c r="B10" s="30" t="s">
        <v>60</v>
      </c>
      <c r="C10" s="30">
        <v>24.995999999999999</v>
      </c>
      <c r="D10" s="30">
        <v>24.995999999999999</v>
      </c>
      <c r="E10" s="31">
        <v>8.3320000000000007</v>
      </c>
    </row>
    <row r="11" spans="1:5" x14ac:dyDescent="0.25">
      <c r="A11" s="29" t="s">
        <v>49</v>
      </c>
      <c r="B11" s="30" t="s">
        <v>61</v>
      </c>
      <c r="C11" s="30">
        <v>0</v>
      </c>
      <c r="D11" s="30">
        <v>0</v>
      </c>
      <c r="E11" s="31">
        <v>0</v>
      </c>
    </row>
    <row r="12" spans="1:5" x14ac:dyDescent="0.25">
      <c r="A12" s="29" t="s">
        <v>50</v>
      </c>
      <c r="B12" s="30" t="s">
        <v>62</v>
      </c>
      <c r="C12" s="30">
        <v>0</v>
      </c>
      <c r="D12" s="30">
        <v>15.988</v>
      </c>
      <c r="E12" s="31">
        <v>8.3320000000000007</v>
      </c>
    </row>
    <row r="13" spans="1:5" x14ac:dyDescent="0.25">
      <c r="A13" s="29" t="s">
        <v>51</v>
      </c>
      <c r="B13" s="30" t="s">
        <v>63</v>
      </c>
      <c r="C13" s="30">
        <v>0</v>
      </c>
      <c r="D13" s="30">
        <v>0</v>
      </c>
      <c r="E13" s="31">
        <v>0</v>
      </c>
    </row>
    <row r="14" spans="1:5" x14ac:dyDescent="0.25">
      <c r="A14" s="29" t="s">
        <v>52</v>
      </c>
      <c r="B14" s="30" t="s">
        <v>64</v>
      </c>
      <c r="C14" s="30">
        <v>0</v>
      </c>
      <c r="D14" s="30">
        <v>0</v>
      </c>
      <c r="E14" s="31">
        <v>0</v>
      </c>
    </row>
    <row r="15" spans="1:5" x14ac:dyDescent="0.25">
      <c r="A15" s="29" t="s">
        <v>53</v>
      </c>
      <c r="B15" s="30" t="s">
        <v>65</v>
      </c>
      <c r="C15" s="30">
        <v>0</v>
      </c>
      <c r="D15" s="30">
        <v>14.488</v>
      </c>
      <c r="E15" s="31">
        <v>8.3320000000000007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6"/>
  <sheetViews>
    <sheetView tabSelected="1" workbookViewId="0">
      <selection activeCell="K13" sqref="K13"/>
    </sheetView>
  </sheetViews>
  <sheetFormatPr baseColWidth="10" defaultRowHeight="15" x14ac:dyDescent="0.25"/>
  <cols>
    <col min="1" max="2" width="11.5703125" style="38" customWidth="1"/>
    <col min="3" max="3" width="13.5703125" style="38" bestFit="1" customWidth="1"/>
    <col min="4" max="4" width="16.5703125" style="38" bestFit="1" customWidth="1"/>
    <col min="5" max="5" width="9.5703125" style="38" customWidth="1"/>
    <col min="6" max="6" width="11.5703125" style="38" customWidth="1"/>
    <col min="7" max="7" width="18" style="38" bestFit="1" customWidth="1"/>
    <col min="8" max="8" width="18.5703125" style="38" bestFit="1" customWidth="1"/>
    <col min="9" max="9" width="20.85546875" style="38" bestFit="1" customWidth="1"/>
    <col min="10" max="10" width="11.42578125" style="38"/>
    <col min="11" max="11" width="12.5703125" style="39" customWidth="1"/>
    <col min="12" max="12" width="1.85546875" style="38" customWidth="1"/>
    <col min="13" max="16" width="12.5703125" style="38" customWidth="1"/>
    <col min="17" max="17" width="2" style="38" customWidth="1"/>
    <col min="18" max="18" width="15.28515625" style="38" customWidth="1"/>
    <col min="19" max="16384" width="11.42578125" style="38"/>
  </cols>
  <sheetData>
    <row r="1" spans="1:18" customFormat="1" x14ac:dyDescent="0.25">
      <c r="H1" s="33"/>
      <c r="K1" s="34"/>
      <c r="M1" s="33"/>
      <c r="N1" s="33"/>
      <c r="O1" s="33"/>
      <c r="P1" s="33"/>
      <c r="R1" s="33"/>
    </row>
    <row r="2" spans="1:18" s="35" customFormat="1" ht="91.5" customHeight="1" x14ac:dyDescent="0.25">
      <c r="H2" s="36" t="s">
        <v>67</v>
      </c>
      <c r="K2" s="37" t="s">
        <v>68</v>
      </c>
      <c r="M2" s="37" t="s">
        <v>68</v>
      </c>
      <c r="N2" s="37" t="s">
        <v>68</v>
      </c>
      <c r="O2" s="37" t="s">
        <v>68</v>
      </c>
      <c r="P2" s="36" t="s">
        <v>69</v>
      </c>
      <c r="R2" s="36" t="s">
        <v>70</v>
      </c>
    </row>
    <row r="3" spans="1:18" s="21" customFormat="1" x14ac:dyDescent="0.25">
      <c r="A3"/>
      <c r="B3"/>
      <c r="C3"/>
      <c r="D3"/>
      <c r="E3"/>
      <c r="F3"/>
      <c r="G3"/>
      <c r="H3" s="33" t="str">
        <f>"F5*G5"</f>
        <v>F5*G5</v>
      </c>
      <c r="I3"/>
      <c r="J3"/>
      <c r="K3" s="33"/>
      <c r="L3"/>
      <c r="M3" s="33"/>
      <c r="N3" s="33"/>
      <c r="O3" s="33"/>
      <c r="P3" s="33"/>
      <c r="Q3"/>
      <c r="R3" s="33"/>
    </row>
    <row r="4" spans="1:18" customFormat="1" x14ac:dyDescent="0.25">
      <c r="A4" s="19" t="s">
        <v>23</v>
      </c>
      <c r="B4" s="19" t="s">
        <v>24</v>
      </c>
      <c r="C4" s="20" t="s">
        <v>26</v>
      </c>
      <c r="D4" s="20" t="s">
        <v>4</v>
      </c>
      <c r="E4" s="20"/>
      <c r="F4" s="19" t="s">
        <v>28</v>
      </c>
      <c r="G4" s="20" t="s">
        <v>27</v>
      </c>
      <c r="H4" s="20" t="s">
        <v>29</v>
      </c>
      <c r="I4" s="19" t="s">
        <v>25</v>
      </c>
      <c r="J4" s="20" t="s">
        <v>30</v>
      </c>
      <c r="K4" s="22" t="s">
        <v>31</v>
      </c>
      <c r="L4" s="19"/>
      <c r="M4" s="19" t="s">
        <v>32</v>
      </c>
      <c r="N4" s="19" t="s">
        <v>33</v>
      </c>
      <c r="O4" s="19" t="s">
        <v>34</v>
      </c>
      <c r="P4" s="19" t="s">
        <v>35</v>
      </c>
      <c r="Q4" s="19"/>
      <c r="R4" s="19" t="s">
        <v>36</v>
      </c>
    </row>
    <row r="5" spans="1:18" customFormat="1" x14ac:dyDescent="0.25">
      <c r="A5" s="29" t="s">
        <v>42</v>
      </c>
      <c r="B5" t="s">
        <v>54</v>
      </c>
      <c r="C5" s="1">
        <v>42370</v>
      </c>
      <c r="D5" t="s">
        <v>66</v>
      </c>
      <c r="F5">
        <v>5000</v>
      </c>
      <c r="G5" s="16">
        <v>0.1</v>
      </c>
      <c r="H5" s="33">
        <f>(Tableau1[[#This Row],[Colonne6]]*Tableau1[[#This Row],[Colonne7]])+Tableau1[[#This Row],[Colonne6]]</f>
        <v>5500</v>
      </c>
      <c r="I5">
        <v>500</v>
      </c>
      <c r="J5">
        <v>400</v>
      </c>
      <c r="K5" s="34">
        <f>VLOOKUP(Tableau1[[#This Row],[Colonne1]],'taux charge'!$A$4:$E$16,5,0)</f>
        <v>0.5</v>
      </c>
      <c r="M5" s="33">
        <f>+VLOOKUP(Tableau1[[#This Row],[Colonne1]],cp!$A$4:$E$15,3,0)</f>
        <v>58.991999999999997</v>
      </c>
      <c r="N5" s="33">
        <f>+VLOOKUP(Tableau1[[#This Row],[Colonne1]],cp!$A$4:$E$15,4,0)</f>
        <v>24.995999999999999</v>
      </c>
      <c r="O5" s="33">
        <f>+VLOOKUP(Tableau1[[#This Row],[Colonne1]],cp!$A$4:$E$15,5,0)</f>
        <v>8.3320000000000007</v>
      </c>
      <c r="P5" s="33">
        <f>(((Tableau1[[#This Row],[Colonne8]]*12)+Tableau1[[#This Row],[Colonne9]])*10%)*((Tableau1[[#This Row],[Colonne13]]+Tableau1[[#This Row],[Colonne14]])/25)</f>
        <v>22340.807999999997</v>
      </c>
      <c r="R5" s="33">
        <f>((Tableau1[[#This Row],[Colonne8]]*12)+Tableau1[[#This Row],[Colonne9]]+Tableau1[[#This Row],[Colonne10]]+Tableau1[[#This Row],[Colonne16]])*Tableau1[[#This Row],[Colonne11]]</f>
        <v>44620.403999999995</v>
      </c>
    </row>
    <row r="6" spans="1:18" x14ac:dyDescent="0.25">
      <c r="C6" s="40"/>
      <c r="G6" s="41"/>
      <c r="H6" s="33"/>
      <c r="K6" s="34"/>
      <c r="M6" s="33"/>
      <c r="N6" s="33"/>
      <c r="O6" s="33"/>
      <c r="P6" s="33"/>
      <c r="R6" s="33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N14"/>
  <sheetViews>
    <sheetView workbookViewId="0">
      <selection activeCell="B7" sqref="B7:B13"/>
    </sheetView>
  </sheetViews>
  <sheetFormatPr baseColWidth="10" defaultRowHeight="15" x14ac:dyDescent="0.25"/>
  <cols>
    <col min="2" max="2" width="28" customWidth="1"/>
    <col min="3" max="3" width="9.85546875" customWidth="1"/>
    <col min="4" max="14" width="8.140625" customWidth="1"/>
  </cols>
  <sheetData>
    <row r="3" spans="1:14" ht="15.75" thickBot="1" x14ac:dyDescent="0.3"/>
    <row r="4" spans="1:14" ht="16.5" thickTop="1" thickBot="1" x14ac:dyDescent="0.3">
      <c r="A4" s="2"/>
      <c r="B4" s="6"/>
      <c r="C4" s="7" t="s">
        <v>11</v>
      </c>
      <c r="D4" s="8" t="s">
        <v>12</v>
      </c>
      <c r="E4" s="8" t="s">
        <v>13</v>
      </c>
      <c r="F4" s="8" t="s">
        <v>14</v>
      </c>
      <c r="G4" s="8" t="s">
        <v>15</v>
      </c>
      <c r="H4" s="8" t="s">
        <v>16</v>
      </c>
      <c r="I4" s="8" t="s">
        <v>17</v>
      </c>
      <c r="J4" s="8" t="s">
        <v>18</v>
      </c>
      <c r="K4" s="8" t="s">
        <v>19</v>
      </c>
      <c r="L4" s="8" t="s">
        <v>20</v>
      </c>
      <c r="M4" s="8" t="s">
        <v>21</v>
      </c>
      <c r="N4" s="9" t="s">
        <v>22</v>
      </c>
    </row>
    <row r="5" spans="1:14" ht="15.75" thickTop="1" x14ac:dyDescent="0.25">
      <c r="A5" s="17" t="s">
        <v>5</v>
      </c>
      <c r="B5" s="4" t="s">
        <v>6</v>
      </c>
      <c r="C5" s="3" t="e">
        <f>+SUMPRODUCT((#REF!)*(#REF!=Feuil5!C4)*(#REF!=Feuil5!$A$5))</f>
        <v>#REF!</v>
      </c>
      <c r="D5" s="3" t="e">
        <f>+SUMPRODUCT((#REF!)*(#REF!=Feuil5!D4)*(#REF!=Feuil5!$A$5))</f>
        <v>#REF!</v>
      </c>
      <c r="E5" s="3" t="e">
        <f>+SUMPRODUCT((#REF!)*(#REF!=Feuil5!E4)*(#REF!=Feuil5!$A$5))</f>
        <v>#REF!</v>
      </c>
      <c r="F5" s="3" t="e">
        <f>+SUMPRODUCT((#REF!)*(#REF!=Feuil5!F4)*(#REF!=Feuil5!$A$5))</f>
        <v>#REF!</v>
      </c>
      <c r="G5" s="3" t="e">
        <f>+SUMPRODUCT((#REF!)*(#REF!=Feuil5!G4)*(#REF!=Feuil5!$A$5))</f>
        <v>#REF!</v>
      </c>
      <c r="H5" s="3" t="e">
        <f>+SUMPRODUCT((#REF!)*(#REF!=Feuil5!H4)*(#REF!=Feuil5!$A$5))</f>
        <v>#REF!</v>
      </c>
      <c r="I5" s="3" t="e">
        <f>+SUMPRODUCT((#REF!)*(#REF!=Feuil5!I4)*(#REF!=Feuil5!$A$5))</f>
        <v>#REF!</v>
      </c>
      <c r="J5" s="3" t="e">
        <f>+SUMPRODUCT((#REF!)*(#REF!=Feuil5!J4)*(#REF!=Feuil5!$A$5))</f>
        <v>#REF!</v>
      </c>
      <c r="K5" s="3" t="e">
        <f>+SUMPRODUCT((#REF!)*(#REF!=Feuil5!K4)*(#REF!=Feuil5!$A$5))</f>
        <v>#REF!</v>
      </c>
      <c r="L5" s="3" t="e">
        <f>+SUMPRODUCT((#REF!)*(#REF!=Feuil5!L4)*(#REF!=Feuil5!$A$5))</f>
        <v>#REF!</v>
      </c>
      <c r="M5" s="3" t="e">
        <f>+SUMPRODUCT((#REF!)*(#REF!=Feuil5!M4)*(#REF!=Feuil5!$A$5))</f>
        <v>#REF!</v>
      </c>
      <c r="N5" s="4" t="e">
        <f>+SUMPRODUCT((#REF!)*(#REF!=Feuil5!N4)*(#REF!=Feuil5!$A$5))</f>
        <v>#REF!</v>
      </c>
    </row>
    <row r="6" spans="1:14" x14ac:dyDescent="0.25">
      <c r="A6" s="17"/>
      <c r="B6" s="4" t="s">
        <v>7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"/>
    </row>
    <row r="7" spans="1:14" x14ac:dyDescent="0.25">
      <c r="A7" s="17"/>
      <c r="B7" s="4" t="s">
        <v>8</v>
      </c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3"/>
    </row>
    <row r="8" spans="1:14" x14ac:dyDescent="0.25">
      <c r="A8" s="17"/>
      <c r="B8" s="4" t="s">
        <v>9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3"/>
    </row>
    <row r="9" spans="1:14" x14ac:dyDescent="0.25">
      <c r="A9" s="17"/>
      <c r="B9" s="4" t="s">
        <v>10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3"/>
    </row>
    <row r="10" spans="1:14" x14ac:dyDescent="0.25">
      <c r="A10" s="17"/>
      <c r="B10" s="4" t="s">
        <v>0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3"/>
    </row>
    <row r="11" spans="1:14" x14ac:dyDescent="0.25">
      <c r="A11" s="17"/>
      <c r="B11" s="4" t="s">
        <v>1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3"/>
    </row>
    <row r="12" spans="1:14" x14ac:dyDescent="0.25">
      <c r="A12" s="17"/>
      <c r="B12" s="4" t="s">
        <v>2</v>
      </c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3"/>
    </row>
    <row r="13" spans="1:14" ht="15.75" thickBot="1" x14ac:dyDescent="0.3">
      <c r="A13" s="18"/>
      <c r="B13" s="5" t="s">
        <v>3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5"/>
    </row>
    <row r="14" spans="1:14" ht="15.75" thickTop="1" x14ac:dyDescent="0.25"/>
  </sheetData>
  <mergeCells count="1">
    <mergeCell ref="A5:A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E15"/>
  <sheetViews>
    <sheetView workbookViewId="0">
      <selection activeCell="G9" sqref="G9"/>
    </sheetView>
  </sheetViews>
  <sheetFormatPr baseColWidth="10" defaultRowHeight="15" x14ac:dyDescent="0.25"/>
  <sheetData>
    <row r="3" spans="1:5" x14ac:dyDescent="0.25">
      <c r="C3" t="s">
        <v>71</v>
      </c>
      <c r="D3" t="s">
        <v>72</v>
      </c>
      <c r="E3" t="s">
        <v>73</v>
      </c>
    </row>
    <row r="4" spans="1:5" x14ac:dyDescent="0.25">
      <c r="A4" s="29" t="s">
        <v>42</v>
      </c>
      <c r="B4" s="30" t="s">
        <v>54</v>
      </c>
      <c r="C4" s="30">
        <v>8000</v>
      </c>
      <c r="D4" s="30">
        <v>4000</v>
      </c>
      <c r="E4" s="42">
        <f>D4/C4</f>
        <v>0.5</v>
      </c>
    </row>
    <row r="5" spans="1:5" x14ac:dyDescent="0.25">
      <c r="A5" s="29" t="s">
        <v>43</v>
      </c>
      <c r="B5" s="30" t="s">
        <v>55</v>
      </c>
      <c r="C5" s="30">
        <v>5000</v>
      </c>
      <c r="D5" s="30">
        <v>2400</v>
      </c>
      <c r="E5" s="42">
        <f t="shared" ref="E5:E15" si="0">D5/C5</f>
        <v>0.48</v>
      </c>
    </row>
    <row r="6" spans="1:5" x14ac:dyDescent="0.25">
      <c r="A6" s="29" t="s">
        <v>44</v>
      </c>
      <c r="B6" s="30" t="s">
        <v>56</v>
      </c>
      <c r="C6" s="30">
        <v>4000</v>
      </c>
      <c r="D6" s="30">
        <v>1800</v>
      </c>
      <c r="E6" s="42">
        <f t="shared" si="0"/>
        <v>0.45</v>
      </c>
    </row>
    <row r="7" spans="1:5" x14ac:dyDescent="0.25">
      <c r="A7" s="29" t="s">
        <v>45</v>
      </c>
      <c r="B7" s="30" t="s">
        <v>57</v>
      </c>
      <c r="C7" s="30">
        <v>3000</v>
      </c>
      <c r="D7" s="30">
        <v>1450</v>
      </c>
      <c r="E7" s="42">
        <f t="shared" si="0"/>
        <v>0.48333333333333334</v>
      </c>
    </row>
    <row r="8" spans="1:5" x14ac:dyDescent="0.25">
      <c r="A8" s="29" t="s">
        <v>46</v>
      </c>
      <c r="B8" s="30" t="s">
        <v>58</v>
      </c>
      <c r="C8" s="30">
        <v>3000</v>
      </c>
      <c r="D8" s="30">
        <v>1450</v>
      </c>
      <c r="E8" s="42">
        <f t="shared" si="0"/>
        <v>0.48333333333333334</v>
      </c>
    </row>
    <row r="9" spans="1:5" x14ac:dyDescent="0.25">
      <c r="A9" s="29" t="s">
        <v>47</v>
      </c>
      <c r="B9" s="30" t="s">
        <v>59</v>
      </c>
      <c r="C9" s="30">
        <v>3000</v>
      </c>
      <c r="D9" s="30">
        <v>1450</v>
      </c>
      <c r="E9" s="42">
        <f t="shared" si="0"/>
        <v>0.48333333333333334</v>
      </c>
    </row>
    <row r="10" spans="1:5" x14ac:dyDescent="0.25">
      <c r="A10" s="29" t="s">
        <v>48</v>
      </c>
      <c r="B10" s="30" t="s">
        <v>60</v>
      </c>
      <c r="C10" s="30">
        <v>3000</v>
      </c>
      <c r="D10" s="30">
        <v>1450</v>
      </c>
      <c r="E10" s="42">
        <f t="shared" si="0"/>
        <v>0.48333333333333334</v>
      </c>
    </row>
    <row r="11" spans="1:5" x14ac:dyDescent="0.25">
      <c r="A11" s="29" t="s">
        <v>49</v>
      </c>
      <c r="B11" s="30" t="s">
        <v>61</v>
      </c>
      <c r="C11" s="30">
        <v>3000</v>
      </c>
      <c r="D11" s="30">
        <v>1450</v>
      </c>
      <c r="E11" s="42">
        <f t="shared" si="0"/>
        <v>0.48333333333333334</v>
      </c>
    </row>
    <row r="12" spans="1:5" x14ac:dyDescent="0.25">
      <c r="A12" s="29" t="s">
        <v>50</v>
      </c>
      <c r="B12" s="30" t="s">
        <v>62</v>
      </c>
      <c r="C12" s="30">
        <v>3000</v>
      </c>
      <c r="D12" s="30">
        <v>1450</v>
      </c>
      <c r="E12" s="42">
        <f t="shared" si="0"/>
        <v>0.48333333333333334</v>
      </c>
    </row>
    <row r="13" spans="1:5" x14ac:dyDescent="0.25">
      <c r="A13" s="29" t="s">
        <v>51</v>
      </c>
      <c r="B13" s="30" t="s">
        <v>63</v>
      </c>
      <c r="C13" s="30">
        <v>3000</v>
      </c>
      <c r="D13" s="30">
        <v>1450</v>
      </c>
      <c r="E13" s="42">
        <f t="shared" si="0"/>
        <v>0.48333333333333334</v>
      </c>
    </row>
    <row r="14" spans="1:5" x14ac:dyDescent="0.25">
      <c r="A14" s="29" t="s">
        <v>52</v>
      </c>
      <c r="B14" s="30" t="s">
        <v>64</v>
      </c>
      <c r="C14" s="30">
        <v>3000</v>
      </c>
      <c r="D14" s="30">
        <v>1450</v>
      </c>
      <c r="E14" s="42">
        <f t="shared" si="0"/>
        <v>0.48333333333333334</v>
      </c>
    </row>
    <row r="15" spans="1:5" x14ac:dyDescent="0.25">
      <c r="A15" s="29" t="s">
        <v>53</v>
      </c>
      <c r="B15" s="30" t="s">
        <v>65</v>
      </c>
      <c r="C15" s="30">
        <v>3000</v>
      </c>
      <c r="D15" s="30">
        <v>1450</v>
      </c>
      <c r="E15" s="42">
        <f t="shared" si="0"/>
        <v>0.48333333333333334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cp</vt:lpstr>
      <vt:lpstr>BASE</vt:lpstr>
      <vt:lpstr>Feuil5</vt:lpstr>
      <vt:lpstr>taux charge</vt:lpstr>
      <vt:lpstr>SAL_BRUT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Fumar</dc:creator>
  <cp:lastModifiedBy>Frederique Fumar</cp:lastModifiedBy>
  <dcterms:created xsi:type="dcterms:W3CDTF">2016-10-20T06:01:00Z</dcterms:created>
  <dcterms:modified xsi:type="dcterms:W3CDTF">2016-10-21T11:10:51Z</dcterms:modified>
</cp:coreProperties>
</file>