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annick.matufuana\Desktop\"/>
    </mc:Choice>
  </mc:AlternateContent>
  <bookViews>
    <workbookView xWindow="0" yWindow="0" windowWidth="15330" windowHeight="8190"/>
  </bookViews>
  <sheets>
    <sheet name="BL" sheetId="1" r:id="rId1"/>
    <sheet name="INVENTORY BALANCE" sheetId="7" r:id="rId2"/>
    <sheet name="SORTIES" sheetId="6" r:id="rId3"/>
    <sheet name="RECEPTION" sheetId="4" r:id="rId4"/>
    <sheet name="Produits " sheetId="2" r:id="rId5"/>
    <sheet name="Autre" sheetId="9" r:id="rId6"/>
    <sheet name="bdd_enseignes" sheetId="10" r:id="rId7"/>
  </sheets>
  <externalReferences>
    <externalReference r:id="rId8"/>
    <externalReference r:id="rId9"/>
  </externalReferences>
  <definedNames>
    <definedName name="listeEnseignes">OFFSET(bdd_enseignes!$A$1,1,,COUNTA(bdd_enseignes!$A:$A)-1,8)</definedName>
    <definedName name="listeProduits">'Produits '!$A$1:$B$36</definedName>
  </definedNames>
  <calcPr calcId="162913"/>
</workbook>
</file>

<file path=xl/calcChain.xml><?xml version="1.0" encoding="utf-8"?>
<calcChain xmlns="http://schemas.openxmlformats.org/spreadsheetml/2006/main">
  <c r="C28" i="1" l="1"/>
  <c r="C29" i="1"/>
  <c r="C30" i="1"/>
  <c r="C31" i="1"/>
  <c r="C32" i="1"/>
  <c r="C33" i="1"/>
  <c r="C34" i="1"/>
  <c r="C35" i="1"/>
  <c r="C36" i="1"/>
  <c r="C37" i="1"/>
  <c r="C27" i="1"/>
  <c r="A11" i="1" l="1"/>
  <c r="A12" i="1"/>
  <c r="A13" i="1"/>
  <c r="A14" i="1"/>
  <c r="F14" i="1" s="1"/>
  <c r="A10" i="1"/>
  <c r="A9" i="1"/>
  <c r="F12" i="1" l="1"/>
  <c r="F11" i="1"/>
  <c r="F13" i="1"/>
  <c r="F10" i="1"/>
  <c r="B2" i="9"/>
  <c r="J10" i="9"/>
  <c r="J25" i="9"/>
  <c r="J24" i="9"/>
  <c r="J23" i="9"/>
  <c r="J22" i="9"/>
  <c r="J21" i="9"/>
  <c r="J20" i="9"/>
  <c r="J19" i="9"/>
  <c r="J18" i="9"/>
  <c r="J17" i="9"/>
  <c r="J16" i="9"/>
  <c r="J15" i="9"/>
  <c r="J14" i="9"/>
  <c r="J13" i="9"/>
  <c r="J12" i="9"/>
  <c r="J11" i="9"/>
  <c r="J9" i="9"/>
  <c r="J8" i="9"/>
  <c r="J7" i="9"/>
  <c r="J6" i="9"/>
  <c r="J26" i="9" l="1"/>
  <c r="C39" i="1"/>
  <c r="C40" i="1"/>
  <c r="C41" i="1"/>
  <c r="C42" i="1"/>
  <c r="C43" i="1"/>
  <c r="C44" i="1"/>
  <c r="C45" i="1"/>
  <c r="C46" i="1"/>
  <c r="C47" i="1"/>
  <c r="C48" i="1"/>
  <c r="W5" i="9"/>
  <c r="T5" i="9"/>
  <c r="Q5" i="9"/>
  <c r="I2" i="9"/>
  <c r="C18" i="1"/>
  <c r="A2" i="9"/>
  <c r="F2" i="9"/>
  <c r="C2" i="9" s="1"/>
  <c r="E2" i="9"/>
  <c r="H2" i="9"/>
  <c r="G2" i="9"/>
  <c r="D2" i="9"/>
  <c r="B3" i="7" l="1"/>
  <c r="B4" i="7"/>
  <c r="B5" i="7"/>
  <c r="B6" i="7"/>
  <c r="B7" i="7"/>
  <c r="B8" i="7"/>
  <c r="B9" i="7"/>
  <c r="B10" i="7"/>
  <c r="B11" i="7"/>
  <c r="B12" i="7"/>
  <c r="B13" i="7"/>
  <c r="B14" i="7"/>
  <c r="B15" i="7"/>
  <c r="B16" i="7"/>
  <c r="B17" i="7"/>
  <c r="B18" i="7"/>
  <c r="C45" i="6"/>
  <c r="C44" i="6"/>
  <c r="C43" i="6"/>
  <c r="C42" i="6"/>
  <c r="C40" i="6"/>
  <c r="C39" i="6"/>
  <c r="AB31" i="6"/>
  <c r="AA31" i="6"/>
  <c r="Z31" i="6"/>
  <c r="Y31" i="6"/>
  <c r="X31" i="6"/>
  <c r="W31" i="6"/>
  <c r="V31" i="6"/>
  <c r="U31" i="6"/>
  <c r="T31" i="6"/>
  <c r="S31" i="6"/>
  <c r="R31" i="6"/>
  <c r="P31" i="6"/>
  <c r="O31" i="6"/>
  <c r="N31" i="6"/>
  <c r="M31" i="6"/>
  <c r="L31" i="6"/>
  <c r="K31" i="6"/>
  <c r="J31" i="6"/>
  <c r="Q31" i="6"/>
  <c r="AD28" i="6"/>
  <c r="AD24" i="6"/>
  <c r="AD23" i="6"/>
  <c r="AD22" i="6"/>
  <c r="AD21" i="6"/>
  <c r="AD20" i="6"/>
  <c r="AD19" i="6"/>
  <c r="AD18" i="6"/>
  <c r="AD17" i="6"/>
  <c r="AD16" i="6"/>
  <c r="AD15" i="6"/>
  <c r="AD14" i="6"/>
  <c r="AD13" i="6"/>
  <c r="AD12" i="6"/>
  <c r="AD11" i="6"/>
  <c r="AD10" i="6"/>
  <c r="C38" i="6" s="1"/>
  <c r="AD9" i="6"/>
  <c r="AD8" i="6"/>
  <c r="AD7" i="6"/>
  <c r="AD6" i="6"/>
  <c r="C41" i="6" s="1"/>
  <c r="AD5" i="6"/>
  <c r="C54" i="4"/>
  <c r="C53" i="4"/>
  <c r="C52" i="4"/>
  <c r="C51" i="4"/>
  <c r="C50" i="4"/>
  <c r="C48" i="4"/>
  <c r="C47" i="4"/>
  <c r="C46" i="4"/>
  <c r="T39" i="4"/>
  <c r="S39" i="4"/>
  <c r="R39" i="4"/>
  <c r="Q39" i="4"/>
  <c r="P39" i="4"/>
  <c r="O39" i="4"/>
  <c r="M39" i="4"/>
  <c r="L39" i="4"/>
  <c r="K39" i="4"/>
  <c r="J39" i="4"/>
  <c r="I39" i="4"/>
  <c r="H39" i="4"/>
  <c r="G39" i="4"/>
  <c r="F39" i="4"/>
  <c r="E39" i="4"/>
  <c r="V36" i="4"/>
  <c r="V35" i="4"/>
  <c r="V34" i="4"/>
  <c r="V33" i="4"/>
  <c r="V32" i="4"/>
  <c r="V31" i="4"/>
  <c r="V30" i="4"/>
  <c r="V29" i="4"/>
  <c r="V28" i="4"/>
  <c r="V27" i="4"/>
  <c r="V26" i="4"/>
  <c r="V25" i="4"/>
  <c r="V24" i="4"/>
  <c r="V23" i="4"/>
  <c r="V22" i="4"/>
  <c r="V21" i="4"/>
  <c r="V20" i="4"/>
  <c r="V19" i="4"/>
  <c r="V18" i="4"/>
  <c r="V17" i="4"/>
  <c r="V16" i="4"/>
  <c r="V15" i="4"/>
  <c r="V14" i="4"/>
  <c r="V13" i="4"/>
  <c r="V12" i="4"/>
  <c r="V11" i="4"/>
  <c r="N10" i="4"/>
  <c r="V10" i="4" s="1"/>
  <c r="V9" i="4"/>
  <c r="V8" i="4"/>
  <c r="C45" i="4" s="1"/>
  <c r="V7" i="4"/>
  <c r="V6" i="4"/>
  <c r="V5" i="4"/>
  <c r="V39" i="4" l="1"/>
  <c r="AD31" i="6"/>
  <c r="C37" i="6"/>
  <c r="N39" i="4"/>
  <c r="C49" i="4"/>
  <c r="C21" i="1" l="1"/>
  <c r="F9" i="1"/>
  <c r="Y5" i="9"/>
  <c r="AA5" i="9" l="1"/>
  <c r="R5" i="9"/>
  <c r="J5" i="9"/>
  <c r="U5" i="9"/>
  <c r="X5" i="9"/>
  <c r="M5" i="9"/>
  <c r="K5" i="9"/>
  <c r="L5" i="9"/>
  <c r="V5" i="9"/>
  <c r="AB5" i="9"/>
  <c r="Z5" i="9"/>
  <c r="N5" i="9"/>
  <c r="S5" i="9"/>
  <c r="O5" i="9"/>
  <c r="P5" i="9"/>
</calcChain>
</file>

<file path=xl/sharedStrings.xml><?xml version="1.0" encoding="utf-8"?>
<sst xmlns="http://schemas.openxmlformats.org/spreadsheetml/2006/main" count="264" uniqueCount="166">
  <si>
    <t xml:space="preserve">Order No.          </t>
  </si>
  <si>
    <t>Order date</t>
  </si>
  <si>
    <t>Cust</t>
  </si>
  <si>
    <t>Page</t>
  </si>
  <si>
    <t>1/1</t>
  </si>
  <si>
    <r>
      <t xml:space="preserve">Delivery adress </t>
    </r>
    <r>
      <rPr>
        <b/>
        <i/>
        <sz val="8"/>
        <color rgb="FF000000"/>
        <rFont val="Arial"/>
        <family val="2"/>
      </rPr>
      <t>Adresse de livraison</t>
    </r>
  </si>
  <si>
    <r>
      <t xml:space="preserve">Customer   </t>
    </r>
    <r>
      <rPr>
        <b/>
        <i/>
        <sz val="8"/>
        <color rgb="FF000000"/>
        <rFont val="Arial"/>
        <family val="2"/>
      </rPr>
      <t>Client</t>
    </r>
  </si>
  <si>
    <t xml:space="preserve">Votre Référence </t>
  </si>
  <si>
    <t>Votre commande</t>
  </si>
  <si>
    <t>Your order</t>
  </si>
  <si>
    <t>Date de livraison</t>
  </si>
  <si>
    <t>Delivery date</t>
  </si>
  <si>
    <t>Notre Référence</t>
  </si>
  <si>
    <t>Conditions de livraison</t>
  </si>
  <si>
    <t>Term of delivery</t>
  </si>
  <si>
    <t>Mode de Livraison</t>
  </si>
  <si>
    <t>Delivery mode</t>
  </si>
  <si>
    <t>Pos</t>
  </si>
  <si>
    <t>Référence</t>
  </si>
  <si>
    <t>Reference</t>
  </si>
  <si>
    <t>Description</t>
  </si>
  <si>
    <t>Delivered</t>
  </si>
  <si>
    <t>Remain</t>
  </si>
  <si>
    <t>Livré</t>
  </si>
  <si>
    <t>Reliquat</t>
  </si>
  <si>
    <t>PRODUITES</t>
  </si>
  <si>
    <t>VIERGES</t>
  </si>
  <si>
    <t>19220-01</t>
  </si>
  <si>
    <t>19320-01</t>
  </si>
  <si>
    <t>19420-01</t>
  </si>
  <si>
    <t>19100-01</t>
  </si>
  <si>
    <t>19103-01</t>
  </si>
  <si>
    <t>19120-01</t>
  </si>
  <si>
    <t>19501-01</t>
  </si>
  <si>
    <t>19503-01</t>
  </si>
  <si>
    <t>19520-01</t>
  </si>
  <si>
    <t>19513-01</t>
  </si>
  <si>
    <t>19601-01</t>
  </si>
  <si>
    <t>19603-01</t>
  </si>
  <si>
    <t>19620-01</t>
  </si>
  <si>
    <t>19700-01</t>
  </si>
  <si>
    <t>19720-01</t>
  </si>
  <si>
    <t>19800-01</t>
  </si>
  <si>
    <t>19820-01</t>
  </si>
  <si>
    <t>18210-00</t>
  </si>
  <si>
    <t>18210-30</t>
  </si>
  <si>
    <t>18220-30</t>
  </si>
  <si>
    <t>18220-10</t>
  </si>
  <si>
    <t>18220-00</t>
  </si>
  <si>
    <t>18310-00</t>
  </si>
  <si>
    <t>18310-30</t>
  </si>
  <si>
    <t>18320-10</t>
  </si>
  <si>
    <t>18320-30</t>
  </si>
  <si>
    <t>18320-00</t>
  </si>
  <si>
    <t>18311-00</t>
  </si>
  <si>
    <t>18410-00</t>
  </si>
  <si>
    <t xml:space="preserve">ALAM PRODUCTION </t>
  </si>
  <si>
    <t xml:space="preserve">ENTREE STOCK PAR REFERENCE </t>
  </si>
  <si>
    <t xml:space="preserve">TOTAL ENTREE </t>
  </si>
  <si>
    <t>DATE DE RECEPTION</t>
  </si>
  <si>
    <t xml:space="preserve">ENSEIGNE </t>
  </si>
  <si>
    <t>NOM MAGASIN</t>
  </si>
  <si>
    <t>13413-00</t>
  </si>
  <si>
    <t>66110-00</t>
  </si>
  <si>
    <t>66122-01</t>
  </si>
  <si>
    <t>66122-02</t>
  </si>
  <si>
    <t>19210-01</t>
  </si>
  <si>
    <t>19220-00</t>
  </si>
  <si>
    <t>19320-00</t>
  </si>
  <si>
    <t>19323-00</t>
  </si>
  <si>
    <t>19323-01</t>
  </si>
  <si>
    <t>19420-00</t>
  </si>
  <si>
    <t>JANVIER</t>
  </si>
  <si>
    <t>ALIMERKA</t>
  </si>
  <si>
    <t>T038</t>
  </si>
  <si>
    <t xml:space="preserve">FEVRIER </t>
  </si>
  <si>
    <t>ITM</t>
  </si>
  <si>
    <t>GRAND TOTAL</t>
  </si>
  <si>
    <t>TOTAL PAR REFERENCE</t>
  </si>
  <si>
    <t>TOTAL PAR ENSEIGNE</t>
  </si>
  <si>
    <t>CASTO</t>
  </si>
  <si>
    <t>BRICO</t>
  </si>
  <si>
    <t>SUPER U</t>
  </si>
  <si>
    <t>NETTO</t>
  </si>
  <si>
    <t>CRF MARKET</t>
  </si>
  <si>
    <t>U</t>
  </si>
  <si>
    <t>MR BRICOLAGE</t>
  </si>
  <si>
    <t xml:space="preserve">CRF </t>
  </si>
  <si>
    <t>P = produites</t>
  </si>
  <si>
    <t>V = vierges</t>
  </si>
  <si>
    <t xml:space="preserve">SORTIES STOCK PAR REFERENCE </t>
  </si>
  <si>
    <t>TOTAL SORTIES</t>
  </si>
  <si>
    <t>DATE DE SORTIE</t>
  </si>
  <si>
    <t>19220-01 P</t>
  </si>
  <si>
    <t>19220-01 V</t>
  </si>
  <si>
    <t>19320-01 P</t>
  </si>
  <si>
    <t>19320-01 V</t>
  </si>
  <si>
    <t>19323-01 P</t>
  </si>
  <si>
    <t>19323-01 V</t>
  </si>
  <si>
    <t>DEFECTUEUSES</t>
  </si>
  <si>
    <t>ALAM</t>
  </si>
  <si>
    <t>STOCK</t>
  </si>
  <si>
    <t>Code article</t>
  </si>
  <si>
    <t>Nom Magasin</t>
  </si>
  <si>
    <t>Adresse</t>
  </si>
  <si>
    <t>CP</t>
  </si>
  <si>
    <t>VILLE</t>
  </si>
  <si>
    <t>TEL</t>
  </si>
  <si>
    <t>Contact</t>
  </si>
  <si>
    <t>ADRESSE</t>
  </si>
  <si>
    <t>CONTACT</t>
  </si>
  <si>
    <t>Enseigne</t>
  </si>
  <si>
    <t>Order Date</t>
  </si>
  <si>
    <t>CRM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</si>
  <si>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</si>
  <si>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</si>
  <si>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</si>
  <si>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</si>
  <si>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</si>
  <si>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</si>
  <si>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</si>
  <si>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</si>
  <si>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</si>
  <si>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</si>
  <si>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</si>
  <si>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</si>
  <si>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</si>
  <si>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</si>
  <si>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</si>
  <si>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</si>
  <si>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</si>
  <si>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</si>
  <si>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</si>
  <si>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</si>
  <si>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Produit 21</t>
  </si>
  <si>
    <t>Produit 22</t>
  </si>
  <si>
    <t>Produit 23</t>
  </si>
  <si>
    <t>Produit 24</t>
  </si>
  <si>
    <t>Produit 25</t>
  </si>
  <si>
    <t>Produit 26</t>
  </si>
  <si>
    <t>Produit 27</t>
  </si>
  <si>
    <t>Produit 28</t>
  </si>
  <si>
    <t>Produit 29</t>
  </si>
  <si>
    <t>Produit 30</t>
  </si>
  <si>
    <t>Produit 31</t>
  </si>
  <si>
    <t>Produit 32</t>
  </si>
  <si>
    <t>Produit 33</t>
  </si>
  <si>
    <t>Produit 34</t>
  </si>
  <si>
    <t>Produit 35</t>
  </si>
  <si>
    <t>Produit 36</t>
  </si>
  <si>
    <t>REF CRM</t>
  </si>
  <si>
    <t>Castorama</t>
  </si>
  <si>
    <t>Coignieres</t>
  </si>
  <si>
    <t>76 route Nationale 10</t>
  </si>
  <si>
    <t>Mme DUPONT Corinne</t>
  </si>
  <si>
    <t xml:space="preserve">Intermarche </t>
  </si>
  <si>
    <t>Luçon</t>
  </si>
  <si>
    <t xml:space="preserve">97 Rue du Président de Gaulle </t>
  </si>
  <si>
    <t>Lucon</t>
  </si>
  <si>
    <t>Mr DURAND Paul</t>
  </si>
  <si>
    <t xml:space="preserve">Leroy Merlin </t>
  </si>
  <si>
    <t>Bois d'Arcy</t>
  </si>
  <si>
    <t>Zac de la croix Bonnet, Avenue Fritz Lang</t>
  </si>
  <si>
    <t xml:space="preserve">Mme PAUL Celemence </t>
  </si>
  <si>
    <t>02.51.56.11.24.</t>
  </si>
  <si>
    <t>01.30.14.28.28.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</si>
</sst>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000"/>
    <numFmt numFmtId="165" formatCode="00\.00\.00\.00\.00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0"/>
      <name val="Arial"/>
      <family val="2"/>
    </font>
    <font>
      <b/>
      <i/>
      <sz val="8"/>
      <color rgb="FF000000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b/>
      <sz val="10"/>
      <color theme="1"/>
      <name val="Arial"/>
      <family val="2"/>
    </font>
    <font>
      <b/>
      <i/>
      <sz val="8"/>
      <color theme="1"/>
      <name val="Arial"/>
      <family val="2"/>
    </font>
    <font>
      <sz val="10"/>
      <name val="Times New Roman"/>
      <family val="1"/>
    </font>
    <font>
      <sz val="10"/>
      <color theme="1"/>
      <name val="Times New Roman"/>
      <family val="1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Arial"/>
      <family val="2"/>
    </font>
    <font>
      <sz val="10"/>
      <color theme="1"/>
      <name val="Arial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color theme="0"/>
      <name val="Arial"/>
      <family val="2"/>
    </font>
    <font>
      <sz val="11"/>
      <color rgb="FF0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60">
    <border>
      <left/>
      <right/>
      <top/>
      <bottom/>
      <diagonal/>
    </border>
    <border>
      <left/>
      <right style="thin">
        <color rgb="FF7AC143"/>
      </right>
      <top/>
      <bottom/>
      <diagonal/>
    </border>
    <border>
      <left style="thin">
        <color rgb="FF7AC143"/>
      </left>
      <right style="thin">
        <color rgb="FF7AC143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185">
    <xf numFmtId="0" fontId="0" fillId="0" borderId="0" xfId="0"/>
    <xf numFmtId="0" fontId="2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" fontId="7" fillId="0" borderId="0" xfId="0" applyNumberFormat="1" applyFont="1"/>
    <xf numFmtId="0" fontId="11" fillId="0" borderId="0" xfId="0" applyFont="1"/>
    <xf numFmtId="0" fontId="0" fillId="0" borderId="0" xfId="0" applyBorder="1"/>
    <xf numFmtId="0" fontId="0" fillId="0" borderId="0" xfId="0" applyBorder="1" applyAlignment="1">
      <alignment horizontal="center"/>
    </xf>
    <xf numFmtId="0" fontId="13" fillId="0" borderId="2" xfId="0" applyFont="1" applyBorder="1" applyAlignment="1"/>
    <xf numFmtId="0" fontId="14" fillId="0" borderId="2" xfId="0" applyFont="1" applyBorder="1" applyAlignment="1" applyProtection="1">
      <protection locked="0"/>
    </xf>
    <xf numFmtId="0" fontId="6" fillId="0" borderId="1" xfId="0" applyFont="1" applyBorder="1" applyAlignment="1"/>
    <xf numFmtId="0" fontId="6" fillId="0" borderId="2" xfId="0" applyFont="1" applyBorder="1" applyAlignment="1"/>
    <xf numFmtId="0" fontId="16" fillId="0" borderId="0" xfId="0" applyFont="1"/>
    <xf numFmtId="0" fontId="15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4" borderId="11" xfId="0" applyFont="1" applyFill="1" applyBorder="1" applyAlignment="1">
      <alignment horizontal="center"/>
    </xf>
    <xf numFmtId="0" fontId="1" fillId="4" borderId="12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/>
    </xf>
    <xf numFmtId="0" fontId="1" fillId="4" borderId="14" xfId="0" applyFont="1" applyFill="1" applyBorder="1" applyAlignment="1">
      <alignment horizontal="center"/>
    </xf>
    <xf numFmtId="0" fontId="1" fillId="0" borderId="0" xfId="0" applyFont="1"/>
    <xf numFmtId="0" fontId="1" fillId="0" borderId="19" xfId="0" applyFont="1" applyBorder="1" applyAlignment="1">
      <alignment horizontal="center" vertical="center" wrapText="1"/>
    </xf>
    <xf numFmtId="16" fontId="0" fillId="0" borderId="16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0" fontId="1" fillId="6" borderId="17" xfId="0" applyFont="1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1" fillId="6" borderId="27" xfId="0" applyFont="1" applyFill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5" xfId="0" applyBorder="1" applyAlignment="1">
      <alignment horizontal="center"/>
    </xf>
    <xf numFmtId="0" fontId="1" fillId="0" borderId="29" xfId="0" applyFont="1" applyBorder="1"/>
    <xf numFmtId="0" fontId="0" fillId="0" borderId="29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7" xfId="0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19" fillId="3" borderId="5" xfId="0" applyFont="1" applyFill="1" applyBorder="1" applyAlignment="1">
      <alignment horizontal="center"/>
    </xf>
    <xf numFmtId="0" fontId="19" fillId="3" borderId="6" xfId="0" applyFont="1" applyFill="1" applyBorder="1" applyAlignment="1">
      <alignment horizontal="center"/>
    </xf>
    <xf numFmtId="0" fontId="19" fillId="3" borderId="7" xfId="0" applyFont="1" applyFill="1" applyBorder="1" applyAlignment="1">
      <alignment horizontal="center"/>
    </xf>
    <xf numFmtId="0" fontId="1" fillId="4" borderId="34" xfId="0" applyFont="1" applyFill="1" applyBorder="1" applyAlignment="1">
      <alignment horizontal="center"/>
    </xf>
    <xf numFmtId="0" fontId="1" fillId="4" borderId="35" xfId="0" applyFont="1" applyFill="1" applyBorder="1" applyAlignment="1">
      <alignment horizontal="center"/>
    </xf>
    <xf numFmtId="0" fontId="1" fillId="4" borderId="36" xfId="0" applyFont="1" applyFill="1" applyBorder="1" applyAlignment="1">
      <alignment horizontal="center"/>
    </xf>
    <xf numFmtId="0" fontId="0" fillId="0" borderId="38" xfId="0" applyBorder="1" applyAlignment="1">
      <alignment horizontal="center"/>
    </xf>
    <xf numFmtId="0" fontId="1" fillId="6" borderId="39" xfId="0" applyFont="1" applyFill="1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18" fillId="8" borderId="42" xfId="0" applyFont="1" applyFill="1" applyBorder="1" applyAlignment="1">
      <alignment horizontal="center"/>
    </xf>
    <xf numFmtId="0" fontId="18" fillId="8" borderId="43" xfId="0" applyFont="1" applyFill="1" applyBorder="1" applyAlignment="1">
      <alignment horizontal="center"/>
    </xf>
    <xf numFmtId="0" fontId="18" fillId="8" borderId="44" xfId="0" applyFont="1" applyFill="1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4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6" fillId="0" borderId="17" xfId="1" applyNumberFormat="1" applyBorder="1" applyAlignment="1">
      <alignment horizontal="center"/>
    </xf>
    <xf numFmtId="0" fontId="6" fillId="0" borderId="17" xfId="1" applyBorder="1"/>
    <xf numFmtId="0" fontId="6" fillId="0" borderId="47" xfId="2" applyNumberFormat="1" applyBorder="1" applyAlignment="1">
      <alignment horizontal="center"/>
    </xf>
    <xf numFmtId="0" fontId="6" fillId="0" borderId="48" xfId="1" applyBorder="1"/>
    <xf numFmtId="0" fontId="6" fillId="0" borderId="47" xfId="1" applyNumberFormat="1" applyBorder="1" applyAlignment="1">
      <alignment horizontal="center"/>
    </xf>
    <xf numFmtId="0" fontId="6" fillId="0" borderId="47" xfId="1" applyNumberFormat="1" applyFont="1" applyBorder="1" applyAlignment="1">
      <alignment horizontal="center"/>
    </xf>
    <xf numFmtId="0" fontId="3" fillId="10" borderId="47" xfId="1" applyFont="1" applyFill="1" applyBorder="1" applyAlignment="1">
      <alignment horizontal="center"/>
    </xf>
    <xf numFmtId="0" fontId="21" fillId="10" borderId="48" xfId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Border="1" applyAlignment="1">
      <alignment horizontal="center" vertical="center"/>
    </xf>
    <xf numFmtId="14" fontId="1" fillId="3" borderId="31" xfId="0" applyNumberFormat="1" applyFont="1" applyFill="1" applyBorder="1" applyAlignment="1">
      <alignment horizontal="center"/>
    </xf>
    <xf numFmtId="14" fontId="1" fillId="3" borderId="32" xfId="0" applyNumberFormat="1" applyFont="1" applyFill="1" applyBorder="1" applyAlignment="1">
      <alignment horizontal="center"/>
    </xf>
    <xf numFmtId="14" fontId="0" fillId="0" borderId="8" xfId="0" applyNumberFormat="1" applyBorder="1" applyAlignment="1">
      <alignment horizontal="center"/>
    </xf>
    <xf numFmtId="14" fontId="1" fillId="4" borderId="33" xfId="0" applyNumberFormat="1" applyFont="1" applyFill="1" applyBorder="1" applyAlignment="1">
      <alignment horizontal="center"/>
    </xf>
    <xf numFmtId="14" fontId="0" fillId="0" borderId="16" xfId="0" applyNumberFormat="1" applyBorder="1" applyAlignment="1">
      <alignment horizontal="center"/>
    </xf>
    <xf numFmtId="14" fontId="0" fillId="0" borderId="37" xfId="0" applyNumberFormat="1" applyBorder="1" applyAlignment="1">
      <alignment horizontal="center"/>
    </xf>
    <xf numFmtId="14" fontId="0" fillId="0" borderId="41" xfId="0" applyNumberFormat="1" applyBorder="1" applyAlignment="1">
      <alignment horizontal="center"/>
    </xf>
    <xf numFmtId="14" fontId="0" fillId="0" borderId="0" xfId="0" applyNumberFormat="1"/>
    <xf numFmtId="0" fontId="13" fillId="0" borderId="0" xfId="0" applyFont="1" applyBorder="1" applyAlignment="1"/>
    <xf numFmtId="0" fontId="1" fillId="0" borderId="35" xfId="0" applyFont="1" applyFill="1" applyBorder="1" applyAlignment="1">
      <alignment horizontal="center"/>
    </xf>
    <xf numFmtId="0" fontId="1" fillId="0" borderId="36" xfId="0" applyFont="1" applyFill="1" applyBorder="1" applyAlignment="1">
      <alignment horizontal="center"/>
    </xf>
    <xf numFmtId="0" fontId="19" fillId="0" borderId="5" xfId="0" applyFont="1" applyFill="1" applyBorder="1" applyAlignment="1">
      <alignment horizontal="center"/>
    </xf>
    <xf numFmtId="0" fontId="19" fillId="0" borderId="6" xfId="0" applyFont="1" applyFill="1" applyBorder="1" applyAlignment="1">
      <alignment horizontal="center"/>
    </xf>
    <xf numFmtId="0" fontId="19" fillId="0" borderId="7" xfId="0" applyFont="1" applyFill="1" applyBorder="1" applyAlignment="1">
      <alignment horizontal="center"/>
    </xf>
    <xf numFmtId="0" fontId="0" fillId="0" borderId="0" xfId="0" applyNumberFormat="1"/>
    <xf numFmtId="0" fontId="0" fillId="0" borderId="51" xfId="0" applyBorder="1"/>
    <xf numFmtId="0" fontId="1" fillId="0" borderId="33" xfId="0" applyFont="1" applyFill="1" applyBorder="1" applyAlignment="1">
      <alignment horizontal="center"/>
    </xf>
    <xf numFmtId="0" fontId="1" fillId="0" borderId="29" xfId="0" applyFont="1" applyFill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4" xfId="0" applyFont="1" applyBorder="1"/>
    <xf numFmtId="0" fontId="9" fillId="0" borderId="9" xfId="0" applyFont="1" applyBorder="1" applyAlignment="1">
      <alignment horizontal="center"/>
    </xf>
    <xf numFmtId="0" fontId="10" fillId="0" borderId="52" xfId="0" applyFont="1" applyBorder="1" applyAlignment="1">
      <alignment horizontal="center" vertical="center"/>
    </xf>
    <xf numFmtId="0" fontId="10" fillId="0" borderId="52" xfId="0" applyFont="1" applyBorder="1" applyAlignment="1">
      <alignment horizontal="center"/>
    </xf>
    <xf numFmtId="0" fontId="9" fillId="0" borderId="52" xfId="0" applyFont="1" applyBorder="1"/>
    <xf numFmtId="0" fontId="10" fillId="0" borderId="53" xfId="0" applyFont="1" applyBorder="1" applyAlignment="1">
      <alignment horizontal="center"/>
    </xf>
    <xf numFmtId="0" fontId="0" fillId="0" borderId="52" xfId="0" applyBorder="1"/>
    <xf numFmtId="0" fontId="0" fillId="0" borderId="53" xfId="0" applyBorder="1"/>
    <xf numFmtId="0" fontId="9" fillId="0" borderId="54" xfId="0" applyFont="1" applyBorder="1" applyAlignment="1">
      <alignment horizontal="center"/>
    </xf>
    <xf numFmtId="0" fontId="9" fillId="0" borderId="55" xfId="0" applyFont="1" applyBorder="1"/>
    <xf numFmtId="0" fontId="0" fillId="0" borderId="56" xfId="0" applyBorder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1" fillId="6" borderId="58" xfId="0" applyFont="1" applyFill="1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0" xfId="0"/>
    <xf numFmtId="165" fontId="0" fillId="0" borderId="0" xfId="0" applyNumberFormat="1" applyAlignment="1">
      <alignment horizontal="center" vertical="center"/>
    </xf>
    <xf numFmtId="0" fontId="0" fillId="0" borderId="58" xfId="0" applyBorder="1" applyAlignment="1">
      <alignment horizontal="center"/>
    </xf>
    <xf numFmtId="0" fontId="0" fillId="0" borderId="59" xfId="0" applyBorder="1" applyAlignment="1">
      <alignment horizontal="center"/>
    </xf>
    <xf numFmtId="0" fontId="0" fillId="0" borderId="19" xfId="0" applyBorder="1" applyAlignment="1">
      <alignment horizont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0" fillId="0" borderId="0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52" xfId="0" applyFont="1" applyBorder="1" applyAlignment="1">
      <alignment horizontal="center" vertical="center"/>
    </xf>
    <xf numFmtId="1" fontId="8" fillId="0" borderId="0" xfId="0" applyNumberFormat="1" applyFont="1" applyAlignment="1">
      <alignment horizontal="left"/>
    </xf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0" xfId="0" applyFont="1" applyAlignment="1">
      <alignment horizontal="left"/>
    </xf>
    <xf numFmtId="1" fontId="7" fillId="0" borderId="0" xfId="0" applyNumberFormat="1" applyFont="1" applyAlignment="1">
      <alignment horizontal="left"/>
    </xf>
    <xf numFmtId="0" fontId="0" fillId="0" borderId="0" xfId="0" applyFont="1" applyAlignment="1">
      <alignment horizontal="center" vertical="center"/>
    </xf>
    <xf numFmtId="0" fontId="7" fillId="0" borderId="0" xfId="0" applyFont="1" applyAlignment="1">
      <alignment horizontal="left"/>
    </xf>
    <xf numFmtId="1" fontId="0" fillId="0" borderId="0" xfId="0" applyNumberFormat="1" applyAlignment="1">
      <alignment horizontal="center"/>
    </xf>
    <xf numFmtId="0" fontId="2" fillId="0" borderId="0" xfId="0" applyFont="1" applyAlignment="1">
      <alignment horizontal="center" vertical="center" readingOrder="1"/>
    </xf>
    <xf numFmtId="0" fontId="2" fillId="0" borderId="0" xfId="0" applyFont="1" applyBorder="1" applyAlignment="1">
      <alignment horizontal="center" vertical="center" readingOrder="1"/>
    </xf>
    <xf numFmtId="165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" fontId="5" fillId="0" borderId="0" xfId="0" applyNumberFormat="1" applyFont="1" applyBorder="1" applyAlignment="1">
      <alignment horizontal="center"/>
    </xf>
    <xf numFmtId="1" fontId="6" fillId="0" borderId="0" xfId="0" applyNumberFormat="1" applyFont="1" applyBorder="1" applyAlignment="1">
      <alignment horizontal="center"/>
    </xf>
    <xf numFmtId="0" fontId="3" fillId="9" borderId="50" xfId="1" applyFont="1" applyFill="1" applyBorder="1" applyAlignment="1">
      <alignment horizontal="center"/>
    </xf>
    <xf numFmtId="0" fontId="3" fillId="9" borderId="49" xfId="1" applyFont="1" applyFill="1" applyBorder="1" applyAlignment="1">
      <alignment horizontal="center"/>
    </xf>
    <xf numFmtId="0" fontId="1" fillId="7" borderId="33" xfId="0" applyFont="1" applyFill="1" applyBorder="1" applyAlignment="1">
      <alignment horizontal="center"/>
    </xf>
    <xf numFmtId="0" fontId="1" fillId="7" borderId="36" xfId="0" applyFont="1" applyFill="1" applyBorder="1" applyAlignment="1">
      <alignment horizontal="center"/>
    </xf>
    <xf numFmtId="0" fontId="19" fillId="2" borderId="5" xfId="0" applyFont="1" applyFill="1" applyBorder="1" applyAlignment="1">
      <alignment horizontal="center"/>
    </xf>
    <xf numFmtId="0" fontId="19" fillId="2" borderId="6" xfId="0" applyFont="1" applyFill="1" applyBorder="1" applyAlignment="1">
      <alignment horizontal="center"/>
    </xf>
    <xf numFmtId="0" fontId="19" fillId="2" borderId="7" xfId="0" applyFont="1" applyFill="1" applyBorder="1" applyAlignment="1">
      <alignment horizontal="center"/>
    </xf>
    <xf numFmtId="0" fontId="19" fillId="3" borderId="3" xfId="0" applyFont="1" applyFill="1" applyBorder="1" applyAlignment="1">
      <alignment horizontal="center"/>
    </xf>
    <xf numFmtId="0" fontId="19" fillId="3" borderId="4" xfId="0" applyFont="1" applyFill="1" applyBorder="1" applyAlignment="1">
      <alignment horizontal="center"/>
    </xf>
    <xf numFmtId="0" fontId="19" fillId="3" borderId="9" xfId="0" applyFont="1" applyFill="1" applyBorder="1" applyAlignment="1">
      <alignment horizontal="center"/>
    </xf>
    <xf numFmtId="0" fontId="1" fillId="0" borderId="1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9" fillId="3" borderId="5" xfId="0" applyFont="1" applyFill="1" applyBorder="1" applyAlignment="1">
      <alignment horizontal="center"/>
    </xf>
    <xf numFmtId="0" fontId="19" fillId="3" borderId="7" xfId="0" applyFont="1" applyFill="1" applyBorder="1" applyAlignment="1">
      <alignment horizontal="center"/>
    </xf>
    <xf numFmtId="0" fontId="17" fillId="8" borderId="5" xfId="0" applyFont="1" applyFill="1" applyBorder="1" applyAlignment="1">
      <alignment horizontal="center"/>
    </xf>
    <xf numFmtId="0" fontId="17" fillId="8" borderId="6" xfId="0" applyFont="1" applyFill="1" applyBorder="1" applyAlignment="1">
      <alignment horizontal="center"/>
    </xf>
    <xf numFmtId="0" fontId="17" fillId="8" borderId="7" xfId="0" applyFont="1" applyFill="1" applyBorder="1" applyAlignment="1">
      <alignment horizontal="center"/>
    </xf>
    <xf numFmtId="0" fontId="1" fillId="7" borderId="5" xfId="0" applyFont="1" applyFill="1" applyBorder="1" applyAlignment="1">
      <alignment horizontal="center"/>
    </xf>
    <xf numFmtId="0" fontId="1" fillId="7" borderId="6" xfId="0" applyFont="1" applyFill="1" applyBorder="1" applyAlignment="1">
      <alignment horizontal="center"/>
    </xf>
    <xf numFmtId="0" fontId="1" fillId="7" borderId="34" xfId="0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3" xfId="0" applyBorder="1" applyAlignment="1">
      <alignment horizontal="center"/>
    </xf>
    <xf numFmtId="0" fontId="20" fillId="5" borderId="16" xfId="0" applyFont="1" applyFill="1" applyBorder="1" applyAlignment="1">
      <alignment horizontal="center"/>
    </xf>
    <xf numFmtId="0" fontId="20" fillId="5" borderId="17" xfId="0" applyFont="1" applyFill="1" applyBorder="1" applyAlignment="1">
      <alignment horizontal="center"/>
    </xf>
    <xf numFmtId="0" fontId="20" fillId="5" borderId="18" xfId="0" applyFont="1" applyFill="1" applyBorder="1" applyAlignment="1">
      <alignment horizontal="center"/>
    </xf>
    <xf numFmtId="0" fontId="20" fillId="5" borderId="21" xfId="0" applyFont="1" applyFill="1" applyBorder="1" applyAlignment="1">
      <alignment horizontal="center"/>
    </xf>
    <xf numFmtId="0" fontId="20" fillId="5" borderId="22" xfId="0" applyFont="1" applyFill="1" applyBorder="1" applyAlignment="1">
      <alignment horizontal="center"/>
    </xf>
    <xf numFmtId="0" fontId="20" fillId="5" borderId="23" xfId="0" applyFont="1" applyFill="1" applyBorder="1" applyAlignment="1">
      <alignment horizontal="center"/>
    </xf>
    <xf numFmtId="0" fontId="1" fillId="7" borderId="30" xfId="0" applyFont="1" applyFill="1" applyBorder="1" applyAlignment="1">
      <alignment horizontal="center"/>
    </xf>
    <xf numFmtId="0" fontId="1" fillId="7" borderId="22" xfId="0" applyFont="1" applyFill="1" applyBorder="1" applyAlignment="1">
      <alignment horizontal="center"/>
    </xf>
    <xf numFmtId="0" fontId="1" fillId="7" borderId="24" xfId="0" applyFont="1" applyFill="1" applyBorder="1" applyAlignment="1">
      <alignment horizontal="center"/>
    </xf>
    <xf numFmtId="0" fontId="1" fillId="7" borderId="17" xfId="0" applyFont="1" applyFill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24" xfId="0" applyBorder="1" applyAlignment="1">
      <alignment horizontal="center"/>
    </xf>
    <xf numFmtId="0" fontId="19" fillId="0" borderId="5" xfId="0" applyFont="1" applyFill="1" applyBorder="1" applyAlignment="1">
      <alignment horizontal="center"/>
    </xf>
    <xf numFmtId="0" fontId="19" fillId="0" borderId="6" xfId="0" applyFont="1" applyFill="1" applyBorder="1" applyAlignment="1">
      <alignment horizontal="center"/>
    </xf>
    <xf numFmtId="0" fontId="19" fillId="0" borderId="7" xfId="0" applyFont="1" applyFill="1" applyBorder="1" applyAlignment="1">
      <alignment horizontal="center"/>
    </xf>
    <xf numFmtId="0" fontId="19" fillId="0" borderId="3" xfId="0" applyFont="1" applyFill="1" applyBorder="1" applyAlignment="1">
      <alignment horizontal="center"/>
    </xf>
    <xf numFmtId="0" fontId="19" fillId="0" borderId="4" xfId="0" applyFont="1" applyFill="1" applyBorder="1" applyAlignment="1">
      <alignment horizontal="center"/>
    </xf>
    <xf numFmtId="0" fontId="19" fillId="0" borderId="9" xfId="0" applyFont="1" applyFill="1" applyBorder="1" applyAlignment="1">
      <alignment horizontal="center"/>
    </xf>
    <xf numFmtId="14" fontId="0" fillId="0" borderId="16" xfId="0" applyNumberFormat="1" applyFill="1" applyBorder="1" applyAlignment="1">
      <alignment horizontal="center"/>
    </xf>
    <xf numFmtId="0" fontId="0" fillId="0" borderId="0" xfId="0" applyFill="1" applyBorder="1"/>
    <xf numFmtId="0" fontId="15" fillId="0" borderId="0" xfId="0" applyFont="1" applyAlignment="1">
      <alignment horizontal="center"/>
    </xf>
    <xf numFmtId="0" fontId="11" fillId="0" borderId="4" xfId="0" applyFont="1" applyBorder="1"/>
    <xf numFmtId="0" fontId="0" fillId="0" borderId="4" xfId="0" applyBorder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</xdr:row>
      <xdr:rowOff>9525</xdr:rowOff>
    </xdr:from>
    <xdr:to>
      <xdr:col>8</xdr:col>
      <xdr:colOff>590550</xdr:colOff>
      <xdr:row>2</xdr:row>
      <xdr:rowOff>108585</xdr:rowOff>
    </xdr:to>
    <xdr:sp macro="" textlink="">
      <xdr:nvSpPr>
        <xdr:cNvPr id="3" name="AutoShape 22"/>
        <xdr:cNvSpPr>
          <a:spLocks noChangeArrowheads="1"/>
        </xdr:cNvSpPr>
      </xdr:nvSpPr>
      <xdr:spPr bwMode="auto">
        <a:xfrm>
          <a:off x="3390900" y="200025"/>
          <a:ext cx="2076450" cy="28956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DELIVERY NOTE</a:t>
          </a:r>
        </a:p>
      </xdr:txBody>
    </xdr:sp>
    <xdr:clientData/>
  </xdr:twoCellAnchor>
  <xdr:twoCellAnchor>
    <xdr:from>
      <xdr:col>3</xdr:col>
      <xdr:colOff>295275</xdr:colOff>
      <xdr:row>4</xdr:row>
      <xdr:rowOff>0</xdr:rowOff>
    </xdr:from>
    <xdr:to>
      <xdr:col>6</xdr:col>
      <xdr:colOff>443865</xdr:colOff>
      <xdr:row>6</xdr:row>
      <xdr:rowOff>0</xdr:rowOff>
    </xdr:to>
    <xdr:sp macro="" textlink="">
      <xdr:nvSpPr>
        <xdr:cNvPr id="4" name="Rounded Rectangle 1"/>
        <xdr:cNvSpPr/>
      </xdr:nvSpPr>
      <xdr:spPr>
        <a:xfrm>
          <a:off x="2124075" y="762000"/>
          <a:ext cx="2082165" cy="381000"/>
        </a:xfrm>
        <a:prstGeom prst="roundRect">
          <a:avLst/>
        </a:prstGeom>
        <a:noFill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476250</xdr:colOff>
      <xdr:row>4</xdr:row>
      <xdr:rowOff>0</xdr:rowOff>
    </xdr:from>
    <xdr:to>
      <xdr:col>8</xdr:col>
      <xdr:colOff>592455</xdr:colOff>
      <xdr:row>6</xdr:row>
      <xdr:rowOff>0</xdr:rowOff>
    </xdr:to>
    <xdr:sp macro="" textlink="">
      <xdr:nvSpPr>
        <xdr:cNvPr id="5" name="Rounded Rectangle 13"/>
        <xdr:cNvSpPr/>
      </xdr:nvSpPr>
      <xdr:spPr>
        <a:xfrm>
          <a:off x="4429125" y="762000"/>
          <a:ext cx="1335405" cy="381000"/>
        </a:xfrm>
        <a:prstGeom prst="roundRect">
          <a:avLst/>
        </a:prstGeom>
        <a:noFill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28576</xdr:colOff>
      <xdr:row>7</xdr:row>
      <xdr:rowOff>9525</xdr:rowOff>
    </xdr:from>
    <xdr:to>
      <xdr:col>4</xdr:col>
      <xdr:colOff>438150</xdr:colOff>
      <xdr:row>14</xdr:row>
      <xdr:rowOff>47625</xdr:rowOff>
    </xdr:to>
    <xdr:sp macro="" textlink="">
      <xdr:nvSpPr>
        <xdr:cNvPr id="6" name="Rounded Rectangle 15"/>
        <xdr:cNvSpPr/>
      </xdr:nvSpPr>
      <xdr:spPr>
        <a:xfrm>
          <a:off x="28576" y="1343025"/>
          <a:ext cx="3038474" cy="1371600"/>
        </a:xfrm>
        <a:prstGeom prst="roundRect">
          <a:avLst/>
        </a:prstGeom>
        <a:noFill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0</xdr:colOff>
      <xdr:row>7</xdr:row>
      <xdr:rowOff>0</xdr:rowOff>
    </xdr:from>
    <xdr:to>
      <xdr:col>8</xdr:col>
      <xdr:colOff>590550</xdr:colOff>
      <xdr:row>14</xdr:row>
      <xdr:rowOff>47625</xdr:rowOff>
    </xdr:to>
    <xdr:sp macro="" textlink="">
      <xdr:nvSpPr>
        <xdr:cNvPr id="7" name="Rounded Rectangle 16"/>
        <xdr:cNvSpPr/>
      </xdr:nvSpPr>
      <xdr:spPr>
        <a:xfrm>
          <a:off x="3238500" y="1333500"/>
          <a:ext cx="2524125" cy="1381125"/>
        </a:xfrm>
        <a:prstGeom prst="roundRect">
          <a:avLst/>
        </a:prstGeom>
        <a:noFill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390525</xdr:colOff>
          <xdr:row>24</xdr:row>
          <xdr:rowOff>180975</xdr:rowOff>
        </xdr:from>
        <xdr:to>
          <xdr:col>16</xdr:col>
          <xdr:colOff>76200</xdr:colOff>
          <xdr:row>29</xdr:row>
          <xdr:rowOff>114300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Inscription des sorties dans la feuille "SORTIE"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ANNIC~1.MAT/AppData/Local/Temp/STOCK%20TEST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KAM-FICHE%20NAVETTE+PR&#201;VISITE%20super%20U%20st%20angely%201503201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PTION"/>
      <sheetName val="SORTIES"/>
      <sheetName val="BL"/>
    </sheetNames>
    <sheetDataSet>
      <sheetData sheetId="0">
        <row r="39"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14500</v>
          </cell>
          <cell r="M39">
            <v>0</v>
          </cell>
          <cell r="N39">
            <v>64000</v>
          </cell>
          <cell r="O39">
            <v>0</v>
          </cell>
          <cell r="P39">
            <v>1400</v>
          </cell>
          <cell r="Q39">
            <v>0</v>
          </cell>
          <cell r="R39">
            <v>110</v>
          </cell>
          <cell r="S39">
            <v>100</v>
          </cell>
          <cell r="T39">
            <v>0</v>
          </cell>
        </row>
      </sheetData>
      <sheetData sheetId="1">
        <row r="32">
          <cell r="E32">
            <v>80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1000</v>
          </cell>
          <cell r="K32">
            <v>0</v>
          </cell>
          <cell r="L32">
            <v>33133</v>
          </cell>
          <cell r="M32">
            <v>54393</v>
          </cell>
          <cell r="N32">
            <v>4225</v>
          </cell>
          <cell r="O32">
            <v>67687</v>
          </cell>
          <cell r="P32">
            <v>7529</v>
          </cell>
          <cell r="Q32">
            <v>1125</v>
          </cell>
          <cell r="R32">
            <v>2208</v>
          </cell>
          <cell r="S32">
            <v>96</v>
          </cell>
          <cell r="T32">
            <v>0</v>
          </cell>
          <cell r="U32">
            <v>610</v>
          </cell>
          <cell r="V32">
            <v>100</v>
          </cell>
          <cell r="W32">
            <v>0</v>
          </cell>
        </row>
      </sheetData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3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Reflection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alpha val="100000"/>
                <a:satMod val="140000"/>
                <a:lumMod val="105000"/>
              </a:schemeClr>
            </a:gs>
            <a:gs pos="41000">
              <a:schemeClr val="phClr">
                <a:tint val="57000"/>
                <a:satMod val="160000"/>
                <a:lumMod val="99000"/>
              </a:schemeClr>
            </a:gs>
            <a:gs pos="100000">
              <a:schemeClr val="phClr">
                <a:tint val="80000"/>
                <a:satMod val="180000"/>
                <a:lumMod val="104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97000"/>
                <a:satMod val="115000"/>
                <a:lumMod val="114000"/>
              </a:schemeClr>
            </a:gs>
            <a:gs pos="60000">
              <a:schemeClr val="phClr">
                <a:tint val="100000"/>
                <a:shade val="96000"/>
                <a:satMod val="100000"/>
                <a:lumMod val="108000"/>
              </a:schemeClr>
            </a:gs>
            <a:gs pos="100000">
              <a:schemeClr val="phClr">
                <a:shade val="91000"/>
                <a:satMod val="100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28575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28000"/>
              </a:srgbClr>
            </a:outerShdw>
          </a:effectLst>
        </a:effectStyle>
        <a:effectStyle>
          <a:effectLst>
            <a:outerShdw blurRad="50800" dist="31750" dir="5400000" sy="98000" rotWithShape="0">
              <a:srgbClr val="000000">
                <a:alpha val="47000"/>
              </a:srgbClr>
            </a:outerShdw>
          </a:effectLst>
          <a:scene3d>
            <a:camera prst="orthographicFront">
              <a:rot lat="0" lon="0" rev="0"/>
            </a:camera>
            <a:lightRig rig="twoPt" dir="t">
              <a:rot lat="0" lon="0" rev="4800000"/>
            </a:lightRig>
          </a:scene3d>
          <a:sp3d prstMaterial="matte">
            <a:bevelT w="25400" h="44450"/>
          </a:sp3d>
        </a:effectStyle>
        <a:effectStyle>
          <a:effectLst>
            <a:reflection blurRad="25400" stA="32000" endPos="28000" dist="8889" dir="5400000" sy="-100000" rotWithShape="0"/>
          </a:effectLst>
          <a:scene3d>
            <a:camera prst="orthographicFront">
              <a:rot lat="0" lon="0" rev="0"/>
            </a:camera>
            <a:lightRig rig="threePt" dir="t">
              <a:rot lat="0" lon="0" rev="4800000"/>
            </a:lightRig>
          </a:scene3d>
          <a:sp3d>
            <a:bevelT w="50800" h="25400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5:I51"/>
  <sheetViews>
    <sheetView tabSelected="1" topLeftCell="A22" workbookViewId="0">
      <selection activeCell="B27" sqref="B27"/>
    </sheetView>
  </sheetViews>
  <sheetFormatPr defaultColWidth="9.140625" defaultRowHeight="15" x14ac:dyDescent="0.25"/>
  <cols>
    <col min="2" max="2" width="10.42578125" customWidth="1"/>
    <col min="3" max="3" width="10.7109375" bestFit="1" customWidth="1"/>
    <col min="5" max="5" width="9.140625" customWidth="1"/>
    <col min="6" max="6" width="10.7109375" bestFit="1" customWidth="1"/>
    <col min="13" max="13" width="9.5703125" bestFit="1" customWidth="1"/>
  </cols>
  <sheetData>
    <row r="5" spans="1:9" x14ac:dyDescent="0.25">
      <c r="E5" s="1" t="s">
        <v>0</v>
      </c>
      <c r="F5" s="129" t="s">
        <v>1</v>
      </c>
      <c r="G5" s="129"/>
      <c r="H5" s="2" t="s">
        <v>2</v>
      </c>
      <c r="I5" s="2" t="s">
        <v>3</v>
      </c>
    </row>
    <row r="6" spans="1:9" x14ac:dyDescent="0.25">
      <c r="D6" s="117">
        <v>24239</v>
      </c>
      <c r="E6" s="117"/>
      <c r="F6" s="132">
        <v>42451</v>
      </c>
      <c r="G6" s="117"/>
      <c r="I6" s="3" t="s">
        <v>4</v>
      </c>
    </row>
    <row r="8" spans="1:9" x14ac:dyDescent="0.25">
      <c r="A8" s="130" t="s">
        <v>5</v>
      </c>
      <c r="B8" s="130"/>
      <c r="C8" s="130"/>
      <c r="D8" s="130"/>
      <c r="E8" s="130"/>
      <c r="F8" s="130" t="s">
        <v>6</v>
      </c>
      <c r="G8" s="130"/>
      <c r="H8" s="130"/>
      <c r="I8" s="130"/>
    </row>
    <row r="9" spans="1:9" x14ac:dyDescent="0.25">
      <c r="A9" s="133" t="str">
        <f ca="1">VLOOKUP($D$6,listeEnseignes,2,FALSE)</f>
        <v>Castorama</v>
      </c>
      <c r="B9" s="133"/>
      <c r="C9" s="133"/>
      <c r="D9" s="133"/>
      <c r="E9" s="133"/>
      <c r="F9" s="128" t="str">
        <f t="shared" ref="F9:F13" ca="1" si="0">A9</f>
        <v>Castorama</v>
      </c>
      <c r="G9" s="128"/>
      <c r="H9" s="128"/>
      <c r="I9" s="128"/>
    </row>
    <row r="10" spans="1:9" x14ac:dyDescent="0.25">
      <c r="A10" s="133" t="str">
        <f ca="1">VLOOKUP($D$6,listeEnseignes,4,FALSE)</f>
        <v>76 route Nationale 10</v>
      </c>
      <c r="B10" s="133"/>
      <c r="C10" s="133"/>
      <c r="D10" s="133"/>
      <c r="E10" s="133"/>
      <c r="F10" s="128" t="str">
        <f t="shared" ca="1" si="0"/>
        <v>76 route Nationale 10</v>
      </c>
      <c r="G10" s="128"/>
      <c r="H10" s="128"/>
      <c r="I10" s="128"/>
    </row>
    <row r="11" spans="1:9" x14ac:dyDescent="0.25">
      <c r="A11" s="133">
        <f ca="1">VLOOKUP($D$6,listeEnseignes,5,FALSE)</f>
        <v>78310</v>
      </c>
      <c r="B11" s="133"/>
      <c r="C11" s="133"/>
      <c r="D11" s="133"/>
      <c r="E11" s="133"/>
      <c r="F11" s="128">
        <f t="shared" ca="1" si="0"/>
        <v>78310</v>
      </c>
      <c r="G11" s="128"/>
      <c r="H11" s="128"/>
      <c r="I11" s="128"/>
    </row>
    <row r="12" spans="1:9" x14ac:dyDescent="0.25">
      <c r="A12" s="131" t="str">
        <f ca="1">VLOOKUP($D$6,listeEnseignes,6,FALSE)</f>
        <v>Coignieres</v>
      </c>
      <c r="B12" s="131"/>
      <c r="C12" s="131"/>
      <c r="D12" s="131"/>
      <c r="E12" s="131"/>
      <c r="F12" s="131" t="str">
        <f t="shared" ca="1" si="0"/>
        <v>Coignieres</v>
      </c>
      <c r="G12" s="131"/>
      <c r="H12" s="131"/>
      <c r="I12" s="131"/>
    </row>
    <row r="13" spans="1:9" x14ac:dyDescent="0.25">
      <c r="A13" s="134">
        <f ca="1">VLOOKUP($D$6,listeEnseignes,7,FALSE)</f>
        <v>130492460</v>
      </c>
      <c r="B13" s="134"/>
      <c r="C13" s="134"/>
      <c r="D13" s="134"/>
      <c r="E13" s="134"/>
      <c r="F13" s="128">
        <f t="shared" ca="1" si="0"/>
        <v>130492460</v>
      </c>
      <c r="G13" s="128"/>
      <c r="H13" s="128"/>
      <c r="I13" s="128"/>
    </row>
    <row r="14" spans="1:9" x14ac:dyDescent="0.25">
      <c r="A14" s="131" t="str">
        <f ca="1">VLOOKUP($D$6,listeEnseignes,8,FALSE)</f>
        <v>Mme DUPONT Corinne</v>
      </c>
      <c r="B14" s="131"/>
      <c r="C14" s="131"/>
      <c r="D14" s="131"/>
      <c r="E14" s="131"/>
      <c r="F14" s="131" t="str">
        <f ca="1">A14</f>
        <v>Mme DUPONT Corinne</v>
      </c>
      <c r="G14" s="131"/>
      <c r="H14" s="131"/>
      <c r="I14" s="131"/>
    </row>
    <row r="16" spans="1:9" x14ac:dyDescent="0.25">
      <c r="A16" s="5" t="s">
        <v>7</v>
      </c>
      <c r="F16" s="125" t="s">
        <v>12</v>
      </c>
      <c r="G16" s="125"/>
      <c r="H16" s="117"/>
      <c r="I16" s="117"/>
    </row>
    <row r="17" spans="1:9" x14ac:dyDescent="0.25">
      <c r="H17" s="117"/>
      <c r="I17" s="117"/>
    </row>
    <row r="18" spans="1:9" ht="10.5" customHeight="1" x14ac:dyDescent="0.25">
      <c r="A18" s="125" t="s">
        <v>8</v>
      </c>
      <c r="B18" s="125"/>
      <c r="C18" s="126">
        <f>IF(D6&lt;&gt;0,D6," ")</f>
        <v>24239</v>
      </c>
      <c r="F18" s="127" t="s">
        <v>13</v>
      </c>
      <c r="G18" s="127"/>
      <c r="H18" s="117"/>
      <c r="I18" s="117"/>
    </row>
    <row r="19" spans="1:9" ht="10.5" customHeight="1" x14ac:dyDescent="0.25">
      <c r="A19" s="121" t="s">
        <v>9</v>
      </c>
      <c r="B19" s="121"/>
      <c r="C19" s="126"/>
      <c r="F19" s="124" t="s">
        <v>14</v>
      </c>
      <c r="G19" s="124"/>
      <c r="H19" s="117"/>
      <c r="I19" s="117"/>
    </row>
    <row r="21" spans="1:9" ht="9.75" customHeight="1" x14ac:dyDescent="0.25">
      <c r="A21" s="125" t="s">
        <v>10</v>
      </c>
      <c r="B21" s="125"/>
      <c r="C21" s="122">
        <f>IF(F6&lt;&gt;0,F6,"")</f>
        <v>42451</v>
      </c>
      <c r="F21" s="127" t="s">
        <v>15</v>
      </c>
      <c r="G21" s="127"/>
      <c r="H21" s="117"/>
      <c r="I21" s="117"/>
    </row>
    <row r="22" spans="1:9" ht="10.5" customHeight="1" x14ac:dyDescent="0.25">
      <c r="A22" s="121" t="s">
        <v>11</v>
      </c>
      <c r="B22" s="121"/>
      <c r="C22" s="123"/>
      <c r="F22" s="124" t="s">
        <v>16</v>
      </c>
      <c r="G22" s="124"/>
      <c r="H22" s="117"/>
      <c r="I22" s="117"/>
    </row>
    <row r="23" spans="1:9" ht="15.75" thickBot="1" x14ac:dyDescent="0.3"/>
    <row r="24" spans="1:9" x14ac:dyDescent="0.25">
      <c r="A24" s="99" t="s">
        <v>17</v>
      </c>
      <c r="B24" s="90" t="s">
        <v>19</v>
      </c>
      <c r="C24" s="119" t="s">
        <v>20</v>
      </c>
      <c r="D24" s="119"/>
      <c r="E24" s="119"/>
      <c r="F24" s="119"/>
      <c r="G24" s="91" t="s">
        <v>21</v>
      </c>
      <c r="H24" s="91"/>
      <c r="I24" s="92" t="s">
        <v>22</v>
      </c>
    </row>
    <row r="25" spans="1:9" ht="15.75" thickBot="1" x14ac:dyDescent="0.3">
      <c r="A25" s="100"/>
      <c r="B25" s="93" t="s">
        <v>18</v>
      </c>
      <c r="C25" s="120"/>
      <c r="D25" s="120"/>
      <c r="E25" s="120"/>
      <c r="F25" s="120"/>
      <c r="G25" s="94" t="s">
        <v>23</v>
      </c>
      <c r="H25" s="95"/>
      <c r="I25" s="96" t="s">
        <v>24</v>
      </c>
    </row>
    <row r="26" spans="1:9" x14ac:dyDescent="0.25">
      <c r="A26" s="101"/>
      <c r="B26" s="7"/>
      <c r="C26" s="118" t="s">
        <v>25</v>
      </c>
      <c r="D26" s="118"/>
      <c r="E26" s="118"/>
      <c r="F26" s="118"/>
      <c r="G26" s="7"/>
      <c r="H26" s="7"/>
      <c r="I26" s="87"/>
    </row>
    <row r="27" spans="1:9" x14ac:dyDescent="0.25">
      <c r="A27" s="101"/>
      <c r="B27" s="14"/>
      <c r="C27" s="182" t="str">
        <f>IF(B27&lt;&gt;0,VLOOKUP(B27,'Produits '!A$1:B$36,2,0)," ")</f>
        <v xml:space="preserve"> </v>
      </c>
      <c r="D27" s="182"/>
      <c r="E27" s="182"/>
      <c r="F27" s="182"/>
      <c r="G27" s="7"/>
      <c r="H27" s="7"/>
      <c r="I27" s="87"/>
    </row>
    <row r="28" spans="1:9" x14ac:dyDescent="0.25">
      <c r="A28" s="101"/>
      <c r="B28" s="14"/>
      <c r="C28" s="182" t="str">
        <f>IF(B28&lt;&gt;0,VLOOKUP(B28,'Produits '!A$1:B$36,2,0)," ")</f>
        <v xml:space="preserve"> </v>
      </c>
      <c r="D28" s="182"/>
      <c r="E28" s="182"/>
      <c r="F28" s="182"/>
      <c r="G28" s="181"/>
      <c r="H28" s="7"/>
      <c r="I28" s="87"/>
    </row>
    <row r="29" spans="1:9" x14ac:dyDescent="0.25">
      <c r="A29" s="101"/>
      <c r="B29" s="14"/>
      <c r="C29" s="182" t="str">
        <f>IF(B29&lt;&gt;0,VLOOKUP(B29,'Produits '!A$1:B$36,2,0)," ")</f>
        <v xml:space="preserve"> </v>
      </c>
      <c r="D29" s="182"/>
      <c r="E29" s="182"/>
      <c r="F29" s="182"/>
      <c r="G29" s="181"/>
      <c r="H29" s="7"/>
      <c r="I29" s="87"/>
    </row>
    <row r="30" spans="1:9" x14ac:dyDescent="0.25">
      <c r="A30" s="101"/>
      <c r="B30" s="14"/>
      <c r="C30" s="182" t="str">
        <f>IF(B30&lt;&gt;0,VLOOKUP(B30,'Produits '!A$1:B$36,2,0)," ")</f>
        <v xml:space="preserve"> </v>
      </c>
      <c r="D30" s="182"/>
      <c r="E30" s="182"/>
      <c r="F30" s="182"/>
      <c r="G30" s="181"/>
      <c r="H30" s="7"/>
      <c r="I30" s="87"/>
    </row>
    <row r="31" spans="1:9" x14ac:dyDescent="0.25">
      <c r="A31" s="101"/>
      <c r="B31" s="14"/>
      <c r="C31" s="182" t="str">
        <f>IF(B31&lt;&gt;0,VLOOKUP(B31,'Produits '!A$1:B$36,2,0)," ")</f>
        <v xml:space="preserve"> </v>
      </c>
      <c r="D31" s="182"/>
      <c r="E31" s="182"/>
      <c r="F31" s="182"/>
      <c r="G31" s="181"/>
      <c r="H31" s="7"/>
      <c r="I31" s="87"/>
    </row>
    <row r="32" spans="1:9" x14ac:dyDescent="0.25">
      <c r="A32" s="101"/>
      <c r="B32" s="14"/>
      <c r="C32" s="182" t="str">
        <f>IF(B32&lt;&gt;0,VLOOKUP(B32,'Produits '!A$1:B$36,2,0)," ")</f>
        <v xml:space="preserve"> </v>
      </c>
      <c r="D32" s="182"/>
      <c r="E32" s="182"/>
      <c r="F32" s="182"/>
      <c r="G32" s="181"/>
      <c r="H32" s="7"/>
      <c r="I32" s="87"/>
    </row>
    <row r="33" spans="1:9" x14ac:dyDescent="0.25">
      <c r="A33" s="101"/>
      <c r="B33" s="14"/>
      <c r="C33" s="182" t="str">
        <f>IF(B33&lt;&gt;0,VLOOKUP(B33,'Produits '!A$1:B$36,2,0)," ")</f>
        <v xml:space="preserve"> </v>
      </c>
      <c r="D33" s="182"/>
      <c r="E33" s="182"/>
      <c r="F33" s="182"/>
      <c r="G33" s="181"/>
      <c r="H33" s="7"/>
      <c r="I33" s="87"/>
    </row>
    <row r="34" spans="1:9" x14ac:dyDescent="0.25">
      <c r="A34" s="101"/>
      <c r="B34" s="14"/>
      <c r="C34" s="182" t="str">
        <f>IF(B34&lt;&gt;0,VLOOKUP(B34,'Produits '!A$1:B$36,2,0)," ")</f>
        <v xml:space="preserve"> </v>
      </c>
      <c r="D34" s="182"/>
      <c r="E34" s="182"/>
      <c r="F34" s="182"/>
      <c r="G34" s="181"/>
      <c r="H34" s="7"/>
      <c r="I34" s="87"/>
    </row>
    <row r="35" spans="1:9" x14ac:dyDescent="0.25">
      <c r="A35" s="101"/>
      <c r="B35" s="14"/>
      <c r="C35" s="182" t="str">
        <f>IF(B35&lt;&gt;0,VLOOKUP(B35,'Produits '!A$1:B$36,2,0)," ")</f>
        <v xml:space="preserve"> </v>
      </c>
      <c r="D35" s="182"/>
      <c r="E35" s="182"/>
      <c r="F35" s="182"/>
      <c r="G35" s="7"/>
      <c r="H35" s="7"/>
      <c r="I35" s="87"/>
    </row>
    <row r="36" spans="1:9" x14ac:dyDescent="0.25">
      <c r="A36" s="101"/>
      <c r="B36" s="14"/>
      <c r="C36" s="182" t="str">
        <f>IF(B36&lt;&gt;0,VLOOKUP(B36,'Produits '!A$1:B$36,2,0)," ")</f>
        <v xml:space="preserve"> </v>
      </c>
      <c r="D36" s="182"/>
      <c r="E36" s="182"/>
      <c r="F36" s="182"/>
      <c r="G36" s="7"/>
      <c r="H36" s="7"/>
      <c r="I36" s="87"/>
    </row>
    <row r="37" spans="1:9" x14ac:dyDescent="0.25">
      <c r="A37" s="101"/>
      <c r="B37" s="14"/>
      <c r="C37" s="182" t="str">
        <f>IF(B37&lt;&gt;0,VLOOKUP(B37,'Produits '!A$1:B$36,2,0)," ")</f>
        <v xml:space="preserve"> </v>
      </c>
      <c r="D37" s="182"/>
      <c r="E37" s="182"/>
      <c r="F37" s="182"/>
      <c r="G37" s="7"/>
      <c r="H37" s="7"/>
      <c r="I37" s="87"/>
    </row>
    <row r="38" spans="1:9" x14ac:dyDescent="0.25">
      <c r="A38" s="101"/>
      <c r="B38" s="14"/>
      <c r="C38" s="118" t="s">
        <v>26</v>
      </c>
      <c r="D38" s="118"/>
      <c r="E38" s="118"/>
      <c r="F38" s="118"/>
      <c r="G38" s="7"/>
      <c r="H38" s="7"/>
      <c r="I38" s="87"/>
    </row>
    <row r="39" spans="1:9" x14ac:dyDescent="0.25">
      <c r="A39" s="101"/>
      <c r="B39" s="14"/>
      <c r="C39" s="115" t="str">
        <f>IF(B39&lt;&gt;0,VLOOKUP(B39,'Produits '!A$1:B$36,2,0)," ")</f>
        <v xml:space="preserve"> </v>
      </c>
      <c r="D39" s="115"/>
      <c r="E39" s="115"/>
      <c r="F39" s="115"/>
      <c r="G39" s="7"/>
      <c r="H39" s="7"/>
      <c r="I39" s="87"/>
    </row>
    <row r="40" spans="1:9" x14ac:dyDescent="0.25">
      <c r="A40" s="101"/>
      <c r="B40" s="14"/>
      <c r="C40" s="115" t="str">
        <f>IF(B40&lt;&gt;0,VLOOKUP(B40,'Produits '!A$1:B$36,2,0)," ")</f>
        <v xml:space="preserve"> </v>
      </c>
      <c r="D40" s="115"/>
      <c r="E40" s="115"/>
      <c r="F40" s="115"/>
      <c r="G40" s="7"/>
      <c r="H40" s="7"/>
      <c r="I40" s="87"/>
    </row>
    <row r="41" spans="1:9" x14ac:dyDescent="0.25">
      <c r="A41" s="101"/>
      <c r="B41" s="14"/>
      <c r="C41" s="115" t="str">
        <f>IF(B41&lt;&gt;0,VLOOKUP(B41,'Produits '!A$1:B$36,2,0)," ")</f>
        <v xml:space="preserve"> </v>
      </c>
      <c r="D41" s="115"/>
      <c r="E41" s="115"/>
      <c r="F41" s="115"/>
      <c r="G41" s="7"/>
      <c r="H41" s="7"/>
      <c r="I41" s="87"/>
    </row>
    <row r="42" spans="1:9" x14ac:dyDescent="0.25">
      <c r="A42" s="101"/>
      <c r="B42" s="14"/>
      <c r="C42" s="115" t="str">
        <f>IF(B42&lt;&gt;0,VLOOKUP(B42,'Produits '!A$1:B$36,2,0)," ")</f>
        <v xml:space="preserve"> </v>
      </c>
      <c r="D42" s="115"/>
      <c r="E42" s="115"/>
      <c r="F42" s="115"/>
      <c r="G42" s="7"/>
      <c r="H42" s="7"/>
      <c r="I42" s="87"/>
    </row>
    <row r="43" spans="1:9" x14ac:dyDescent="0.25">
      <c r="A43" s="101"/>
      <c r="B43" s="14"/>
      <c r="C43" s="115" t="str">
        <f>IF(B43&lt;&gt;0,VLOOKUP(B43,'Produits '!A$1:B$36,2,0)," ")</f>
        <v xml:space="preserve"> </v>
      </c>
      <c r="D43" s="115"/>
      <c r="E43" s="115"/>
      <c r="F43" s="115"/>
      <c r="G43" s="7"/>
      <c r="H43" s="7"/>
      <c r="I43" s="87"/>
    </row>
    <row r="44" spans="1:9" x14ac:dyDescent="0.25">
      <c r="A44" s="101"/>
      <c r="B44" s="14"/>
      <c r="C44" s="115" t="str">
        <f>IF(B44&lt;&gt;0,VLOOKUP(B44,'Produits '!A$1:B$36,2,0)," ")</f>
        <v xml:space="preserve"> </v>
      </c>
      <c r="D44" s="115"/>
      <c r="E44" s="115"/>
      <c r="F44" s="115"/>
      <c r="G44" s="7"/>
      <c r="H44" s="7"/>
      <c r="I44" s="87"/>
    </row>
    <row r="45" spans="1:9" x14ac:dyDescent="0.25">
      <c r="A45" s="101"/>
      <c r="B45" s="14"/>
      <c r="C45" s="115" t="str">
        <f>IF(B45&lt;&gt;0,VLOOKUP(B45,'Produits '!A$1:B$36,2,0)," ")</f>
        <v xml:space="preserve"> </v>
      </c>
      <c r="D45" s="115"/>
      <c r="E45" s="115"/>
      <c r="F45" s="115"/>
      <c r="G45" s="7"/>
      <c r="H45" s="7"/>
      <c r="I45" s="87"/>
    </row>
    <row r="46" spans="1:9" x14ac:dyDescent="0.25">
      <c r="A46" s="101"/>
      <c r="B46" s="14"/>
      <c r="C46" s="115" t="str">
        <f>IF(B46&lt;&gt;0,VLOOKUP(B46,'Produits '!A$1:B$36,2,0)," ")</f>
        <v xml:space="preserve"> </v>
      </c>
      <c r="D46" s="115"/>
      <c r="E46" s="115"/>
      <c r="F46" s="115"/>
      <c r="G46" s="7"/>
      <c r="H46" s="7"/>
      <c r="I46" s="87"/>
    </row>
    <row r="47" spans="1:9" x14ac:dyDescent="0.25">
      <c r="A47" s="101"/>
      <c r="B47" s="14"/>
      <c r="C47" s="115" t="str">
        <f>IF(B47&lt;&gt;0,VLOOKUP(B47,'Produits '!A$1:B$36,2,0)," ")</f>
        <v xml:space="preserve"> </v>
      </c>
      <c r="D47" s="115"/>
      <c r="E47" s="115"/>
      <c r="F47" s="115"/>
      <c r="G47" s="7"/>
      <c r="H47" s="7"/>
      <c r="I47" s="87"/>
    </row>
    <row r="48" spans="1:9" ht="15.75" thickBot="1" x14ac:dyDescent="0.3">
      <c r="A48" s="101"/>
      <c r="B48" s="14"/>
      <c r="C48" s="115" t="str">
        <f>IF(B48&lt;&gt;0,VLOOKUP(B48,'Produits '!A$1:B$36,2,0)," ")</f>
        <v xml:space="preserve"> </v>
      </c>
      <c r="D48" s="116"/>
      <c r="E48" s="116"/>
      <c r="F48" s="116"/>
      <c r="G48" s="97"/>
      <c r="H48" s="97"/>
      <c r="I48" s="98"/>
    </row>
    <row r="49" spans="1:9" x14ac:dyDescent="0.25">
      <c r="A49" s="183"/>
      <c r="B49" s="184"/>
      <c r="C49" s="184"/>
      <c r="G49" s="113"/>
      <c r="H49" s="113"/>
      <c r="I49" s="113"/>
    </row>
    <row r="50" spans="1:9" x14ac:dyDescent="0.25">
      <c r="A50" s="6"/>
      <c r="G50" s="113"/>
      <c r="H50" s="113"/>
      <c r="I50" s="113"/>
    </row>
    <row r="51" spans="1:9" x14ac:dyDescent="0.25">
      <c r="A51" s="6"/>
      <c r="G51" s="114"/>
      <c r="H51" s="114"/>
      <c r="I51" s="114"/>
    </row>
  </sheetData>
  <mergeCells count="58">
    <mergeCell ref="A9:E9"/>
    <mergeCell ref="D6:E6"/>
    <mergeCell ref="A21:B21"/>
    <mergeCell ref="A14:E14"/>
    <mergeCell ref="A8:E8"/>
    <mergeCell ref="A10:E10"/>
    <mergeCell ref="A11:E11"/>
    <mergeCell ref="A12:E12"/>
    <mergeCell ref="A13:E13"/>
    <mergeCell ref="F9:I9"/>
    <mergeCell ref="F10:I10"/>
    <mergeCell ref="F11:I11"/>
    <mergeCell ref="H16:I17"/>
    <mergeCell ref="F5:G5"/>
    <mergeCell ref="F8:I8"/>
    <mergeCell ref="F14:I14"/>
    <mergeCell ref="F13:I13"/>
    <mergeCell ref="F12:I12"/>
    <mergeCell ref="F6:G6"/>
    <mergeCell ref="F16:G16"/>
    <mergeCell ref="C24:F25"/>
    <mergeCell ref="A22:B22"/>
    <mergeCell ref="C21:C22"/>
    <mergeCell ref="F22:G22"/>
    <mergeCell ref="A18:B18"/>
    <mergeCell ref="A19:B19"/>
    <mergeCell ref="C18:C19"/>
    <mergeCell ref="F18:G18"/>
    <mergeCell ref="F19:G19"/>
    <mergeCell ref="F21:G21"/>
    <mergeCell ref="C44:F44"/>
    <mergeCell ref="C45:F45"/>
    <mergeCell ref="C34:F34"/>
    <mergeCell ref="C36:F36"/>
    <mergeCell ref="C37:F37"/>
    <mergeCell ref="C39:F39"/>
    <mergeCell ref="C35:F35"/>
    <mergeCell ref="C40:F40"/>
    <mergeCell ref="C41:F41"/>
    <mergeCell ref="C42:F42"/>
    <mergeCell ref="C43:F43"/>
    <mergeCell ref="C27:F27"/>
    <mergeCell ref="G50:I50"/>
    <mergeCell ref="G51:I51"/>
    <mergeCell ref="C47:F47"/>
    <mergeCell ref="C48:F48"/>
    <mergeCell ref="H18:I19"/>
    <mergeCell ref="G49:I49"/>
    <mergeCell ref="C26:F26"/>
    <mergeCell ref="C29:F29"/>
    <mergeCell ref="C30:F30"/>
    <mergeCell ref="C31:F31"/>
    <mergeCell ref="C32:F32"/>
    <mergeCell ref="C38:F38"/>
    <mergeCell ref="H21:I22"/>
    <mergeCell ref="C46:F46"/>
    <mergeCell ref="C33:F33"/>
    <mergeCell ref="C28:F28"/>
  </mergeCells>
  <dataValidations count="2">
    <dataValidation type="list" allowBlank="1" showInputMessage="1" showErrorMessage="1" sqref="B27:B37 B39:B48">
      <formula1>INDEX(listeProduits,,1)</formula1>
    </dataValidation>
    <dataValidation type="list" allowBlank="1" showInputMessage="1" showErrorMessage="1" sqref="D6:E6">
      <formula1>INDEX(listeEnseignes,,1)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test">
                <anchor moveWithCells="1" sizeWithCells="1">
                  <from>
                    <xdr:col>12</xdr:col>
                    <xdr:colOff>390525</xdr:colOff>
                    <xdr:row>24</xdr:row>
                    <xdr:rowOff>180975</xdr:rowOff>
                  </from>
                  <to>
                    <xdr:col>16</xdr:col>
                    <xdr:colOff>76200</xdr:colOff>
                    <xdr:row>29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0000"/>
  </sheetPr>
  <dimension ref="A1:B18"/>
  <sheetViews>
    <sheetView zoomScale="115" zoomScaleNormal="115" workbookViewId="0">
      <selection activeCell="B13" sqref="B13"/>
    </sheetView>
  </sheetViews>
  <sheetFormatPr defaultColWidth="9.140625" defaultRowHeight="15" x14ac:dyDescent="0.25"/>
  <cols>
    <col min="1" max="1" width="12" bestFit="1" customWidth="1"/>
    <col min="2" max="2" width="15.42578125" customWidth="1"/>
  </cols>
  <sheetData>
    <row r="1" spans="1:2" x14ac:dyDescent="0.25">
      <c r="A1" s="69" t="s">
        <v>102</v>
      </c>
      <c r="B1" s="68" t="s">
        <v>101</v>
      </c>
    </row>
    <row r="2" spans="1:2" x14ac:dyDescent="0.25">
      <c r="A2" s="135" t="s">
        <v>100</v>
      </c>
      <c r="B2" s="136"/>
    </row>
    <row r="3" spans="1:2" x14ac:dyDescent="0.25">
      <c r="A3" s="65" t="s">
        <v>62</v>
      </c>
      <c r="B3" s="67">
        <f>80+[1]RECEPTION!E39-[1]SORTIES!E32</f>
        <v>0</v>
      </c>
    </row>
    <row r="4" spans="1:2" x14ac:dyDescent="0.25">
      <c r="A4" s="65" t="s">
        <v>63</v>
      </c>
      <c r="B4" s="66">
        <f>0+[1]RECEPTION!F39-[1]SORTIES!F32</f>
        <v>0</v>
      </c>
    </row>
    <row r="5" spans="1:2" x14ac:dyDescent="0.25">
      <c r="A5" s="65" t="s">
        <v>64</v>
      </c>
      <c r="B5" s="66">
        <f>280+[1]RECEPTION!G39-[1]SORTIES!G32</f>
        <v>280</v>
      </c>
    </row>
    <row r="6" spans="1:2" x14ac:dyDescent="0.25">
      <c r="A6" s="65" t="s">
        <v>65</v>
      </c>
      <c r="B6" s="66">
        <f>20+[1]RECEPTION!H39-[1]SORTIES!H32</f>
        <v>20</v>
      </c>
    </row>
    <row r="7" spans="1:2" x14ac:dyDescent="0.25">
      <c r="A7" s="65" t="s">
        <v>44</v>
      </c>
      <c r="B7" s="66">
        <f>0+[1]RECEPTION!I39-[1]SORTIES!I32</f>
        <v>0</v>
      </c>
    </row>
    <row r="8" spans="1:2" x14ac:dyDescent="0.25">
      <c r="A8" s="65" t="s">
        <v>66</v>
      </c>
      <c r="B8" s="66">
        <f>1000+[1]RECEPTION!J39-[1]SORTIES!J32</f>
        <v>0</v>
      </c>
    </row>
    <row r="9" spans="1:2" x14ac:dyDescent="0.25">
      <c r="A9" s="65" t="s">
        <v>67</v>
      </c>
      <c r="B9" s="66">
        <f>0+[1]RECEPTION!K39-[1]SORTIES!K32</f>
        <v>0</v>
      </c>
    </row>
    <row r="10" spans="1:2" x14ac:dyDescent="0.25">
      <c r="A10" s="65" t="s">
        <v>27</v>
      </c>
      <c r="B10" s="64">
        <f>101061+[1]RECEPTION!L39-[1]SORTIES!L32-[1]SORTIES!M32</f>
        <v>28035</v>
      </c>
    </row>
    <row r="11" spans="1:2" x14ac:dyDescent="0.25">
      <c r="A11" s="65" t="s">
        <v>68</v>
      </c>
      <c r="B11" s="66">
        <f>4225+[1]RECEPTION!M39-[1]SORTIES!N32</f>
        <v>0</v>
      </c>
    </row>
    <row r="12" spans="1:2" x14ac:dyDescent="0.25">
      <c r="A12" s="65" t="s">
        <v>28</v>
      </c>
      <c r="B12" s="64">
        <f>20939+[1]RECEPTION!N39-[1]SORTIES!O32-[1]SORTIES!P32</f>
        <v>9723</v>
      </c>
    </row>
    <row r="13" spans="1:2" x14ac:dyDescent="0.25">
      <c r="A13" s="65" t="s">
        <v>69</v>
      </c>
      <c r="B13" s="66">
        <f>1140+[1]RECEPTION!O39-[1]SORTIES!Q32</f>
        <v>15</v>
      </c>
    </row>
    <row r="14" spans="1:2" x14ac:dyDescent="0.25">
      <c r="A14" s="65" t="s">
        <v>70</v>
      </c>
      <c r="B14" s="64">
        <f>1199+[1]RECEPTION!P39-[1]SORTIES!R32-[1]SORTIES!S32</f>
        <v>295</v>
      </c>
    </row>
    <row r="15" spans="1:2" x14ac:dyDescent="0.25">
      <c r="A15" s="65" t="s">
        <v>71</v>
      </c>
      <c r="B15" s="66">
        <f>0+[1]RECEPTION!Q39-[1]SORTIES!T32</f>
        <v>0</v>
      </c>
    </row>
    <row r="16" spans="1:2" x14ac:dyDescent="0.25">
      <c r="A16" s="65" t="s">
        <v>40</v>
      </c>
      <c r="B16" s="64">
        <f>970+[1]RECEPTION!R39-[1]SORTIES!U32</f>
        <v>470</v>
      </c>
    </row>
    <row r="17" spans="1:2" x14ac:dyDescent="0.25">
      <c r="A17" s="63" t="s">
        <v>42</v>
      </c>
      <c r="B17" s="62">
        <f>0+[1]RECEPTION!S39-[1]SORTIES!V32</f>
        <v>0</v>
      </c>
    </row>
    <row r="18" spans="1:2" x14ac:dyDescent="0.25">
      <c r="A18" s="63" t="s">
        <v>29</v>
      </c>
      <c r="B18" s="62">
        <f>300+[1]RECEPTION!T39-[1]SORTIES!W32</f>
        <v>300</v>
      </c>
    </row>
  </sheetData>
  <mergeCells count="1">
    <mergeCell ref="A2:B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FF00"/>
    <pageSetUpPr fitToPage="1"/>
  </sheetPr>
  <dimension ref="A1:AD45"/>
  <sheetViews>
    <sheetView workbookViewId="0">
      <selection activeCell="A5" sqref="A5"/>
    </sheetView>
  </sheetViews>
  <sheetFormatPr defaultColWidth="9.140625" defaultRowHeight="15" x14ac:dyDescent="0.25"/>
  <cols>
    <col min="1" max="1" width="18.85546875" style="79" bestFit="1" customWidth="1"/>
    <col min="2" max="2" width="36.42578125" bestFit="1" customWidth="1"/>
    <col min="3" max="3" width="25.28515625" bestFit="1" customWidth="1"/>
    <col min="4" max="4" width="36.42578125" bestFit="1" customWidth="1"/>
    <col min="5" max="8" width="25.28515625" customWidth="1"/>
    <col min="9" max="9" width="10.5703125" bestFit="1" customWidth="1"/>
    <col min="17" max="17" width="10.28515625" bestFit="1" customWidth="1"/>
    <col min="18" max="18" width="10.42578125" bestFit="1" customWidth="1"/>
    <col min="20" max="20" width="10.28515625" bestFit="1" customWidth="1"/>
    <col min="21" max="21" width="10.42578125" bestFit="1" customWidth="1"/>
    <col min="23" max="23" width="10.28515625" bestFit="1" customWidth="1"/>
    <col min="24" max="24" width="10.42578125" bestFit="1" customWidth="1"/>
    <col min="29" max="29" width="15.140625" customWidth="1"/>
    <col min="30" max="30" width="13.7109375" bestFit="1" customWidth="1"/>
  </cols>
  <sheetData>
    <row r="1" spans="1:30" ht="19.5" thickBot="1" x14ac:dyDescent="0.35">
      <c r="A1" s="72" t="s">
        <v>88</v>
      </c>
      <c r="B1" s="19"/>
      <c r="C1" s="19"/>
      <c r="D1" s="19"/>
      <c r="E1" s="19"/>
      <c r="F1" s="19"/>
      <c r="G1" s="19"/>
      <c r="H1" s="19"/>
      <c r="I1" s="19"/>
      <c r="J1" s="139" t="s">
        <v>56</v>
      </c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0"/>
      <c r="W1" s="140"/>
      <c r="X1" s="140"/>
      <c r="Y1" s="140"/>
      <c r="Z1" s="140"/>
      <c r="AA1" s="140"/>
      <c r="AB1" s="141"/>
      <c r="AD1" s="4"/>
    </row>
    <row r="2" spans="1:30" ht="19.5" thickBot="1" x14ac:dyDescent="0.35">
      <c r="A2" s="73" t="s">
        <v>89</v>
      </c>
      <c r="B2" s="8"/>
      <c r="C2" s="8"/>
      <c r="D2" s="15"/>
      <c r="E2" s="15"/>
      <c r="F2" s="15"/>
      <c r="G2" s="15"/>
      <c r="H2" s="15"/>
      <c r="I2" s="8"/>
      <c r="J2" s="142" t="s">
        <v>90</v>
      </c>
      <c r="K2" s="143"/>
      <c r="L2" s="143"/>
      <c r="M2" s="143"/>
      <c r="N2" s="143"/>
      <c r="O2" s="143"/>
      <c r="P2" s="143"/>
      <c r="Q2" s="143"/>
      <c r="R2" s="143"/>
      <c r="S2" s="143"/>
      <c r="T2" s="143"/>
      <c r="U2" s="143"/>
      <c r="V2" s="143"/>
      <c r="W2" s="143"/>
      <c r="X2" s="143"/>
      <c r="Y2" s="143"/>
      <c r="Z2" s="143"/>
      <c r="AA2" s="143"/>
      <c r="AB2" s="144"/>
      <c r="AD2" s="145" t="s">
        <v>91</v>
      </c>
    </row>
    <row r="3" spans="1:30" ht="19.5" thickBot="1" x14ac:dyDescent="0.35">
      <c r="A3" s="74"/>
      <c r="B3" s="8"/>
      <c r="C3" s="8"/>
      <c r="D3" s="15"/>
      <c r="E3" s="15"/>
      <c r="F3" s="15"/>
      <c r="G3" s="15"/>
      <c r="H3" s="15"/>
      <c r="I3" s="8"/>
      <c r="J3" s="45"/>
      <c r="K3" s="46"/>
      <c r="L3" s="46"/>
      <c r="M3" s="46"/>
      <c r="N3" s="46"/>
      <c r="O3" s="46"/>
      <c r="P3" s="46"/>
      <c r="Q3" s="148" t="s">
        <v>27</v>
      </c>
      <c r="R3" s="149"/>
      <c r="S3" s="46"/>
      <c r="T3" s="148" t="s">
        <v>28</v>
      </c>
      <c r="U3" s="149"/>
      <c r="V3" s="46"/>
      <c r="W3" s="148" t="s">
        <v>70</v>
      </c>
      <c r="X3" s="149"/>
      <c r="Y3" s="46"/>
      <c r="Z3" s="46"/>
      <c r="AA3" s="46"/>
      <c r="AB3" s="47"/>
      <c r="AD3" s="146"/>
    </row>
    <row r="4" spans="1:30" ht="15.75" thickBot="1" x14ac:dyDescent="0.3">
      <c r="A4" s="75" t="s">
        <v>92</v>
      </c>
      <c r="B4" s="48" t="s">
        <v>60</v>
      </c>
      <c r="C4" s="48" t="s">
        <v>61</v>
      </c>
      <c r="D4" s="48" t="s">
        <v>109</v>
      </c>
      <c r="E4" s="48" t="s">
        <v>105</v>
      </c>
      <c r="F4" s="48" t="s">
        <v>106</v>
      </c>
      <c r="G4" s="48" t="s">
        <v>107</v>
      </c>
      <c r="H4" s="48" t="s">
        <v>110</v>
      </c>
      <c r="I4" s="49" t="s">
        <v>150</v>
      </c>
      <c r="J4" s="49" t="s">
        <v>62</v>
      </c>
      <c r="K4" s="49" t="s">
        <v>63</v>
      </c>
      <c r="L4" s="49" t="s">
        <v>64</v>
      </c>
      <c r="M4" s="49" t="s">
        <v>65</v>
      </c>
      <c r="N4" s="49" t="s">
        <v>44</v>
      </c>
      <c r="O4" s="49" t="s">
        <v>66</v>
      </c>
      <c r="P4" s="49" t="s">
        <v>67</v>
      </c>
      <c r="Q4" s="49" t="s">
        <v>93</v>
      </c>
      <c r="R4" s="49" t="s">
        <v>94</v>
      </c>
      <c r="S4" s="49" t="s">
        <v>68</v>
      </c>
      <c r="T4" s="49" t="s">
        <v>95</v>
      </c>
      <c r="U4" s="49" t="s">
        <v>96</v>
      </c>
      <c r="V4" s="49" t="s">
        <v>69</v>
      </c>
      <c r="W4" s="49" t="s">
        <v>97</v>
      </c>
      <c r="X4" s="49" t="s">
        <v>98</v>
      </c>
      <c r="Y4" s="49" t="s">
        <v>71</v>
      </c>
      <c r="Z4" s="49" t="s">
        <v>40</v>
      </c>
      <c r="AA4" s="49" t="s">
        <v>42</v>
      </c>
      <c r="AB4" s="50" t="s">
        <v>29</v>
      </c>
      <c r="AD4" s="147"/>
    </row>
    <row r="5" spans="1:30" x14ac:dyDescent="0.25">
      <c r="A5" s="76"/>
      <c r="B5" s="28"/>
      <c r="C5" s="28"/>
      <c r="D5" s="42"/>
      <c r="E5" s="42"/>
      <c r="F5" s="42"/>
      <c r="G5" s="42"/>
      <c r="H5" s="42"/>
      <c r="I5" s="29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30"/>
      <c r="AD5" s="31">
        <f>SUM(J5:AB5)</f>
        <v>0</v>
      </c>
    </row>
    <row r="6" spans="1:30" x14ac:dyDescent="0.25">
      <c r="A6" s="76"/>
      <c r="B6" s="28"/>
      <c r="C6" s="28"/>
      <c r="D6" s="42"/>
      <c r="E6" s="42"/>
      <c r="F6" s="42"/>
      <c r="G6" s="42"/>
      <c r="H6" s="42"/>
      <c r="I6" s="29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30"/>
      <c r="AD6" s="31">
        <f>SUM(J6:AB6)</f>
        <v>0</v>
      </c>
    </row>
    <row r="7" spans="1:30" x14ac:dyDescent="0.25">
      <c r="A7" s="76"/>
      <c r="B7" s="28"/>
      <c r="C7" s="28"/>
      <c r="D7" s="42"/>
      <c r="E7" s="42"/>
      <c r="F7" s="42"/>
      <c r="G7" s="42"/>
      <c r="H7" s="42"/>
      <c r="I7" s="29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30"/>
      <c r="AD7" s="31">
        <f>SUM(J7:AB7)</f>
        <v>0</v>
      </c>
    </row>
    <row r="8" spans="1:30" x14ac:dyDescent="0.25">
      <c r="A8" s="76"/>
      <c r="B8" s="28"/>
      <c r="C8" s="28"/>
      <c r="D8" s="42"/>
      <c r="E8" s="42"/>
      <c r="F8" s="42"/>
      <c r="G8" s="42"/>
      <c r="H8" s="42"/>
      <c r="I8" s="29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30"/>
      <c r="AD8" s="31">
        <f t="shared" ref="AD8:AD28" si="0">SUM(J8:AB8)</f>
        <v>0</v>
      </c>
    </row>
    <row r="9" spans="1:30" x14ac:dyDescent="0.25">
      <c r="A9" s="76"/>
      <c r="B9" s="28"/>
      <c r="C9" s="28"/>
      <c r="D9" s="42"/>
      <c r="E9" s="42"/>
      <c r="F9" s="42"/>
      <c r="G9" s="42"/>
      <c r="H9" s="42"/>
      <c r="I9" s="29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30"/>
      <c r="AD9" s="31">
        <f t="shared" si="0"/>
        <v>0</v>
      </c>
    </row>
    <row r="10" spans="1:30" x14ac:dyDescent="0.25">
      <c r="A10" s="77"/>
      <c r="B10" s="33"/>
      <c r="C10" s="33"/>
      <c r="D10" s="44"/>
      <c r="E10" s="44"/>
      <c r="F10" s="44"/>
      <c r="G10" s="44"/>
      <c r="H10" s="44"/>
      <c r="I10" s="29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30"/>
      <c r="AD10" s="31">
        <f t="shared" si="0"/>
        <v>0</v>
      </c>
    </row>
    <row r="11" spans="1:30" x14ac:dyDescent="0.25">
      <c r="A11" s="77"/>
      <c r="B11" s="51"/>
      <c r="C11" s="51"/>
      <c r="D11" s="51"/>
      <c r="E11" s="51"/>
      <c r="F11" s="51"/>
      <c r="G11" s="51"/>
      <c r="H11" s="51"/>
      <c r="I11" s="52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4"/>
      <c r="AD11" s="31">
        <f t="shared" si="0"/>
        <v>0</v>
      </c>
    </row>
    <row r="12" spans="1:30" x14ac:dyDescent="0.25">
      <c r="A12" s="76"/>
      <c r="B12" s="28"/>
      <c r="C12" s="28"/>
      <c r="D12" s="42"/>
      <c r="E12" s="42"/>
      <c r="F12" s="42"/>
      <c r="G12" s="42"/>
      <c r="H12" s="42"/>
      <c r="I12" s="29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30"/>
      <c r="AD12" s="31">
        <f t="shared" si="0"/>
        <v>0</v>
      </c>
    </row>
    <row r="13" spans="1:30" x14ac:dyDescent="0.25">
      <c r="A13" s="77"/>
      <c r="B13" s="33"/>
      <c r="C13" s="33"/>
      <c r="D13" s="44"/>
      <c r="E13" s="44"/>
      <c r="F13" s="44"/>
      <c r="G13" s="44"/>
      <c r="H13" s="44"/>
      <c r="I13" s="29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30"/>
      <c r="AD13" s="31">
        <f t="shared" si="0"/>
        <v>0</v>
      </c>
    </row>
    <row r="14" spans="1:30" x14ac:dyDescent="0.25">
      <c r="A14" s="77"/>
      <c r="B14" s="33"/>
      <c r="C14" s="33"/>
      <c r="D14" s="44"/>
      <c r="E14" s="44"/>
      <c r="F14" s="44"/>
      <c r="G14" s="44"/>
      <c r="H14" s="44"/>
      <c r="I14" s="29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30"/>
      <c r="AD14" s="31">
        <f t="shared" si="0"/>
        <v>0</v>
      </c>
    </row>
    <row r="15" spans="1:30" x14ac:dyDescent="0.25">
      <c r="A15" s="77"/>
      <c r="B15" s="33"/>
      <c r="C15" s="33"/>
      <c r="D15" s="44"/>
      <c r="E15" s="44"/>
      <c r="F15" s="44"/>
      <c r="G15" s="44"/>
      <c r="H15" s="44"/>
      <c r="I15" s="29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30"/>
      <c r="AD15" s="31">
        <f t="shared" si="0"/>
        <v>0</v>
      </c>
    </row>
    <row r="16" spans="1:30" x14ac:dyDescent="0.25">
      <c r="A16" s="77"/>
      <c r="B16" s="33"/>
      <c r="C16" s="33"/>
      <c r="D16" s="44"/>
      <c r="E16" s="44"/>
      <c r="F16" s="44"/>
      <c r="G16" s="44"/>
      <c r="H16" s="44"/>
      <c r="I16" s="29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30"/>
      <c r="AD16" s="31">
        <f t="shared" si="0"/>
        <v>0</v>
      </c>
    </row>
    <row r="17" spans="1:30" x14ac:dyDescent="0.25">
      <c r="A17" s="77"/>
      <c r="B17" s="33"/>
      <c r="C17" s="33"/>
      <c r="D17" s="44"/>
      <c r="E17" s="44"/>
      <c r="F17" s="44"/>
      <c r="G17" s="44"/>
      <c r="H17" s="44"/>
      <c r="I17" s="29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30"/>
      <c r="AD17" s="31">
        <f t="shared" si="0"/>
        <v>0</v>
      </c>
    </row>
    <row r="18" spans="1:30" x14ac:dyDescent="0.25">
      <c r="A18" s="77"/>
      <c r="B18" s="33"/>
      <c r="C18" s="33"/>
      <c r="D18" s="44"/>
      <c r="E18" s="44"/>
      <c r="F18" s="44"/>
      <c r="G18" s="44"/>
      <c r="H18" s="44"/>
      <c r="I18" s="29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30"/>
      <c r="AD18" s="31">
        <f t="shared" si="0"/>
        <v>0</v>
      </c>
    </row>
    <row r="19" spans="1:30" x14ac:dyDescent="0.25">
      <c r="A19" s="77"/>
      <c r="B19" s="33"/>
      <c r="C19" s="33"/>
      <c r="D19" s="44"/>
      <c r="E19" s="44"/>
      <c r="F19" s="44"/>
      <c r="G19" s="44"/>
      <c r="H19" s="44"/>
      <c r="I19" s="29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30"/>
      <c r="AD19" s="31">
        <f t="shared" si="0"/>
        <v>0</v>
      </c>
    </row>
    <row r="20" spans="1:30" x14ac:dyDescent="0.25">
      <c r="A20" s="77"/>
      <c r="B20" s="33"/>
      <c r="C20" s="33"/>
      <c r="D20" s="44"/>
      <c r="E20" s="44"/>
      <c r="F20" s="44"/>
      <c r="G20" s="44"/>
      <c r="H20" s="44"/>
      <c r="I20" s="29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30"/>
      <c r="AD20" s="31">
        <f t="shared" si="0"/>
        <v>0</v>
      </c>
    </row>
    <row r="21" spans="1:30" x14ac:dyDescent="0.25">
      <c r="A21" s="77"/>
      <c r="B21" s="33"/>
      <c r="C21" s="33"/>
      <c r="D21" s="44"/>
      <c r="E21" s="44"/>
      <c r="F21" s="44"/>
      <c r="G21" s="44"/>
      <c r="H21" s="44"/>
      <c r="I21" s="29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30"/>
      <c r="AD21" s="31">
        <f t="shared" si="0"/>
        <v>0</v>
      </c>
    </row>
    <row r="22" spans="1:30" x14ac:dyDescent="0.25">
      <c r="A22" s="77"/>
      <c r="B22" s="33"/>
      <c r="C22" s="33"/>
      <c r="D22" s="44"/>
      <c r="E22" s="44"/>
      <c r="F22" s="44"/>
      <c r="G22" s="44"/>
      <c r="H22" s="44"/>
      <c r="I22" s="29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30"/>
      <c r="AD22" s="31">
        <f t="shared" si="0"/>
        <v>0</v>
      </c>
    </row>
    <row r="23" spans="1:30" x14ac:dyDescent="0.25">
      <c r="A23" s="77"/>
      <c r="B23" s="33"/>
      <c r="C23" s="33"/>
      <c r="D23" s="44"/>
      <c r="E23" s="44"/>
      <c r="F23" s="44"/>
      <c r="G23" s="44"/>
      <c r="H23" s="44"/>
      <c r="I23" s="29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30"/>
      <c r="AD23" s="31">
        <f t="shared" si="0"/>
        <v>0</v>
      </c>
    </row>
    <row r="24" spans="1:30" x14ac:dyDescent="0.25">
      <c r="A24" s="77"/>
      <c r="B24" s="33"/>
      <c r="C24" s="33"/>
      <c r="D24" s="44"/>
      <c r="E24" s="44"/>
      <c r="F24" s="44"/>
      <c r="G24" s="44"/>
      <c r="H24" s="44"/>
      <c r="I24" s="29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30"/>
      <c r="AD24" s="31">
        <f t="shared" si="0"/>
        <v>0</v>
      </c>
    </row>
    <row r="25" spans="1:30" s="108" customFormat="1" x14ac:dyDescent="0.25">
      <c r="A25" s="180"/>
      <c r="B25" s="107"/>
      <c r="C25" s="107"/>
      <c r="D25" s="107"/>
      <c r="E25" s="107"/>
      <c r="F25" s="107"/>
      <c r="G25" s="107"/>
      <c r="H25" s="107"/>
      <c r="I25" s="106"/>
      <c r="J25" s="110"/>
      <c r="K25" s="110"/>
      <c r="L25" s="110"/>
      <c r="M25" s="110"/>
      <c r="N25" s="110"/>
      <c r="O25" s="110"/>
      <c r="P25" s="110"/>
      <c r="Q25" s="110"/>
      <c r="R25" s="110"/>
      <c r="S25" s="110"/>
      <c r="T25" s="110"/>
      <c r="U25" s="110"/>
      <c r="V25" s="110"/>
      <c r="W25" s="110"/>
      <c r="X25" s="110"/>
      <c r="Y25" s="110"/>
      <c r="Z25" s="110"/>
      <c r="AA25" s="110"/>
      <c r="AB25" s="111"/>
      <c r="AD25" s="112"/>
    </row>
    <row r="26" spans="1:30" s="108" customFormat="1" x14ac:dyDescent="0.25">
      <c r="A26" s="180"/>
      <c r="B26" s="107"/>
      <c r="C26" s="107"/>
      <c r="D26" s="107"/>
      <c r="E26" s="107"/>
      <c r="F26" s="107"/>
      <c r="G26" s="107"/>
      <c r="H26" s="107"/>
      <c r="I26" s="106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0"/>
      <c r="AB26" s="111"/>
      <c r="AD26" s="112"/>
    </row>
    <row r="27" spans="1:30" s="108" customFormat="1" x14ac:dyDescent="0.25">
      <c r="A27" s="180"/>
      <c r="B27" s="107"/>
      <c r="C27" s="107"/>
      <c r="D27" s="107"/>
      <c r="E27" s="107"/>
      <c r="F27" s="107"/>
      <c r="G27" s="107"/>
      <c r="H27" s="107"/>
      <c r="I27" s="106"/>
      <c r="J27" s="110"/>
      <c r="K27" s="110"/>
      <c r="L27" s="110"/>
      <c r="M27" s="110"/>
      <c r="N27" s="110"/>
      <c r="O27" s="110"/>
      <c r="P27" s="110"/>
      <c r="Q27" s="110"/>
      <c r="R27" s="110"/>
      <c r="S27" s="110"/>
      <c r="T27" s="110"/>
      <c r="U27" s="110"/>
      <c r="V27" s="110"/>
      <c r="W27" s="110"/>
      <c r="X27" s="110"/>
      <c r="Y27" s="110"/>
      <c r="Z27" s="110"/>
      <c r="AA27" s="110"/>
      <c r="AB27" s="111"/>
      <c r="AD27" s="112"/>
    </row>
    <row r="28" spans="1:30" ht="15.75" thickBot="1" x14ac:dyDescent="0.3">
      <c r="A28" s="78"/>
      <c r="B28" s="35"/>
      <c r="C28" s="35"/>
      <c r="D28" s="35"/>
      <c r="E28" s="35"/>
      <c r="F28" s="35"/>
      <c r="G28" s="35"/>
      <c r="H28" s="35"/>
      <c r="I28" s="36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8"/>
      <c r="AD28" s="39">
        <f t="shared" si="0"/>
        <v>0</v>
      </c>
    </row>
    <row r="29" spans="1:30" ht="15.75" thickBot="1" x14ac:dyDescent="0.3"/>
    <row r="30" spans="1:30" ht="15.75" thickBot="1" x14ac:dyDescent="0.3">
      <c r="A30" s="150" t="s">
        <v>99</v>
      </c>
      <c r="B30" s="151"/>
      <c r="C30" s="151"/>
      <c r="D30" s="151"/>
      <c r="E30" s="151"/>
      <c r="F30" s="151"/>
      <c r="G30" s="151"/>
      <c r="H30" s="151"/>
      <c r="I30" s="152"/>
      <c r="J30" s="55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7"/>
      <c r="AD30" s="40" t="s">
        <v>77</v>
      </c>
    </row>
    <row r="31" spans="1:30" ht="15.75" thickBot="1" x14ac:dyDescent="0.25">
      <c r="A31" s="153" t="s">
        <v>78</v>
      </c>
      <c r="B31" s="154"/>
      <c r="C31" s="154"/>
      <c r="D31" s="154"/>
      <c r="E31" s="154"/>
      <c r="F31" s="154"/>
      <c r="G31" s="154"/>
      <c r="H31" s="154"/>
      <c r="I31" s="155"/>
      <c r="J31" s="58">
        <f t="shared" ref="J31:AB31" si="1">SUM(J5:J30)</f>
        <v>0</v>
      </c>
      <c r="K31" s="58">
        <f t="shared" si="1"/>
        <v>0</v>
      </c>
      <c r="L31" s="58">
        <f t="shared" si="1"/>
        <v>0</v>
      </c>
      <c r="M31" s="58">
        <f t="shared" si="1"/>
        <v>0</v>
      </c>
      <c r="N31" s="58">
        <f t="shared" si="1"/>
        <v>0</v>
      </c>
      <c r="O31" s="58">
        <f t="shared" si="1"/>
        <v>0</v>
      </c>
      <c r="P31" s="58">
        <f t="shared" si="1"/>
        <v>0</v>
      </c>
      <c r="Q31" s="58">
        <f>SUM(Q5:Q30)</f>
        <v>0</v>
      </c>
      <c r="R31" s="58">
        <f>SUM(R5:R30)</f>
        <v>0</v>
      </c>
      <c r="S31" s="58">
        <f t="shared" si="1"/>
        <v>0</v>
      </c>
      <c r="T31" s="58">
        <f>SUM(T5:T30)</f>
        <v>0</v>
      </c>
      <c r="U31" s="58">
        <f t="shared" si="1"/>
        <v>0</v>
      </c>
      <c r="V31" s="58">
        <f t="shared" si="1"/>
        <v>0</v>
      </c>
      <c r="W31" s="58">
        <f t="shared" si="1"/>
        <v>0</v>
      </c>
      <c r="X31" s="58">
        <f t="shared" si="1"/>
        <v>0</v>
      </c>
      <c r="Y31" s="58">
        <f t="shared" si="1"/>
        <v>0</v>
      </c>
      <c r="Z31" s="58">
        <f t="shared" si="1"/>
        <v>0</v>
      </c>
      <c r="AA31" s="58">
        <f t="shared" si="1"/>
        <v>0</v>
      </c>
      <c r="AB31" s="58">
        <f t="shared" si="1"/>
        <v>0</v>
      </c>
      <c r="AD31" s="41">
        <f>SUM(AD5:AD28)</f>
        <v>0</v>
      </c>
    </row>
    <row r="35" spans="1:8" ht="15.75" thickBot="1" x14ac:dyDescent="0.3"/>
    <row r="36" spans="1:8" ht="15.75" thickBot="1" x14ac:dyDescent="0.3">
      <c r="A36" s="137" t="s">
        <v>79</v>
      </c>
      <c r="B36" s="138"/>
      <c r="C36" s="7"/>
      <c r="D36" s="7"/>
      <c r="E36" s="7"/>
      <c r="F36" s="7"/>
      <c r="G36" s="7"/>
      <c r="H36" s="7"/>
    </row>
    <row r="37" spans="1:8" x14ac:dyDescent="0.25">
      <c r="A37" s="160" t="s">
        <v>76</v>
      </c>
      <c r="B37" s="161"/>
      <c r="C37" s="59">
        <f>SUMIF($B$5:$B$28,$A$37,$AD$5:$AD$28)</f>
        <v>0</v>
      </c>
      <c r="D37" s="71"/>
      <c r="E37" s="71"/>
      <c r="F37" s="71"/>
      <c r="G37" s="71"/>
      <c r="H37" s="71"/>
    </row>
    <row r="38" spans="1:8" x14ac:dyDescent="0.25">
      <c r="A38" s="156" t="s">
        <v>80</v>
      </c>
      <c r="B38" s="157"/>
      <c r="C38" s="60">
        <f>SUMIF($B$5:$B$28,$A$38,$AD$5:$AD$28)</f>
        <v>0</v>
      </c>
      <c r="D38" s="71"/>
      <c r="E38" s="71"/>
      <c r="F38" s="71"/>
      <c r="G38" s="71"/>
      <c r="H38" s="71"/>
    </row>
    <row r="39" spans="1:8" x14ac:dyDescent="0.25">
      <c r="A39" s="156" t="s">
        <v>81</v>
      </c>
      <c r="B39" s="157"/>
      <c r="C39" s="60">
        <f>SUMIF($B$5:$B$28,$A$39,$AD$5:$AD$28)</f>
        <v>0</v>
      </c>
      <c r="D39" s="71"/>
      <c r="E39" s="71"/>
      <c r="F39" s="71"/>
      <c r="G39" s="71"/>
      <c r="H39" s="71"/>
    </row>
    <row r="40" spans="1:8" x14ac:dyDescent="0.25">
      <c r="A40" s="156" t="s">
        <v>82</v>
      </c>
      <c r="B40" s="157"/>
      <c r="C40" s="60">
        <f>SUMIF($B$5:$B$28,$A$40,$AD$5:$AD$28)</f>
        <v>0</v>
      </c>
      <c r="D40" s="71"/>
      <c r="E40" s="71"/>
      <c r="F40" s="71"/>
      <c r="G40" s="71"/>
      <c r="H40" s="71"/>
    </row>
    <row r="41" spans="1:8" x14ac:dyDescent="0.25">
      <c r="A41" s="156" t="s">
        <v>73</v>
      </c>
      <c r="B41" s="157"/>
      <c r="C41" s="60">
        <f>SUMIF($B$5:$B$28,$A$41,$AD$5:$AD$28)</f>
        <v>0</v>
      </c>
      <c r="D41" s="71"/>
      <c r="E41" s="71"/>
      <c r="F41" s="71"/>
      <c r="G41" s="71"/>
      <c r="H41" s="71"/>
    </row>
    <row r="42" spans="1:8" x14ac:dyDescent="0.25">
      <c r="A42" s="156" t="s">
        <v>83</v>
      </c>
      <c r="B42" s="157"/>
      <c r="C42" s="60">
        <f>SUMIF($B$5:$B$28,$A$42,$AD$5:$AD$28)</f>
        <v>0</v>
      </c>
      <c r="D42" s="71"/>
      <c r="E42" s="71"/>
      <c r="F42" s="71"/>
      <c r="G42" s="71"/>
      <c r="H42" s="71"/>
    </row>
    <row r="43" spans="1:8" x14ac:dyDescent="0.25">
      <c r="A43" s="156" t="s">
        <v>84</v>
      </c>
      <c r="B43" s="157"/>
      <c r="C43" s="60">
        <f>SUMIF($B$5:$B$28,$A$43,$AD$5:$AD$28)</f>
        <v>0</v>
      </c>
      <c r="D43" s="71"/>
      <c r="E43" s="71"/>
      <c r="F43" s="71"/>
      <c r="G43" s="71"/>
      <c r="H43" s="71"/>
    </row>
    <row r="44" spans="1:8" x14ac:dyDescent="0.25">
      <c r="A44" s="156" t="s">
        <v>85</v>
      </c>
      <c r="B44" s="157"/>
      <c r="C44" s="60">
        <f>SUMIF($B$5:$B$28,$A$44,$AD$5:$AD$28)</f>
        <v>0</v>
      </c>
      <c r="D44" s="71"/>
      <c r="E44" s="71"/>
      <c r="F44" s="71"/>
      <c r="G44" s="71"/>
      <c r="H44" s="71"/>
    </row>
    <row r="45" spans="1:8" ht="15.75" thickBot="1" x14ac:dyDescent="0.3">
      <c r="A45" s="158" t="s">
        <v>86</v>
      </c>
      <c r="B45" s="159"/>
      <c r="C45" s="61">
        <f>SUMIF($B$5:$B$28,$A$45,$AD$5:$AD$28)</f>
        <v>0</v>
      </c>
      <c r="D45" s="71"/>
      <c r="E45" s="71"/>
      <c r="F45" s="71"/>
      <c r="G45" s="71"/>
      <c r="H45" s="71"/>
    </row>
  </sheetData>
  <mergeCells count="18">
    <mergeCell ref="A43:B43"/>
    <mergeCell ref="A44:B44"/>
    <mergeCell ref="A45:B45"/>
    <mergeCell ref="A37:B37"/>
    <mergeCell ref="A38:B38"/>
    <mergeCell ref="A39:B39"/>
    <mergeCell ref="A40:B40"/>
    <mergeCell ref="A41:B41"/>
    <mergeCell ref="A42:B42"/>
    <mergeCell ref="A36:B36"/>
    <mergeCell ref="J1:AB1"/>
    <mergeCell ref="J2:AB2"/>
    <mergeCell ref="AD2:AD4"/>
    <mergeCell ref="Q3:R3"/>
    <mergeCell ref="T3:U3"/>
    <mergeCell ref="W3:X3"/>
    <mergeCell ref="A30:I30"/>
    <mergeCell ref="A31:I31"/>
  </mergeCells>
  <pageMargins left="0.7" right="0.7" top="0.75" bottom="0.75" header="0.3" footer="0.3"/>
  <pageSetup paperSize="9" scale="2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4" tint="0.59999389629810485"/>
  </sheetPr>
  <dimension ref="A1:V54"/>
  <sheetViews>
    <sheetView workbookViewId="0">
      <pane xSplit="20" ySplit="3" topLeftCell="U4" activePane="bottomRight" state="frozen"/>
      <selection pane="topRight" activeCell="U1" sqref="U1"/>
      <selection pane="bottomLeft" activeCell="A4" sqref="A4"/>
      <selection pane="bottomRight" activeCell="D26" sqref="D26"/>
    </sheetView>
  </sheetViews>
  <sheetFormatPr defaultColWidth="9.140625" defaultRowHeight="15" x14ac:dyDescent="0.25"/>
  <cols>
    <col min="1" max="1" width="21.140625" bestFit="1" customWidth="1"/>
    <col min="2" max="3" width="18.85546875" customWidth="1"/>
    <col min="4" max="4" width="15.5703125" bestFit="1" customWidth="1"/>
    <col min="22" max="22" width="13.7109375" bestFit="1" customWidth="1"/>
  </cols>
  <sheetData>
    <row r="1" spans="1:22" ht="19.5" thickBot="1" x14ac:dyDescent="0.35">
      <c r="A1" s="18"/>
      <c r="B1" s="19"/>
      <c r="C1" s="19"/>
      <c r="D1" s="19"/>
      <c r="E1" s="139" t="s">
        <v>56</v>
      </c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0"/>
      <c r="T1" s="141"/>
      <c r="V1" s="4"/>
    </row>
    <row r="2" spans="1:22" ht="19.5" thickBot="1" x14ac:dyDescent="0.35">
      <c r="A2" s="20"/>
      <c r="B2" s="8"/>
      <c r="C2" s="8"/>
      <c r="D2" s="8"/>
      <c r="E2" s="142" t="s">
        <v>57</v>
      </c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  <c r="S2" s="143"/>
      <c r="T2" s="144"/>
      <c r="V2" s="145" t="s">
        <v>58</v>
      </c>
    </row>
    <row r="3" spans="1:22" s="25" customFormat="1" ht="15.75" thickBot="1" x14ac:dyDescent="0.3">
      <c r="A3" s="21" t="s">
        <v>59</v>
      </c>
      <c r="B3" s="22" t="s">
        <v>60</v>
      </c>
      <c r="C3" s="22" t="s">
        <v>61</v>
      </c>
      <c r="D3" s="23" t="s">
        <v>150</v>
      </c>
      <c r="E3" s="23" t="s">
        <v>62</v>
      </c>
      <c r="F3" s="23" t="s">
        <v>63</v>
      </c>
      <c r="G3" s="23" t="s">
        <v>64</v>
      </c>
      <c r="H3" s="23" t="s">
        <v>65</v>
      </c>
      <c r="I3" s="23" t="s">
        <v>44</v>
      </c>
      <c r="J3" s="23" t="s">
        <v>66</v>
      </c>
      <c r="K3" s="23" t="s">
        <v>67</v>
      </c>
      <c r="L3" s="23" t="s">
        <v>27</v>
      </c>
      <c r="M3" s="23" t="s">
        <v>68</v>
      </c>
      <c r="N3" s="23" t="s">
        <v>28</v>
      </c>
      <c r="O3" s="23" t="s">
        <v>69</v>
      </c>
      <c r="P3" s="23" t="s">
        <v>70</v>
      </c>
      <c r="Q3" s="23" t="s">
        <v>71</v>
      </c>
      <c r="R3" s="23" t="s">
        <v>40</v>
      </c>
      <c r="S3" s="23" t="s">
        <v>42</v>
      </c>
      <c r="T3" s="24" t="s">
        <v>29</v>
      </c>
      <c r="U3"/>
      <c r="V3" s="147"/>
    </row>
    <row r="4" spans="1:22" s="25" customFormat="1" ht="23.25" x14ac:dyDescent="0.35">
      <c r="A4" s="162" t="s">
        <v>72</v>
      </c>
      <c r="B4" s="163"/>
      <c r="C4" s="163"/>
      <c r="D4" s="163"/>
      <c r="E4" s="163"/>
      <c r="F4" s="163"/>
      <c r="G4" s="163"/>
      <c r="H4" s="163"/>
      <c r="I4" s="163"/>
      <c r="J4" s="163"/>
      <c r="K4" s="163"/>
      <c r="L4" s="163"/>
      <c r="M4" s="163"/>
      <c r="N4" s="163"/>
      <c r="O4" s="163"/>
      <c r="P4" s="163"/>
      <c r="Q4" s="163"/>
      <c r="R4" s="163"/>
      <c r="S4" s="163"/>
      <c r="T4" s="164"/>
      <c r="U4"/>
      <c r="V4" s="26"/>
    </row>
    <row r="5" spans="1:22" x14ac:dyDescent="0.25">
      <c r="A5" s="27">
        <v>42388</v>
      </c>
      <c r="B5" s="28"/>
      <c r="C5" s="28"/>
      <c r="D5" s="29"/>
      <c r="E5" s="28"/>
      <c r="F5" s="28"/>
      <c r="G5" s="28"/>
      <c r="H5" s="28"/>
      <c r="I5" s="28"/>
      <c r="J5" s="28"/>
      <c r="K5" s="28"/>
      <c r="L5" s="28"/>
      <c r="M5" s="28"/>
      <c r="N5" s="28">
        <v>10000</v>
      </c>
      <c r="O5" s="28"/>
      <c r="P5" s="28"/>
      <c r="Q5" s="28"/>
      <c r="R5" s="28"/>
      <c r="S5" s="28"/>
      <c r="T5" s="30"/>
      <c r="V5" s="31">
        <f t="shared" ref="V5:V36" si="0">SUM(E5:T5)</f>
        <v>10000</v>
      </c>
    </row>
    <row r="6" spans="1:22" x14ac:dyDescent="0.25">
      <c r="A6" s="27">
        <v>42388</v>
      </c>
      <c r="B6" s="28"/>
      <c r="C6" s="28" t="s">
        <v>74</v>
      </c>
      <c r="D6" s="29"/>
      <c r="E6" s="28"/>
      <c r="F6" s="28"/>
      <c r="G6" s="28"/>
      <c r="H6" s="28"/>
      <c r="I6" s="28"/>
      <c r="J6" s="28"/>
      <c r="K6" s="28"/>
      <c r="L6" s="28"/>
      <c r="M6" s="28"/>
      <c r="N6" s="28">
        <v>4400</v>
      </c>
      <c r="O6" s="28"/>
      <c r="P6" s="28">
        <v>200</v>
      </c>
      <c r="Q6" s="28"/>
      <c r="R6" s="28"/>
      <c r="S6" s="28"/>
      <c r="T6" s="30"/>
      <c r="V6" s="31">
        <f t="shared" si="0"/>
        <v>4600</v>
      </c>
    </row>
    <row r="7" spans="1:22" ht="23.25" x14ac:dyDescent="0.35">
      <c r="A7" s="165" t="s">
        <v>75</v>
      </c>
      <c r="B7" s="166"/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66"/>
      <c r="N7" s="166"/>
      <c r="O7" s="166"/>
      <c r="P7" s="166"/>
      <c r="Q7" s="166"/>
      <c r="R7" s="166"/>
      <c r="S7" s="166"/>
      <c r="T7" s="167"/>
      <c r="V7" s="31">
        <f t="shared" si="0"/>
        <v>0</v>
      </c>
    </row>
    <row r="8" spans="1:22" x14ac:dyDescent="0.25">
      <c r="A8" s="27">
        <v>42401</v>
      </c>
      <c r="B8" s="28"/>
      <c r="C8" s="28"/>
      <c r="D8" s="29"/>
      <c r="E8" s="28"/>
      <c r="F8" s="28"/>
      <c r="G8" s="28"/>
      <c r="H8" s="28"/>
      <c r="I8" s="28"/>
      <c r="J8" s="28"/>
      <c r="K8" s="28"/>
      <c r="L8" s="28">
        <v>3600</v>
      </c>
      <c r="M8" s="28"/>
      <c r="N8" s="28">
        <v>12000</v>
      </c>
      <c r="O8" s="28"/>
      <c r="P8" s="28">
        <v>400</v>
      </c>
      <c r="Q8" s="28"/>
      <c r="R8" s="28">
        <v>100</v>
      </c>
      <c r="S8" s="28"/>
      <c r="T8" s="30"/>
      <c r="V8" s="31">
        <f t="shared" si="0"/>
        <v>16100</v>
      </c>
    </row>
    <row r="9" spans="1:22" x14ac:dyDescent="0.25">
      <c r="A9" s="27">
        <v>42404</v>
      </c>
      <c r="B9" s="28"/>
      <c r="C9" s="28"/>
      <c r="D9" s="29"/>
      <c r="E9" s="28"/>
      <c r="F9" s="28"/>
      <c r="G9" s="28"/>
      <c r="H9" s="28"/>
      <c r="I9" s="28"/>
      <c r="J9" s="28"/>
      <c r="K9" s="28"/>
      <c r="L9" s="28">
        <v>7000</v>
      </c>
      <c r="M9" s="28"/>
      <c r="N9" s="28">
        <v>19600</v>
      </c>
      <c r="O9" s="28"/>
      <c r="P9" s="28">
        <v>400</v>
      </c>
      <c r="Q9" s="28"/>
      <c r="R9" s="28">
        <v>10</v>
      </c>
      <c r="S9" s="28">
        <v>100</v>
      </c>
      <c r="T9" s="30"/>
      <c r="V9" s="31">
        <f t="shared" si="0"/>
        <v>27110</v>
      </c>
    </row>
    <row r="10" spans="1:22" x14ac:dyDescent="0.25">
      <c r="A10" s="27">
        <v>42429</v>
      </c>
      <c r="B10" s="28"/>
      <c r="C10" s="28"/>
      <c r="D10" s="29"/>
      <c r="E10" s="28"/>
      <c r="F10" s="28"/>
      <c r="G10" s="28"/>
      <c r="H10" s="28"/>
      <c r="I10" s="28"/>
      <c r="J10" s="28"/>
      <c r="K10" s="28"/>
      <c r="L10" s="28">
        <v>3900</v>
      </c>
      <c r="M10" s="28"/>
      <c r="N10" s="28">
        <f>16600+1400</f>
        <v>18000</v>
      </c>
      <c r="O10" s="28"/>
      <c r="P10" s="28">
        <v>400</v>
      </c>
      <c r="Q10" s="28"/>
      <c r="R10" s="28"/>
      <c r="S10" s="28"/>
      <c r="T10" s="30"/>
      <c r="V10" s="31">
        <f t="shared" si="0"/>
        <v>22300</v>
      </c>
    </row>
    <row r="11" spans="1:22" x14ac:dyDescent="0.25">
      <c r="A11" s="32"/>
      <c r="B11" s="33"/>
      <c r="C11" s="33"/>
      <c r="D11" s="29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30"/>
      <c r="V11" s="31">
        <f t="shared" si="0"/>
        <v>0</v>
      </c>
    </row>
    <row r="12" spans="1:22" x14ac:dyDescent="0.25">
      <c r="A12" s="32"/>
      <c r="B12" s="33"/>
      <c r="C12" s="33"/>
      <c r="D12" s="29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30"/>
      <c r="V12" s="31">
        <f t="shared" si="0"/>
        <v>0</v>
      </c>
    </row>
    <row r="13" spans="1:22" x14ac:dyDescent="0.25">
      <c r="A13" s="32"/>
      <c r="B13" s="33"/>
      <c r="C13" s="33"/>
      <c r="D13" s="29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30"/>
      <c r="V13" s="31">
        <f t="shared" si="0"/>
        <v>0</v>
      </c>
    </row>
    <row r="14" spans="1:22" x14ac:dyDescent="0.25">
      <c r="A14" s="32"/>
      <c r="B14" s="33"/>
      <c r="C14" s="33"/>
      <c r="D14" s="29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30"/>
      <c r="V14" s="31">
        <f t="shared" si="0"/>
        <v>0</v>
      </c>
    </row>
    <row r="15" spans="1:22" x14ac:dyDescent="0.25">
      <c r="A15" s="32"/>
      <c r="B15" s="33"/>
      <c r="C15" s="33"/>
      <c r="D15" s="29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30"/>
      <c r="V15" s="31">
        <f t="shared" si="0"/>
        <v>0</v>
      </c>
    </row>
    <row r="16" spans="1:22" x14ac:dyDescent="0.25">
      <c r="A16" s="32"/>
      <c r="B16" s="33"/>
      <c r="C16" s="33"/>
      <c r="D16" s="29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30"/>
      <c r="V16" s="31">
        <f t="shared" si="0"/>
        <v>0</v>
      </c>
    </row>
    <row r="17" spans="1:22" x14ac:dyDescent="0.25">
      <c r="A17" s="32"/>
      <c r="B17" s="33"/>
      <c r="C17" s="33"/>
      <c r="D17" s="29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30"/>
      <c r="V17" s="31">
        <f t="shared" si="0"/>
        <v>0</v>
      </c>
    </row>
    <row r="18" spans="1:22" x14ac:dyDescent="0.25">
      <c r="A18" s="32"/>
      <c r="B18" s="33"/>
      <c r="C18" s="33"/>
      <c r="D18" s="29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30"/>
      <c r="V18" s="31">
        <f t="shared" si="0"/>
        <v>0</v>
      </c>
    </row>
    <row r="19" spans="1:22" x14ac:dyDescent="0.25">
      <c r="A19" s="32"/>
      <c r="B19" s="33"/>
      <c r="C19" s="33"/>
      <c r="D19" s="29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30"/>
      <c r="V19" s="31">
        <f t="shared" si="0"/>
        <v>0</v>
      </c>
    </row>
    <row r="20" spans="1:22" x14ac:dyDescent="0.25">
      <c r="A20" s="32"/>
      <c r="B20" s="33"/>
      <c r="C20" s="33"/>
      <c r="D20" s="29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30"/>
      <c r="V20" s="31">
        <f t="shared" si="0"/>
        <v>0</v>
      </c>
    </row>
    <row r="21" spans="1:22" x14ac:dyDescent="0.25">
      <c r="A21" s="32"/>
      <c r="B21" s="33"/>
      <c r="C21" s="33"/>
      <c r="D21" s="29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30"/>
      <c r="V21" s="31">
        <f t="shared" si="0"/>
        <v>0</v>
      </c>
    </row>
    <row r="22" spans="1:22" x14ac:dyDescent="0.25">
      <c r="A22" s="32"/>
      <c r="B22" s="33"/>
      <c r="C22" s="33"/>
      <c r="D22" s="29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30"/>
      <c r="V22" s="31">
        <f t="shared" si="0"/>
        <v>0</v>
      </c>
    </row>
    <row r="23" spans="1:22" x14ac:dyDescent="0.25">
      <c r="A23" s="32"/>
      <c r="B23" s="33"/>
      <c r="C23" s="33"/>
      <c r="D23" s="29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30"/>
      <c r="V23" s="31">
        <f t="shared" si="0"/>
        <v>0</v>
      </c>
    </row>
    <row r="24" spans="1:22" x14ac:dyDescent="0.25">
      <c r="A24" s="32"/>
      <c r="B24" s="33"/>
      <c r="C24" s="33"/>
      <c r="D24" s="29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30"/>
      <c r="V24" s="31">
        <f t="shared" si="0"/>
        <v>0</v>
      </c>
    </row>
    <row r="25" spans="1:22" x14ac:dyDescent="0.25">
      <c r="A25" s="32"/>
      <c r="B25" s="33"/>
      <c r="C25" s="33"/>
      <c r="D25" s="29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30"/>
      <c r="V25" s="31">
        <f t="shared" si="0"/>
        <v>0</v>
      </c>
    </row>
    <row r="26" spans="1:22" x14ac:dyDescent="0.25">
      <c r="A26" s="32"/>
      <c r="B26" s="33"/>
      <c r="C26" s="33"/>
      <c r="D26" s="29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30"/>
      <c r="V26" s="31">
        <f t="shared" si="0"/>
        <v>0</v>
      </c>
    </row>
    <row r="27" spans="1:22" x14ac:dyDescent="0.25">
      <c r="A27" s="32"/>
      <c r="B27" s="33"/>
      <c r="C27" s="33"/>
      <c r="D27" s="29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30"/>
      <c r="V27" s="31">
        <f t="shared" si="0"/>
        <v>0</v>
      </c>
    </row>
    <row r="28" spans="1:22" x14ac:dyDescent="0.25">
      <c r="A28" s="32"/>
      <c r="B28" s="33"/>
      <c r="C28" s="33"/>
      <c r="D28" s="29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30"/>
      <c r="V28" s="31">
        <f t="shared" si="0"/>
        <v>0</v>
      </c>
    </row>
    <row r="29" spans="1:22" x14ac:dyDescent="0.25">
      <c r="A29" s="32"/>
      <c r="B29" s="33"/>
      <c r="C29" s="33"/>
      <c r="D29" s="29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30"/>
      <c r="V29" s="31">
        <f t="shared" si="0"/>
        <v>0</v>
      </c>
    </row>
    <row r="30" spans="1:22" x14ac:dyDescent="0.25">
      <c r="A30" s="32"/>
      <c r="B30" s="33"/>
      <c r="C30" s="33"/>
      <c r="D30" s="29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30"/>
      <c r="V30" s="31">
        <f t="shared" si="0"/>
        <v>0</v>
      </c>
    </row>
    <row r="31" spans="1:22" x14ac:dyDescent="0.25">
      <c r="A31" s="32"/>
      <c r="B31" s="33"/>
      <c r="C31" s="33"/>
      <c r="D31" s="29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30"/>
      <c r="V31" s="31">
        <f t="shared" si="0"/>
        <v>0</v>
      </c>
    </row>
    <row r="32" spans="1:22" x14ac:dyDescent="0.25">
      <c r="A32" s="32"/>
      <c r="B32" s="33"/>
      <c r="C32" s="33"/>
      <c r="D32" s="29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30"/>
      <c r="V32" s="31">
        <f t="shared" si="0"/>
        <v>0</v>
      </c>
    </row>
    <row r="33" spans="1:22" x14ac:dyDescent="0.25">
      <c r="A33" s="32"/>
      <c r="B33" s="33"/>
      <c r="C33" s="33"/>
      <c r="D33" s="29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30"/>
      <c r="V33" s="31">
        <f t="shared" si="0"/>
        <v>0</v>
      </c>
    </row>
    <row r="34" spans="1:22" x14ac:dyDescent="0.25">
      <c r="A34" s="32"/>
      <c r="B34" s="33"/>
      <c r="C34" s="33"/>
      <c r="D34" s="29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30"/>
      <c r="V34" s="31">
        <f t="shared" si="0"/>
        <v>0</v>
      </c>
    </row>
    <row r="35" spans="1:22" x14ac:dyDescent="0.25">
      <c r="A35" s="32"/>
      <c r="B35" s="33"/>
      <c r="C35" s="33"/>
      <c r="D35" s="29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30"/>
      <c r="V35" s="31">
        <f t="shared" si="0"/>
        <v>0</v>
      </c>
    </row>
    <row r="36" spans="1:22" ht="15.75" thickBot="1" x14ac:dyDescent="0.3">
      <c r="A36" s="34"/>
      <c r="B36" s="35"/>
      <c r="C36" s="35"/>
      <c r="D36" s="36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8"/>
      <c r="V36" s="39">
        <f t="shared" si="0"/>
        <v>0</v>
      </c>
    </row>
    <row r="37" spans="1:22" ht="15.75" thickBot="1" x14ac:dyDescent="0.3"/>
    <row r="38" spans="1:22" ht="15.75" thickBot="1" x14ac:dyDescent="0.3">
      <c r="V38" s="40" t="s">
        <v>77</v>
      </c>
    </row>
    <row r="39" spans="1:22" ht="15.75" thickBot="1" x14ac:dyDescent="0.3">
      <c r="A39" s="168" t="s">
        <v>78</v>
      </c>
      <c r="B39" s="169"/>
      <c r="C39" s="169"/>
      <c r="D39" s="170"/>
      <c r="E39" s="28">
        <f>SUM(E5:E36)</f>
        <v>0</v>
      </c>
      <c r="F39" s="28">
        <f>SUM(F5:F36)</f>
        <v>0</v>
      </c>
      <c r="G39" s="28">
        <f t="shared" ref="G39:T39" si="1">SUM(G5:G36)</f>
        <v>0</v>
      </c>
      <c r="H39" s="28">
        <f t="shared" si="1"/>
        <v>0</v>
      </c>
      <c r="I39" s="28">
        <f t="shared" si="1"/>
        <v>0</v>
      </c>
      <c r="J39" s="28">
        <f t="shared" si="1"/>
        <v>0</v>
      </c>
      <c r="K39" s="28">
        <f t="shared" si="1"/>
        <v>0</v>
      </c>
      <c r="L39" s="28">
        <f t="shared" si="1"/>
        <v>14500</v>
      </c>
      <c r="M39" s="28">
        <f t="shared" si="1"/>
        <v>0</v>
      </c>
      <c r="N39" s="28">
        <f t="shared" si="1"/>
        <v>64000</v>
      </c>
      <c r="O39" s="28">
        <f t="shared" si="1"/>
        <v>0</v>
      </c>
      <c r="P39" s="28">
        <f t="shared" si="1"/>
        <v>1400</v>
      </c>
      <c r="Q39" s="28">
        <f t="shared" si="1"/>
        <v>0</v>
      </c>
      <c r="R39" s="28">
        <f t="shared" si="1"/>
        <v>110</v>
      </c>
      <c r="S39" s="28">
        <f t="shared" si="1"/>
        <v>100</v>
      </c>
      <c r="T39" s="28">
        <f t="shared" si="1"/>
        <v>0</v>
      </c>
      <c r="V39" s="41">
        <f>SUM(V5:V36)</f>
        <v>80110</v>
      </c>
    </row>
    <row r="44" spans="1:22" x14ac:dyDescent="0.25">
      <c r="A44" s="171" t="s">
        <v>79</v>
      </c>
      <c r="B44" s="171"/>
      <c r="C44" s="7"/>
    </row>
    <row r="45" spans="1:22" x14ac:dyDescent="0.25">
      <c r="A45" s="157" t="s">
        <v>76</v>
      </c>
      <c r="B45" s="157"/>
      <c r="C45" s="43">
        <f>SUMIF($B$5:$B$36,$A$45,$V$5:$V$36)</f>
        <v>0</v>
      </c>
    </row>
    <row r="46" spans="1:22" x14ac:dyDescent="0.25">
      <c r="A46" s="157" t="s">
        <v>80</v>
      </c>
      <c r="B46" s="157"/>
      <c r="C46" s="43">
        <f>SUMIF($B$5:$B$36,$A$46,$V$5:$V$36)</f>
        <v>0</v>
      </c>
    </row>
    <row r="47" spans="1:22" x14ac:dyDescent="0.25">
      <c r="A47" s="157" t="s">
        <v>81</v>
      </c>
      <c r="B47" s="157"/>
      <c r="C47" s="43">
        <f>SUMIF($B$5:$B$36,$A$47,$V$5:$V$36)</f>
        <v>0</v>
      </c>
    </row>
    <row r="48" spans="1:22" x14ac:dyDescent="0.25">
      <c r="A48" s="157" t="s">
        <v>82</v>
      </c>
      <c r="B48" s="157"/>
      <c r="C48" s="43">
        <f>SUMIF($B$5:$B$36,$A$48,$V$5:$V$36)</f>
        <v>0</v>
      </c>
    </row>
    <row r="49" spans="1:3" x14ac:dyDescent="0.25">
      <c r="A49" s="157" t="s">
        <v>73</v>
      </c>
      <c r="B49" s="157"/>
      <c r="C49" s="43">
        <f>SUMIF($B$5:$B$36,$A$49,$V$5:$V$36)</f>
        <v>0</v>
      </c>
    </row>
    <row r="50" spans="1:3" x14ac:dyDescent="0.25">
      <c r="A50" s="157" t="s">
        <v>83</v>
      </c>
      <c r="B50" s="157"/>
      <c r="C50" s="43">
        <f>SUMIF($B$5:$B$36,$A$50,$V$5:$V$36)</f>
        <v>0</v>
      </c>
    </row>
    <row r="51" spans="1:3" x14ac:dyDescent="0.25">
      <c r="A51" s="157" t="s">
        <v>84</v>
      </c>
      <c r="B51" s="157"/>
      <c r="C51" s="43">
        <f>SUMIF($B$5:$B$36,$A$51,$V$5:$V$36)</f>
        <v>0</v>
      </c>
    </row>
    <row r="52" spans="1:3" x14ac:dyDescent="0.25">
      <c r="A52" s="157" t="s">
        <v>85</v>
      </c>
      <c r="B52" s="157"/>
      <c r="C52" s="43">
        <f>SUMIF($B$5:$B$36,$A$52,$V$5:$V$36)</f>
        <v>0</v>
      </c>
    </row>
    <row r="53" spans="1:3" x14ac:dyDescent="0.25">
      <c r="A53" s="157" t="s">
        <v>86</v>
      </c>
      <c r="B53" s="157"/>
      <c r="C53" s="43">
        <f>SUMIF($B$5:$B$36,$A$53,$V$5:$V$36)</f>
        <v>0</v>
      </c>
    </row>
    <row r="54" spans="1:3" x14ac:dyDescent="0.25">
      <c r="A54" s="172" t="s">
        <v>87</v>
      </c>
      <c r="B54" s="173"/>
      <c r="C54" s="43">
        <f>SUMIF($B$5:$B$36,$A$54,$V$5:$V$36)</f>
        <v>0</v>
      </c>
    </row>
  </sheetData>
  <mergeCells count="17">
    <mergeCell ref="A50:B50"/>
    <mergeCell ref="A51:B51"/>
    <mergeCell ref="A52:B52"/>
    <mergeCell ref="A53:B53"/>
    <mergeCell ref="A54:B54"/>
    <mergeCell ref="A49:B49"/>
    <mergeCell ref="E1:T1"/>
    <mergeCell ref="E2:T2"/>
    <mergeCell ref="V2:V3"/>
    <mergeCell ref="A4:T4"/>
    <mergeCell ref="A7:T7"/>
    <mergeCell ref="A39:D39"/>
    <mergeCell ref="A44:B44"/>
    <mergeCell ref="A45:B45"/>
    <mergeCell ref="A46:B46"/>
    <mergeCell ref="A47:B47"/>
    <mergeCell ref="A48:B48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J37"/>
  <sheetViews>
    <sheetView workbookViewId="0">
      <selection sqref="A1:B36"/>
    </sheetView>
  </sheetViews>
  <sheetFormatPr defaultColWidth="9.140625" defaultRowHeight="15" x14ac:dyDescent="0.25"/>
  <cols>
    <col min="2" max="2" width="49.140625" bestFit="1" customWidth="1"/>
  </cols>
  <sheetData>
    <row r="1" spans="1:10" x14ac:dyDescent="0.25">
      <c r="A1" s="11" t="s">
        <v>27</v>
      </c>
      <c r="B1" s="12" t="s">
        <v>114</v>
      </c>
      <c r="C1" s="9"/>
    </row>
    <row r="2" spans="1:10" x14ac:dyDescent="0.25">
      <c r="A2" s="11" t="s">
        <v>67</v>
      </c>
      <c r="B2" s="12" t="s">
        <v>115</v>
      </c>
      <c r="C2" s="80"/>
    </row>
    <row r="3" spans="1:10" x14ac:dyDescent="0.25">
      <c r="A3" s="13" t="s">
        <v>28</v>
      </c>
      <c r="B3" s="12" t="s">
        <v>116</v>
      </c>
    </row>
    <row r="4" spans="1:10" x14ac:dyDescent="0.25">
      <c r="A4" s="13" t="s">
        <v>29</v>
      </c>
      <c r="B4" s="12" t="s">
        <v>117</v>
      </c>
    </row>
    <row r="5" spans="1:10" x14ac:dyDescent="0.25">
      <c r="A5" s="13" t="s">
        <v>71</v>
      </c>
      <c r="B5" s="12" t="s">
        <v>118</v>
      </c>
    </row>
    <row r="6" spans="1:10" ht="15.75" customHeight="1" x14ac:dyDescent="0.25">
      <c r="A6" s="13" t="s">
        <v>30</v>
      </c>
      <c r="B6" s="12" t="s">
        <v>119</v>
      </c>
    </row>
    <row r="7" spans="1:10" x14ac:dyDescent="0.25">
      <c r="A7" s="13" t="s">
        <v>31</v>
      </c>
      <c r="B7" s="12" t="s">
        <v>120</v>
      </c>
    </row>
    <row r="8" spans="1:10" x14ac:dyDescent="0.25">
      <c r="A8" s="13" t="s">
        <v>32</v>
      </c>
      <c r="B8" s="12" t="s">
        <v>121</v>
      </c>
    </row>
    <row r="9" spans="1:10" x14ac:dyDescent="0.25">
      <c r="A9" s="13" t="s">
        <v>33</v>
      </c>
      <c r="B9" s="12" t="s">
        <v>122</v>
      </c>
    </row>
    <row r="10" spans="1:10" x14ac:dyDescent="0.25">
      <c r="A10" s="13" t="s">
        <v>34</v>
      </c>
      <c r="B10" s="12" t="s">
        <v>123</v>
      </c>
    </row>
    <row r="11" spans="1:10" x14ac:dyDescent="0.25">
      <c r="A11" s="13" t="s">
        <v>35</v>
      </c>
      <c r="B11" s="12" t="s">
        <v>124</v>
      </c>
      <c r="C11" s="10"/>
      <c r="D11" s="10"/>
      <c r="E11" s="10"/>
      <c r="F11" s="10"/>
      <c r="G11" s="10"/>
      <c r="H11" s="10"/>
      <c r="I11" s="10"/>
      <c r="J11" s="10"/>
    </row>
    <row r="12" spans="1:10" x14ac:dyDescent="0.25">
      <c r="A12" s="13" t="s">
        <v>36</v>
      </c>
      <c r="B12" s="12" t="s">
        <v>125</v>
      </c>
    </row>
    <row r="13" spans="1:10" x14ac:dyDescent="0.25">
      <c r="A13" s="13" t="s">
        <v>37</v>
      </c>
      <c r="B13" s="12" t="s">
        <v>126</v>
      </c>
    </row>
    <row r="14" spans="1:10" x14ac:dyDescent="0.25">
      <c r="A14" s="13" t="s">
        <v>38</v>
      </c>
      <c r="B14" s="12" t="s">
        <v>127</v>
      </c>
    </row>
    <row r="15" spans="1:10" x14ac:dyDescent="0.25">
      <c r="A15" s="13" t="s">
        <v>39</v>
      </c>
      <c r="B15" s="12" t="s">
        <v>128</v>
      </c>
    </row>
    <row r="16" spans="1:10" x14ac:dyDescent="0.25">
      <c r="A16" s="13" t="s">
        <v>40</v>
      </c>
      <c r="B16" s="12" t="s">
        <v>129</v>
      </c>
    </row>
    <row r="17" spans="1:2" x14ac:dyDescent="0.25">
      <c r="A17" s="13" t="s">
        <v>41</v>
      </c>
      <c r="B17" s="12" t="s">
        <v>130</v>
      </c>
    </row>
    <row r="18" spans="1:2" x14ac:dyDescent="0.25">
      <c r="A18" s="13" t="s">
        <v>42</v>
      </c>
      <c r="B18" s="12" t="s">
        <v>131</v>
      </c>
    </row>
    <row r="19" spans="1:2" x14ac:dyDescent="0.25">
      <c r="A19" s="13" t="s">
        <v>43</v>
      </c>
      <c r="B19" s="12" t="s">
        <v>132</v>
      </c>
    </row>
    <row r="20" spans="1:2" x14ac:dyDescent="0.25">
      <c r="A20" s="13" t="s">
        <v>44</v>
      </c>
      <c r="B20" s="12" t="s">
        <v>133</v>
      </c>
    </row>
    <row r="21" spans="1:2" x14ac:dyDescent="0.25">
      <c r="A21" s="13" t="s">
        <v>45</v>
      </c>
      <c r="B21" s="12" t="s">
        <v>134</v>
      </c>
    </row>
    <row r="22" spans="1:2" x14ac:dyDescent="0.25">
      <c r="A22" s="13" t="s">
        <v>46</v>
      </c>
      <c r="B22" s="12" t="s">
        <v>135</v>
      </c>
    </row>
    <row r="23" spans="1:2" x14ac:dyDescent="0.25">
      <c r="A23" s="13" t="s">
        <v>47</v>
      </c>
      <c r="B23" s="12" t="s">
        <v>136</v>
      </c>
    </row>
    <row r="24" spans="1:2" x14ac:dyDescent="0.25">
      <c r="A24" s="13" t="s">
        <v>48</v>
      </c>
      <c r="B24" s="12" t="s">
        <v>137</v>
      </c>
    </row>
    <row r="25" spans="1:2" x14ac:dyDescent="0.25">
      <c r="A25" s="13" t="s">
        <v>49</v>
      </c>
      <c r="B25" s="12" t="s">
        <v>138</v>
      </c>
    </row>
    <row r="26" spans="1:2" x14ac:dyDescent="0.25">
      <c r="A26" s="13" t="s">
        <v>50</v>
      </c>
      <c r="B26" s="12" t="s">
        <v>139</v>
      </c>
    </row>
    <row r="27" spans="1:2" x14ac:dyDescent="0.25">
      <c r="A27" s="13" t="s">
        <v>51</v>
      </c>
      <c r="B27" s="12" t="s">
        <v>140</v>
      </c>
    </row>
    <row r="28" spans="1:2" x14ac:dyDescent="0.25">
      <c r="A28" s="13" t="s">
        <v>52</v>
      </c>
      <c r="B28" s="12" t="s">
        <v>141</v>
      </c>
    </row>
    <row r="29" spans="1:2" x14ac:dyDescent="0.25">
      <c r="A29" s="13" t="s">
        <v>53</v>
      </c>
      <c r="B29" s="12" t="s">
        <v>142</v>
      </c>
    </row>
    <row r="30" spans="1:2" x14ac:dyDescent="0.25">
      <c r="A30" s="13" t="s">
        <v>54</v>
      </c>
      <c r="B30" s="12" t="s">
        <v>143</v>
      </c>
    </row>
    <row r="31" spans="1:2" x14ac:dyDescent="0.25">
      <c r="A31" s="13" t="s">
        <v>55</v>
      </c>
      <c r="B31" s="12" t="s">
        <v>144</v>
      </c>
    </row>
    <row r="32" spans="1:2" x14ac:dyDescent="0.25">
      <c r="A32" s="13" t="s">
        <v>68</v>
      </c>
      <c r="B32" s="12" t="s">
        <v>145</v>
      </c>
    </row>
    <row r="33" spans="1:2" x14ac:dyDescent="0.25">
      <c r="A33" s="13" t="s">
        <v>69</v>
      </c>
      <c r="B33" s="12" t="s">
        <v>146</v>
      </c>
    </row>
    <row r="34" spans="1:2" x14ac:dyDescent="0.25">
      <c r="A34" s="13" t="s">
        <v>70</v>
      </c>
      <c r="B34" s="12" t="s">
        <v>147</v>
      </c>
    </row>
    <row r="35" spans="1:2" x14ac:dyDescent="0.25">
      <c r="A35" s="13" t="s">
        <v>66</v>
      </c>
      <c r="B35" s="12" t="s">
        <v>148</v>
      </c>
    </row>
    <row r="36" spans="1:2" x14ac:dyDescent="0.25">
      <c r="A36" s="13" t="s">
        <v>62</v>
      </c>
      <c r="B36" s="12" t="s">
        <v>149</v>
      </c>
    </row>
    <row r="37" spans="1:2" x14ac:dyDescent="0.25">
      <c r="A37" s="13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'C:\Users\yannick.matufuana\Desktop\[KAM-FICHE NAVETTE+PRÉVISITE super U st angely 15032016.xlsm]Sheet3'!#REF!</xm:f>
          </x14:formula1>
          <xm:sqref>C11:G11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B26"/>
  <sheetViews>
    <sheetView workbookViewId="0">
      <selection activeCell="F2" sqref="F2"/>
    </sheetView>
  </sheetViews>
  <sheetFormatPr defaultColWidth="9.140625" defaultRowHeight="15" x14ac:dyDescent="0.25"/>
  <cols>
    <col min="1" max="1" width="10.7109375" bestFit="1" customWidth="1"/>
    <col min="2" max="2" width="12.7109375" bestFit="1" customWidth="1"/>
    <col min="3" max="3" width="38.28515625" bestFit="1" customWidth="1"/>
    <col min="4" max="4" width="36.42578125" bestFit="1" customWidth="1"/>
    <col min="5" max="6" width="27.42578125" bestFit="1" customWidth="1"/>
    <col min="7" max="7" width="12.7109375" bestFit="1" customWidth="1"/>
    <col min="8" max="8" width="22.28515625" bestFit="1" customWidth="1"/>
    <col min="10" max="10" width="8.7109375" bestFit="1" customWidth="1"/>
    <col min="17" max="17" width="10.28515625" bestFit="1" customWidth="1"/>
    <col min="18" max="18" width="10.42578125" bestFit="1" customWidth="1"/>
    <col min="20" max="20" width="10.28515625" bestFit="1" customWidth="1"/>
    <col min="21" max="21" width="10.42578125" bestFit="1" customWidth="1"/>
    <col min="23" max="23" width="10.28515625" bestFit="1" customWidth="1"/>
    <col min="24" max="24" width="10.42578125" bestFit="1" customWidth="1"/>
  </cols>
  <sheetData>
    <row r="1" spans="1:28" ht="19.5" thickBot="1" x14ac:dyDescent="0.35">
      <c r="A1" t="s">
        <v>112</v>
      </c>
      <c r="B1" s="70" t="s">
        <v>111</v>
      </c>
      <c r="C1" s="70" t="s">
        <v>103</v>
      </c>
      <c r="D1" s="70" t="s">
        <v>104</v>
      </c>
      <c r="E1" s="70" t="s">
        <v>105</v>
      </c>
      <c r="F1" s="70" t="s">
        <v>106</v>
      </c>
      <c r="G1" s="70" t="s">
        <v>107</v>
      </c>
      <c r="H1" s="70" t="s">
        <v>108</v>
      </c>
      <c r="I1" s="70" t="s">
        <v>113</v>
      </c>
      <c r="J1" s="174" t="s">
        <v>56</v>
      </c>
      <c r="K1" s="175"/>
      <c r="L1" s="175"/>
      <c r="M1" s="175"/>
      <c r="N1" s="175"/>
      <c r="O1" s="175"/>
      <c r="P1" s="175"/>
      <c r="Q1" s="175"/>
      <c r="R1" s="175"/>
      <c r="S1" s="175"/>
      <c r="T1" s="175"/>
      <c r="U1" s="175"/>
      <c r="V1" s="175"/>
      <c r="W1" s="175"/>
      <c r="X1" s="175"/>
      <c r="Y1" s="175"/>
      <c r="Z1" s="175"/>
      <c r="AA1" s="175"/>
      <c r="AB1" s="176"/>
    </row>
    <row r="2" spans="1:28" ht="19.5" thickBot="1" x14ac:dyDescent="0.35">
      <c r="A2" s="79">
        <f>BL!F6</f>
        <v>42451</v>
      </c>
      <c r="B2" t="e">
        <f ca="1">MID(BL!A9,1,FIND(" ",BL!A9,1))</f>
        <v>#VALUE!</v>
      </c>
      <c r="C2" s="17" t="str">
        <f ca="1">F2</f>
        <v/>
      </c>
      <c r="D2" s="17" t="str">
        <f ca="1">BL!A10</f>
        <v>76 route Nationale 10</v>
      </c>
      <c r="E2" s="17" t="str">
        <f ca="1">MID(BL!A11,1,6)</f>
        <v>78310</v>
      </c>
      <c r="F2" s="17" t="str">
        <f ca="1">MID(BL!A11,6,70)</f>
        <v/>
      </c>
      <c r="G2" s="17">
        <f ca="1">BL!A13</f>
        <v>130492460</v>
      </c>
      <c r="H2" s="16" t="str">
        <f ca="1">BL!A14</f>
        <v>Mme DUPONT Corinne</v>
      </c>
      <c r="I2" s="16">
        <f>BL!D6</f>
        <v>24239</v>
      </c>
      <c r="J2" s="177" t="s">
        <v>90</v>
      </c>
      <c r="K2" s="178"/>
      <c r="L2" s="178"/>
      <c r="M2" s="178"/>
      <c r="N2" s="178"/>
      <c r="O2" s="178"/>
      <c r="P2" s="178"/>
      <c r="Q2" s="178"/>
      <c r="R2" s="178"/>
      <c r="S2" s="178"/>
      <c r="T2" s="178"/>
      <c r="U2" s="178"/>
      <c r="V2" s="178"/>
      <c r="W2" s="178"/>
      <c r="X2" s="178"/>
      <c r="Y2" s="178"/>
      <c r="Z2" s="178"/>
      <c r="AA2" s="178"/>
      <c r="AB2" s="179"/>
    </row>
    <row r="3" spans="1:28" ht="19.5" thickBot="1" x14ac:dyDescent="0.35">
      <c r="J3" s="83"/>
      <c r="K3" s="84"/>
      <c r="L3" s="84"/>
      <c r="M3" s="84"/>
      <c r="N3" s="84"/>
      <c r="O3" s="84"/>
      <c r="P3" s="84"/>
      <c r="Q3" s="174" t="s">
        <v>27</v>
      </c>
      <c r="R3" s="176"/>
      <c r="S3" s="84"/>
      <c r="T3" s="174" t="s">
        <v>28</v>
      </c>
      <c r="U3" s="176"/>
      <c r="V3" s="84"/>
      <c r="W3" s="174" t="s">
        <v>70</v>
      </c>
      <c r="X3" s="176"/>
      <c r="Y3" s="84"/>
      <c r="Z3" s="84"/>
      <c r="AA3" s="84"/>
      <c r="AB3" s="85"/>
    </row>
    <row r="4" spans="1:28" ht="15.75" thickBot="1" x14ac:dyDescent="0.3">
      <c r="J4" s="89" t="s">
        <v>62</v>
      </c>
      <c r="K4" s="88" t="s">
        <v>63</v>
      </c>
      <c r="L4" s="81" t="s">
        <v>64</v>
      </c>
      <c r="M4" s="81" t="s">
        <v>65</v>
      </c>
      <c r="N4" s="81" t="s">
        <v>44</v>
      </c>
      <c r="O4" s="81" t="s">
        <v>66</v>
      </c>
      <c r="P4" s="81" t="s">
        <v>67</v>
      </c>
      <c r="Q4" s="81" t="s">
        <v>93</v>
      </c>
      <c r="R4" s="81" t="s">
        <v>94</v>
      </c>
      <c r="S4" s="81" t="s">
        <v>68</v>
      </c>
      <c r="T4" s="81" t="s">
        <v>95</v>
      </c>
      <c r="U4" s="81" t="s">
        <v>96</v>
      </c>
      <c r="V4" s="81" t="s">
        <v>69</v>
      </c>
      <c r="W4" s="81" t="s">
        <v>97</v>
      </c>
      <c r="X4" s="81" t="s">
        <v>98</v>
      </c>
      <c r="Y4" s="81" t="s">
        <v>71</v>
      </c>
      <c r="Z4" s="81" t="s">
        <v>40</v>
      </c>
      <c r="AA4" s="81" t="s">
        <v>42</v>
      </c>
      <c r="AB4" s="82" t="s">
        <v>29</v>
      </c>
    </row>
    <row r="5" spans="1:28" x14ac:dyDescent="0.25">
      <c r="J5" s="86" t="str">
        <f>IF(OR(BL!B28="13413-00",BL!B29="13413-00",BL!B30="13413-00",BL!B31="13413-00",BL!B32="13413-00",BL!B33="13413-00",BL!B34="13413-00",BL!B36="13413-00",BL!B37="13413-00",BL!B38="13413-00",BL!B39="13413-00",BL!B40="13413-00",BL!B41="13413-00",BL!B42="13413-00",BL!B43="13413-00",BL!B44="13413-00",BL!B45="13413-00",BL!B46="13413-00",BL!B47="13413-00",BL!B48="13413-00"),"13413-00"," ")</f>
        <v xml:space="preserve"> </v>
      </c>
      <c r="K5" t="str">
        <f>IF(OR(BL!B28="66110-00",BL!B29="66110-00",BL!B30="66110-00",BL!B31="66110-00",BL!B32="66110-00",BL!B33="66110-00",BL!B34="66110-00",BL!B36="66110-00",BL!B37="66110-00",BL!B38="66110-00",BL!B39="66110-00",BL!B40="66110-00",BL!B41="66110-00",BL!B42="66110-00",BL!B43="66110-00",BL!B44="66110-00",BL!B45="66110-00",BL!B46="66110-00",BL!B47="66110-00",BL!B48="66110-00"),"66110-00"," ")</f>
        <v xml:space="preserve"> </v>
      </c>
      <c r="L5" t="str">
        <f>IF(OR(BL!B28="66122-01",BL!B29="66122-01",BL!B30="66122-01",BL!B31="66122-01",BL!B32="66122-01",BL!B33="66122-01",BL!B34="66122-01",BL!B36="66122-01",BL!B37="66122-01",BL!B38="66122-01",BL!B39="66122-01",BL!B40="66122-01",BL!B41="66122-01",BL!B42="66122-01",BL!B43="66122-01",BL!B44="66122-01",BL!B45="66122-01",BL!B46="66122-01",BL!B47="66122-01",BL!B48="66122-01"),"66122-01"," ")</f>
        <v xml:space="preserve"> </v>
      </c>
      <c r="M5" t="str">
        <f>IF(OR(BL!B28="66122-02",BL!B29="66122-02",BL!B30="66122-02",BL!B31="66122-02",BL!B32="66122-02",BL!B33="66122-02",BL!B34="66122-02",BL!B36="66122-02",BL!B37="66122-02",BL!B38="66122-02",BL!B39="66122-02",BL!B40="66122-02",BL!B41="66122-02",BL!B42="66122-02",BL!B43="66122-02",BL!B44="66122-02",BL!B45="66122-02",BL!B46="66122-02",BL!B47="66122-02",BL!B48="66122-02"),"66122-02"," ")</f>
        <v xml:space="preserve"> </v>
      </c>
      <c r="N5" t="str">
        <f>IF(OR(BL!B28="18210-00",BL!B29="18210-00",BL!B30="18210-00",BL!B31="18210-00",BL!B32="18210-00",BL!B33="18210-00",BL!B34="18210-00",BL!B36="18210-00",BL!B37="18210-00",BL!B38="18210-00",BL!B39="18210-00",BL!B40="18210-00",BL!B41="18210-00",BL!B42="18210-00",BL!B43="18210-00",BL!B44="18210-00",BL!B45="18210-00",BL!B46="18210-00",BL!B47="18210-00",BL!B48="18210-00"),"18210-00"," ")</f>
        <v xml:space="preserve"> </v>
      </c>
      <c r="O5" t="str">
        <f>IF(OR(BL!B28="19210-01",BL!B29="19210-01",BL!B30="19210-01",BL!B31="19210-01",BL!B32="19210-01",BL!B33="19210-01",BL!B34="19210-01",BL!B36="19210-01",BL!B37="19210-01",BL!B38="19210-01",BL!B39="19210-01",BL!B40="19210-01",BL!B41="19210-01",BL!B42="19210-01",BL!B43="19210-01",BL!B44="19210-01",BL!B45="19210-01",BL!B46="19210-01",BL!B47="19210-01",BL!B48="19210-01"),"19210-01"," ")</f>
        <v xml:space="preserve"> </v>
      </c>
      <c r="P5" t="str">
        <f>IF(OR(BL!B28="19220-00",BL!B29="19220-00",BL!B30="19220-00",BL!B31="19220-00",BL!B32="19220-00",BL!B33="19220-00",BL!B34="19220-00",BL!B36="19220-00",BL!B37="19220-00",BL!B38="19220-00",BL!B39="19220-00",BL!B40="19220-00",BL!B41="19220-00",BL!B42="19220-00",BL!B43="19220-00",BL!B44="19220-00",BL!B45="19220-00",BL!B46="19220-00",BL!B47="19220-00",BL!B48="19220-00"),"19220-00"," ")</f>
        <v xml:space="preserve"> </v>
      </c>
      <c r="Q5" t="str">
        <f>IF(OR(BL!B28="19220-01",BL!B29="19220-01",BL!B30="19220-01",BL!B31="19220-01",BL!B32="19220-01",BL!B33="19220-01",BL!B34="19220-01"),"19220-01"," ")</f>
        <v xml:space="preserve"> </v>
      </c>
      <c r="R5" t="str">
        <f>IF(OR(BL!B36="19220-01",BL!B37="19220-01",BL!B38="19220-01",BL!B39="19220-01",BL!B40="19220-01",BL!B41="19220-01",BL!B42="19220-01",BL!B43="19220-01",BL!B44="19220-01",BL!B45="19220-01",BL!B46="19220-01",BL!B47="19220-01",BL!B48="19220-01"),"19220-01"," ")</f>
        <v xml:space="preserve"> </v>
      </c>
      <c r="S5" t="str">
        <f>IF(OR(BL!B28="19320-00",BL!B29="19320-00",BL!B30="19320-00",BL!B31="19320-00",BL!B32="19320-00",BL!B33="19320-00",BL!B34="19320-00",BL!B36="19320-00",BL!B37="19320-00",BL!B38="19320-00",BL!B39="19320-00",BL!B40="19320-00",BL!B41="19320-00",BL!B42="19320-00",BL!B43="19320-00",BL!B44="19320-00",BL!B45="19320-00",BL!B46="19320-00",BL!B47="19320-00",BL!B48="19320-00"),"19320-00"," ")</f>
        <v xml:space="preserve"> </v>
      </c>
      <c r="T5" t="str">
        <f>IF(OR(BL!B28="19320-01",BL!B29="19320-01",BL!B30="19320-01",BL!B31="19320-01",BL!B32="19320-01",BL!B33="19320-01",BL!B34="19320-01"),"19320-01"," ")</f>
        <v xml:space="preserve"> </v>
      </c>
      <c r="U5" t="str">
        <f>IF(OR(BL!B36="19320-01",BL!B37="19320-01",BL!B38="19320-01",BL!B39="19320-01",BL!B40="19320-01",BL!B41="19320-01",BL!B42="19320-01",BL!B43="19320-01",BL!B44="19320-01",BL!B45="19320-01",BL!B46="19320-01",BL!B47="19320-01",BL!B48="19320-01"),"19320-01"," ")</f>
        <v xml:space="preserve"> </v>
      </c>
      <c r="V5" t="str">
        <f>IF(OR(BL!B28="19323-00",BL!B29="19323-00",BL!B30="19323-00",BL!B31="19323-00",BL!B32="19323-00",BL!B33="19323-00",BL!B34="19323-00",BL!B34="19323-00",BL!B36="19323-00",BL!B37="19323-00",BL!B38="19323-00",BL!B39="19323-00",BL!B40="19323-00",BL!B41="19323-00",BL!B42="19323-00",BL!B43="19323-00",BL!B44="19323-00",BL!B45="19323-00",BL!B46="19323-00",BL!B47="19323-00",BL!B48="19323-00"),"19323-00"," ")</f>
        <v xml:space="preserve"> </v>
      </c>
      <c r="W5" t="str">
        <f>IF(OR(BL!B28="19323-01",BL!B29="19323-01",BL!B30="19323-01",BL!B31="19323-01",BL!B32="19323-01",BL!B33="19323-01",BL!B34="19323-01"),"19323-01"," ")</f>
        <v xml:space="preserve"> </v>
      </c>
      <c r="X5" t="str">
        <f>IF(OR(BL!B36="19323-01",BL!B37="19323-01",BL!B38="19323-01",BL!B39="19323-01",BL!B40="19323-01",BL!B41="19323-01",BL!B42="19323-01",BL!B43="19323-01",BL!B44="19323-01",BL!B45="19323-01",BL!B46="19323-01",BL!B47="19323-01",BL!B48="19323-01"),"19323-01"," ")</f>
        <v xml:space="preserve"> </v>
      </c>
      <c r="Y5" t="str">
        <f>IF(OR(BL!B28="19420-00",BL!B29="19420-00",BL!B30="19420-00",BL!B31="19420-00",BL!B32="19420-00",BL!B33="19420-00",BL!B34="19420-00",BL!B36="19420-00",BL!B37="19420-00",BL!B38="19420-00",BL!B39="19420-00",BL!B40="19420-00",BL!B41="19420-00",BL!B42="19420-00",BL!B43="19420-00",BL!B44="19420-00",BL!B45="19420-00",BL!B46="19420-00",BL!B47="19420-00",BL!B48="19420-00"),"19420-00"," ")</f>
        <v xml:space="preserve"> </v>
      </c>
      <c r="Z5" t="str">
        <f>IF(OR(BL!B28="19700-01",BL!B29="19700-01",BL!B30="19700-01",BL!B31="19700-01",BL!B32="19700-01",BL!B33="19700-01",BL!B34="19700-01",BL!B36="19700-01",BL!B37="19700-01",BL!B38="19700-01",BL!B39="19700-01",BL!B40="19700-01",BL!B41="19700-01",BL!B42="19700-01",BL!B43="19700-01",BL!B44="19700-01",BL!B45="19700-01",BL!B46="19700-01",BL!B47="19700-01",BL!B48="19700-01"),"19700-01"," ")</f>
        <v xml:space="preserve"> </v>
      </c>
      <c r="AA5" t="str">
        <f>IF(OR(BL!B28="19800-01",BL!B29="19800-01",BL!B30="19800-01",BL!B31="19800-01",BL!B32="19800-01",BL!B33="19800-01",BL!B34="19800-01",BL!B36="19800-01",BL!B37="19800-01",BL!B38="19800-01",BL!B39="19800-01",BL!B40="19800-01",BL!B41="19800-01",BL!B42="19800-01",BL!B43="19800-01",BL!B44="19800-01",BL!B45="19800-01",BL!B46="19800-01",BL!B47="19800-01",BL!B48="19800-01"),"19800-01"," ")</f>
        <v xml:space="preserve"> </v>
      </c>
      <c r="AB5" t="str">
        <f>IF(OR(BL!B28="19420-01",BL!B29="19420-01",BL!B30="19420-01",BL!B31="19420-01",BL!B32="19420-01",BL!B33="19420-01",BL!B34="19420-01",BL!B36="19420-01",BL!B37="19420-01",BL!B38="19420-01",BL!B39="19420-01",BL!B40="19420-01",BL!B41="19420-01",BL!B42="19420-01",BL!B43="19420-01",BL!B44="19420-01",BL!B45="19420-01",BL!B46="19420-01",BL!B47="19420-01",BL!B48="19420-01"),"19420-01"," ")</f>
        <v xml:space="preserve"> </v>
      </c>
    </row>
    <row r="6" spans="1:28" x14ac:dyDescent="0.25">
      <c r="J6" t="str">
        <f>IF(OR(BL!B28="13413-00",BL!B29="13413-00",BL!B30="13413-00",BL!B31="13413-00",BL!B32="13413-00",BL!B33="13413-00",BL!B34="13413-00",BL!B36="13413-00",BL!B37="13413-00",BL!B38="13413-00",BL!B39="13413-00",BL!B40="13413-00",BL!B41="13413-00",BL!B42="13413-00",BL!B43="13413-00",BL!B44="13413-00",BL!B45="13413-00",BL!B46="13413-00",BL!B47="13413-00",BL!B48="13413-00"),BL!G28," ")</f>
        <v xml:space="preserve"> </v>
      </c>
    </row>
    <row r="7" spans="1:28" x14ac:dyDescent="0.25">
      <c r="J7" t="str">
        <f>IF(OR(BL!B28="13413-00",BL!B29="13413-00",BL!B30="13413-00",BL!B31="13413-00",BL!B32="13413-00",BL!B33="13413-00",BL!B34="13413-00",BL!B36="13413-00",BL!B37="13413-00",BL!B38="13413-00",BL!B39="13413-00",BL!B40="13413-00",BL!B41="13413-00",BL!B42="13413-00",BL!B43="13413-00",BL!B44="13413-00",BL!B45="13413-00",BL!B46="13413-00",BL!B47="13413-00",BL!B48="13413-00"),BL!G29," ")</f>
        <v xml:space="preserve"> </v>
      </c>
    </row>
    <row r="8" spans="1:28" x14ac:dyDescent="0.25">
      <c r="J8" t="str">
        <f>IF(OR(BL!B28="13413-00",BL!B29="13413-00",BL!B30="13413-00",BL!B31="13413-00",BL!B32="13413-00",BL!B33="13413-00",BL!B34="13413-00",BL!B36="13413-00",BL!B37="13413-00",BL!B38="13413-00",BL!B39="13413-00",BL!B40="13413-00",BL!B41="13413-00",BL!B42="13413-00",BL!B43="13413-00",BL!B44="13413-00",BL!B45="13413-00",BL!B46="13413-00",BL!B47="13413-00",BL!B48="13413-00"),BL!G30," ")</f>
        <v xml:space="preserve"> </v>
      </c>
    </row>
    <row r="9" spans="1:28" x14ac:dyDescent="0.25">
      <c r="J9" t="str">
        <f>IF(OR(BL!B28="13413-00",BL!B29="13413-00",BL!B30="13413-00",BL!B31="13413-00",BL!B32="13413-00",BL!B33="13413-00",BL!B34="13413-00",BL!B36="13413-00",BL!B37="13413-00",BL!B38="13413-00",BL!B39="13413-00",BL!B40="13413-00",BL!B41="13413-00",BL!B42="13413-00",BL!B43="13413-00",BL!B44="13413-00",BL!B45="13413-00",BL!B46="13413-00",BL!B47="13413-00",BL!B48="13413-00"),BL!G31," ")</f>
        <v xml:space="preserve"> </v>
      </c>
    </row>
    <row r="10" spans="1:28" x14ac:dyDescent="0.25">
      <c r="J10" t="str">
        <f>IF(OR(BL!B28="13413-00",BL!B29="13413-00",BL!B30="13413-00",BL!B31="13413-00",BL!B32="13413-00",BL!B33="13413-00",BL!B34="13413-00",BL!B36="13413-00",BL!B37="13413-00",BL!B38="13413-00",BL!B39="13413-00",BL!B40="13413-00",BL!B41="13413-00",BL!B42="13413-00",BL!B43="13413-00",BL!B44="13413-00",BL!B45="13413-00",BL!B46="13413-00",BL!B47="13413-00",BL!B48="13413-00"),BL!G32," ")</f>
        <v xml:space="preserve"> </v>
      </c>
    </row>
    <row r="11" spans="1:28" x14ac:dyDescent="0.25">
      <c r="J11" t="str">
        <f>IF(OR(BL!B28="13413-00",BL!B29="13413-00",BL!B30="13413-00",BL!B31="13413-00",BL!B32="13413-00",BL!B33="13413-00",BL!B34="13413-00",BL!B36="13413-00",BL!B37="13413-00",BL!B38="13413-00",BL!B39="13413-00",BL!B40="13413-00",BL!B41="13413-00",BL!B42="13413-00",BL!B43="13413-00",BL!B44="13413-00",BL!B45="13413-00",BL!B46="13413-00",BL!B47="13413-00",BL!B48="13413-00"),BL!G33," ")</f>
        <v xml:space="preserve"> </v>
      </c>
    </row>
    <row r="12" spans="1:28" x14ac:dyDescent="0.25">
      <c r="J12" t="str">
        <f>IF(OR(BL!B28="13413-00",BL!B29="13413-00",BL!B30="13413-00",BL!B31="13413-00",BL!B32="13413-00",BL!B33="13413-00",BL!B34="13413-00",BL!B36="13413-00",BL!B37="13413-00",BL!B38="13413-00",BL!B39="13413-00",BL!B40="13413-00",BL!B41="13413-00",BL!B42="13413-00",BL!B43="13413-00",BL!B44="13413-00",BL!B45="13413-00",BL!B46="13413-00",BL!B47="13413-00",BL!B48="13413-00"),BL!G34," ")</f>
        <v xml:space="preserve"> </v>
      </c>
    </row>
    <row r="13" spans="1:28" x14ac:dyDescent="0.25">
      <c r="J13" t="str">
        <f>IF(OR(BL!B28="13413-00",BL!B29="13413-00",BL!B30="13413-00",BL!B31="13413-00",BL!B32="13413-00",BL!B33="13413-00",BL!B34="13413-00",BL!B36="13413-00",BL!B37="13413-00",BL!B38="13413-00",BL!B39="13413-00",BL!B40="13413-00",BL!B41="13413-00",BL!B42="13413-00",BL!B43="13413-00",BL!B44="13413-00",BL!B45="13413-00",BL!B46="13413-00",BL!B47="13413-00",BL!B48="13413-00"),BL!G35," ")</f>
        <v xml:space="preserve"> </v>
      </c>
    </row>
    <row r="14" spans="1:28" x14ac:dyDescent="0.25">
      <c r="J14" t="str">
        <f>IF(OR(BL!B28="13413-00",BL!B29="13413-00",BL!B30="13413-00",BL!B31="13413-00",BL!B32="13413-00",BL!B33="13413-00",BL!B34="13413-00",BL!B36="13413-00",BL!B37="13413-00",BL!B38="13413-00",BL!B39="13413-00",BL!B40="13413-00",BL!B41="13413-00",BL!B42="13413-00",BL!B43="13413-00",BL!B44="13413-00",BL!B45="13413-00",BL!B46="13413-00",BL!B47="13413-00",BL!B48="13413-00"),BL!G36," ")</f>
        <v xml:space="preserve"> </v>
      </c>
    </row>
    <row r="15" spans="1:28" x14ac:dyDescent="0.25">
      <c r="J15" t="str">
        <f>IF(OR(BL!B28="13413-00",BL!B29="13413-00",BL!B30="13413-00",BL!B31="13413-00",BL!B32="13413-00",BL!B33="13413-00",BL!B34="13413-00",BL!B36="13413-00",BL!B37="13413-00",BL!B38="13413-00",BL!B39="13413-00",BL!B40="13413-00",BL!B41="13413-00",BL!B42="13413-00",BL!B43="13413-00",BL!B44="13413-00",BL!B45="13413-00",BL!B46="13413-00",BL!B47="13413-00",BL!B48="13413-00"),BL!G37," ")</f>
        <v xml:space="preserve"> </v>
      </c>
    </row>
    <row r="16" spans="1:28" x14ac:dyDescent="0.25">
      <c r="J16" t="str">
        <f>IF(OR(BL!B28="13413-00",BL!B29="13413-00",BL!B30="13413-00",BL!B31="13413-00",BL!B32="13413-00",BL!B33="13413-00",BL!B34="13413-00",BL!B36="13413-00",BL!B37="13413-00",BL!B38="13413-00",BL!B39="13413-00",BL!B40="13413-00",BL!B41="13413-00",BL!B42="13413-00",BL!B43="13413-00",BL!B44="13413-00",BL!B45="13413-00",BL!B46="13413-00",BL!B47="13413-00",BL!B48="13413-00"),BL!G38," ")</f>
        <v xml:space="preserve"> </v>
      </c>
    </row>
    <row r="17" spans="10:10" x14ac:dyDescent="0.25">
      <c r="J17" t="str">
        <f>IF(OR(BL!B28="13413-00",BL!B29="13413-00",BL!B30="13413-00",BL!B31="13413-00",BL!B32="13413-00",BL!B33="13413-00",BL!B34="13413-00",BL!B36="13413-00",BL!B37="13413-00",BL!B38="13413-00",BL!B39="13413-00",BL!B40="13413-00",BL!B41="13413-00",BL!B42="13413-00",BL!B43="13413-00",BL!B44="13413-00",BL!B45="13413-00",BL!B46="13413-00",BL!B47="13413-00",BL!B48="13413-00"),BL!G39," ")</f>
        <v xml:space="preserve"> </v>
      </c>
    </row>
    <row r="18" spans="10:10" x14ac:dyDescent="0.25">
      <c r="J18" t="str">
        <f>IF(OR(BL!B28="13413-00",BL!B29="13413-00",BL!B30="13413-00",BL!B31="13413-00",BL!B32="13413-00",BL!B33="13413-00",BL!B34="13413-00",BL!B36="13413-00",BL!B37="13413-00",BL!B38="13413-00",BL!B39="13413-00",BL!B40="13413-00",BL!B41="13413-00",BL!B42="13413-00",BL!B43="13413-00",BL!B44="13413-00",BL!B45="13413-00",BL!B46="13413-00",BL!B47="13413-00",BL!B48="13413-00"),BL!G40," ")</f>
        <v xml:space="preserve"> </v>
      </c>
    </row>
    <row r="19" spans="10:10" x14ac:dyDescent="0.25">
      <c r="J19" t="str">
        <f>IF(OR(BL!B28="13413-00",BL!B29="13413-00",BL!B30="13413-00",BL!B31="13413-00",BL!B32="13413-00",BL!B33="13413-00",BL!B34="13413-00",BL!B36="13413-00",BL!B37="13413-00",BL!B38="13413-00",BL!B39="13413-00",BL!B40="13413-00",BL!B41="13413-00",BL!B42="13413-00",BL!B43="13413-00",BL!B44="13413-00",BL!B45="13413-00",BL!B46="13413-00",BL!B47="13413-00",BL!B48="13413-00"),BL!G41," ")</f>
        <v xml:space="preserve"> </v>
      </c>
    </row>
    <row r="20" spans="10:10" x14ac:dyDescent="0.25">
      <c r="J20" t="str">
        <f>IF(OR(BL!B28="13413-00",BL!B29="13413-00",BL!B30="13413-00",BL!B31="13413-00",BL!B32="13413-00",BL!B33="13413-00",BL!B34="13413-00",BL!B36="13413-00",BL!B37="13413-00",BL!B38="13413-00",BL!B39="13413-00",BL!B40="13413-00",BL!B41="13413-00",BL!B42="13413-00",BL!B43="13413-00",BL!B44="13413-00",BL!B45="13413-00",BL!B46="13413-00",BL!B47="13413-00",BL!B48="13413-00"),BL!G42," ")</f>
        <v xml:space="preserve"> </v>
      </c>
    </row>
    <row r="21" spans="10:10" x14ac:dyDescent="0.25">
      <c r="J21" t="str">
        <f>IF(OR(BL!B28="13413-00",BL!B29="13413-00",BL!B30="13413-00",BL!B31="13413-00",BL!B32="13413-00",BL!B33="13413-00",BL!B34="13413-00",BL!B36="13413-00",BL!B37="13413-00",BL!B38="13413-00",BL!B39="13413-00",BL!B40="13413-00",BL!B41="13413-00",BL!B42="13413-00",BL!B43="13413-00",BL!B44="13413-00",BL!B45="13413-00",BL!B46="13413-00",BL!B47="13413-00",BL!B48="13413-00"),BL!G43," ")</f>
        <v xml:space="preserve"> </v>
      </c>
    </row>
    <row r="22" spans="10:10" x14ac:dyDescent="0.25">
      <c r="J22" t="str">
        <f>IF(OR(BL!B28="13413-00",BL!B29="13413-00",BL!B30="13413-00",BL!B31="13413-00",BL!B32="13413-00",BL!B33="13413-00",BL!B34="13413-00",BL!B36="13413-00",BL!B37="13413-00",BL!B38="13413-00",BL!B39="13413-00",BL!B40="13413-00",BL!B41="13413-00",BL!B42="13413-00",BL!B43="13413-00",BL!B44="13413-00",BL!B45="13413-00",BL!B46="13413-00",BL!B47="13413-00",BL!B48="13413-00"),BL!G45," ")</f>
        <v xml:space="preserve"> </v>
      </c>
    </row>
    <row r="23" spans="10:10" x14ac:dyDescent="0.25">
      <c r="J23" t="str">
        <f>IF(OR(BL!B28="13413-00",BL!B29="13413-00",BL!B30="13413-00",BL!B31="13413-00",BL!B32="13413-00",BL!B33="13413-00",BL!B34="13413-00",BL!B36="13413-00",BL!B37="13413-00",BL!B38="13413-00",BL!B39="13413-00",BL!B40="13413-00",BL!B41="13413-00",BL!B42="13413-00",BL!B43="13413-00",BL!B44="13413-00",BL!B45="13413-00",BL!B46="13413-00",BL!B47="13413-00",BL!B48="13413-00"),BL!G46," ")</f>
        <v xml:space="preserve"> </v>
      </c>
    </row>
    <row r="24" spans="10:10" x14ac:dyDescent="0.25">
      <c r="J24" t="str">
        <f>IF(OR(BL!B28="13413-00",BL!B29="13413-00",BL!B30="13413-00",BL!B31="13413-00",BL!B32="13413-00",BL!B33="13413-00",BL!B34="13413-00",BL!B36="13413-00",BL!B37="13413-00",BL!B38="13413-00",BL!B39="13413-00",BL!B40="13413-00",BL!B41="13413-00",BL!B42="13413-00",BL!B43="13413-00",BL!B44="13413-00",BL!B45="13413-00",BL!B46="13413-00",BL!B47="13413-00",BL!B48="13413-00"),BL!G47," ")</f>
        <v xml:space="preserve"> </v>
      </c>
    </row>
    <row r="25" spans="10:10" x14ac:dyDescent="0.25">
      <c r="J25" t="str">
        <f>IF(OR(BL!B28="13413-00",BL!B29="13413-00",BL!B30="13413-00",BL!B31="13413-00",BL!B32="13413-00",BL!B33="13413-00",BL!B34="13413-00",BL!B36="13413-00",BL!B37="13413-00",BL!B38="13413-00",BL!B39="13413-00",BL!B40="13413-00",BL!B41="13413-00",BL!B42="13413-00",BL!B43="13413-00",BL!B44="13413-00",BL!B45="13413-00",BL!B46="13413-00",BL!B47="13413-00",BL!B48="13413-00"),BL!G48," ")</f>
        <v xml:space="preserve"> </v>
      </c>
    </row>
    <row r="26" spans="10:10" x14ac:dyDescent="0.25">
      <c r="J26">
        <f>SUM(J6:J25)</f>
        <v>0</v>
      </c>
    </row>
  </sheetData>
  <mergeCells count="5">
    <mergeCell ref="J1:AB1"/>
    <mergeCell ref="J2:AB2"/>
    <mergeCell ref="Q3:R3"/>
    <mergeCell ref="T3:U3"/>
    <mergeCell ref="W3:X3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4"/>
  <sheetViews>
    <sheetView workbookViewId="0">
      <selection activeCell="F4" sqref="F4"/>
    </sheetView>
  </sheetViews>
  <sheetFormatPr defaultColWidth="11.42578125" defaultRowHeight="15" x14ac:dyDescent="0.25"/>
  <cols>
    <col min="1" max="1" width="11.42578125" style="103"/>
    <col min="2" max="2" width="13.140625" style="103" bestFit="1" customWidth="1"/>
    <col min="3" max="3" width="28.85546875" style="103" customWidth="1"/>
    <col min="4" max="4" width="37.42578125" style="104" bestFit="1" customWidth="1"/>
    <col min="5" max="5" width="16.42578125" style="103" customWidth="1"/>
    <col min="6" max="6" width="20.42578125" style="105" customWidth="1"/>
    <col min="7" max="7" width="13.85546875" style="103" bestFit="1" customWidth="1"/>
    <col min="8" max="16384" width="11.42578125" style="103"/>
  </cols>
  <sheetData>
    <row r="1" spans="1:8" x14ac:dyDescent="0.25">
      <c r="A1" s="102" t="s">
        <v>113</v>
      </c>
      <c r="B1" s="102" t="s">
        <v>111</v>
      </c>
      <c r="C1" s="102" t="s">
        <v>103</v>
      </c>
      <c r="D1" s="102" t="s">
        <v>104</v>
      </c>
      <c r="E1" s="102" t="s">
        <v>105</v>
      </c>
      <c r="F1" s="102" t="s">
        <v>106</v>
      </c>
      <c r="G1" s="102" t="s">
        <v>107</v>
      </c>
      <c r="H1" s="102" t="s">
        <v>108</v>
      </c>
    </row>
    <row r="2" spans="1:8" x14ac:dyDescent="0.25">
      <c r="A2" s="103">
        <v>24239</v>
      </c>
      <c r="B2" s="103" t="s">
        <v>151</v>
      </c>
      <c r="C2" s="103" t="s">
        <v>152</v>
      </c>
      <c r="D2" s="103" t="s">
        <v>153</v>
      </c>
      <c r="E2" s="104">
        <v>78310</v>
      </c>
      <c r="F2" s="103" t="s">
        <v>152</v>
      </c>
      <c r="G2" s="109">
        <v>130492460</v>
      </c>
      <c r="H2" s="103" t="s">
        <v>154</v>
      </c>
    </row>
    <row r="3" spans="1:8" x14ac:dyDescent="0.25">
      <c r="A3" s="103">
        <v>25623</v>
      </c>
      <c r="B3" s="103" t="s">
        <v>155</v>
      </c>
      <c r="C3" s="103" t="s">
        <v>156</v>
      </c>
      <c r="D3" s="103" t="s">
        <v>157</v>
      </c>
      <c r="E3" s="104">
        <v>85400</v>
      </c>
      <c r="F3" s="103" t="s">
        <v>158</v>
      </c>
      <c r="G3" s="109" t="s">
        <v>164</v>
      </c>
      <c r="H3" s="103" t="s">
        <v>159</v>
      </c>
    </row>
    <row r="4" spans="1:8" x14ac:dyDescent="0.25">
      <c r="A4" s="103">
        <v>27523</v>
      </c>
      <c r="B4" s="103" t="s">
        <v>160</v>
      </c>
      <c r="C4" s="103" t="s">
        <v>161</v>
      </c>
      <c r="D4" s="103" t="s">
        <v>162</v>
      </c>
      <c r="E4" s="104">
        <v>78390</v>
      </c>
      <c r="F4" s="103" t="s">
        <v>161</v>
      </c>
      <c r="G4" s="109" t="s">
        <v>165</v>
      </c>
      <c r="H4" s="103" t="s">
        <v>163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BL</vt:lpstr>
      <vt:lpstr>INVENTORY BALANCE</vt:lpstr>
      <vt:lpstr>SORTIES</vt:lpstr>
      <vt:lpstr>RECEPTION</vt:lpstr>
      <vt:lpstr>Produits </vt:lpstr>
      <vt:lpstr>Autre</vt:lpstr>
      <vt:lpstr>bdd_enseignes</vt:lpstr>
      <vt:lpstr>listeProduits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Matufuana</dc:creator>
  <cp:lastModifiedBy>Yannick Matufuana</cp:lastModifiedBy>
  <cp:lastPrinted>2016-03-31T12:30:52Z</cp:lastPrinted>
  <dcterms:created xsi:type="dcterms:W3CDTF">2016-03-17T10:01:14Z</dcterms:created>
  <dcterms:modified xsi:type="dcterms:W3CDTF">2016-04-04T08:00:20Z</dcterms:modified>
</cp:coreProperties>
</file>