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05" windowWidth="19440" windowHeight="8130" tabRatio="500"/>
  </bookViews>
  <sheets>
    <sheet name="DEVIS" sheetId="1" r:id="rId1"/>
    <sheet name="methode JACQUELIN" sheetId="2" r:id="rId2"/>
  </sheets>
  <definedNames>
    <definedName name="_xlnm._FilterDatabase" localSheetId="0" hidden="1">DEVIS!$P$89:$Y$95</definedName>
    <definedName name="_xlnm.Print_Area" localSheetId="0">DEVIS!$C$7:$K$72</definedName>
  </definedNames>
  <calcPr calcId="145621"/>
</workbook>
</file>

<file path=xl/calcChain.xml><?xml version="1.0" encoding="utf-8"?>
<calcChain xmlns="http://schemas.openxmlformats.org/spreadsheetml/2006/main">
  <c r="AB10" i="1" l="1"/>
  <c r="AB20" i="1" l="1"/>
  <c r="I7" i="1" l="1"/>
  <c r="AB9" i="1" l="1"/>
  <c r="AB3" i="1"/>
  <c r="AB4" i="1"/>
  <c r="AB5" i="1"/>
  <c r="AB2" i="1"/>
  <c r="AG2" i="1" s="1"/>
  <c r="I44" i="2"/>
  <c r="E56" i="2"/>
  <c r="M38" i="2"/>
  <c r="AB21" i="1" l="1"/>
  <c r="C35" i="1"/>
  <c r="C34" i="1"/>
  <c r="F17" i="1"/>
  <c r="J19" i="1" l="1"/>
  <c r="J18" i="1"/>
  <c r="J17" i="1"/>
  <c r="J16" i="1"/>
  <c r="J15" i="1"/>
  <c r="J14" i="1"/>
  <c r="J13" i="1"/>
  <c r="F69" i="1" l="1"/>
  <c r="F70" i="1"/>
  <c r="F13" i="1" l="1"/>
  <c r="D62" i="2"/>
  <c r="G62" i="2"/>
  <c r="D61" i="2"/>
  <c r="F68" i="1"/>
  <c r="G13" i="2"/>
  <c r="E58" i="2"/>
  <c r="D54" i="2"/>
  <c r="D60" i="2" s="1"/>
  <c r="D50" i="2"/>
  <c r="H44" i="2"/>
  <c r="I43" i="2"/>
  <c r="E60" i="2" s="1"/>
  <c r="I42" i="2"/>
  <c r="I37" i="2"/>
  <c r="I38" i="2" s="1"/>
  <c r="B36" i="2"/>
  <c r="I25" i="2"/>
  <c r="B25" i="2"/>
  <c r="U24" i="2" a="1"/>
  <c r="U24" i="2" s="1"/>
  <c r="J24" i="2" a="1"/>
  <c r="J24" i="2" s="1"/>
  <c r="H24" i="2"/>
  <c r="I24" i="2" s="1"/>
  <c r="U23" i="2"/>
  <c r="U23" i="2" a="1"/>
  <c r="J23" i="2"/>
  <c r="J23" i="2" a="1"/>
  <c r="I23" i="2"/>
  <c r="H23" i="2"/>
  <c r="U22" i="2" a="1"/>
  <c r="U22" i="2" s="1"/>
  <c r="J22" i="2" a="1"/>
  <c r="J22" i="2" s="1"/>
  <c r="U21" i="2"/>
  <c r="U21" i="2" a="1"/>
  <c r="J21" i="2"/>
  <c r="J21" i="2" a="1"/>
  <c r="U20" i="2" a="1"/>
  <c r="U20" i="2" s="1"/>
  <c r="J20" i="2" a="1"/>
  <c r="J20" i="2" s="1"/>
  <c r="U19" i="2"/>
  <c r="U19" i="2" a="1"/>
  <c r="J19" i="2"/>
  <c r="J19" i="2" a="1"/>
  <c r="U18" i="2" a="1"/>
  <c r="U18" i="2" s="1"/>
  <c r="J18" i="2" a="1"/>
  <c r="J18" i="2" s="1"/>
  <c r="U17" i="2"/>
  <c r="U17" i="2" a="1"/>
  <c r="J17" i="2"/>
  <c r="J17" i="2" a="1"/>
  <c r="U16" i="2" a="1"/>
  <c r="U16" i="2" s="1"/>
  <c r="J16" i="2" a="1"/>
  <c r="J16" i="2" s="1"/>
  <c r="U15" i="2"/>
  <c r="U15" i="2" a="1"/>
  <c r="J15" i="2"/>
  <c r="J15" i="2" a="1"/>
  <c r="U14" i="2" a="1"/>
  <c r="U14" i="2" s="1"/>
  <c r="J14" i="2" a="1"/>
  <c r="J14" i="2" s="1"/>
  <c r="U13" i="2"/>
  <c r="U13" i="2" a="1"/>
  <c r="J13" i="2"/>
  <c r="J13" i="2" a="1"/>
  <c r="G11" i="2"/>
  <c r="F11" i="2"/>
  <c r="G24" i="2" s="1"/>
  <c r="D11" i="2"/>
  <c r="G10" i="2"/>
  <c r="G9" i="2"/>
  <c r="M37" i="2" l="1"/>
  <c r="G15" i="2"/>
  <c r="G17" i="2"/>
  <c r="G19" i="2"/>
  <c r="G21" i="2"/>
  <c r="G23" i="2"/>
  <c r="G14" i="2"/>
  <c r="G16" i="2"/>
  <c r="G18" i="2"/>
  <c r="G20" i="2"/>
  <c r="G22" i="2"/>
  <c r="D52" i="2" l="1"/>
  <c r="D66" i="2" s="1"/>
  <c r="D67" i="2"/>
  <c r="C69" i="1" l="1"/>
  <c r="C68" i="1"/>
  <c r="K36" i="1" l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C67" i="1"/>
  <c r="K34" i="1"/>
  <c r="F16" i="1"/>
  <c r="K35" i="1"/>
  <c r="K53" i="1"/>
  <c r="K58" i="1" l="1"/>
  <c r="K55" i="1"/>
  <c r="K56" i="1"/>
</calcChain>
</file>

<file path=xl/comments1.xml><?xml version="1.0" encoding="utf-8"?>
<comments xmlns="http://schemas.openxmlformats.org/spreadsheetml/2006/main">
  <authors>
    <author>JACQUELIN Francois</author>
  </authors>
  <commentList>
    <comment ref="AD20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mail de Stephanie Bui du 16 juin 2015</t>
        </r>
      </text>
    </comment>
  </commentList>
</comments>
</file>

<file path=xl/comments2.xml><?xml version="1.0" encoding="utf-8"?>
<comments xmlns="http://schemas.openxmlformats.org/spreadsheetml/2006/main">
  <authors>
    <author>JACQUELIN Francois</author>
  </authors>
  <commentList>
    <comment ref="D9" authorId="0">
      <text>
        <r>
          <rPr>
            <sz val="9"/>
            <color indexed="81"/>
            <rFont val="Tahoma"/>
            <family val="2"/>
          </rPr>
          <t>déplacement d'un expert groupe monitoring
pour le Pdwatch et pour le RPH les voyages des experts sont prévus dans l'outil de supervision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FOB=1,5 % du TPC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CIF=4,5 % du TPC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CFR=3,6% du TPC
l'assurance =0,9 % du TPC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de CIF à DDU = 1,5 % du TPC</t>
        </r>
      </text>
    </comment>
    <comment ref="I42" authorId="0">
      <text>
        <r>
          <rPr>
            <sz val="9"/>
            <color indexed="81"/>
            <rFont val="Tahoma"/>
            <family val="2"/>
          </rPr>
          <t xml:space="preserve">le transport du petit transfo par avion est assimilé au transport du gros transfo par bateau; le coeff est prévu pour ajuster le cout fixe  de transport du transfo (colonne D) au type de transfo 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mail de Stephanie Bui du 16 juin 2015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Dirk 22/06/2015 copil B105,6:
pour 1 mois commercial on chiffre 3 mois</t>
        </r>
      </text>
    </comment>
    <comment ref="E56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décision en 2013 par Dirk  de diviser le cout de transport du transfo par deux, compte tenu de l'impact sur le COS  </t>
        </r>
      </text>
    </comment>
    <comment ref="E58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décision en 2013 par Dirk  de diviser les couts de transport des outils par deux, compte tenu de l'impact sur le COS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JACQUELIN Francois:</t>
        </r>
        <r>
          <rPr>
            <sz val="9"/>
            <color indexed="81"/>
            <rFont val="Tahoma"/>
            <family val="2"/>
          </rPr>
          <t xml:space="preserve">
Dirk copli B105,6 du 22/06/2015; 
pour 6 mois commercial on chiffre 8 mois</t>
        </r>
      </text>
    </comment>
  </commentList>
</comments>
</file>

<file path=xl/sharedStrings.xml><?xml version="1.0" encoding="utf-8"?>
<sst xmlns="http://schemas.openxmlformats.org/spreadsheetml/2006/main" count="300" uniqueCount="227">
  <si>
    <t>SWIFT/BIC</t>
  </si>
  <si>
    <t>IBAN</t>
  </si>
  <si>
    <t>France</t>
  </si>
  <si>
    <t>Date du devis</t>
  </si>
  <si>
    <t>Référence du devis</t>
  </si>
  <si>
    <t>Numéro de client</t>
  </si>
  <si>
    <t>Date de validité du devis</t>
  </si>
  <si>
    <t>Emis par</t>
  </si>
  <si>
    <t>Contact</t>
  </si>
  <si>
    <t>La livraison sera effectuée dans les 4 semaines après réception de la confirmation de la commande.</t>
  </si>
  <si>
    <t>Description</t>
  </si>
  <si>
    <t>Unités</t>
  </si>
  <si>
    <t>TVA</t>
  </si>
  <si>
    <t>Quantités</t>
  </si>
  <si>
    <t>Banque</t>
  </si>
  <si>
    <t>BNP Paribas</t>
  </si>
  <si>
    <t>No de compte</t>
  </si>
  <si>
    <t>Code banque</t>
  </si>
  <si>
    <t>FRHHCXX1001</t>
  </si>
  <si>
    <t>FR2341124098234</t>
  </si>
  <si>
    <t>Merci d'avoir choisi Ma Compagnie pour nos services.</t>
  </si>
  <si>
    <t>No. TVA intra. : FRXX 999999999</t>
  </si>
  <si>
    <t>Détails bancaires</t>
  </si>
  <si>
    <t>No. Siren ou Siret : xxxxx</t>
  </si>
  <si>
    <t xml:space="preserve">Signature du client (précédée de la mention « Bon pour accord ») </t>
  </si>
  <si>
    <t>Service Après-Vente : Garantie 1 an.</t>
  </si>
  <si>
    <t>Infos additionnelles</t>
  </si>
  <si>
    <t>TOTAL TTC</t>
  </si>
  <si>
    <t>Prix unitaires HT</t>
  </si>
  <si>
    <t>Total HT</t>
  </si>
  <si>
    <t>Total TTC</t>
  </si>
  <si>
    <t>Données Client</t>
  </si>
  <si>
    <t>Nom société</t>
  </si>
  <si>
    <t>Liste des Incotermes</t>
  </si>
  <si>
    <t>Depuis demande de devis</t>
  </si>
  <si>
    <t>EXW</t>
  </si>
  <si>
    <t>FCA</t>
  </si>
  <si>
    <t>FAS (Maritime)</t>
  </si>
  <si>
    <t>FOB (Maritime)</t>
  </si>
  <si>
    <t>CPT</t>
  </si>
  <si>
    <t>CIP</t>
  </si>
  <si>
    <t>CFR (Maritime)</t>
  </si>
  <si>
    <t>CIF (Maritime)</t>
  </si>
  <si>
    <t>DAT</t>
  </si>
  <si>
    <t>DAP</t>
  </si>
  <si>
    <t>Depuis logiciel de Chiffrage</t>
  </si>
  <si>
    <t>Adresse de livraison</t>
  </si>
  <si>
    <t>Via Michelin / autoroute.fr / Mappy</t>
  </si>
  <si>
    <t>outil de calcul cout de tansport : rev 11</t>
  </si>
  <si>
    <t xml:space="preserve">Fr Jacquelin </t>
  </si>
  <si>
    <t>calcul du cout du transport et voyages</t>
  </si>
  <si>
    <t>Tendering manager</t>
  </si>
  <si>
    <t>FJ</t>
  </si>
  <si>
    <t>Tender Ref.</t>
  </si>
  <si>
    <t>153717BGD</t>
  </si>
  <si>
    <t>Customer</t>
  </si>
  <si>
    <t>POWER GRID CO. OF BANGLADESH LTD.</t>
  </si>
  <si>
    <t>Area manager</t>
  </si>
  <si>
    <t>Shaleindrakumar - Gouda</t>
  </si>
  <si>
    <t>Project</t>
  </si>
  <si>
    <t>220kV GIS at Ullon</t>
  </si>
  <si>
    <t>Drawing</t>
  </si>
  <si>
    <t>F06D320055</t>
  </si>
  <si>
    <t>Calculation date</t>
  </si>
  <si>
    <t>Country</t>
  </si>
  <si>
    <t>Bangladesh</t>
  </si>
  <si>
    <t>Revision</t>
  </si>
  <si>
    <t xml:space="preserve">offre multi unit </t>
  </si>
  <si>
    <t>non</t>
  </si>
  <si>
    <t>unité partenaire</t>
  </si>
  <si>
    <t>SHT</t>
  </si>
  <si>
    <t>oui</t>
  </si>
  <si>
    <t>saisir une valeur</t>
  </si>
  <si>
    <t>projet avec NCIT</t>
  </si>
  <si>
    <t>Nb de voyage PM</t>
  </si>
  <si>
    <t>CHT</t>
  </si>
  <si>
    <t>mettre 1 dans la case sélectionnée</t>
  </si>
  <si>
    <t>nb de voyage eng</t>
  </si>
  <si>
    <t>durée du voyage(j)</t>
  </si>
  <si>
    <t>camion</t>
  </si>
  <si>
    <t>bateau</t>
  </si>
  <si>
    <t>choix région</t>
  </si>
  <si>
    <t>transport outils loués</t>
  </si>
  <si>
    <t>transp. transfo essai</t>
  </si>
  <si>
    <t>voyage(€)</t>
  </si>
  <si>
    <t>journée(€)</t>
  </si>
  <si>
    <t>cout (€)</t>
  </si>
  <si>
    <t>décision camion</t>
  </si>
  <si>
    <t>EXW ou FCA (BHT)</t>
  </si>
  <si>
    <t>FOB ou FCA (port européen)</t>
  </si>
  <si>
    <t>CIF</t>
  </si>
  <si>
    <t>CFR / CPT</t>
  </si>
  <si>
    <t xml:space="preserve">rendu sur site (DAP- non déchargé) </t>
  </si>
  <si>
    <t>décision bateau</t>
  </si>
  <si>
    <t>WEA europe</t>
  </si>
  <si>
    <t>WEA magreb+afrique</t>
  </si>
  <si>
    <t>MECA(stan , turquie , balkans)</t>
  </si>
  <si>
    <t>CEER Russie</t>
  </si>
  <si>
    <t>CEER Autre</t>
  </si>
  <si>
    <t>EAP australie / Nouvelle Zélande</t>
  </si>
  <si>
    <t>EAP autre</t>
  </si>
  <si>
    <t>MECA (NME)</t>
  </si>
  <si>
    <t>LAM</t>
  </si>
  <si>
    <t>NAM</t>
  </si>
  <si>
    <t>Chine</t>
  </si>
  <si>
    <t>Inde</t>
  </si>
  <si>
    <t>si DAP en camion pour la Belgique, Holande et Allemagne faire le chiffrage en FOB</t>
  </si>
  <si>
    <t>si DAP en camion pour d'autres destinations, consulter le service transport</t>
  </si>
  <si>
    <t>Incoterm(voir onglet "définition des incoterms")</t>
  </si>
  <si>
    <t>% du TPC</t>
  </si>
  <si>
    <t>pour de l'EXW il n'y a que du cout de stockage</t>
  </si>
  <si>
    <t>responsabilité jusqu'au chargement du bateau avec cout de stockage</t>
  </si>
  <si>
    <t>responsabilité jusqu'au déchargement du bateau avec cout de stockage</t>
  </si>
  <si>
    <t>responsabilité jusqu'au déchargement du bateau sans assurance avec cout de stockage</t>
  </si>
  <si>
    <t>responsabilité jusqu'à l'arrivée sur site avec cout de stockage</t>
  </si>
  <si>
    <t xml:space="preserve">poste en T155,3 mono chambre: </t>
  </si>
  <si>
    <t xml:space="preserve">supplément transport cellule sur bateau </t>
  </si>
  <si>
    <t>( k€ )</t>
  </si>
  <si>
    <t xml:space="preserve">supplément bateau </t>
  </si>
  <si>
    <t xml:space="preserve">si oui nb de CB </t>
  </si>
  <si>
    <t>supplément transport cellule sur camion</t>
  </si>
  <si>
    <t>supplément camion</t>
  </si>
  <si>
    <t>TPC</t>
  </si>
  <si>
    <t xml:space="preserve">transport du transfo d'essai </t>
  </si>
  <si>
    <t>coeff</t>
  </si>
  <si>
    <t>TPC total ou TPC sans la part bus duct
si part fluo &gt;= 10% du TPC total</t>
  </si>
  <si>
    <t>k€</t>
  </si>
  <si>
    <t>petit transfo blindé pour le B</t>
  </si>
  <si>
    <t xml:space="preserve">TPC de la part bus duct si celle ci représente plus de 10 % du TPC total </t>
  </si>
  <si>
    <t>gros transfo conventionnel pour le T</t>
  </si>
  <si>
    <t>nombre de caisses c (cell B223 dans Cost.Gis)</t>
  </si>
  <si>
    <t>surface au sol des caisses m (cellule B225 dans Cost.Gis) en m²</t>
  </si>
  <si>
    <t>cout du transport GIS+GIB</t>
  </si>
  <si>
    <t>cout du transport outils +transfo d'essai</t>
  </si>
  <si>
    <t>formule pour cout de stockage = 6,2 x m + 13 x c +M x 0,65 x m + (m / 31 ) x 24
M = Nb de mois 
m = surface totale au sol
c = nb de caisse
Navette = 6,2 € / m²
coup de fourche arrivée = 3,8 € / caisse
coup de fourche sortie = 9,2 € / caisse
stockage mensuel = 0,65 € / m²
superficie par navette = 31 m² / navette
assurance = 24 € / navette</t>
  </si>
  <si>
    <t>=</t>
  </si>
  <si>
    <t>cout stockage 1 mois</t>
  </si>
  <si>
    <t>+</t>
  </si>
  <si>
    <t>cout de transport du GIS</t>
  </si>
  <si>
    <t>cout de transport du GIB (&gt;=10 %)</t>
  </si>
  <si>
    <t>cout de transport du transfo d'essai</t>
  </si>
  <si>
    <t>cout de transport des outils loués</t>
  </si>
  <si>
    <t>Résultats à coller valeur dans l'onglet "overview" en ligne 106</t>
  </si>
  <si>
    <t>Transport</t>
  </si>
  <si>
    <t xml:space="preserve">k€ </t>
  </si>
  <si>
    <t>Résultat à coller valeur dans l'onglet "overview" en ligne 107</t>
  </si>
  <si>
    <t>Travel &amp; expense account</t>
  </si>
  <si>
    <t>Résultat à coller valeur dans l'onglet "overview" en ligne 108</t>
  </si>
  <si>
    <t xml:space="preserve">cout de stockage pour 5 mois supplémentaires à mettre en option </t>
  </si>
  <si>
    <t>Transport :</t>
  </si>
  <si>
    <t>% du transport / TPC</t>
  </si>
  <si>
    <t>Travel :</t>
  </si>
  <si>
    <t>Type de Transport Principal</t>
  </si>
  <si>
    <t>Nombre de Camion</t>
  </si>
  <si>
    <t>Type de camion</t>
  </si>
  <si>
    <t>Depuis Logiciel Charge+</t>
  </si>
  <si>
    <t>Bateau</t>
  </si>
  <si>
    <t>Avion</t>
  </si>
  <si>
    <t>Régional 40T</t>
  </si>
  <si>
    <t>Régional porteur</t>
  </si>
  <si>
    <t>Coût de la marchandise en EXW (€)</t>
  </si>
  <si>
    <t>Distance a parcourir (Km)</t>
  </si>
  <si>
    <t>Temps de trajet (h)</t>
  </si>
  <si>
    <t>Cout péage (€)</t>
  </si>
  <si>
    <t>Nom du site de livraison</t>
  </si>
  <si>
    <t>Pays</t>
  </si>
  <si>
    <t>INPUT DATA</t>
  </si>
  <si>
    <t>BOUTON DE COMMANDE</t>
  </si>
  <si>
    <t>Numéro de télephone</t>
  </si>
  <si>
    <t>Mail</t>
  </si>
  <si>
    <t>Depuis CNR</t>
  </si>
  <si>
    <t>Longue distance 40T</t>
  </si>
  <si>
    <t>LIEN</t>
  </si>
  <si>
    <t>Terme kilometrique hors péage €</t>
  </si>
  <si>
    <t>Terme kilometrique avec péage €</t>
  </si>
  <si>
    <t>Terme journalier €</t>
  </si>
  <si>
    <t>Terme Horaire €</t>
  </si>
  <si>
    <t>Terme kilometrique €</t>
  </si>
  <si>
    <t>Données à exporter</t>
  </si>
  <si>
    <t>Données de livraison si FCA, FAS, FOB ou DAP Europe</t>
  </si>
  <si>
    <t>ZONE DE CALCUL</t>
  </si>
  <si>
    <t>Basse de données</t>
  </si>
  <si>
    <t>Données conteneur</t>
  </si>
  <si>
    <t>Nombre de conteneur</t>
  </si>
  <si>
    <t>supplément transport cellule sur bateau ( k€ )</t>
  </si>
  <si>
    <t>supplément transport cellule sur camion ( k€ )</t>
  </si>
  <si>
    <t>Depuis logiciel de Mr François Jacquelin</t>
  </si>
  <si>
    <t>Depuis ratio de Mme Sandrine Forrat</t>
  </si>
  <si>
    <t>Temps réel en respectant les convention de travail et de transport</t>
  </si>
  <si>
    <t>Adresse</t>
  </si>
  <si>
    <t>Port de Marseille</t>
  </si>
  <si>
    <t>Port d'Anvers</t>
  </si>
  <si>
    <t>Port de Rotterdam</t>
  </si>
  <si>
    <t>Port du Havre</t>
  </si>
  <si>
    <t>13226, 23 Place de la Joliette, 13002 Marseille</t>
  </si>
  <si>
    <t>Belgique</t>
  </si>
  <si>
    <t>Pays Bas</t>
  </si>
  <si>
    <t>Antwerp Port House: Entrepotkaai 1, 2000 Antwerp</t>
  </si>
  <si>
    <t>Terre Plein de la Barre 76600 Le Havre</t>
  </si>
  <si>
    <t xml:space="preserve">Luxembourg Weg No. 2, 3198 LG Europoort, Pays Bas </t>
  </si>
  <si>
    <t>Données : ports fréquemment utilisé</t>
  </si>
  <si>
    <t>Nombre de caisse</t>
  </si>
  <si>
    <t xml:space="preserve">Données Stockage </t>
  </si>
  <si>
    <t>Date d'ouverture fichier</t>
  </si>
  <si>
    <t>Personne creant le devis</t>
  </si>
  <si>
    <t>Surface au sol (m²)</t>
  </si>
  <si>
    <t>Assurance transport principal (€)</t>
  </si>
  <si>
    <t>nom du client</t>
  </si>
  <si>
    <t>Adresse de l'entreprise</t>
  </si>
  <si>
    <t>Code Postal</t>
  </si>
  <si>
    <t>Basse de données client</t>
  </si>
  <si>
    <t>Distance à parcourir (Km)</t>
  </si>
  <si>
    <t>Coût du transport en camion</t>
  </si>
  <si>
    <t>Coût de stockage 1 mois</t>
  </si>
  <si>
    <t>Coût de stockage 5 mois</t>
  </si>
  <si>
    <t>&lt;=&gt;</t>
  </si>
  <si>
    <t>Nom de L'incoterm choisi</t>
  </si>
  <si>
    <t>Nombre de camion surbaissé</t>
  </si>
  <si>
    <t xml:space="preserve">Longue Distance 40T </t>
  </si>
  <si>
    <t xml:space="preserve">Régional 40T </t>
  </si>
  <si>
    <t>DEVIS No</t>
  </si>
  <si>
    <t>Numéro du devis</t>
  </si>
  <si>
    <t>Marge</t>
  </si>
  <si>
    <t>Coût Assurance Transport Principal €</t>
  </si>
  <si>
    <t>MON ENTREPRISE</t>
  </si>
  <si>
    <t>Rue</t>
  </si>
  <si>
    <t>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</si>
</sst>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\ &quot;€&quot;"/>
    <numFmt numFmtId="165" formatCode="#,##0.00\ \k\r"/>
    <numFmt numFmtId="166" formatCode="_-[$£-809]* #,##0.00_-;\-[$£-809]* #,##0.00_-;_-[$£-809]* &quot;-&quot;??_-;_-@_-"/>
    <numFmt numFmtId="167" formatCode="_-* #,##0.00\ [$€-407]_-;\-* #,##0.00\ [$€-407]_-;_-* &quot;-&quot;??\ [$€-407]_-;_-@_-"/>
    <numFmt numFmtId="168" formatCode="#,##0.00\ [$€-407]"/>
    <numFmt numFmtId="169" formatCode="d\.m\.yyyy;@"/>
    <numFmt numFmtId="170" formatCode="_-* #,##0.00\ [$€-40C]_-;\-* #,##0.00\ [$€-40C]_-;_-* &quot;-&quot;??\ [$€-40C]_-;_-@_-"/>
    <numFmt numFmtId="171" formatCode="#,##0.000\ &quot;€&quot;"/>
    <numFmt numFmtId="172" formatCode="#,##0.0"/>
  </numFmts>
  <fonts count="4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 tint="0.499984740745262"/>
      <name val="Arial"/>
      <family val="2"/>
    </font>
    <font>
      <sz val="12"/>
      <color rgb="FFFF0000"/>
      <name val="Arial"/>
      <family val="2"/>
    </font>
    <font>
      <u/>
      <sz val="12"/>
      <color theme="1"/>
      <name val="Arial"/>
      <family val="2"/>
    </font>
    <font>
      <sz val="12"/>
      <color rgb="FF000000"/>
      <name val="Arial"/>
      <family val="2"/>
    </font>
    <font>
      <b/>
      <sz val="20"/>
      <color theme="1"/>
      <name val="Arial"/>
      <family val="2"/>
    </font>
    <font>
      <sz val="10"/>
      <name val="Arial"/>
      <family val="2"/>
    </font>
    <font>
      <b/>
      <sz val="20"/>
      <color indexed="13"/>
      <name val="Arial"/>
      <family val="2"/>
    </font>
    <font>
      <sz val="10"/>
      <name val="N Helvetica Narrow"/>
    </font>
    <font>
      <b/>
      <sz val="10"/>
      <color theme="1"/>
      <name val="Arial"/>
      <family val="2"/>
    </font>
    <font>
      <b/>
      <sz val="12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b/>
      <sz val="16"/>
      <color rgb="FFFF0000"/>
      <name val="Arial"/>
      <family val="2"/>
    </font>
    <font>
      <b/>
      <sz val="14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2"/>
      <color theme="10"/>
      <name val="Calibri"/>
      <family val="2"/>
      <scheme val="minor"/>
    </font>
    <font>
      <b/>
      <i/>
      <u/>
      <sz val="16"/>
      <color theme="1"/>
      <name val="Arial"/>
      <family val="2"/>
    </font>
    <font>
      <b/>
      <sz val="22"/>
      <color theme="1"/>
      <name val="Arial"/>
      <family val="2"/>
    </font>
    <font>
      <b/>
      <i/>
      <u/>
      <sz val="20"/>
      <color theme="1"/>
      <name val="Arial"/>
      <family val="2"/>
    </font>
    <font>
      <sz val="12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21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36" fillId="0" borderId="0" applyNumberFormat="0" applyFill="0" applyBorder="0" applyAlignment="0" applyProtection="0"/>
  </cellStyleXfs>
  <cellXfs count="415">
    <xf numFmtId="0" fontId="0" fillId="0" borderId="0" xfId="0"/>
    <xf numFmtId="0" fontId="7" fillId="2" borderId="0" xfId="0" applyFont="1" applyFill="1"/>
    <xf numFmtId="0" fontId="8" fillId="2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7" fillId="2" borderId="3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center"/>
    </xf>
    <xf numFmtId="164" fontId="7" fillId="2" borderId="0" xfId="0" applyNumberFormat="1" applyFont="1" applyFill="1" applyBorder="1"/>
    <xf numFmtId="9" fontId="7" fillId="2" borderId="0" xfId="0" applyNumberFormat="1" applyFont="1" applyFill="1" applyBorder="1"/>
    <xf numFmtId="0" fontId="9" fillId="2" borderId="0" xfId="0" applyFont="1" applyFill="1"/>
    <xf numFmtId="0" fontId="10" fillId="2" borderId="0" xfId="0" applyFont="1" applyFill="1"/>
    <xf numFmtId="0" fontId="7" fillId="2" borderId="4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7" fillId="3" borderId="0" xfId="0" applyFont="1" applyFill="1"/>
    <xf numFmtId="165" fontId="9" fillId="2" borderId="0" xfId="0" applyNumberFormat="1" applyFont="1" applyFill="1"/>
    <xf numFmtId="165" fontId="7" fillId="2" borderId="0" xfId="0" applyNumberFormat="1" applyFont="1" applyFill="1"/>
    <xf numFmtId="0" fontId="7" fillId="2" borderId="0" xfId="0" applyFont="1" applyFill="1" applyAlignment="1">
      <alignment horizontal="right"/>
    </xf>
    <xf numFmtId="0" fontId="11" fillId="2" borderId="0" xfId="0" applyFont="1" applyFill="1" applyAlignment="1">
      <alignment horizontal="left"/>
    </xf>
    <xf numFmtId="0" fontId="7" fillId="3" borderId="0" xfId="0" applyFont="1" applyFill="1" applyBorder="1"/>
    <xf numFmtId="165" fontId="7" fillId="2" borderId="0" xfId="0" applyNumberFormat="1" applyFont="1" applyFill="1" applyBorder="1"/>
    <xf numFmtId="0" fontId="8" fillId="2" borderId="0" xfId="0" applyFont="1" applyFill="1" applyBorder="1" applyAlignment="1">
      <alignment horizontal="right"/>
    </xf>
    <xf numFmtId="0" fontId="7" fillId="2" borderId="11" xfId="0" applyFont="1" applyFill="1" applyBorder="1"/>
    <xf numFmtId="0" fontId="7" fillId="2" borderId="0" xfId="0" applyFont="1" applyFill="1" applyAlignment="1"/>
    <xf numFmtId="0" fontId="8" fillId="2" borderId="12" xfId="0" applyFont="1" applyFill="1" applyBorder="1"/>
    <xf numFmtId="0" fontId="12" fillId="2" borderId="0" xfId="0" applyFont="1" applyFill="1" applyAlignment="1">
      <alignment horizontal="right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left"/>
    </xf>
    <xf numFmtId="14" fontId="7" fillId="2" borderId="0" xfId="0" applyNumberFormat="1" applyFont="1" applyFill="1" applyBorder="1" applyAlignment="1"/>
    <xf numFmtId="0" fontId="8" fillId="2" borderId="0" xfId="0" applyFont="1" applyFill="1" applyBorder="1"/>
    <xf numFmtId="0" fontId="7" fillId="2" borderId="0" xfId="0" applyFont="1" applyFill="1" applyBorder="1" applyAlignment="1">
      <alignment horizontal="right"/>
    </xf>
    <xf numFmtId="0" fontId="4" fillId="2" borderId="0" xfId="0" applyFont="1" applyFill="1" applyBorder="1"/>
    <xf numFmtId="0" fontId="7" fillId="3" borderId="0" xfId="0" applyFont="1" applyFill="1" applyAlignment="1">
      <alignment horizontal="right"/>
    </xf>
    <xf numFmtId="0" fontId="14" fillId="2" borderId="0" xfId="0" applyFont="1" applyFill="1"/>
    <xf numFmtId="0" fontId="5" fillId="2" borderId="0" xfId="0" applyFont="1" applyFill="1" applyAlignment="1">
      <alignment horizontal="left"/>
    </xf>
    <xf numFmtId="168" fontId="7" fillId="2" borderId="0" xfId="0" applyNumberFormat="1" applyFont="1" applyFill="1"/>
    <xf numFmtId="168" fontId="7" fillId="2" borderId="12" xfId="0" applyNumberFormat="1" applyFont="1" applyFill="1" applyBorder="1"/>
    <xf numFmtId="168" fontId="9" fillId="2" borderId="0" xfId="0" applyNumberFormat="1" applyFont="1" applyFill="1"/>
    <xf numFmtId="0" fontId="15" fillId="2" borderId="0" xfId="0" applyFont="1" applyFill="1"/>
    <xf numFmtId="0" fontId="16" fillId="2" borderId="0" xfId="0" applyFont="1" applyFill="1"/>
    <xf numFmtId="169" fontId="7" fillId="3" borderId="0" xfId="0" applyNumberFormat="1" applyFont="1" applyFill="1" applyAlignment="1">
      <alignment horizontal="left" indent="1"/>
    </xf>
    <xf numFmtId="0" fontId="8" fillId="2" borderId="0" xfId="0" applyFont="1" applyFill="1"/>
    <xf numFmtId="0" fontId="8" fillId="2" borderId="12" xfId="0" applyFont="1" applyFill="1" applyBorder="1"/>
    <xf numFmtId="0" fontId="9" fillId="2" borderId="0" xfId="0" applyFont="1" applyFill="1"/>
    <xf numFmtId="0" fontId="14" fillId="2" borderId="0" xfId="0" applyFont="1" applyFill="1"/>
    <xf numFmtId="0" fontId="7" fillId="2" borderId="0" xfId="0" applyFont="1" applyFill="1"/>
    <xf numFmtId="0" fontId="7" fillId="3" borderId="0" xfId="0" applyFont="1" applyFill="1" applyAlignment="1">
      <alignment horizontal="right"/>
    </xf>
    <xf numFmtId="0" fontId="17" fillId="5" borderId="0" xfId="0" applyFont="1" applyFill="1"/>
    <xf numFmtId="0" fontId="6" fillId="2" borderId="5" xfId="0" applyFont="1" applyFill="1" applyBorder="1"/>
    <xf numFmtId="0" fontId="3" fillId="2" borderId="5" xfId="0" applyFont="1" applyFill="1" applyBorder="1"/>
    <xf numFmtId="0" fontId="4" fillId="2" borderId="5" xfId="0" applyFont="1" applyFill="1" applyBorder="1"/>
    <xf numFmtId="0" fontId="6" fillId="2" borderId="5" xfId="0" applyFont="1" applyFill="1" applyBorder="1" applyAlignment="1">
      <alignment horizontal="left"/>
    </xf>
    <xf numFmtId="14" fontId="4" fillId="2" borderId="0" xfId="0" applyNumberFormat="1" applyFont="1" applyFill="1" applyBorder="1"/>
    <xf numFmtId="0" fontId="4" fillId="2" borderId="0" xfId="0" applyFont="1" applyFill="1" applyBorder="1" applyAlignment="1">
      <alignment horizontal="left"/>
    </xf>
    <xf numFmtId="0" fontId="4" fillId="2" borderId="0" xfId="0" quotePrefix="1" applyFont="1" applyFill="1" applyBorder="1"/>
    <xf numFmtId="0" fontId="13" fillId="2" borderId="0" xfId="0" applyFont="1" applyFill="1" applyBorder="1"/>
    <xf numFmtId="0" fontId="13" fillId="2" borderId="0" xfId="0" applyFont="1" applyFill="1" applyBorder="1"/>
    <xf numFmtId="0" fontId="9" fillId="3" borderId="0" xfId="0" applyFont="1" applyFill="1"/>
    <xf numFmtId="0" fontId="10" fillId="3" borderId="0" xfId="0" applyFont="1" applyFill="1"/>
    <xf numFmtId="14" fontId="4" fillId="3" borderId="0" xfId="0" applyNumberFormat="1" applyFont="1" applyFill="1" applyAlignment="1">
      <alignment horizontal="right"/>
    </xf>
    <xf numFmtId="0" fontId="7" fillId="3" borderId="0" xfId="0" applyFont="1" applyFill="1" applyAlignment="1">
      <alignment horizontal="left" indent="1"/>
    </xf>
    <xf numFmtId="14" fontId="7" fillId="3" borderId="0" xfId="0" applyNumberFormat="1" applyFont="1" applyFill="1" applyAlignment="1">
      <alignment horizontal="left" indent="1"/>
    </xf>
    <xf numFmtId="167" fontId="7" fillId="2" borderId="7" xfId="0" applyNumberFormat="1" applyFont="1" applyFill="1" applyBorder="1"/>
    <xf numFmtId="170" fontId="7" fillId="2" borderId="0" xfId="0" applyNumberFormat="1" applyFont="1" applyFill="1" applyBorder="1"/>
    <xf numFmtId="170" fontId="7" fillId="2" borderId="4" xfId="0" applyNumberFormat="1" applyFont="1" applyFill="1" applyBorder="1"/>
    <xf numFmtId="166" fontId="7" fillId="2" borderId="4" xfId="0" applyNumberFormat="1" applyFont="1" applyFill="1" applyBorder="1"/>
    <xf numFmtId="166" fontId="7" fillId="2" borderId="8" xfId="0" applyNumberFormat="1" applyFont="1" applyFill="1" applyBorder="1"/>
    <xf numFmtId="166" fontId="7" fillId="2" borderId="9" xfId="0" applyNumberFormat="1" applyFont="1" applyFill="1" applyBorder="1"/>
    <xf numFmtId="166" fontId="7" fillId="2" borderId="10" xfId="0" applyNumberFormat="1" applyFont="1" applyFill="1" applyBorder="1"/>
    <xf numFmtId="170" fontId="7" fillId="2" borderId="7" xfId="0" applyNumberFormat="1" applyFont="1" applyFill="1" applyBorder="1"/>
    <xf numFmtId="0" fontId="7" fillId="2" borderId="1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9" fontId="7" fillId="2" borderId="7" xfId="0" applyNumberFormat="1" applyFont="1" applyFill="1" applyBorder="1"/>
    <xf numFmtId="9" fontId="7" fillId="2" borderId="10" xfId="0" applyNumberFormat="1" applyFont="1" applyFill="1" applyBorder="1"/>
    <xf numFmtId="0" fontId="8" fillId="4" borderId="13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center" vertical="center"/>
    </xf>
    <xf numFmtId="0" fontId="19" fillId="0" borderId="0" xfId="0" applyFont="1" applyProtection="1"/>
    <xf numFmtId="14" fontId="0" fillId="0" borderId="0" xfId="0" applyNumberForma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22" fillId="0" borderId="20" xfId="1" applyFont="1" applyBorder="1" applyAlignment="1" applyProtection="1">
      <alignment horizontal="right" vertical="center"/>
    </xf>
    <xf numFmtId="0" fontId="1" fillId="7" borderId="20" xfId="2" applyFont="1" applyFill="1" applyBorder="1" applyAlignment="1" applyProtection="1">
      <alignment horizontal="center" vertical="center"/>
      <protection locked="0"/>
    </xf>
    <xf numFmtId="0" fontId="13" fillId="0" borderId="21" xfId="1" applyFont="1" applyBorder="1" applyProtection="1"/>
    <xf numFmtId="0" fontId="1" fillId="7" borderId="22" xfId="3" applyFont="1" applyFill="1" applyBorder="1" applyAlignment="1" applyProtection="1">
      <alignment horizontal="center" vertical="center"/>
      <protection locked="0"/>
    </xf>
    <xf numFmtId="0" fontId="1" fillId="7" borderId="24" xfId="3" applyFont="1" applyFill="1" applyBorder="1" applyAlignment="1" applyProtection="1">
      <alignment horizontal="center" vertical="center"/>
    </xf>
    <xf numFmtId="0" fontId="1" fillId="7" borderId="23" xfId="3" applyFont="1" applyFill="1" applyBorder="1" applyAlignment="1" applyProtection="1">
      <alignment horizontal="center" vertical="center"/>
    </xf>
    <xf numFmtId="0" fontId="1" fillId="7" borderId="22" xfId="4" applyFont="1" applyFill="1" applyBorder="1" applyAlignment="1" applyProtection="1">
      <alignment horizontal="center" vertical="center"/>
      <protection locked="0"/>
    </xf>
    <xf numFmtId="0" fontId="1" fillId="7" borderId="24" xfId="4" applyFont="1" applyFill="1" applyBorder="1" applyAlignment="1" applyProtection="1">
      <alignment horizontal="center" vertical="center"/>
    </xf>
    <xf numFmtId="0" fontId="1" fillId="7" borderId="23" xfId="4" applyFont="1" applyFill="1" applyBorder="1" applyAlignment="1" applyProtection="1">
      <alignment horizontal="center" vertical="center"/>
    </xf>
    <xf numFmtId="0" fontId="22" fillId="0" borderId="25" xfId="1" applyFont="1" applyBorder="1" applyAlignment="1" applyProtection="1">
      <alignment horizontal="right" vertical="center"/>
    </xf>
    <xf numFmtId="0" fontId="1" fillId="7" borderId="25" xfId="2" applyFont="1" applyFill="1" applyBorder="1" applyAlignment="1" applyProtection="1">
      <alignment horizontal="center" vertical="center"/>
      <protection locked="0"/>
    </xf>
    <xf numFmtId="0" fontId="13" fillId="0" borderId="0" xfId="1" applyFont="1" applyBorder="1" applyProtection="1"/>
    <xf numFmtId="0" fontId="1" fillId="7" borderId="26" xfId="3" applyFont="1" applyFill="1" applyBorder="1" applyAlignment="1" applyProtection="1">
      <alignment horizontal="center" vertical="center"/>
      <protection locked="0"/>
    </xf>
    <xf numFmtId="0" fontId="1" fillId="7" borderId="14" xfId="3" applyFont="1" applyFill="1" applyBorder="1" applyAlignment="1" applyProtection="1">
      <alignment horizontal="center" vertical="center"/>
    </xf>
    <xf numFmtId="0" fontId="1" fillId="7" borderId="27" xfId="3" applyFont="1" applyFill="1" applyBorder="1" applyAlignment="1" applyProtection="1">
      <alignment horizontal="center" vertical="center"/>
    </xf>
    <xf numFmtId="0" fontId="1" fillId="7" borderId="26" xfId="4" applyFont="1" applyFill="1" applyBorder="1" applyAlignment="1" applyProtection="1">
      <alignment horizontal="center" vertical="center"/>
      <protection locked="0"/>
    </xf>
    <xf numFmtId="0" fontId="1" fillId="7" borderId="14" xfId="4" applyFont="1" applyFill="1" applyBorder="1" applyAlignment="1" applyProtection="1">
      <alignment horizontal="center" vertical="center"/>
    </xf>
    <xf numFmtId="0" fontId="1" fillId="7" borderId="27" xfId="4" applyFont="1" applyFill="1" applyBorder="1" applyAlignment="1" applyProtection="1">
      <alignment horizontal="center" vertical="center"/>
    </xf>
    <xf numFmtId="0" fontId="22" fillId="0" borderId="28" xfId="1" applyFont="1" applyBorder="1" applyAlignment="1" applyProtection="1">
      <alignment horizontal="right" vertical="center"/>
    </xf>
    <xf numFmtId="14" fontId="1" fillId="7" borderId="29" xfId="2" applyNumberFormat="1" applyFont="1" applyFill="1" applyBorder="1" applyAlignment="1" applyProtection="1">
      <alignment horizontal="center" vertical="center"/>
      <protection locked="0"/>
    </xf>
    <xf numFmtId="0" fontId="13" fillId="0" borderId="12" xfId="1" applyFont="1" applyBorder="1" applyProtection="1"/>
    <xf numFmtId="0" fontId="1" fillId="7" borderId="32" xfId="3" applyFont="1" applyFill="1" applyBorder="1" applyAlignment="1" applyProtection="1">
      <alignment horizontal="center" vertical="center"/>
      <protection locked="0"/>
    </xf>
    <xf numFmtId="0" fontId="1" fillId="7" borderId="33" xfId="3" applyFont="1" applyFill="1" applyBorder="1" applyAlignment="1" applyProtection="1">
      <alignment horizontal="center" vertical="center"/>
    </xf>
    <xf numFmtId="0" fontId="1" fillId="7" borderId="34" xfId="3" applyFont="1" applyFill="1" applyBorder="1" applyAlignment="1" applyProtection="1">
      <alignment horizontal="center" vertical="center"/>
    </xf>
    <xf numFmtId="0" fontId="22" fillId="0" borderId="29" xfId="1" applyFont="1" applyBorder="1" applyAlignment="1" applyProtection="1">
      <alignment horizontal="right" vertical="center"/>
    </xf>
    <xf numFmtId="0" fontId="1" fillId="7" borderId="32" xfId="4" applyFont="1" applyFill="1" applyBorder="1" applyAlignment="1" applyProtection="1">
      <alignment horizontal="center" vertical="center"/>
      <protection locked="0"/>
    </xf>
    <xf numFmtId="0" fontId="1" fillId="7" borderId="33" xfId="4" applyFont="1" applyFill="1" applyBorder="1" applyAlignment="1" applyProtection="1">
      <alignment horizontal="center" vertical="center"/>
    </xf>
    <xf numFmtId="0" fontId="1" fillId="7" borderId="34" xfId="4" applyFont="1" applyFill="1" applyBorder="1" applyAlignment="1" applyProtection="1">
      <alignment horizontal="center" vertical="center"/>
    </xf>
    <xf numFmtId="0" fontId="0" fillId="10" borderId="0" xfId="0" applyFill="1" applyProtection="1"/>
    <xf numFmtId="0" fontId="23" fillId="10" borderId="35" xfId="0" applyFont="1" applyFill="1" applyBorder="1" applyAlignment="1" applyProtection="1">
      <alignment vertical="center"/>
    </xf>
    <xf numFmtId="0" fontId="24" fillId="10" borderId="36" xfId="0" applyFont="1" applyFill="1" applyBorder="1" applyAlignment="1" applyProtection="1">
      <alignment horizontal="center"/>
      <protection locked="0"/>
    </xf>
    <xf numFmtId="0" fontId="0" fillId="10" borderId="39" xfId="0" applyFill="1" applyBorder="1" applyAlignment="1" applyProtection="1">
      <alignment horizontal="center"/>
      <protection locked="0"/>
    </xf>
    <xf numFmtId="0" fontId="26" fillId="7" borderId="40" xfId="0" applyFont="1" applyFill="1" applyBorder="1" applyAlignment="1" applyProtection="1">
      <alignment horizontal="center" vertical="center"/>
    </xf>
    <xf numFmtId="0" fontId="27" fillId="10" borderId="37" xfId="0" applyFont="1" applyFill="1" applyBorder="1" applyAlignment="1" applyProtection="1">
      <alignment horizontal="center" vertical="center"/>
    </xf>
    <xf numFmtId="0" fontId="23" fillId="10" borderId="41" xfId="0" applyFont="1" applyFill="1" applyBorder="1" applyAlignment="1" applyProtection="1">
      <alignment vertical="center"/>
    </xf>
    <xf numFmtId="0" fontId="19" fillId="10" borderId="42" xfId="5" applyFill="1" applyBorder="1" applyProtection="1">
      <protection locked="0"/>
    </xf>
    <xf numFmtId="0" fontId="19" fillId="10" borderId="0" xfId="0" applyFont="1" applyFill="1" applyProtection="1"/>
    <xf numFmtId="0" fontId="0" fillId="10" borderId="0" xfId="0" applyFill="1" applyAlignment="1" applyProtection="1">
      <alignment horizontal="center"/>
    </xf>
    <xf numFmtId="0" fontId="3" fillId="11" borderId="43" xfId="0" applyFont="1" applyFill="1" applyBorder="1" applyAlignment="1" applyProtection="1">
      <alignment horizontal="center" vertical="center"/>
    </xf>
    <xf numFmtId="0" fontId="23" fillId="10" borderId="44" xfId="0" applyFont="1" applyFill="1" applyBorder="1" applyAlignment="1" applyProtection="1">
      <alignment vertical="center"/>
    </xf>
    <xf numFmtId="0" fontId="19" fillId="10" borderId="45" xfId="5" applyFill="1" applyBorder="1" applyProtection="1">
      <protection locked="0"/>
    </xf>
    <xf numFmtId="0" fontId="0" fillId="10" borderId="39" xfId="0" applyFill="1" applyBorder="1" applyProtection="1">
      <protection locked="0"/>
    </xf>
    <xf numFmtId="0" fontId="28" fillId="0" borderId="0" xfId="0" applyFont="1" applyProtection="1"/>
    <xf numFmtId="0" fontId="19" fillId="0" borderId="16" xfId="0" applyFont="1" applyBorder="1" applyAlignment="1" applyProtection="1">
      <alignment horizontal="center"/>
    </xf>
    <xf numFmtId="0" fontId="19" fillId="0" borderId="16" xfId="0" applyFont="1" applyBorder="1" applyProtection="1"/>
    <xf numFmtId="0" fontId="19" fillId="10" borderId="16" xfId="0" applyFont="1" applyFill="1" applyBorder="1" applyAlignment="1" applyProtection="1">
      <alignment horizontal="center"/>
    </xf>
    <xf numFmtId="0" fontId="19" fillId="0" borderId="16" xfId="0" applyFont="1" applyFill="1" applyBorder="1" applyAlignment="1" applyProtection="1">
      <alignment horizontal="center" wrapText="1"/>
    </xf>
    <xf numFmtId="0" fontId="29" fillId="0" borderId="15" xfId="0" applyFont="1" applyFill="1" applyBorder="1" applyAlignment="1" applyProtection="1">
      <alignment wrapText="1"/>
    </xf>
    <xf numFmtId="0" fontId="29" fillId="0" borderId="16" xfId="0" applyFont="1" applyBorder="1" applyAlignment="1" applyProtection="1">
      <alignment wrapText="1"/>
    </xf>
    <xf numFmtId="0" fontId="29" fillId="0" borderId="42" xfId="0" applyFont="1" applyFill="1" applyBorder="1" applyAlignment="1" applyProtection="1">
      <alignment wrapText="1"/>
    </xf>
    <xf numFmtId="0" fontId="29" fillId="0" borderId="41" xfId="0" applyFont="1" applyFill="1" applyBorder="1" applyAlignment="1" applyProtection="1">
      <alignment wrapText="1"/>
    </xf>
    <xf numFmtId="0" fontId="29" fillId="0" borderId="13" xfId="0" applyFont="1" applyFill="1" applyBorder="1" applyAlignment="1" applyProtection="1">
      <alignment wrapText="1"/>
    </xf>
    <xf numFmtId="0" fontId="29" fillId="0" borderId="16" xfId="0" applyFont="1" applyFill="1" applyBorder="1" applyAlignment="1" applyProtection="1">
      <alignment wrapText="1"/>
    </xf>
    <xf numFmtId="0" fontId="28" fillId="0" borderId="16" xfId="0" applyFont="1" applyBorder="1" applyProtection="1"/>
    <xf numFmtId="0" fontId="0" fillId="11" borderId="16" xfId="0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</xf>
    <xf numFmtId="0" fontId="0" fillId="0" borderId="16" xfId="0" applyBorder="1" applyProtection="1"/>
    <xf numFmtId="0" fontId="0" fillId="10" borderId="16" xfId="0" applyFill="1" applyBorder="1" applyProtection="1"/>
    <xf numFmtId="1" fontId="0" fillId="0" borderId="16" xfId="0" applyNumberFormat="1" applyBorder="1" applyProtection="1"/>
    <xf numFmtId="0" fontId="0" fillId="0" borderId="15" xfId="0" applyBorder="1" applyProtection="1"/>
    <xf numFmtId="0" fontId="0" fillId="0" borderId="42" xfId="0" applyBorder="1" applyProtection="1"/>
    <xf numFmtId="0" fontId="0" fillId="0" borderId="41" xfId="0" applyBorder="1" applyProtection="1"/>
    <xf numFmtId="0" fontId="0" fillId="0" borderId="13" xfId="0" applyBorder="1" applyProtection="1"/>
    <xf numFmtId="0" fontId="25" fillId="0" borderId="16" xfId="0" applyFont="1" applyBorder="1" applyProtection="1"/>
    <xf numFmtId="0" fontId="0" fillId="0" borderId="49" xfId="0" applyBorder="1" applyProtection="1"/>
    <xf numFmtId="0" fontId="0" fillId="0" borderId="50" xfId="0" applyBorder="1" applyProtection="1"/>
    <xf numFmtId="0" fontId="0" fillId="0" borderId="45" xfId="0" applyBorder="1" applyProtection="1"/>
    <xf numFmtId="0" fontId="0" fillId="0" borderId="44" xfId="0" applyBorder="1" applyProtection="1"/>
    <xf numFmtId="0" fontId="0" fillId="0" borderId="51" xfId="0" applyBorder="1" applyProtection="1"/>
    <xf numFmtId="0" fontId="30" fillId="0" borderId="0" xfId="0" applyFont="1" applyProtection="1"/>
    <xf numFmtId="0" fontId="0" fillId="0" borderId="52" xfId="0" applyBorder="1" applyProtection="1"/>
    <xf numFmtId="171" fontId="19" fillId="0" borderId="53" xfId="0" applyNumberFormat="1" applyFont="1" applyFill="1" applyBorder="1" applyProtection="1"/>
    <xf numFmtId="0" fontId="25" fillId="0" borderId="35" xfId="0" applyFont="1" applyFill="1" applyBorder="1" applyProtection="1"/>
    <xf numFmtId="1" fontId="0" fillId="11" borderId="54" xfId="0" applyNumberFormat="1" applyFill="1" applyBorder="1" applyAlignment="1" applyProtection="1">
      <alignment horizontal="center"/>
      <protection locked="0"/>
    </xf>
    <xf numFmtId="10" fontId="0" fillId="0" borderId="53" xfId="0" applyNumberFormat="1" applyBorder="1" applyProtection="1"/>
    <xf numFmtId="0" fontId="25" fillId="0" borderId="41" xfId="0" applyFont="1" applyBorder="1" applyProtection="1"/>
    <xf numFmtId="0" fontId="0" fillId="11" borderId="13" xfId="0" applyFill="1" applyBorder="1" applyAlignment="1" applyProtection="1">
      <alignment horizontal="center"/>
      <protection locked="0"/>
    </xf>
    <xf numFmtId="10" fontId="0" fillId="0" borderId="56" xfId="0" applyNumberFormat="1" applyBorder="1" applyProtection="1"/>
    <xf numFmtId="0" fontId="25" fillId="0" borderId="57" xfId="0" applyFont="1" applyBorder="1" applyProtection="1"/>
    <xf numFmtId="0" fontId="25" fillId="0" borderId="44" xfId="0" applyFont="1" applyFill="1" applyBorder="1" applyProtection="1"/>
    <xf numFmtId="0" fontId="0" fillId="11" borderId="51" xfId="0" applyFill="1" applyBorder="1" applyAlignment="1" applyProtection="1">
      <alignment horizontal="center"/>
      <protection locked="0"/>
    </xf>
    <xf numFmtId="10" fontId="0" fillId="0" borderId="43" xfId="0" applyNumberFormat="1" applyBorder="1" applyProtection="1"/>
    <xf numFmtId="0" fontId="25" fillId="8" borderId="35" xfId="0" applyFont="1" applyFill="1" applyBorder="1" applyProtection="1"/>
    <xf numFmtId="0" fontId="24" fillId="7" borderId="36" xfId="0" applyFont="1" applyFill="1" applyBorder="1" applyAlignment="1" applyProtection="1">
      <alignment horizontal="center"/>
      <protection locked="0"/>
    </xf>
    <xf numFmtId="0" fontId="0" fillId="0" borderId="61" xfId="0" applyBorder="1" applyProtection="1"/>
    <xf numFmtId="0" fontId="27" fillId="0" borderId="0" xfId="0" applyFont="1" applyProtection="1"/>
    <xf numFmtId="0" fontId="25" fillId="8" borderId="44" xfId="0" applyFont="1" applyFill="1" applyBorder="1" applyProtection="1"/>
    <xf numFmtId="0" fontId="0" fillId="7" borderId="45" xfId="0" applyFill="1" applyBorder="1" applyProtection="1">
      <protection locked="0"/>
    </xf>
    <xf numFmtId="0" fontId="0" fillId="0" borderId="63" xfId="0" applyBorder="1" applyProtection="1"/>
    <xf numFmtId="0" fontId="27" fillId="0" borderId="16" xfId="0" applyFont="1" applyBorder="1" applyAlignment="1" applyProtection="1">
      <alignment horizontal="right" vertical="center" wrapText="1"/>
    </xf>
    <xf numFmtId="0" fontId="0" fillId="7" borderId="16" xfId="0" applyFill="1" applyBorder="1" applyProtection="1">
      <protection locked="0"/>
    </xf>
    <xf numFmtId="0" fontId="31" fillId="0" borderId="0" xfId="0" applyFont="1" applyProtection="1"/>
    <xf numFmtId="0" fontId="0" fillId="11" borderId="42" xfId="0" applyFill="1" applyBorder="1" applyAlignment="1" applyProtection="1">
      <alignment horizontal="center"/>
      <protection locked="0"/>
    </xf>
    <xf numFmtId="0" fontId="0" fillId="11" borderId="45" xfId="0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wrapText="1"/>
    </xf>
    <xf numFmtId="0" fontId="0" fillId="7" borderId="16" xfId="0" applyFill="1" applyBorder="1" applyAlignment="1" applyProtection="1">
      <alignment horizontal="center"/>
      <protection locked="0"/>
    </xf>
    <xf numFmtId="0" fontId="27" fillId="12" borderId="16" xfId="0" applyFont="1" applyFill="1" applyBorder="1" applyAlignment="1" applyProtection="1">
      <alignment horizontal="center" vertical="center" wrapText="1"/>
    </xf>
    <xf numFmtId="0" fontId="27" fillId="12" borderId="16" xfId="0" applyFont="1" applyFill="1" applyBorder="1" applyAlignment="1" applyProtection="1">
      <alignment horizontal="center" wrapText="1"/>
    </xf>
    <xf numFmtId="0" fontId="0" fillId="0" borderId="0" xfId="0" applyAlignment="1" applyProtection="1"/>
    <xf numFmtId="0" fontId="0" fillId="0" borderId="13" xfId="0" applyBorder="1" applyAlignment="1" applyProtection="1">
      <alignment horizontal="right"/>
    </xf>
    <xf numFmtId="4" fontId="0" fillId="12" borderId="16" xfId="0" applyNumberFormat="1" applyFill="1" applyBorder="1" applyAlignment="1" applyProtection="1">
      <alignment horizontal="center"/>
    </xf>
    <xf numFmtId="0" fontId="32" fillId="0" borderId="0" xfId="0" applyFont="1" applyBorder="1" applyAlignment="1" applyProtection="1"/>
    <xf numFmtId="0" fontId="33" fillId="0" borderId="16" xfId="0" applyFont="1" applyBorder="1" applyAlignment="1" applyProtection="1">
      <alignment horizontal="center" wrapText="1"/>
    </xf>
    <xf numFmtId="172" fontId="28" fillId="13" borderId="16" xfId="0" applyNumberFormat="1" applyFont="1" applyFill="1" applyBorder="1" applyAlignment="1" applyProtection="1">
      <alignment horizontal="center" vertical="center"/>
    </xf>
    <xf numFmtId="0" fontId="33" fillId="10" borderId="16" xfId="0" applyFont="1" applyFill="1" applyBorder="1" applyAlignment="1" applyProtection="1">
      <alignment horizontal="center" wrapText="1"/>
    </xf>
    <xf numFmtId="172" fontId="5" fillId="10" borderId="16" xfId="0" applyNumberFormat="1" applyFont="1" applyFill="1" applyBorder="1" applyAlignment="1" applyProtection="1">
      <alignment horizontal="center" vertical="center"/>
    </xf>
    <xf numFmtId="0" fontId="31" fillId="10" borderId="0" xfId="0" applyFont="1" applyFill="1" applyProtection="1"/>
    <xf numFmtId="0" fontId="33" fillId="0" borderId="16" xfId="0" applyFont="1" applyBorder="1" applyAlignment="1" applyProtection="1">
      <alignment horizontal="center" vertical="center" wrapText="1"/>
    </xf>
    <xf numFmtId="172" fontId="5" fillId="13" borderId="16" xfId="0" applyNumberFormat="1" applyFont="1" applyFill="1" applyBorder="1" applyAlignment="1" applyProtection="1">
      <alignment horizontal="center" vertical="center"/>
    </xf>
    <xf numFmtId="10" fontId="0" fillId="0" borderId="16" xfId="0" applyNumberFormat="1" applyBorder="1" applyProtection="1"/>
    <xf numFmtId="0" fontId="0" fillId="0" borderId="16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14" fontId="7" fillId="0" borderId="16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7" fillId="0" borderId="72" xfId="0" applyFont="1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7" fillId="0" borderId="73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7" fillId="0" borderId="76" xfId="0" applyFont="1" applyFill="1" applyBorder="1" applyAlignment="1">
      <alignment horizontal="center" vertical="center"/>
    </xf>
    <xf numFmtId="0" fontId="7" fillId="0" borderId="77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3" borderId="73" xfId="0" applyFont="1" applyFill="1" applyBorder="1"/>
    <xf numFmtId="0" fontId="7" fillId="3" borderId="72" xfId="0" applyFont="1" applyFill="1" applyBorder="1"/>
    <xf numFmtId="0" fontId="7" fillId="0" borderId="73" xfId="0" applyFont="1" applyFill="1" applyBorder="1"/>
    <xf numFmtId="0" fontId="7" fillId="3" borderId="77" xfId="0" applyFont="1" applyFill="1" applyBorder="1"/>
    <xf numFmtId="0" fontId="7" fillId="3" borderId="78" xfId="0" applyFont="1" applyFill="1" applyBorder="1"/>
    <xf numFmtId="0" fontId="7" fillId="3" borderId="76" xfId="0" applyFont="1" applyFill="1" applyBorder="1"/>
    <xf numFmtId="0" fontId="36" fillId="7" borderId="66" xfId="6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7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7" borderId="71" xfId="0" applyFont="1" applyFill="1" applyBorder="1" applyAlignment="1">
      <alignment horizontal="center" vertical="center"/>
    </xf>
    <xf numFmtId="0" fontId="7" fillId="0" borderId="7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7" fillId="0" borderId="8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3" borderId="73" xfId="0" applyFont="1" applyFill="1" applyBorder="1" applyAlignment="1">
      <alignment wrapText="1"/>
    </xf>
    <xf numFmtId="0" fontId="7" fillId="3" borderId="0" xfId="0" applyFont="1" applyFill="1" applyAlignment="1">
      <alignment wrapText="1"/>
    </xf>
    <xf numFmtId="0" fontId="7" fillId="3" borderId="0" xfId="0" applyFont="1" applyFill="1" applyBorder="1" applyAlignment="1">
      <alignment wrapText="1"/>
    </xf>
    <xf numFmtId="0" fontId="7" fillId="0" borderId="7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wrapText="1"/>
    </xf>
    <xf numFmtId="0" fontId="7" fillId="3" borderId="72" xfId="0" applyFont="1" applyFill="1" applyBorder="1" applyAlignment="1">
      <alignment wrapText="1"/>
    </xf>
    <xf numFmtId="0" fontId="7" fillId="0" borderId="71" xfId="0" applyFont="1" applyFill="1" applyBorder="1" applyAlignment="1">
      <alignment horizontal="center" vertical="center" wrapText="1"/>
    </xf>
    <xf numFmtId="0" fontId="7" fillId="0" borderId="84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8" xfId="0" applyFont="1" applyFill="1" applyBorder="1" applyAlignment="1">
      <alignment horizontal="center" vertical="center" wrapText="1"/>
    </xf>
    <xf numFmtId="0" fontId="0" fillId="0" borderId="89" xfId="0" applyFill="1" applyBorder="1" applyAlignment="1">
      <alignment horizontal="center" vertical="center" wrapText="1"/>
    </xf>
    <xf numFmtId="0" fontId="0" fillId="0" borderId="90" xfId="0" applyFill="1" applyBorder="1" applyAlignment="1">
      <alignment horizontal="center" vertical="center" wrapText="1"/>
    </xf>
    <xf numFmtId="0" fontId="7" fillId="0" borderId="90" xfId="0" applyFont="1" applyFill="1" applyBorder="1" applyAlignment="1">
      <alignment horizontal="center" vertical="center" wrapText="1"/>
    </xf>
    <xf numFmtId="0" fontId="7" fillId="0" borderId="91" xfId="0" applyFont="1" applyFill="1" applyBorder="1" applyAlignment="1">
      <alignment horizontal="center" vertical="center" wrapText="1"/>
    </xf>
    <xf numFmtId="0" fontId="7" fillId="0" borderId="77" xfId="0" applyFont="1" applyFill="1" applyBorder="1" applyAlignment="1">
      <alignment horizontal="center" vertical="center" wrapText="1"/>
    </xf>
    <xf numFmtId="0" fontId="7" fillId="0" borderId="76" xfId="0" applyFont="1" applyFill="1" applyBorder="1" applyAlignment="1">
      <alignment horizontal="center" vertical="center" wrapText="1"/>
    </xf>
    <xf numFmtId="0" fontId="7" fillId="0" borderId="78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14" fontId="7" fillId="0" borderId="16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6" fillId="0" borderId="16" xfId="6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7" borderId="74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7" borderId="7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7" borderId="71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 wrapText="1"/>
    </xf>
    <xf numFmtId="0" fontId="7" fillId="6" borderId="9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0" fillId="0" borderId="71" xfId="0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6" borderId="16" xfId="0" applyFill="1" applyBorder="1" applyAlignment="1" applyProtection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11" fillId="2" borderId="0" xfId="0" applyFont="1" applyFill="1" applyAlignment="1"/>
    <xf numFmtId="0" fontId="11" fillId="0" borderId="0" xfId="0" applyFont="1" applyAlignment="1">
      <alignment horizontal="left"/>
    </xf>
    <xf numFmtId="0" fontId="7" fillId="7" borderId="7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3" fontId="0" fillId="0" borderId="74" xfId="0" applyNumberFormat="1" applyFill="1" applyBorder="1" applyAlignment="1">
      <alignment horizontal="center" vertical="center"/>
    </xf>
    <xf numFmtId="3" fontId="0" fillId="0" borderId="11" xfId="0" applyNumberFormat="1" applyFill="1" applyBorder="1" applyAlignment="1">
      <alignment vertical="center"/>
    </xf>
    <xf numFmtId="9" fontId="7" fillId="0" borderId="16" xfId="0" applyNumberFormat="1" applyFont="1" applyFill="1" applyBorder="1" applyAlignment="1">
      <alignment horizontal="center" vertical="center"/>
    </xf>
    <xf numFmtId="0" fontId="7" fillId="7" borderId="71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94" xfId="0" applyFont="1" applyFill="1" applyBorder="1" applyAlignment="1">
      <alignment horizontal="center" vertical="center" wrapText="1"/>
    </xf>
    <xf numFmtId="0" fontId="7" fillId="0" borderId="96" xfId="0" applyFont="1" applyFill="1" applyBorder="1" applyAlignment="1">
      <alignment horizontal="center" vertical="center" wrapText="1"/>
    </xf>
    <xf numFmtId="0" fontId="7" fillId="0" borderId="97" xfId="0" applyFont="1" applyFill="1" applyBorder="1" applyAlignment="1">
      <alignment horizontal="center" vertical="center" wrapText="1"/>
    </xf>
    <xf numFmtId="0" fontId="7" fillId="0" borderId="98" xfId="0" applyFont="1" applyFill="1" applyBorder="1" applyAlignment="1">
      <alignment horizontal="center" vertical="center" wrapText="1"/>
    </xf>
    <xf numFmtId="0" fontId="39" fillId="6" borderId="79" xfId="0" applyFont="1" applyFill="1" applyBorder="1" applyAlignment="1">
      <alignment horizontal="center" vertical="center"/>
    </xf>
    <xf numFmtId="0" fontId="39" fillId="6" borderId="80" xfId="0" applyFont="1" applyFill="1" applyBorder="1" applyAlignment="1">
      <alignment horizontal="center" vertical="center"/>
    </xf>
    <xf numFmtId="0" fontId="39" fillId="6" borderId="81" xfId="0" applyFont="1" applyFill="1" applyBorder="1" applyAlignment="1">
      <alignment horizontal="center" vertical="center"/>
    </xf>
    <xf numFmtId="0" fontId="7" fillId="7" borderId="71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87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7" borderId="82" xfId="0" applyFill="1" applyBorder="1" applyAlignment="1">
      <alignment horizontal="center" vertical="center"/>
    </xf>
    <xf numFmtId="0" fontId="0" fillId="7" borderId="69" xfId="0" applyFill="1" applyBorder="1" applyAlignment="1">
      <alignment horizontal="center" vertical="center"/>
    </xf>
    <xf numFmtId="0" fontId="0" fillId="7" borderId="92" xfId="0" applyFill="1" applyBorder="1" applyAlignment="1">
      <alignment horizontal="center" vertical="center"/>
    </xf>
    <xf numFmtId="0" fontId="7" fillId="8" borderId="66" xfId="0" applyFont="1" applyFill="1" applyBorder="1" applyAlignment="1">
      <alignment horizontal="center"/>
    </xf>
    <xf numFmtId="0" fontId="7" fillId="6" borderId="16" xfId="0" applyFont="1" applyFill="1" applyBorder="1" applyAlignment="1">
      <alignment horizontal="center" vertical="center" wrapText="1"/>
    </xf>
    <xf numFmtId="0" fontId="7" fillId="3" borderId="7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0" fillId="0" borderId="62" xfId="0" applyBorder="1" applyAlignment="1" applyProtection="1">
      <alignment horizontal="left" vertical="center" wrapText="1"/>
    </xf>
    <xf numFmtId="0" fontId="0" fillId="0" borderId="60" xfId="0" applyBorder="1" applyAlignment="1" applyProtection="1">
      <alignment horizontal="left" vertical="center" wrapText="1"/>
    </xf>
    <xf numFmtId="0" fontId="0" fillId="0" borderId="61" xfId="0" applyBorder="1" applyAlignment="1" applyProtection="1">
      <alignment horizontal="left" vertical="center" wrapText="1"/>
    </xf>
    <xf numFmtId="0" fontId="0" fillId="0" borderId="57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93" xfId="0" applyBorder="1" applyAlignment="1" applyProtection="1">
      <alignment horizontal="left" vertical="center" wrapText="1"/>
    </xf>
    <xf numFmtId="0" fontId="0" fillId="0" borderId="64" xfId="0" applyBorder="1" applyAlignment="1" applyProtection="1">
      <alignment horizontal="left" vertical="center" wrapText="1"/>
    </xf>
    <xf numFmtId="0" fontId="0" fillId="0" borderId="52" xfId="0" applyBorder="1" applyAlignment="1" applyProtection="1">
      <alignment horizontal="left" vertical="center" wrapText="1"/>
    </xf>
    <xf numFmtId="0" fontId="0" fillId="0" borderId="63" xfId="0" applyBorder="1" applyAlignment="1" applyProtection="1">
      <alignment horizontal="left" vertical="center" wrapText="1"/>
    </xf>
    <xf numFmtId="0" fontId="7" fillId="3" borderId="67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7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7" fillId="3" borderId="86" xfId="0" applyFont="1" applyFill="1" applyBorder="1" applyAlignment="1">
      <alignment horizontal="center" vertical="center"/>
    </xf>
    <xf numFmtId="0" fontId="7" fillId="7" borderId="66" xfId="0" applyFont="1" applyFill="1" applyBorder="1" applyAlignment="1">
      <alignment horizontal="center" vertical="center"/>
    </xf>
    <xf numFmtId="0" fontId="37" fillId="6" borderId="82" xfId="0" applyFont="1" applyFill="1" applyBorder="1" applyAlignment="1">
      <alignment horizontal="center" vertical="center"/>
    </xf>
    <xf numFmtId="0" fontId="37" fillId="6" borderId="69" xfId="0" applyFont="1" applyFill="1" applyBorder="1" applyAlignment="1">
      <alignment horizontal="center" vertical="center"/>
    </xf>
    <xf numFmtId="0" fontId="37" fillId="6" borderId="70" xfId="0" applyFont="1" applyFill="1" applyBorder="1" applyAlignment="1">
      <alignment horizontal="center" vertical="center"/>
    </xf>
    <xf numFmtId="0" fontId="37" fillId="6" borderId="76" xfId="0" applyFont="1" applyFill="1" applyBorder="1" applyAlignment="1">
      <alignment horizontal="center" vertical="center"/>
    </xf>
    <xf numFmtId="0" fontId="37" fillId="6" borderId="77" xfId="0" applyFont="1" applyFill="1" applyBorder="1" applyAlignment="1">
      <alignment horizontal="center" vertical="center"/>
    </xf>
    <xf numFmtId="0" fontId="37" fillId="6" borderId="78" xfId="0" applyFon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7" borderId="7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7" fillId="7" borderId="7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6" borderId="95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7" fillId="2" borderId="0" xfId="0" applyFont="1" applyFill="1" applyAlignment="1">
      <alignment horizontal="left" indent="1"/>
    </xf>
    <xf numFmtId="14" fontId="7" fillId="3" borderId="0" xfId="0" applyNumberFormat="1" applyFont="1" applyFill="1" applyAlignment="1">
      <alignment horizontal="left" indent="1"/>
    </xf>
    <xf numFmtId="0" fontId="7" fillId="2" borderId="0" xfId="0" applyFont="1" applyFill="1" applyAlignment="1">
      <alignment horizontal="left"/>
    </xf>
    <xf numFmtId="0" fontId="7" fillId="3" borderId="0" xfId="0" applyFont="1" applyFill="1" applyAlignment="1">
      <alignment horizontal="center"/>
    </xf>
    <xf numFmtId="0" fontId="37" fillId="6" borderId="73" xfId="0" applyFont="1" applyFill="1" applyBorder="1" applyAlignment="1">
      <alignment horizontal="center" vertical="center"/>
    </xf>
    <xf numFmtId="0" fontId="37" fillId="6" borderId="0" xfId="0" applyFont="1" applyFill="1" applyBorder="1" applyAlignment="1">
      <alignment horizontal="center" vertical="center"/>
    </xf>
    <xf numFmtId="0" fontId="37" fillId="6" borderId="72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38" fillId="7" borderId="82" xfId="0" applyFont="1" applyFill="1" applyBorder="1" applyAlignment="1">
      <alignment horizontal="center" vertical="center" wrapText="1"/>
    </xf>
    <xf numFmtId="0" fontId="38" fillId="7" borderId="69" xfId="0" applyFont="1" applyFill="1" applyBorder="1" applyAlignment="1">
      <alignment horizontal="center" vertical="center" wrapText="1"/>
    </xf>
    <xf numFmtId="0" fontId="38" fillId="7" borderId="70" xfId="0" applyFont="1" applyFill="1" applyBorder="1" applyAlignment="1">
      <alignment horizontal="center" vertical="center" wrapText="1"/>
    </xf>
    <xf numFmtId="0" fontId="38" fillId="7" borderId="73" xfId="0" applyFont="1" applyFill="1" applyBorder="1" applyAlignment="1">
      <alignment horizontal="center" vertical="center" wrapText="1"/>
    </xf>
    <xf numFmtId="0" fontId="38" fillId="7" borderId="0" xfId="0" applyFont="1" applyFill="1" applyBorder="1" applyAlignment="1">
      <alignment horizontal="center" vertical="center" wrapText="1"/>
    </xf>
    <xf numFmtId="0" fontId="38" fillId="7" borderId="72" xfId="0" applyFont="1" applyFill="1" applyBorder="1" applyAlignment="1">
      <alignment horizontal="center" vertical="center" wrapText="1"/>
    </xf>
    <xf numFmtId="0" fontId="18" fillId="7" borderId="82" xfId="0" applyFont="1" applyFill="1" applyBorder="1" applyAlignment="1">
      <alignment horizontal="center" vertical="center"/>
    </xf>
    <xf numFmtId="0" fontId="18" fillId="7" borderId="69" xfId="0" applyFont="1" applyFill="1" applyBorder="1" applyAlignment="1">
      <alignment horizontal="center" vertical="center"/>
    </xf>
    <xf numFmtId="0" fontId="18" fillId="7" borderId="70" xfId="0" applyFont="1" applyFill="1" applyBorder="1" applyAlignment="1">
      <alignment horizontal="center" vertical="center"/>
    </xf>
    <xf numFmtId="0" fontId="18" fillId="7" borderId="76" xfId="0" applyFont="1" applyFill="1" applyBorder="1" applyAlignment="1">
      <alignment horizontal="center" vertical="center"/>
    </xf>
    <xf numFmtId="0" fontId="18" fillId="7" borderId="77" xfId="0" applyFont="1" applyFill="1" applyBorder="1" applyAlignment="1">
      <alignment horizontal="center" vertical="center"/>
    </xf>
    <xf numFmtId="0" fontId="18" fillId="7" borderId="78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4" xfId="0" applyFill="1" applyBorder="1" applyAlignment="1" applyProtection="1">
      <alignment horizontal="center"/>
    </xf>
    <xf numFmtId="0" fontId="0" fillId="7" borderId="14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7" fillId="7" borderId="100" xfId="0" applyFont="1" applyFill="1" applyBorder="1" applyAlignment="1">
      <alignment horizontal="center" vertical="center"/>
    </xf>
    <xf numFmtId="0" fontId="7" fillId="7" borderId="101" xfId="0" applyFont="1" applyFill="1" applyBorder="1" applyAlignment="1">
      <alignment horizontal="center" vertical="center"/>
    </xf>
    <xf numFmtId="0" fontId="25" fillId="10" borderId="37" xfId="0" applyFont="1" applyFill="1" applyBorder="1" applyAlignment="1" applyProtection="1">
      <alignment horizontal="center"/>
    </xf>
    <xf numFmtId="0" fontId="25" fillId="10" borderId="38" xfId="0" applyFont="1" applyFill="1" applyBorder="1" applyAlignment="1" applyProtection="1">
      <alignment horizontal="center"/>
    </xf>
    <xf numFmtId="0" fontId="23" fillId="10" borderId="37" xfId="0" applyFont="1" applyFill="1" applyBorder="1" applyAlignment="1" applyProtection="1">
      <alignment horizontal="center" vertical="center"/>
    </xf>
    <xf numFmtId="0" fontId="23" fillId="10" borderId="38" xfId="0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wrapText="1"/>
    </xf>
    <xf numFmtId="0" fontId="0" fillId="0" borderId="14" xfId="0" applyBorder="1" applyAlignment="1" applyProtection="1">
      <alignment horizontal="center" wrapText="1"/>
    </xf>
    <xf numFmtId="0" fontId="0" fillId="0" borderId="55" xfId="0" applyBorder="1" applyAlignment="1" applyProtection="1">
      <alignment horizontal="center" wrapText="1"/>
    </xf>
    <xf numFmtId="0" fontId="20" fillId="9" borderId="17" xfId="0" applyFont="1" applyFill="1" applyBorder="1" applyAlignment="1" applyProtection="1">
      <alignment horizontal="center"/>
    </xf>
    <xf numFmtId="0" fontId="20" fillId="9" borderId="18" xfId="0" applyFont="1" applyFill="1" applyBorder="1" applyAlignment="1" applyProtection="1">
      <alignment horizontal="center"/>
    </xf>
    <xf numFmtId="0" fontId="20" fillId="9" borderId="19" xfId="0" applyFont="1" applyFill="1" applyBorder="1" applyAlignment="1" applyProtection="1">
      <alignment horizontal="center"/>
    </xf>
    <xf numFmtId="0" fontId="22" fillId="0" borderId="22" xfId="1" applyFont="1" applyBorder="1" applyAlignment="1" applyProtection="1">
      <alignment horizontal="center" vertical="center"/>
    </xf>
    <xf numFmtId="0" fontId="22" fillId="0" borderId="23" xfId="1" applyFont="1" applyBorder="1" applyAlignment="1" applyProtection="1">
      <alignment horizontal="center" vertical="center"/>
    </xf>
    <xf numFmtId="0" fontId="22" fillId="0" borderId="26" xfId="1" applyFont="1" applyBorder="1" applyAlignment="1" applyProtection="1">
      <alignment horizontal="center" vertical="center"/>
    </xf>
    <xf numFmtId="0" fontId="22" fillId="0" borderId="27" xfId="1" applyFont="1" applyBorder="1" applyAlignment="1" applyProtection="1">
      <alignment horizontal="center" vertical="center"/>
    </xf>
    <xf numFmtId="0" fontId="22" fillId="0" borderId="30" xfId="1" applyFont="1" applyBorder="1" applyAlignment="1" applyProtection="1">
      <alignment horizontal="center" vertical="center"/>
    </xf>
    <xf numFmtId="0" fontId="22" fillId="0" borderId="31" xfId="1" applyFont="1" applyBorder="1" applyAlignment="1" applyProtection="1">
      <alignment horizontal="center" vertical="center"/>
    </xf>
    <xf numFmtId="0" fontId="24" fillId="0" borderId="46" xfId="0" applyFont="1" applyBorder="1" applyAlignment="1" applyProtection="1">
      <alignment horizontal="center"/>
    </xf>
    <xf numFmtId="0" fontId="24" fillId="0" borderId="47" xfId="0" applyFont="1" applyBorder="1" applyAlignment="1" applyProtection="1">
      <alignment horizontal="center"/>
    </xf>
    <xf numFmtId="0" fontId="24" fillId="0" borderId="48" xfId="0" applyFont="1" applyBorder="1" applyAlignment="1" applyProtection="1">
      <alignment horizontal="center"/>
    </xf>
    <xf numFmtId="0" fontId="28" fillId="0" borderId="16" xfId="0" applyFont="1" applyBorder="1" applyAlignment="1" applyProtection="1">
      <alignment horizontal="center"/>
    </xf>
    <xf numFmtId="0" fontId="0" fillId="0" borderId="54" xfId="0" applyBorder="1" applyAlignment="1" applyProtection="1">
      <alignment horizontal="center" wrapText="1"/>
    </xf>
    <xf numFmtId="0" fontId="0" fillId="0" borderId="47" xfId="0" applyBorder="1" applyAlignment="1" applyProtection="1">
      <alignment horizontal="center" wrapText="1"/>
    </xf>
    <xf numFmtId="0" fontId="0" fillId="0" borderId="48" xfId="0" applyBorder="1" applyAlignment="1" applyProtection="1">
      <alignment horizontal="center" wrapText="1"/>
    </xf>
    <xf numFmtId="0" fontId="0" fillId="0" borderId="51" xfId="0" applyBorder="1" applyAlignment="1" applyProtection="1">
      <alignment horizontal="center" wrapText="1"/>
    </xf>
    <xf numFmtId="0" fontId="0" fillId="0" borderId="58" xfId="0" applyBorder="1" applyAlignment="1" applyProtection="1">
      <alignment horizontal="center" wrapText="1"/>
    </xf>
    <xf numFmtId="0" fontId="0" fillId="0" borderId="59" xfId="0" applyBorder="1" applyAlignment="1" applyProtection="1">
      <alignment horizontal="center" wrapText="1"/>
    </xf>
    <xf numFmtId="0" fontId="0" fillId="0" borderId="60" xfId="0" applyBorder="1" applyAlignment="1" applyProtection="1">
      <alignment horizontal="center"/>
    </xf>
    <xf numFmtId="0" fontId="0" fillId="0" borderId="62" xfId="0" applyBorder="1" applyAlignment="1" applyProtection="1">
      <alignment horizontal="center"/>
    </xf>
    <xf numFmtId="0" fontId="0" fillId="0" borderId="52" xfId="0" applyBorder="1" applyAlignment="1" applyProtection="1">
      <alignment horizontal="center"/>
    </xf>
    <xf numFmtId="0" fontId="0" fillId="0" borderId="64" xfId="0" applyBorder="1" applyAlignment="1" applyProtection="1">
      <alignment horizontal="center"/>
    </xf>
    <xf numFmtId="0" fontId="28" fillId="0" borderId="35" xfId="0" applyFont="1" applyBorder="1" applyAlignment="1" applyProtection="1">
      <alignment horizontal="center"/>
    </xf>
    <xf numFmtId="0" fontId="28" fillId="0" borderId="65" xfId="0" applyFont="1" applyBorder="1" applyAlignment="1" applyProtection="1">
      <alignment horizontal="center"/>
    </xf>
    <xf numFmtId="0" fontId="28" fillId="0" borderId="36" xfId="0" applyFont="1" applyBorder="1" applyAlignment="1" applyProtection="1">
      <alignment horizontal="center"/>
    </xf>
    <xf numFmtId="0" fontId="19" fillId="0" borderId="41" xfId="0" applyFont="1" applyBorder="1" applyAlignment="1" applyProtection="1">
      <alignment horizontal="center"/>
    </xf>
    <xf numFmtId="0" fontId="19" fillId="0" borderId="16" xfId="0" applyFont="1" applyBorder="1" applyAlignment="1" applyProtection="1">
      <alignment horizontal="center"/>
    </xf>
    <xf numFmtId="0" fontId="19" fillId="0" borderId="44" xfId="0" applyFont="1" applyBorder="1" applyAlignment="1" applyProtection="1">
      <alignment horizontal="center"/>
    </xf>
    <xf numFmtId="0" fontId="19" fillId="0" borderId="50" xfId="0" applyFont="1" applyBorder="1" applyAlignment="1" applyProtection="1">
      <alignment horizontal="center"/>
    </xf>
    <xf numFmtId="0" fontId="0" fillId="0" borderId="0" xfId="0" applyAlignment="1" applyProtection="1">
      <alignment horizontal="left" vertical="center" wrapText="1"/>
    </xf>
    <xf numFmtId="0" fontId="0" fillId="0" borderId="13" xfId="0" applyBorder="1" applyAlignment="1" applyProtection="1">
      <alignment horizontal="right"/>
    </xf>
    <xf numFmtId="0" fontId="0" fillId="0" borderId="15" xfId="0" applyBorder="1" applyAlignment="1" applyProtection="1">
      <alignment horizontal="right"/>
    </xf>
    <xf numFmtId="0" fontId="19" fillId="0" borderId="13" xfId="0" applyFont="1" applyBorder="1" applyAlignment="1" applyProtection="1">
      <alignment horizontal="right"/>
    </xf>
    <xf numFmtId="0" fontId="25" fillId="13" borderId="16" xfId="0" applyFont="1" applyFill="1" applyBorder="1" applyAlignment="1" applyProtection="1">
      <alignment horizontal="center" vertical="center"/>
    </xf>
    <xf numFmtId="0" fontId="25" fillId="10" borderId="16" xfId="0" applyFont="1" applyFill="1" applyBorder="1" applyAlignment="1" applyProtection="1">
      <alignment horizontal="center" vertical="center"/>
    </xf>
    <xf numFmtId="0" fontId="25" fillId="13" borderId="13" xfId="0" applyFont="1" applyFill="1" applyBorder="1" applyAlignment="1" applyProtection="1">
      <alignment horizontal="center" vertical="center" wrapText="1"/>
    </xf>
    <xf numFmtId="0" fontId="25" fillId="13" borderId="15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1" xfId="2"/>
    <cellStyle name="Normal 23" xfId="3"/>
    <cellStyle name="Normal 25" xfId="4"/>
    <cellStyle name="Normal 26" xfId="5"/>
    <cellStyle name="Normal 6" xfId="1"/>
  </cellStyles>
  <dxfs count="7">
    <dxf>
      <font>
        <strike val="0"/>
        <condense val="0"/>
        <extend val="0"/>
      </font>
      <fill>
        <patternFill>
          <bgColor indexed="10"/>
        </patternFill>
      </fill>
    </dxf>
    <dxf>
      <font>
        <strike val="0"/>
        <condense val="0"/>
        <extend val="0"/>
      </font>
      <fill>
        <patternFill>
          <bgColor indexed="10"/>
        </patternFill>
      </fill>
    </dxf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</font>
      <fill>
        <patternFill>
          <bgColor rgb="FFFFFF00"/>
        </patternFill>
      </fill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2</xdr:row>
          <xdr:rowOff>123825</xdr:rowOff>
        </xdr:from>
        <xdr:to>
          <xdr:col>14</xdr:col>
          <xdr:colOff>295275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 de l'éditeur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6</xdr:row>
          <xdr:rowOff>28575</xdr:rowOff>
        </xdr:from>
        <xdr:to>
          <xdr:col>14</xdr:col>
          <xdr:colOff>295275</xdr:colOff>
          <xdr:row>8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9</xdr:row>
          <xdr:rowOff>66675</xdr:rowOff>
        </xdr:from>
        <xdr:to>
          <xdr:col>14</xdr:col>
          <xdr:colOff>295275</xdr:colOff>
          <xdr:row>12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Incoterm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13</xdr:row>
          <xdr:rowOff>28575</xdr:rowOff>
        </xdr:from>
        <xdr:to>
          <xdr:col>14</xdr:col>
          <xdr:colOff>295275</xdr:colOff>
          <xdr:row>15</xdr:row>
          <xdr:rowOff>161925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Marchandises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17</xdr:row>
          <xdr:rowOff>38100</xdr:rowOff>
        </xdr:from>
        <xdr:to>
          <xdr:col>14</xdr:col>
          <xdr:colOff>295275</xdr:colOff>
          <xdr:row>19</xdr:row>
          <xdr:rowOff>171450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Camions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20</xdr:row>
          <xdr:rowOff>200025</xdr:rowOff>
        </xdr:from>
        <xdr:to>
          <xdr:col>14</xdr:col>
          <xdr:colOff>295275</xdr:colOff>
          <xdr:row>23</xdr:row>
          <xdr:rowOff>133350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Données Livraison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37</xdr:row>
          <xdr:rowOff>40822</xdr:rowOff>
        </xdr:from>
        <xdr:to>
          <xdr:col>14</xdr:col>
          <xdr:colOff>281668</xdr:colOff>
          <xdr:row>40</xdr:row>
          <xdr:rowOff>6804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41</xdr:row>
          <xdr:rowOff>44904</xdr:rowOff>
        </xdr:from>
        <xdr:to>
          <xdr:col>14</xdr:col>
          <xdr:colOff>281668</xdr:colOff>
          <xdr:row>43</xdr:row>
          <xdr:rowOff>183696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45</xdr:row>
          <xdr:rowOff>27214</xdr:rowOff>
        </xdr:from>
        <xdr:to>
          <xdr:col>14</xdr:col>
          <xdr:colOff>281668</xdr:colOff>
          <xdr:row>47</xdr:row>
          <xdr:rowOff>183697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49</xdr:row>
          <xdr:rowOff>21772</xdr:rowOff>
        </xdr:from>
        <xdr:to>
          <xdr:col>14</xdr:col>
          <xdr:colOff>281668</xdr:colOff>
          <xdr:row>51</xdr:row>
          <xdr:rowOff>187779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53</xdr:row>
          <xdr:rowOff>83004</xdr:rowOff>
        </xdr:from>
        <xdr:to>
          <xdr:col>14</xdr:col>
          <xdr:colOff>281668</xdr:colOff>
          <xdr:row>56</xdr:row>
          <xdr:rowOff>17690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57</xdr:row>
          <xdr:rowOff>42183</xdr:rowOff>
        </xdr:from>
        <xdr:to>
          <xdr:col>14</xdr:col>
          <xdr:colOff>281668</xdr:colOff>
          <xdr:row>59</xdr:row>
          <xdr:rowOff>117022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234043</xdr:colOff>
          <xdr:row>60</xdr:row>
          <xdr:rowOff>118383</xdr:rowOff>
        </xdr:from>
        <xdr:to>
          <xdr:col>14</xdr:col>
          <xdr:colOff>281668</xdr:colOff>
          <xdr:row>63</xdr:row>
          <xdr:rowOff>77562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234042</xdr:colOff>
          <xdr:row>28</xdr:row>
          <xdr:rowOff>200037</xdr:rowOff>
        </xdr:from>
        <xdr:to>
          <xdr:col>14</xdr:col>
          <xdr:colOff>281667</xdr:colOff>
          <xdr:row>31</xdr:row>
          <xdr:rowOff>123837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48</xdr:row>
      <xdr:rowOff>57150</xdr:rowOff>
    </xdr:from>
    <xdr:to>
      <xdr:col>3</xdr:col>
      <xdr:colOff>923925</xdr:colOff>
      <xdr:row>58</xdr:row>
      <xdr:rowOff>219075</xdr:rowOff>
    </xdr:to>
    <xdr:sp macro="" textlink="">
      <xdr:nvSpPr>
        <xdr:cNvPr id="2" name="AutoShape 8"/>
        <xdr:cNvSpPr>
          <a:spLocks noChangeArrowheads="1"/>
        </xdr:cNvSpPr>
      </xdr:nvSpPr>
      <xdr:spPr bwMode="auto">
        <a:xfrm>
          <a:off x="5276850" y="11468100"/>
          <a:ext cx="457200" cy="1981200"/>
        </a:xfrm>
        <a:prstGeom prst="downArrow">
          <a:avLst>
            <a:gd name="adj1" fmla="val 50000"/>
            <a:gd name="adj2" fmla="val 76041"/>
          </a:avLst>
        </a:prstGeom>
        <a:solidFill>
          <a:srgbClr xmlns:mc="http://schemas.openxmlformats.org/markup-compatibility/2006" xmlns:a14="http://schemas.microsoft.com/office/drawing/2010/main" val="FF99CC" mc:Ignorable="a14" a14:legacySpreadsheetColorIndex="45">
            <a:alpha val="4196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438150</xdr:colOff>
      <xdr:row>48</xdr:row>
      <xdr:rowOff>133350</xdr:rowOff>
    </xdr:from>
    <xdr:to>
      <xdr:col>4</xdr:col>
      <xdr:colOff>704850</xdr:colOff>
      <xdr:row>59</xdr:row>
      <xdr:rowOff>19050</xdr:rowOff>
    </xdr:to>
    <xdr:sp macro="" textlink="">
      <xdr:nvSpPr>
        <xdr:cNvPr id="3" name="AutoShape 8"/>
        <xdr:cNvSpPr>
          <a:spLocks noChangeArrowheads="1"/>
        </xdr:cNvSpPr>
      </xdr:nvSpPr>
      <xdr:spPr bwMode="auto">
        <a:xfrm>
          <a:off x="6448425" y="11544300"/>
          <a:ext cx="266700" cy="1933575"/>
        </a:xfrm>
        <a:prstGeom prst="downArrow">
          <a:avLst>
            <a:gd name="adj1" fmla="val 50000"/>
            <a:gd name="adj2" fmla="val 76044"/>
          </a:avLst>
        </a:prstGeom>
        <a:solidFill>
          <a:srgbClr xmlns:mc="http://schemas.openxmlformats.org/markup-compatibility/2006" xmlns:a14="http://schemas.microsoft.com/office/drawing/2010/main" val="FF99CC" mc:Ignorable="a14" a14:legacySpreadsheetColorIndex="45">
            <a:alpha val="4196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" Type="http://schemas.openxmlformats.org/officeDocument/2006/relationships/hyperlink" Target="http://www.cnr.fr/Indices-Statistiques/Regional-Porteurs/Referentiel-prix-de-revient" TargetMode="External"/><Relationship Id="rId21" Type="http://schemas.openxmlformats.org/officeDocument/2006/relationships/comments" Target="../comments1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" Type="http://schemas.openxmlformats.org/officeDocument/2006/relationships/hyperlink" Target="http://www.cnr.fr/Indices-Statistiques/Regional-40T/Referentiel-prix-de-revient" TargetMode="External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1" Type="http://schemas.openxmlformats.org/officeDocument/2006/relationships/hyperlink" Target="http://www.cnr.fr/Indices-Statistiques/Longue-distance-40T/Referentiel-prix-de-revient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D276"/>
  <sheetViews>
    <sheetView showGridLines="0" tabSelected="1" zoomScale="70" zoomScaleNormal="70" workbookViewId="0">
      <selection activeCell="O34" sqref="O34"/>
    </sheetView>
  </sheetViews>
  <sheetFormatPr baseColWidth="10" defaultColWidth="10.875" defaultRowHeight="15"/>
  <cols>
    <col min="1" max="1" width="3.125" style="19" customWidth="1"/>
    <col min="2" max="2" width="4" style="19" customWidth="1"/>
    <col min="3" max="3" width="13.5" style="19" customWidth="1"/>
    <col min="4" max="4" width="1.875" style="19" customWidth="1"/>
    <col min="5" max="5" width="15" style="19" customWidth="1"/>
    <col min="6" max="6" width="12.625" style="19" customWidth="1"/>
    <col min="7" max="7" width="8.75" style="19" customWidth="1"/>
    <col min="8" max="8" width="16.375" style="19" customWidth="1"/>
    <col min="9" max="9" width="8.375" style="19" customWidth="1"/>
    <col min="10" max="10" width="14.25" style="19" customWidth="1"/>
    <col min="11" max="11" width="16" style="19" customWidth="1"/>
    <col min="12" max="12" width="3.125" style="19" customWidth="1"/>
    <col min="13" max="13" width="12.875" style="24" customWidth="1"/>
    <col min="14" max="14" width="23.875" style="19" customWidth="1"/>
    <col min="15" max="15" width="18" style="19" customWidth="1"/>
    <col min="16" max="16" width="30.875" style="84" customWidth="1"/>
    <col min="17" max="17" width="24.375" style="84" customWidth="1"/>
    <col min="18" max="18" width="20.75" style="84" customWidth="1"/>
    <col min="19" max="19" width="26.5" style="84" customWidth="1"/>
    <col min="20" max="20" width="27.375" style="84" customWidth="1"/>
    <col min="21" max="21" width="19.875" style="84" customWidth="1"/>
    <col min="22" max="22" width="23.625" style="84" customWidth="1"/>
    <col min="23" max="24" width="10.875" style="84"/>
    <col min="25" max="25" width="12.875" style="84" customWidth="1"/>
    <col min="26" max="26" width="12.5" style="84" customWidth="1"/>
    <col min="27" max="27" width="17.375" style="84" customWidth="1"/>
    <col min="28" max="32" width="10.875" style="84"/>
    <col min="33" max="33" width="15.5" style="84" customWidth="1"/>
    <col min="34" max="35" width="10.875" style="84"/>
    <col min="36" max="36" width="10.875" style="82" customWidth="1"/>
    <col min="37" max="39" width="10.875" style="82"/>
    <col min="40" max="40" width="10.875" style="82" customWidth="1"/>
    <col min="41" max="82" width="10.875" style="82"/>
    <col min="83" max="16384" width="10.875" style="19"/>
  </cols>
  <sheetData>
    <row r="1" spans="1:40" ht="34.5" customHeight="1" thickTop="1" thickBot="1">
      <c r="A1" s="304" t="s">
        <v>204</v>
      </c>
      <c r="B1" s="304"/>
      <c r="C1" s="304"/>
      <c r="D1" s="304"/>
      <c r="E1" s="230"/>
      <c r="F1" s="304" t="s">
        <v>168</v>
      </c>
      <c r="G1" s="304"/>
      <c r="H1" s="273"/>
      <c r="I1" s="250" t="s">
        <v>169</v>
      </c>
      <c r="J1" s="284"/>
      <c r="K1" s="285"/>
      <c r="L1" s="286"/>
      <c r="M1" s="290" t="s">
        <v>167</v>
      </c>
      <c r="N1" s="291"/>
      <c r="O1" s="292"/>
      <c r="P1" s="290" t="s">
        <v>166</v>
      </c>
      <c r="Q1" s="291"/>
      <c r="R1" s="291"/>
      <c r="S1" s="291"/>
      <c r="T1" s="291"/>
      <c r="U1" s="291"/>
      <c r="V1" s="291"/>
      <c r="W1" s="291"/>
      <c r="X1" s="291"/>
      <c r="Y1" s="292"/>
      <c r="Z1" s="290" t="s">
        <v>180</v>
      </c>
      <c r="AA1" s="291"/>
      <c r="AB1" s="291"/>
      <c r="AC1" s="291"/>
      <c r="AD1" s="291"/>
      <c r="AE1" s="291"/>
      <c r="AF1" s="291"/>
      <c r="AG1" s="291"/>
      <c r="AH1" s="291"/>
      <c r="AI1" s="292"/>
    </row>
    <row r="2" spans="1:40" ht="24.95" customHeight="1" thickTop="1">
      <c r="A2" s="304" t="s">
        <v>203</v>
      </c>
      <c r="B2" s="304"/>
      <c r="C2" s="304"/>
      <c r="D2" s="304"/>
      <c r="E2" s="251"/>
      <c r="F2" s="304" t="s">
        <v>221</v>
      </c>
      <c r="G2" s="304"/>
      <c r="H2" s="230"/>
      <c r="I2" s="250"/>
      <c r="J2" s="284"/>
      <c r="K2" s="285"/>
      <c r="L2" s="286"/>
      <c r="M2" s="214"/>
      <c r="N2" s="24"/>
      <c r="O2" s="215"/>
      <c r="P2" s="300" t="s">
        <v>31</v>
      </c>
      <c r="Q2" s="301"/>
      <c r="R2" s="301"/>
      <c r="S2" s="301"/>
      <c r="T2" s="301"/>
      <c r="U2" s="301"/>
      <c r="V2" s="301"/>
      <c r="W2" s="302"/>
      <c r="X2" s="298" t="s">
        <v>34</v>
      </c>
      <c r="Y2" s="299"/>
      <c r="Z2" s="367" t="s">
        <v>173</v>
      </c>
      <c r="AA2" s="368"/>
      <c r="AB2" s="260">
        <f>IF($Q$39=1,O75,0)+(IF($Q$40=1,O80,0))+(IF($Q$41=1,O85,0))</f>
        <v>0</v>
      </c>
      <c r="AC2" s="200"/>
      <c r="AD2" s="293" t="s">
        <v>212</v>
      </c>
      <c r="AE2" s="294"/>
      <c r="AF2" s="294"/>
      <c r="AG2" s="297">
        <f>AB9*((AB2*AB6+AB4*AB7+AB8+(AB7/9)*AB3)+(AB2*AB6+AB4*AB7+AB8+(AB7/9)*AB3)*AE4)+AB10*((AB2*AB6+AB4*AB7+AB8+(AB7/9)*AB3)+(AB2*AB6+AB4*AB7+AB8+(AB7/9)*AB3)*AE4)+AE5*(AB9*((AB2*AB6+AB4*AB7+AB8+(AB7/9)*AB3)+(AB2*AB6+AB4*AB7+AB8+(AB7/9)*AB3)*AE4)+AB10*((AB2*AB6+AB4*AB7+AB8+(AB7/9)*AB3)+(AB2*AB6+AB4*AB7+AB8+(AB7/9)*AB3)*AE4))</f>
        <v>0</v>
      </c>
      <c r="AH2" s="297"/>
      <c r="AI2" s="207"/>
    </row>
    <row r="3" spans="1:40" ht="15.75">
      <c r="A3" s="304"/>
      <c r="B3" s="304"/>
      <c r="C3" s="304"/>
      <c r="D3" s="304"/>
      <c r="E3" s="230"/>
      <c r="F3" s="304"/>
      <c r="G3" s="304"/>
      <c r="H3" s="230"/>
      <c r="I3" s="250"/>
      <c r="J3" s="284"/>
      <c r="K3" s="285"/>
      <c r="L3" s="286"/>
      <c r="M3" s="214"/>
      <c r="N3" s="24"/>
      <c r="O3" s="305"/>
      <c r="P3" s="206" t="s">
        <v>32</v>
      </c>
      <c r="Q3" s="199" t="s">
        <v>207</v>
      </c>
      <c r="R3" s="199" t="s">
        <v>168</v>
      </c>
      <c r="S3" s="199" t="s">
        <v>169</v>
      </c>
      <c r="T3" s="199" t="s">
        <v>208</v>
      </c>
      <c r="U3" s="199" t="s">
        <v>209</v>
      </c>
      <c r="V3" s="252" t="s">
        <v>165</v>
      </c>
      <c r="W3" s="252"/>
      <c r="X3" s="200"/>
      <c r="Y3" s="200"/>
      <c r="Z3" s="293" t="s">
        <v>175</v>
      </c>
      <c r="AA3" s="294"/>
      <c r="AB3" s="260">
        <f t="shared" ref="AB3:AB5" si="0">IF($Q$39=1,O76,0)+(IF($Q$40=1,O81,0))+(IF($Q$41=1,O86,0))</f>
        <v>0</v>
      </c>
      <c r="AI3" s="207"/>
      <c r="AK3" s="83"/>
      <c r="AL3" s="83"/>
      <c r="AM3" s="83"/>
      <c r="AN3" s="83"/>
    </row>
    <row r="4" spans="1:40" ht="15.75">
      <c r="A4" s="304"/>
      <c r="B4" s="304"/>
      <c r="C4" s="304"/>
      <c r="D4" s="304"/>
      <c r="E4" s="230"/>
      <c r="F4" s="304"/>
      <c r="G4" s="304"/>
      <c r="H4" s="230"/>
      <c r="I4" s="250"/>
      <c r="J4" s="284"/>
      <c r="K4" s="285"/>
      <c r="L4" s="286"/>
      <c r="M4" s="214"/>
      <c r="N4" s="24"/>
      <c r="O4" s="305"/>
      <c r="P4" s="206"/>
      <c r="Q4" s="199"/>
      <c r="R4" s="199"/>
      <c r="S4" s="255"/>
      <c r="T4" s="199"/>
      <c r="U4" s="199"/>
      <c r="V4" s="253"/>
      <c r="W4" s="253"/>
      <c r="X4" s="200"/>
      <c r="Y4" s="200"/>
      <c r="Z4" s="293" t="s">
        <v>176</v>
      </c>
      <c r="AA4" s="294"/>
      <c r="AB4" s="260">
        <f t="shared" si="0"/>
        <v>0</v>
      </c>
      <c r="AD4" s="277" t="s">
        <v>222</v>
      </c>
      <c r="AE4" s="281">
        <v>0.1</v>
      </c>
      <c r="AI4" s="207"/>
      <c r="AK4" s="83"/>
      <c r="AL4" s="83"/>
      <c r="AM4" s="83"/>
      <c r="AN4" s="83"/>
    </row>
    <row r="5" spans="1:40" ht="16.5" thickBot="1">
      <c r="A5" s="340"/>
      <c r="B5" s="340"/>
      <c r="C5" s="340"/>
      <c r="D5" s="340"/>
      <c r="E5" s="263"/>
      <c r="F5" s="340"/>
      <c r="G5" s="340"/>
      <c r="H5" s="263"/>
      <c r="I5" s="264"/>
      <c r="J5" s="287"/>
      <c r="K5" s="288"/>
      <c r="L5" s="289"/>
      <c r="M5" s="214"/>
      <c r="N5" s="24"/>
      <c r="O5" s="215"/>
      <c r="P5" s="208"/>
      <c r="Q5" s="203"/>
      <c r="R5" s="203"/>
      <c r="S5" s="203"/>
      <c r="T5" s="203"/>
      <c r="U5" s="203"/>
      <c r="V5" s="200"/>
      <c r="W5" s="200"/>
      <c r="X5" s="200"/>
      <c r="Y5" s="200"/>
      <c r="Z5" s="293" t="s">
        <v>174</v>
      </c>
      <c r="AA5" s="294"/>
      <c r="AB5" s="260">
        <f t="shared" si="0"/>
        <v>0</v>
      </c>
      <c r="AD5" s="277" t="s">
        <v>12</v>
      </c>
      <c r="AE5" s="281">
        <v>0.2</v>
      </c>
      <c r="AI5" s="207"/>
      <c r="AK5" s="83"/>
      <c r="AL5" s="83"/>
      <c r="AM5" s="83"/>
      <c r="AN5" s="83"/>
    </row>
    <row r="6" spans="1:40" ht="21" thickTop="1">
      <c r="A6" s="214"/>
      <c r="B6" s="1"/>
      <c r="C6" s="23"/>
      <c r="D6" s="1"/>
      <c r="E6" s="1"/>
      <c r="F6" s="1"/>
      <c r="G6" s="33"/>
      <c r="H6" s="33"/>
      <c r="I6" s="1"/>
      <c r="J6" s="1"/>
      <c r="K6" s="1"/>
      <c r="L6" s="1"/>
      <c r="M6" s="214"/>
      <c r="N6" s="24"/>
      <c r="O6" s="215"/>
      <c r="P6" s="261" t="s">
        <v>33</v>
      </c>
      <c r="Q6" s="299" t="s">
        <v>34</v>
      </c>
      <c r="R6" s="334"/>
      <c r="T6" s="228"/>
      <c r="U6" s="203"/>
      <c r="V6" s="200"/>
      <c r="W6" s="200"/>
      <c r="X6" s="200"/>
      <c r="Y6" s="200"/>
      <c r="Z6" s="293" t="s">
        <v>211</v>
      </c>
      <c r="AA6" s="294"/>
      <c r="AB6" s="260">
        <v>873.22</v>
      </c>
      <c r="AI6" s="207"/>
      <c r="AK6" s="83"/>
      <c r="AL6" s="83"/>
      <c r="AM6" s="83"/>
      <c r="AN6" s="83"/>
    </row>
    <row r="7" spans="1:40" ht="20.25">
      <c r="A7" s="214"/>
      <c r="B7" s="1"/>
      <c r="C7" s="39" t="s">
        <v>224</v>
      </c>
      <c r="D7" s="1"/>
      <c r="E7" s="1"/>
      <c r="F7" s="1"/>
      <c r="G7" s="1"/>
      <c r="H7" s="275" t="s">
        <v>220</v>
      </c>
      <c r="I7" s="276">
        <f>H2</f>
        <v>0</v>
      </c>
      <c r="J7" s="274"/>
      <c r="K7" s="1"/>
      <c r="L7" s="1"/>
      <c r="M7" s="214"/>
      <c r="N7" s="24"/>
      <c r="O7" s="305"/>
      <c r="P7" s="262" t="s">
        <v>35</v>
      </c>
      <c r="Q7" s="270"/>
      <c r="R7" s="203"/>
      <c r="S7" s="203"/>
      <c r="T7" s="203"/>
      <c r="U7" s="203"/>
      <c r="V7" s="200"/>
      <c r="W7" s="200"/>
      <c r="X7" s="200"/>
      <c r="Y7" s="200"/>
      <c r="Z7" s="293" t="s">
        <v>162</v>
      </c>
      <c r="AA7" s="294"/>
      <c r="AB7" s="260">
        <v>11.5</v>
      </c>
      <c r="AE7" s="200"/>
      <c r="AF7" s="200"/>
      <c r="AG7" s="200"/>
      <c r="AH7" s="200"/>
      <c r="AI7" s="207"/>
      <c r="AK7" s="414"/>
      <c r="AL7" s="414"/>
      <c r="AM7" s="414"/>
      <c r="AN7" s="83"/>
    </row>
    <row r="8" spans="1:40" ht="15.75">
      <c r="A8" s="214"/>
      <c r="B8" s="1"/>
      <c r="C8" s="49" t="s">
        <v>225</v>
      </c>
      <c r="D8" s="32"/>
      <c r="E8" s="32"/>
      <c r="F8" s="1"/>
      <c r="G8" s="2"/>
      <c r="H8" s="28"/>
      <c r="I8" s="344"/>
      <c r="J8" s="344"/>
      <c r="K8" s="1"/>
      <c r="L8" s="1"/>
      <c r="M8" s="214"/>
      <c r="N8" s="24"/>
      <c r="O8" s="305"/>
      <c r="P8" s="262" t="s">
        <v>36</v>
      </c>
      <c r="Q8" s="270"/>
      <c r="R8" s="203"/>
      <c r="S8" s="203"/>
      <c r="T8" s="203"/>
      <c r="U8" s="203"/>
      <c r="V8" s="200"/>
      <c r="W8" s="200"/>
      <c r="X8" s="200"/>
      <c r="Y8" s="200"/>
      <c r="Z8" s="293" t="s">
        <v>163</v>
      </c>
      <c r="AA8" s="294"/>
      <c r="AB8" s="260">
        <v>142.6</v>
      </c>
      <c r="AC8" s="200"/>
      <c r="AD8" s="200"/>
      <c r="AH8" s="200"/>
      <c r="AI8" s="207"/>
      <c r="AK8" s="83"/>
      <c r="AL8" s="83"/>
      <c r="AM8" s="83"/>
      <c r="AN8" s="83"/>
    </row>
    <row r="9" spans="1:40" ht="15.75" customHeight="1">
      <c r="A9" s="214"/>
      <c r="B9" s="1"/>
      <c r="C9" s="49" t="s">
        <v>226</v>
      </c>
      <c r="D9" s="31"/>
      <c r="E9" s="31"/>
      <c r="F9" s="1"/>
      <c r="G9" s="1"/>
      <c r="H9" s="1"/>
      <c r="I9" s="22"/>
      <c r="J9" s="1"/>
      <c r="K9" s="1"/>
      <c r="L9" s="1"/>
      <c r="M9" s="214"/>
      <c r="N9" s="24"/>
      <c r="O9" s="215"/>
      <c r="P9" s="262" t="s">
        <v>37</v>
      </c>
      <c r="Q9" s="270"/>
      <c r="R9" s="203"/>
      <c r="S9" s="203"/>
      <c r="T9" s="203"/>
      <c r="U9" s="203"/>
      <c r="V9" s="200"/>
      <c r="W9" s="200"/>
      <c r="X9" s="200"/>
      <c r="Y9" s="200"/>
      <c r="Z9" s="293" t="s">
        <v>153</v>
      </c>
      <c r="AA9" s="294"/>
      <c r="AB9" s="272">
        <f>P36</f>
        <v>0</v>
      </c>
      <c r="AC9" s="200"/>
      <c r="AD9" s="200"/>
      <c r="AH9" s="200"/>
      <c r="AI9" s="207"/>
      <c r="AK9" s="83"/>
      <c r="AL9" s="83"/>
      <c r="AM9" s="83"/>
      <c r="AN9" s="83"/>
    </row>
    <row r="10" spans="1:40" ht="15.75">
      <c r="A10" s="214"/>
      <c r="B10" s="1"/>
      <c r="C10" s="38" t="s">
        <v>2</v>
      </c>
      <c r="D10" s="1"/>
      <c r="E10" s="1"/>
      <c r="F10" s="1"/>
      <c r="G10" s="1"/>
      <c r="H10" s="2"/>
      <c r="I10" s="1"/>
      <c r="J10" s="1"/>
      <c r="K10" s="1"/>
      <c r="L10" s="1"/>
      <c r="M10" s="214"/>
      <c r="N10" s="24"/>
      <c r="O10" s="215"/>
      <c r="P10" s="262" t="s">
        <v>38</v>
      </c>
      <c r="Q10" s="270"/>
      <c r="R10" s="203"/>
      <c r="S10" s="203"/>
      <c r="T10" s="203"/>
      <c r="U10" s="203"/>
      <c r="V10" s="200"/>
      <c r="W10" s="200"/>
      <c r="X10" s="200"/>
      <c r="Y10" s="200"/>
      <c r="Z10" s="293" t="s">
        <v>217</v>
      </c>
      <c r="AA10" s="294"/>
      <c r="AB10" s="278">
        <f>Q49</f>
        <v>0</v>
      </c>
      <c r="AC10" s="200"/>
      <c r="AD10" s="200"/>
      <c r="AH10" s="200"/>
      <c r="AI10" s="207"/>
      <c r="AK10" s="83"/>
      <c r="AL10" s="414"/>
      <c r="AM10" s="83"/>
      <c r="AN10" s="83"/>
    </row>
    <row r="11" spans="1:40" ht="15.75">
      <c r="A11" s="2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14"/>
      <c r="N11" s="24"/>
      <c r="O11" s="305"/>
      <c r="P11" s="262" t="s">
        <v>39</v>
      </c>
      <c r="Q11" s="270"/>
      <c r="R11" s="203"/>
      <c r="S11" s="203"/>
      <c r="T11" s="203"/>
      <c r="U11" s="203"/>
      <c r="V11" s="200"/>
      <c r="W11" s="200"/>
      <c r="X11" s="200"/>
      <c r="Y11" s="200"/>
      <c r="Z11" s="295" t="s">
        <v>223</v>
      </c>
      <c r="AA11" s="296"/>
      <c r="AB11" s="296"/>
      <c r="AC11" s="297"/>
      <c r="AD11" s="297"/>
      <c r="AH11" s="200"/>
      <c r="AI11" s="207"/>
      <c r="AK11" s="83"/>
      <c r="AL11" s="414"/>
      <c r="AM11" s="83"/>
      <c r="AN11" s="83"/>
    </row>
    <row r="12" spans="1:40" ht="15.75">
      <c r="A12" s="214"/>
      <c r="B12" s="1"/>
      <c r="C12" s="50"/>
      <c r="D12" s="50"/>
      <c r="E12" s="50"/>
      <c r="F12" s="50"/>
      <c r="G12" s="50"/>
      <c r="H12" s="43"/>
      <c r="I12" s="43"/>
      <c r="J12" s="46"/>
      <c r="K12" s="50"/>
      <c r="L12" s="1"/>
      <c r="M12" s="214"/>
      <c r="N12" s="24"/>
      <c r="O12" s="305"/>
      <c r="P12" s="262" t="s">
        <v>40</v>
      </c>
      <c r="Q12" s="270"/>
      <c r="R12" s="203"/>
      <c r="S12" s="203"/>
      <c r="T12" s="203"/>
      <c r="U12" s="203"/>
      <c r="V12" s="200"/>
      <c r="W12" s="200"/>
      <c r="X12" s="200"/>
      <c r="Y12" s="207"/>
      <c r="Z12" s="209"/>
      <c r="AA12" s="200"/>
      <c r="AB12" s="200"/>
      <c r="AC12" s="200"/>
      <c r="AD12" s="200"/>
      <c r="AE12" s="200"/>
      <c r="AF12" s="200"/>
      <c r="AG12" s="200"/>
      <c r="AH12" s="200"/>
      <c r="AI12" s="207"/>
      <c r="AK12" s="83"/>
      <c r="AL12" s="414"/>
      <c r="AM12" s="83"/>
      <c r="AN12" s="83"/>
    </row>
    <row r="13" spans="1:40" ht="15.75">
      <c r="A13" s="214"/>
      <c r="B13" s="1"/>
      <c r="C13" s="37"/>
      <c r="D13" s="37"/>
      <c r="E13" s="37" t="s">
        <v>3</v>
      </c>
      <c r="F13" s="343">
        <f ca="1">TODAY()</f>
        <v>42459</v>
      </c>
      <c r="G13" s="343"/>
      <c r="H13" s="43"/>
      <c r="I13" s="43"/>
      <c r="J13" s="265">
        <f>P4</f>
        <v>0</v>
      </c>
      <c r="K13" s="50"/>
      <c r="L13" s="1"/>
      <c r="M13" s="214"/>
      <c r="N13" s="24"/>
      <c r="O13" s="305"/>
      <c r="P13" s="262" t="s">
        <v>41</v>
      </c>
      <c r="Q13" s="270"/>
      <c r="R13" s="203"/>
      <c r="S13" s="203"/>
      <c r="T13" s="203"/>
      <c r="U13" s="203"/>
      <c r="V13" s="200"/>
      <c r="W13" s="200"/>
      <c r="X13" s="200"/>
      <c r="Y13" s="207"/>
      <c r="Z13" s="282" t="s">
        <v>188</v>
      </c>
      <c r="AA13" s="283"/>
      <c r="AB13" s="283"/>
      <c r="AC13" s="283"/>
      <c r="AD13" s="283"/>
      <c r="AE13" s="283"/>
      <c r="AF13" s="230"/>
      <c r="AG13" s="200"/>
      <c r="AH13" s="200"/>
      <c r="AI13" s="207"/>
      <c r="AK13" s="83"/>
      <c r="AL13" s="83"/>
      <c r="AM13" s="83"/>
      <c r="AN13" s="83"/>
    </row>
    <row r="14" spans="1:40" ht="15.75">
      <c r="A14" s="214"/>
      <c r="B14" s="1"/>
      <c r="C14" s="51"/>
      <c r="D14" s="51"/>
      <c r="E14" s="51" t="s">
        <v>4</v>
      </c>
      <c r="F14" s="65">
        <v>123</v>
      </c>
      <c r="G14" s="65"/>
      <c r="H14" s="43"/>
      <c r="I14" s="43"/>
      <c r="J14" s="256">
        <f>Q4</f>
        <v>0</v>
      </c>
      <c r="K14" s="50"/>
      <c r="L14" s="1"/>
      <c r="M14" s="214"/>
      <c r="N14" s="24"/>
      <c r="O14" s="215"/>
      <c r="P14" s="262" t="s">
        <v>42</v>
      </c>
      <c r="Q14" s="270"/>
      <c r="R14" s="203"/>
      <c r="S14" s="203"/>
      <c r="T14" s="203"/>
      <c r="U14" s="203"/>
      <c r="V14" s="200"/>
      <c r="W14" s="200"/>
      <c r="X14" s="200"/>
      <c r="Y14" s="207"/>
      <c r="Z14" s="209"/>
      <c r="AA14" s="200"/>
      <c r="AB14" s="200"/>
      <c r="AC14" s="200"/>
      <c r="AD14" s="200"/>
      <c r="AE14" s="200"/>
      <c r="AF14" s="200"/>
      <c r="AG14" s="200"/>
      <c r="AH14" s="200"/>
      <c r="AI14" s="207"/>
      <c r="AK14" s="83"/>
      <c r="AL14" s="83"/>
      <c r="AM14" s="83"/>
      <c r="AN14" s="83"/>
    </row>
    <row r="15" spans="1:40" ht="15.75">
      <c r="A15" s="214"/>
      <c r="B15" s="1"/>
      <c r="C15" s="51"/>
      <c r="D15" s="51"/>
      <c r="E15" s="51" t="s">
        <v>5</v>
      </c>
      <c r="F15" s="65">
        <v>456</v>
      </c>
      <c r="G15" s="65"/>
      <c r="H15" s="43"/>
      <c r="I15" s="43"/>
      <c r="J15" s="256">
        <f>R4</f>
        <v>0</v>
      </c>
      <c r="K15" s="50"/>
      <c r="L15" s="1"/>
      <c r="M15" s="214"/>
      <c r="N15" s="24"/>
      <c r="O15" s="215"/>
      <c r="P15" s="262" t="s">
        <v>43</v>
      </c>
      <c r="Q15" s="270"/>
      <c r="R15" s="203"/>
      <c r="S15" s="203"/>
      <c r="T15" s="203"/>
      <c r="U15" s="203"/>
      <c r="V15" s="200"/>
      <c r="W15" s="200"/>
      <c r="X15" s="200"/>
      <c r="Y15" s="207"/>
      <c r="Z15" s="282" t="s">
        <v>183</v>
      </c>
      <c r="AA15" s="283"/>
      <c r="AB15" s="201"/>
      <c r="AC15" s="341" t="s">
        <v>187</v>
      </c>
      <c r="AD15" s="341"/>
      <c r="AE15" s="341"/>
      <c r="AF15" s="200"/>
      <c r="AG15" s="200"/>
      <c r="AH15" s="200"/>
      <c r="AI15" s="207"/>
      <c r="AK15" s="83"/>
      <c r="AL15" s="83"/>
      <c r="AM15" s="83"/>
      <c r="AN15" s="83"/>
    </row>
    <row r="16" spans="1:40" ht="15.75">
      <c r="A16" s="214"/>
      <c r="B16" s="1"/>
      <c r="C16" s="51"/>
      <c r="D16" s="51"/>
      <c r="E16" s="51" t="s">
        <v>6</v>
      </c>
      <c r="F16" s="66">
        <f ca="1">TODAY()+30</f>
        <v>42489</v>
      </c>
      <c r="G16" s="66"/>
      <c r="H16" s="43"/>
      <c r="I16" s="43"/>
      <c r="J16" s="256">
        <f>S4</f>
        <v>0</v>
      </c>
      <c r="K16" s="50"/>
      <c r="L16" s="1"/>
      <c r="M16" s="214"/>
      <c r="N16" s="24"/>
      <c r="O16" s="305"/>
      <c r="P16" s="271" t="s">
        <v>44</v>
      </c>
      <c r="Q16" s="270"/>
      <c r="R16" s="203"/>
      <c r="S16" s="203"/>
      <c r="T16" s="203"/>
      <c r="U16" s="203"/>
      <c r="V16" s="200"/>
      <c r="W16" s="200"/>
      <c r="X16" s="200"/>
      <c r="Y16" s="207"/>
      <c r="Z16" s="209"/>
      <c r="AA16" s="200"/>
      <c r="AB16" s="200"/>
      <c r="AC16" s="200"/>
      <c r="AD16" s="200"/>
      <c r="AE16" s="200"/>
      <c r="AF16" s="200"/>
      <c r="AG16" s="200"/>
      <c r="AH16" s="200"/>
      <c r="AI16" s="207"/>
      <c r="AJ16" s="83"/>
      <c r="AK16" s="83"/>
      <c r="AL16" s="83"/>
      <c r="AM16" s="83"/>
      <c r="AN16" s="83"/>
    </row>
    <row r="17" spans="1:40" ht="15.75">
      <c r="A17" s="214"/>
      <c r="B17" s="1"/>
      <c r="C17" s="51"/>
      <c r="D17" s="51"/>
      <c r="E17" s="51" t="s">
        <v>7</v>
      </c>
      <c r="F17" s="45">
        <f>E1</f>
        <v>0</v>
      </c>
      <c r="G17" s="45"/>
      <c r="H17" s="43"/>
      <c r="I17" s="43"/>
      <c r="J17" s="256">
        <f>T4</f>
        <v>0</v>
      </c>
      <c r="K17" s="50"/>
      <c r="L17" s="1"/>
      <c r="M17" s="214"/>
      <c r="N17" s="24"/>
      <c r="O17" s="306"/>
      <c r="P17" s="206" t="s">
        <v>216</v>
      </c>
      <c r="Q17" s="253"/>
      <c r="R17" s="253"/>
      <c r="S17" s="203"/>
      <c r="T17" s="203"/>
      <c r="U17" s="203"/>
      <c r="V17" s="200"/>
      <c r="W17" s="200"/>
      <c r="X17" s="200"/>
      <c r="Y17" s="207"/>
      <c r="Z17" s="364" t="s">
        <v>184</v>
      </c>
      <c r="AA17" s="365"/>
      <c r="AB17" s="365"/>
      <c r="AC17" s="366"/>
      <c r="AD17" s="145">
        <v>2.98</v>
      </c>
      <c r="AE17" s="341" t="s">
        <v>186</v>
      </c>
      <c r="AF17" s="341"/>
      <c r="AG17" s="341"/>
      <c r="AH17" s="200"/>
      <c r="AI17" s="207"/>
      <c r="AJ17" s="83"/>
      <c r="AK17" s="83"/>
      <c r="AL17" s="83"/>
      <c r="AM17" s="83"/>
      <c r="AN17" s="83"/>
    </row>
    <row r="18" spans="1:40" ht="15.75">
      <c r="A18" s="214"/>
      <c r="B18" s="1"/>
      <c r="C18" s="51"/>
      <c r="D18" s="51"/>
      <c r="E18" s="51" t="s">
        <v>46</v>
      </c>
      <c r="F18" s="345"/>
      <c r="G18" s="345"/>
      <c r="H18" s="43"/>
      <c r="I18" s="43"/>
      <c r="J18" s="256">
        <f>U4</f>
        <v>0</v>
      </c>
      <c r="K18" s="50"/>
      <c r="L18" s="1"/>
      <c r="M18" s="214"/>
      <c r="N18" s="24"/>
      <c r="O18" s="215"/>
      <c r="X18" s="200"/>
      <c r="Y18" s="207"/>
      <c r="Z18" s="364" t="s">
        <v>185</v>
      </c>
      <c r="AA18" s="365"/>
      <c r="AB18" s="365"/>
      <c r="AC18" s="366"/>
      <c r="AD18" s="145">
        <v>0.4</v>
      </c>
      <c r="AE18" s="341"/>
      <c r="AF18" s="341"/>
      <c r="AG18" s="341"/>
      <c r="AH18" s="200"/>
      <c r="AI18" s="207"/>
      <c r="AJ18" s="83"/>
      <c r="AK18" s="83"/>
      <c r="AL18" s="83"/>
      <c r="AM18" s="83"/>
      <c r="AN18" s="83"/>
    </row>
    <row r="19" spans="1:40" ht="16.5" thickBot="1">
      <c r="A19" s="214"/>
      <c r="B19" s="1"/>
      <c r="E19" s="51"/>
      <c r="F19" s="345"/>
      <c r="G19" s="345"/>
      <c r="H19" s="43"/>
      <c r="I19" s="43"/>
      <c r="J19" s="256">
        <f>V4</f>
        <v>0</v>
      </c>
      <c r="K19" s="50"/>
      <c r="L19" s="1"/>
      <c r="M19" s="214"/>
      <c r="N19" s="24"/>
      <c r="O19" s="215"/>
      <c r="P19" s="335" t="s">
        <v>160</v>
      </c>
      <c r="Q19" s="363"/>
      <c r="R19" s="298" t="s">
        <v>45</v>
      </c>
      <c r="S19" s="334"/>
      <c r="T19" s="228"/>
      <c r="U19" s="203"/>
      <c r="V19" s="200"/>
      <c r="W19" s="200"/>
      <c r="X19" s="200"/>
      <c r="Y19" s="207"/>
      <c r="Z19" s="209"/>
      <c r="AA19" s="200"/>
      <c r="AB19" s="200"/>
      <c r="AD19" s="200"/>
      <c r="AE19" s="200"/>
      <c r="AF19" s="200"/>
      <c r="AG19" s="200"/>
      <c r="AH19" s="200"/>
      <c r="AI19" s="207"/>
      <c r="AJ19" s="83"/>
      <c r="AK19" s="83"/>
      <c r="AL19" s="83"/>
      <c r="AM19" s="83"/>
      <c r="AN19" s="83"/>
    </row>
    <row r="20" spans="1:40" ht="15.75">
      <c r="A20" s="214"/>
      <c r="B20" s="1"/>
      <c r="E20" s="51"/>
      <c r="F20" s="345"/>
      <c r="G20" s="345"/>
      <c r="H20" s="43"/>
      <c r="I20" s="43"/>
      <c r="J20" s="50"/>
      <c r="K20" s="50"/>
      <c r="L20" s="1"/>
      <c r="M20" s="214"/>
      <c r="N20" s="24"/>
      <c r="O20" s="306"/>
      <c r="P20" s="279"/>
      <c r="Q20" s="280"/>
      <c r="R20" s="203"/>
      <c r="S20" s="203"/>
      <c r="T20" s="203"/>
      <c r="U20" s="203"/>
      <c r="V20" s="200"/>
      <c r="W20" s="200"/>
      <c r="X20" s="200"/>
      <c r="Y20" s="207"/>
      <c r="Z20" s="282" t="s">
        <v>213</v>
      </c>
      <c r="AA20" s="283"/>
      <c r="AB20" s="201">
        <f>6.2*Q46+13*Q47+1*0.65*Q46+(Q46/31)*24</f>
        <v>0</v>
      </c>
      <c r="AC20" s="200"/>
      <c r="AD20" s="310" t="s">
        <v>134</v>
      </c>
      <c r="AE20" s="311"/>
      <c r="AF20" s="311"/>
      <c r="AG20" s="311"/>
      <c r="AH20" s="311"/>
      <c r="AI20" s="312"/>
      <c r="AJ20" s="83"/>
      <c r="AK20" s="83"/>
      <c r="AL20" s="83"/>
      <c r="AM20" s="83"/>
      <c r="AN20" s="83"/>
    </row>
    <row r="21" spans="1:40" ht="15.75">
      <c r="A21" s="214"/>
      <c r="B21" s="1"/>
      <c r="E21" s="51"/>
      <c r="F21" s="345"/>
      <c r="G21" s="345"/>
      <c r="H21" s="43"/>
      <c r="I21" s="43"/>
      <c r="J21" s="50"/>
      <c r="K21" s="50"/>
      <c r="L21" s="1"/>
      <c r="M21" s="214"/>
      <c r="N21" s="24"/>
      <c r="O21" s="306"/>
      <c r="P21" s="208"/>
      <c r="Q21" s="203"/>
      <c r="R21" s="203"/>
      <c r="S21" s="203"/>
      <c r="T21" s="203"/>
      <c r="U21" s="203"/>
      <c r="V21" s="200"/>
      <c r="W21" s="200"/>
      <c r="X21" s="200"/>
      <c r="Y21" s="207"/>
      <c r="Z21" s="282" t="s">
        <v>214</v>
      </c>
      <c r="AA21" s="283"/>
      <c r="AB21" s="254">
        <f>6.2*Q46+13*Q47+5*0.65*Q46+(Q46/31)*24</f>
        <v>0</v>
      </c>
      <c r="AC21" s="200"/>
      <c r="AD21" s="313"/>
      <c r="AE21" s="314"/>
      <c r="AF21" s="314"/>
      <c r="AG21" s="314"/>
      <c r="AH21" s="314"/>
      <c r="AI21" s="315"/>
      <c r="AJ21" s="83"/>
      <c r="AK21" s="83"/>
      <c r="AL21" s="83"/>
      <c r="AM21" s="83"/>
      <c r="AN21" s="83"/>
    </row>
    <row r="22" spans="1:40" ht="15.75">
      <c r="A22" s="214"/>
      <c r="B22" s="1"/>
      <c r="C22" s="35"/>
      <c r="D22" s="34"/>
      <c r="E22" s="31"/>
      <c r="F22" s="1"/>
      <c r="G22" s="1"/>
      <c r="H22" s="22"/>
      <c r="I22" s="22"/>
      <c r="J22" s="342"/>
      <c r="K22" s="342"/>
      <c r="L22" s="1"/>
      <c r="M22" s="214"/>
      <c r="N22" s="24"/>
      <c r="O22" s="215"/>
      <c r="P22" s="335" t="s">
        <v>46</v>
      </c>
      <c r="Q22" s="336"/>
      <c r="R22" s="336"/>
      <c r="S22" s="336"/>
      <c r="T22" s="336"/>
      <c r="U22" s="337"/>
      <c r="V22" s="298" t="s">
        <v>34</v>
      </c>
      <c r="W22" s="334"/>
      <c r="X22" s="200"/>
      <c r="Y22" s="207"/>
      <c r="Z22" s="209"/>
      <c r="AA22" s="200"/>
      <c r="AB22" s="200"/>
      <c r="AC22" s="200"/>
      <c r="AD22" s="313"/>
      <c r="AE22" s="314"/>
      <c r="AF22" s="314"/>
      <c r="AG22" s="314"/>
      <c r="AH22" s="314"/>
      <c r="AI22" s="315"/>
      <c r="AJ22" s="83"/>
      <c r="AK22" s="83"/>
      <c r="AL22" s="83"/>
      <c r="AM22" s="83"/>
      <c r="AN22" s="83"/>
    </row>
    <row r="23" spans="1:40" ht="15.75" customHeight="1">
      <c r="A23" s="214"/>
      <c r="B23" s="1"/>
      <c r="C23" s="35"/>
      <c r="D23" s="34"/>
      <c r="E23" s="31"/>
      <c r="F23" s="1"/>
      <c r="G23" s="1"/>
      <c r="H23" s="1"/>
      <c r="I23" s="1"/>
      <c r="J23" s="1"/>
      <c r="K23" s="50"/>
      <c r="L23" s="1"/>
      <c r="M23" s="214"/>
      <c r="N23" s="24"/>
      <c r="O23" s="215"/>
      <c r="P23" s="266" t="s">
        <v>165</v>
      </c>
      <c r="Q23" s="249" t="s">
        <v>164</v>
      </c>
      <c r="R23" s="230" t="s">
        <v>189</v>
      </c>
      <c r="S23" s="249" t="s">
        <v>161</v>
      </c>
      <c r="T23" s="249" t="s">
        <v>162</v>
      </c>
      <c r="U23" s="249" t="s">
        <v>163</v>
      </c>
      <c r="V23" s="200"/>
      <c r="W23" s="200"/>
      <c r="X23" s="200"/>
      <c r="Y23" s="207"/>
      <c r="Z23" s="209"/>
      <c r="AA23" s="200"/>
      <c r="AB23" s="200"/>
      <c r="AC23" s="200"/>
      <c r="AD23" s="313"/>
      <c r="AE23" s="314"/>
      <c r="AF23" s="314"/>
      <c r="AG23" s="314"/>
      <c r="AH23" s="314"/>
      <c r="AI23" s="315"/>
      <c r="AJ23" s="216"/>
      <c r="AK23" s="83"/>
      <c r="AL23" s="83"/>
      <c r="AM23" s="83"/>
      <c r="AN23" s="83"/>
    </row>
    <row r="24" spans="1:40" ht="15.75">
      <c r="A24" s="214"/>
      <c r="B24" s="1"/>
      <c r="C24" s="35"/>
      <c r="D24" s="34"/>
      <c r="E24" s="31"/>
      <c r="F24" s="1"/>
      <c r="G24" s="1"/>
      <c r="H24" s="1"/>
      <c r="I24" s="1"/>
      <c r="J24" s="1"/>
      <c r="K24" s="50"/>
      <c r="L24" s="1"/>
      <c r="M24" s="214"/>
      <c r="N24" s="24"/>
      <c r="O24" s="215"/>
      <c r="P24" s="206"/>
      <c r="Q24" s="267"/>
      <c r="R24" s="268"/>
      <c r="S24" s="253"/>
      <c r="T24" s="253"/>
      <c r="U24" s="253"/>
      <c r="V24" s="200"/>
      <c r="W24" s="200"/>
      <c r="X24" s="200"/>
      <c r="Y24" s="207"/>
      <c r="Z24" s="209"/>
      <c r="AA24" s="200"/>
      <c r="AB24" s="200"/>
      <c r="AC24" s="200"/>
      <c r="AD24" s="313"/>
      <c r="AE24" s="314"/>
      <c r="AF24" s="314"/>
      <c r="AG24" s="314"/>
      <c r="AH24" s="314"/>
      <c r="AI24" s="315"/>
      <c r="AJ24" s="216"/>
      <c r="AK24" s="83"/>
      <c r="AL24" s="83"/>
      <c r="AM24" s="83"/>
      <c r="AN24" s="83"/>
    </row>
    <row r="25" spans="1:40" ht="15.75">
      <c r="A25" s="214"/>
      <c r="B25" s="1"/>
      <c r="C25" s="35"/>
      <c r="D25" s="34"/>
      <c r="E25" s="31"/>
      <c r="F25" s="1"/>
      <c r="G25" s="1"/>
      <c r="H25" s="1"/>
      <c r="I25" s="1"/>
      <c r="J25" s="1"/>
      <c r="K25" s="50"/>
      <c r="L25" s="1"/>
      <c r="M25" s="214"/>
      <c r="N25" s="24"/>
      <c r="O25" s="215"/>
      <c r="P25" s="209"/>
      <c r="Q25" s="200"/>
      <c r="R25" s="200"/>
      <c r="S25" s="200"/>
      <c r="T25" s="200"/>
      <c r="U25" s="200"/>
      <c r="V25" s="200"/>
      <c r="W25" s="200"/>
      <c r="X25" s="200"/>
      <c r="Y25" s="207"/>
      <c r="Z25" s="209"/>
      <c r="AA25" s="200"/>
      <c r="AB25" s="200"/>
      <c r="AC25" s="200"/>
      <c r="AD25" s="313"/>
      <c r="AE25" s="314"/>
      <c r="AF25" s="314"/>
      <c r="AG25" s="314"/>
      <c r="AH25" s="314"/>
      <c r="AI25" s="315"/>
      <c r="AJ25" s="216"/>
      <c r="AK25" s="83"/>
      <c r="AL25" s="83"/>
      <c r="AM25" s="83"/>
      <c r="AN25" s="83"/>
    </row>
    <row r="26" spans="1:40" ht="16.5" thickBot="1">
      <c r="A26" s="214"/>
      <c r="B26" s="1"/>
      <c r="C26" s="35"/>
      <c r="D26" s="34"/>
      <c r="E26" s="31"/>
      <c r="F26" s="1"/>
      <c r="G26" s="1"/>
      <c r="H26" s="1"/>
      <c r="I26" s="1"/>
      <c r="J26" s="1"/>
      <c r="K26" s="50"/>
      <c r="L26" s="1"/>
      <c r="M26" s="214"/>
      <c r="N26" s="24"/>
      <c r="O26" s="215"/>
      <c r="P26" s="335" t="s">
        <v>179</v>
      </c>
      <c r="Q26" s="337"/>
      <c r="R26" s="298" t="s">
        <v>47</v>
      </c>
      <c r="S26" s="334"/>
      <c r="T26" s="228"/>
      <c r="U26" s="203"/>
      <c r="V26" s="200"/>
      <c r="W26" s="200"/>
      <c r="X26" s="200"/>
      <c r="Y26" s="207"/>
      <c r="Z26" s="209"/>
      <c r="AA26" s="200"/>
      <c r="AB26" s="200"/>
      <c r="AC26" s="200"/>
      <c r="AD26" s="316"/>
      <c r="AE26" s="317"/>
      <c r="AF26" s="317"/>
      <c r="AG26" s="317"/>
      <c r="AH26" s="317"/>
      <c r="AI26" s="318"/>
      <c r="AJ26" s="216"/>
      <c r="AK26" s="83"/>
      <c r="AL26" s="83"/>
      <c r="AM26" s="83"/>
      <c r="AN26" s="83"/>
    </row>
    <row r="27" spans="1:40" ht="15.75">
      <c r="A27" s="214"/>
      <c r="B27" s="1"/>
      <c r="C27" s="46" t="s">
        <v>26</v>
      </c>
      <c r="D27" s="34"/>
      <c r="E27" s="31"/>
      <c r="F27" s="1"/>
      <c r="G27" s="1"/>
      <c r="H27" s="1"/>
      <c r="I27" s="1"/>
      <c r="J27" s="1"/>
      <c r="K27" s="50"/>
      <c r="L27" s="1"/>
      <c r="M27" s="214"/>
      <c r="N27" s="24"/>
      <c r="O27" s="215"/>
      <c r="P27" s="206" t="s">
        <v>211</v>
      </c>
      <c r="Q27" s="253"/>
      <c r="R27" s="203"/>
      <c r="S27" s="203"/>
      <c r="T27" s="203"/>
      <c r="U27" s="203"/>
      <c r="V27" s="200"/>
      <c r="W27" s="200"/>
      <c r="X27" s="200"/>
      <c r="Y27" s="207"/>
      <c r="AJ27" s="216"/>
      <c r="AK27" s="83"/>
      <c r="AL27" s="83"/>
      <c r="AM27" s="83"/>
      <c r="AN27" s="83"/>
    </row>
    <row r="28" spans="1:40" ht="15.75">
      <c r="A28" s="214"/>
      <c r="B28" s="1"/>
      <c r="C28" s="2"/>
      <c r="D28" s="34"/>
      <c r="E28" s="31"/>
      <c r="F28" s="1"/>
      <c r="G28" s="1"/>
      <c r="H28" s="1"/>
      <c r="I28" s="1"/>
      <c r="J28" s="1"/>
      <c r="K28" s="50"/>
      <c r="L28" s="1"/>
      <c r="M28" s="214"/>
      <c r="N28" s="24"/>
      <c r="O28" s="215"/>
      <c r="P28" s="206" t="s">
        <v>162</v>
      </c>
      <c r="Q28" s="253"/>
      <c r="R28" s="203"/>
      <c r="S28" s="203"/>
      <c r="T28" s="203"/>
      <c r="U28" s="203"/>
      <c r="V28" s="200"/>
      <c r="W28" s="200"/>
      <c r="X28" s="200"/>
      <c r="Y28" s="207"/>
      <c r="Z28" s="209"/>
      <c r="AA28" s="200"/>
      <c r="AB28" s="200"/>
      <c r="AC28" s="200"/>
      <c r="AD28" s="200"/>
      <c r="AE28" s="200"/>
      <c r="AF28" s="200"/>
      <c r="AG28" s="200"/>
      <c r="AH28" s="200"/>
      <c r="AI28" s="200"/>
      <c r="AJ28" s="216"/>
      <c r="AK28" s="83"/>
      <c r="AL28" s="83"/>
      <c r="AM28" s="83"/>
      <c r="AN28" s="83"/>
    </row>
    <row r="29" spans="1:40" ht="15.75">
      <c r="A29" s="214"/>
      <c r="B29" s="1"/>
      <c r="C29" s="50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214"/>
      <c r="N29" s="24"/>
      <c r="O29" s="215"/>
      <c r="P29" s="206" t="s">
        <v>163</v>
      </c>
      <c r="Q29" s="253"/>
      <c r="R29" s="203"/>
      <c r="S29" s="203"/>
      <c r="T29" s="203"/>
      <c r="U29" s="203"/>
      <c r="V29" s="200"/>
      <c r="W29" s="200"/>
      <c r="X29" s="200"/>
      <c r="Y29" s="207"/>
      <c r="Z29" s="209"/>
      <c r="AA29" s="200"/>
      <c r="AB29" s="200"/>
      <c r="AC29" s="200"/>
      <c r="AD29" s="200"/>
      <c r="AE29" s="200"/>
      <c r="AF29" s="200"/>
      <c r="AG29" s="200"/>
      <c r="AH29" s="200"/>
      <c r="AI29" s="200"/>
      <c r="AJ29" s="216"/>
    </row>
    <row r="30" spans="1:40" ht="15.75">
      <c r="A30" s="214"/>
      <c r="B30" s="1"/>
      <c r="C30" s="50" t="s">
        <v>9</v>
      </c>
      <c r="D30" s="1"/>
      <c r="E30" s="1"/>
      <c r="F30" s="1"/>
      <c r="G30" s="1"/>
      <c r="H30" s="44"/>
      <c r="I30" s="1"/>
      <c r="J30" s="1"/>
      <c r="K30" s="1"/>
      <c r="L30" s="1"/>
      <c r="M30" s="214"/>
      <c r="N30" s="24"/>
      <c r="O30" s="215"/>
      <c r="T30" s="203"/>
      <c r="U30" s="200"/>
      <c r="V30" s="200"/>
      <c r="W30" s="200"/>
      <c r="X30" s="200"/>
      <c r="Y30" s="207"/>
      <c r="Z30" s="209"/>
      <c r="AA30" s="200"/>
      <c r="AB30" s="200"/>
      <c r="AC30" s="200"/>
      <c r="AD30" s="200"/>
      <c r="AE30" s="200"/>
      <c r="AF30" s="200"/>
      <c r="AG30" s="200"/>
      <c r="AH30" s="200"/>
      <c r="AI30" s="200"/>
      <c r="AJ30" s="216"/>
    </row>
    <row r="31" spans="1:40" ht="15.75">
      <c r="A31" s="214"/>
      <c r="B31" s="1"/>
      <c r="C31" s="52" t="s">
        <v>25</v>
      </c>
      <c r="D31" s="1"/>
      <c r="E31" s="1"/>
      <c r="F31" s="1"/>
      <c r="G31" s="1"/>
      <c r="H31" s="1"/>
      <c r="I31" s="1"/>
      <c r="J31" s="1"/>
      <c r="K31" s="1"/>
      <c r="L31" s="1"/>
      <c r="M31" s="214"/>
      <c r="N31" s="24"/>
      <c r="O31" s="215"/>
      <c r="P31" s="335" t="s">
        <v>152</v>
      </c>
      <c r="Q31" s="337"/>
      <c r="R31" s="203"/>
      <c r="S31" s="203"/>
      <c r="T31" s="200"/>
      <c r="U31" s="200"/>
      <c r="V31" s="200"/>
      <c r="W31" s="200"/>
      <c r="X31" s="200"/>
      <c r="Y31" s="207"/>
      <c r="AJ31" s="216"/>
    </row>
    <row r="32" spans="1:40">
      <c r="A32" s="214"/>
      <c r="B32" s="1"/>
      <c r="C32" s="1"/>
      <c r="D32" s="1"/>
      <c r="E32" s="1"/>
      <c r="F32" s="1"/>
      <c r="G32" s="1"/>
      <c r="H32" s="1"/>
      <c r="I32" s="1"/>
      <c r="J32" s="1"/>
      <c r="K32" s="30"/>
      <c r="L32" s="22"/>
      <c r="M32" s="214"/>
      <c r="N32" s="24"/>
      <c r="O32" s="215"/>
      <c r="P32" s="210" t="s">
        <v>156</v>
      </c>
      <c r="Q32" s="260"/>
      <c r="R32" s="200"/>
      <c r="S32" s="200"/>
      <c r="T32" s="200"/>
      <c r="U32" s="200"/>
      <c r="V32" s="200"/>
      <c r="W32" s="200"/>
      <c r="X32" s="200"/>
      <c r="Y32" s="207"/>
      <c r="AJ32" s="216"/>
    </row>
    <row r="33" spans="1:36" ht="15.75">
      <c r="A33" s="214"/>
      <c r="B33" s="1"/>
      <c r="C33" s="307" t="s">
        <v>10</v>
      </c>
      <c r="D33" s="308"/>
      <c r="E33" s="309"/>
      <c r="F33" s="81" t="s">
        <v>13</v>
      </c>
      <c r="G33" s="80" t="s">
        <v>11</v>
      </c>
      <c r="H33" s="307" t="s">
        <v>28</v>
      </c>
      <c r="I33" s="309"/>
      <c r="J33" s="307" t="s">
        <v>27</v>
      </c>
      <c r="K33" s="309"/>
      <c r="L33" s="26"/>
      <c r="M33" s="214"/>
      <c r="N33" s="24"/>
      <c r="O33" s="215"/>
      <c r="P33" s="210" t="s">
        <v>157</v>
      </c>
      <c r="Q33" s="202"/>
      <c r="R33" s="200"/>
      <c r="S33" s="200"/>
      <c r="T33" s="200"/>
      <c r="U33" s="200"/>
      <c r="V33" s="200"/>
      <c r="W33" s="200"/>
      <c r="X33" s="200"/>
      <c r="Y33" s="207"/>
      <c r="AJ33" s="216"/>
    </row>
    <row r="34" spans="1:36">
      <c r="A34" s="214"/>
      <c r="B34" s="1"/>
      <c r="C34" s="27" t="str">
        <f>Z20</f>
        <v>Coût de stockage 1 mois</v>
      </c>
      <c r="D34" s="13"/>
      <c r="E34" s="14"/>
      <c r="F34" s="3"/>
      <c r="G34" s="75"/>
      <c r="H34" s="69"/>
      <c r="I34" s="78"/>
      <c r="J34" s="68"/>
      <c r="K34" s="74" t="str">
        <f>IF(SUM(F34*H34,J34)&gt;0,SUM(F34*H34,J34),"")</f>
        <v/>
      </c>
      <c r="L34" s="25"/>
      <c r="M34" s="214"/>
      <c r="N34" s="24"/>
      <c r="O34" s="215"/>
      <c r="P34" s="209"/>
      <c r="Q34" s="200"/>
      <c r="R34" s="200"/>
      <c r="S34" s="200"/>
      <c r="T34" s="200"/>
      <c r="U34" s="200"/>
      <c r="V34" s="200"/>
      <c r="W34" s="200"/>
      <c r="X34" s="200"/>
      <c r="Y34" s="207"/>
      <c r="AJ34" s="216"/>
    </row>
    <row r="35" spans="1:36">
      <c r="A35" s="214"/>
      <c r="B35" s="1"/>
      <c r="C35" s="12" t="str">
        <f>AD2</f>
        <v>Coût du transport en camion</v>
      </c>
      <c r="D35" s="6"/>
      <c r="E35" s="15"/>
      <c r="F35" s="4"/>
      <c r="G35" s="76"/>
      <c r="H35" s="69"/>
      <c r="I35" s="78"/>
      <c r="J35" s="68"/>
      <c r="K35" s="67" t="str">
        <f t="shared" ref="K35:K52" si="1">IF(SUM(F35*H35,J35)&gt;0,SUM(F35*H35,J35),"")</f>
        <v/>
      </c>
      <c r="L35" s="25"/>
      <c r="M35" s="214"/>
      <c r="N35" s="24"/>
      <c r="O35" s="215"/>
      <c r="P35" s="257" t="s">
        <v>153</v>
      </c>
      <c r="Q35" s="258" t="s">
        <v>155</v>
      </c>
      <c r="R35" s="200"/>
      <c r="T35" s="200"/>
      <c r="U35" s="200"/>
      <c r="V35" s="200"/>
      <c r="W35" s="200"/>
      <c r="X35" s="200"/>
      <c r="Y35" s="207"/>
      <c r="AJ35" s="216"/>
    </row>
    <row r="36" spans="1:36">
      <c r="A36" s="214"/>
      <c r="B36" s="1"/>
      <c r="C36" s="12"/>
      <c r="D36" s="6"/>
      <c r="E36" s="15"/>
      <c r="F36" s="4"/>
      <c r="G36" s="76"/>
      <c r="H36" s="70"/>
      <c r="I36" s="78"/>
      <c r="J36" s="68"/>
      <c r="K36" s="67" t="str">
        <f t="shared" si="1"/>
        <v/>
      </c>
      <c r="L36" s="25"/>
      <c r="M36" s="214"/>
      <c r="N36" s="24"/>
      <c r="O36" s="215"/>
      <c r="P36" s="210">
        <v>0</v>
      </c>
      <c r="Q36" s="200"/>
      <c r="R36" s="200"/>
      <c r="S36" s="200"/>
      <c r="T36" s="200"/>
      <c r="U36" s="200"/>
      <c r="V36" s="200"/>
      <c r="W36" s="200"/>
      <c r="X36" s="200"/>
      <c r="Y36" s="207"/>
      <c r="AJ36" s="216"/>
    </row>
    <row r="37" spans="1:36">
      <c r="A37" s="214"/>
      <c r="B37" s="1"/>
      <c r="C37" s="12"/>
      <c r="D37" s="6"/>
      <c r="E37" s="15"/>
      <c r="F37" s="4"/>
      <c r="G37" s="76"/>
      <c r="H37" s="70"/>
      <c r="I37" s="78"/>
      <c r="J37" s="68"/>
      <c r="K37" s="67" t="str">
        <f t="shared" si="1"/>
        <v/>
      </c>
      <c r="L37" s="25"/>
      <c r="M37" s="214"/>
      <c r="N37" s="24"/>
      <c r="O37" s="215"/>
      <c r="R37" s="200"/>
      <c r="S37" s="200"/>
      <c r="T37" s="200"/>
      <c r="U37" s="200"/>
      <c r="V37" s="200"/>
      <c r="W37" s="200"/>
      <c r="X37" s="200"/>
      <c r="Y37" s="207"/>
      <c r="AJ37" s="216"/>
    </row>
    <row r="38" spans="1:36">
      <c r="A38" s="214"/>
      <c r="B38" s="1"/>
      <c r="C38" s="12"/>
      <c r="D38" s="6"/>
      <c r="E38" s="15"/>
      <c r="F38" s="4"/>
      <c r="G38" s="76"/>
      <c r="H38" s="70"/>
      <c r="I38" s="78"/>
      <c r="J38" s="68"/>
      <c r="K38" s="67" t="str">
        <f t="shared" si="1"/>
        <v/>
      </c>
      <c r="L38" s="25"/>
      <c r="M38" s="214"/>
      <c r="N38" s="24"/>
      <c r="O38" s="215"/>
      <c r="P38" s="338" t="s">
        <v>154</v>
      </c>
      <c r="Q38" s="339"/>
      <c r="R38" s="349" t="s">
        <v>155</v>
      </c>
      <c r="S38" s="350"/>
      <c r="W38" s="200"/>
      <c r="X38" s="200"/>
      <c r="Y38" s="207"/>
      <c r="AJ38" s="216"/>
    </row>
    <row r="39" spans="1:36">
      <c r="A39" s="214"/>
      <c r="B39" s="1"/>
      <c r="C39" s="12"/>
      <c r="D39" s="6"/>
      <c r="E39" s="15"/>
      <c r="F39" s="4"/>
      <c r="G39" s="76"/>
      <c r="H39" s="70"/>
      <c r="I39" s="78"/>
      <c r="J39" s="68"/>
      <c r="K39" s="67" t="str">
        <f t="shared" si="1"/>
        <v/>
      </c>
      <c r="L39" s="25"/>
      <c r="M39" s="214"/>
      <c r="N39" s="24"/>
      <c r="O39" s="215"/>
      <c r="P39" s="210" t="s">
        <v>218</v>
      </c>
      <c r="Q39" s="260"/>
      <c r="R39" s="200"/>
      <c r="S39" s="200"/>
      <c r="W39" s="200"/>
      <c r="X39" s="200"/>
      <c r="Y39" s="207"/>
      <c r="AJ39" s="216"/>
    </row>
    <row r="40" spans="1:36">
      <c r="A40" s="214"/>
      <c r="B40" s="1"/>
      <c r="C40" s="12"/>
      <c r="D40" s="6"/>
      <c r="E40" s="15"/>
      <c r="F40" s="4"/>
      <c r="G40" s="76"/>
      <c r="H40" s="70"/>
      <c r="I40" s="78"/>
      <c r="J40" s="68"/>
      <c r="K40" s="67" t="str">
        <f t="shared" si="1"/>
        <v/>
      </c>
      <c r="L40" s="25"/>
      <c r="M40" s="214"/>
      <c r="N40" s="24"/>
      <c r="O40" s="215"/>
      <c r="P40" s="210" t="s">
        <v>219</v>
      </c>
      <c r="Q40" s="260"/>
      <c r="R40" s="200"/>
      <c r="S40" s="200"/>
      <c r="W40" s="200"/>
      <c r="X40" s="200"/>
      <c r="Y40" s="207"/>
      <c r="AJ40" s="216"/>
    </row>
    <row r="41" spans="1:36">
      <c r="A41" s="214"/>
      <c r="B41" s="1"/>
      <c r="C41" s="12"/>
      <c r="D41" s="6"/>
      <c r="E41" s="15"/>
      <c r="F41" s="4"/>
      <c r="G41" s="76"/>
      <c r="H41" s="70"/>
      <c r="I41" s="78"/>
      <c r="J41" s="68"/>
      <c r="K41" s="67" t="str">
        <f t="shared" si="1"/>
        <v/>
      </c>
      <c r="L41" s="25"/>
      <c r="M41" s="214"/>
      <c r="N41" s="24"/>
      <c r="O41" s="215"/>
      <c r="P41" s="210" t="s">
        <v>159</v>
      </c>
      <c r="Q41" s="260"/>
      <c r="R41" s="200"/>
      <c r="S41" s="200"/>
      <c r="W41" s="200"/>
      <c r="X41" s="200"/>
      <c r="Y41" s="207"/>
      <c r="AI41" s="207"/>
    </row>
    <row r="42" spans="1:36">
      <c r="A42" s="214"/>
      <c r="B42" s="1"/>
      <c r="C42" s="12"/>
      <c r="D42" s="6"/>
      <c r="E42" s="15"/>
      <c r="F42" s="4"/>
      <c r="G42" s="76"/>
      <c r="H42" s="70"/>
      <c r="I42" s="78"/>
      <c r="J42" s="68"/>
      <c r="K42" s="67" t="str">
        <f t="shared" si="1"/>
        <v/>
      </c>
      <c r="L42" s="25"/>
      <c r="M42" s="214"/>
      <c r="N42" s="24"/>
      <c r="O42" s="215"/>
      <c r="R42" s="200"/>
      <c r="S42" s="200"/>
      <c r="W42" s="200"/>
      <c r="X42" s="200"/>
      <c r="Y42" s="207"/>
      <c r="AI42" s="207"/>
    </row>
    <row r="43" spans="1:36" ht="15.75">
      <c r="A43" s="214"/>
      <c r="B43" s="1"/>
      <c r="C43" s="12"/>
      <c r="D43" s="6"/>
      <c r="E43" s="15"/>
      <c r="F43" s="4"/>
      <c r="G43" s="76"/>
      <c r="H43" s="70"/>
      <c r="I43" s="78"/>
      <c r="J43" s="68"/>
      <c r="K43" s="67" t="str">
        <f t="shared" si="1"/>
        <v/>
      </c>
      <c r="L43" s="25"/>
      <c r="M43" s="214"/>
      <c r="N43" s="24"/>
      <c r="O43" s="215"/>
      <c r="P43" s="225" t="s">
        <v>206</v>
      </c>
      <c r="Q43" s="201"/>
      <c r="R43" s="341" t="s">
        <v>34</v>
      </c>
      <c r="S43" s="341"/>
      <c r="T43" s="200"/>
      <c r="U43" s="200"/>
      <c r="V43" s="200"/>
      <c r="W43" s="200"/>
      <c r="X43" s="200"/>
      <c r="Y43" s="207"/>
      <c r="AI43" s="207"/>
    </row>
    <row r="44" spans="1:36">
      <c r="A44" s="214"/>
      <c r="B44" s="1"/>
      <c r="C44" s="12"/>
      <c r="D44" s="6"/>
      <c r="E44" s="15"/>
      <c r="F44" s="4"/>
      <c r="G44" s="76"/>
      <c r="H44" s="70"/>
      <c r="I44" s="78"/>
      <c r="J44" s="68"/>
      <c r="K44" s="67" t="str">
        <f t="shared" si="1"/>
        <v/>
      </c>
      <c r="L44" s="25"/>
      <c r="M44" s="214"/>
      <c r="N44" s="24"/>
      <c r="O44" s="215"/>
      <c r="R44" s="200"/>
      <c r="S44" s="200"/>
      <c r="T44" s="200"/>
      <c r="U44" s="200"/>
      <c r="V44" s="200"/>
      <c r="W44" s="200"/>
      <c r="X44" s="200"/>
      <c r="Y44" s="207"/>
      <c r="AI44" s="207"/>
    </row>
    <row r="45" spans="1:36" ht="15.75">
      <c r="A45" s="214"/>
      <c r="B45" s="1"/>
      <c r="C45" s="12"/>
      <c r="D45" s="6"/>
      <c r="E45" s="15"/>
      <c r="F45" s="4"/>
      <c r="G45" s="76"/>
      <c r="H45" s="70"/>
      <c r="I45" s="78"/>
      <c r="J45" s="68"/>
      <c r="K45" s="67" t="str">
        <f t="shared" si="1"/>
        <v/>
      </c>
      <c r="L45" s="25"/>
      <c r="M45" s="214"/>
      <c r="N45" s="24"/>
      <c r="O45" s="24"/>
      <c r="P45" s="338" t="s">
        <v>202</v>
      </c>
      <c r="Q45" s="339"/>
      <c r="R45" s="298" t="s">
        <v>45</v>
      </c>
      <c r="S45" s="334"/>
      <c r="T45" s="200"/>
      <c r="U45" s="200"/>
      <c r="V45" s="200"/>
      <c r="W45" s="200"/>
      <c r="X45" s="200"/>
      <c r="Y45" s="207"/>
      <c r="AI45" s="207"/>
    </row>
    <row r="46" spans="1:36">
      <c r="A46" s="214"/>
      <c r="B46" s="1"/>
      <c r="C46" s="12"/>
      <c r="D46" s="6"/>
      <c r="E46" s="15"/>
      <c r="F46" s="4"/>
      <c r="G46" s="76"/>
      <c r="H46" s="70"/>
      <c r="I46" s="78"/>
      <c r="J46" s="68"/>
      <c r="K46" s="67" t="str">
        <f t="shared" si="1"/>
        <v/>
      </c>
      <c r="L46" s="25"/>
      <c r="M46" s="214"/>
      <c r="N46" s="24"/>
      <c r="O46" s="24"/>
      <c r="P46" s="225" t="s">
        <v>205</v>
      </c>
      <c r="Q46" s="201"/>
      <c r="S46" s="174"/>
      <c r="T46" s="200"/>
      <c r="U46" s="200"/>
      <c r="V46" s="200"/>
      <c r="W46" s="200"/>
      <c r="X46" s="200"/>
      <c r="Y46" s="207"/>
      <c r="AI46" s="207"/>
    </row>
    <row r="47" spans="1:36">
      <c r="A47" s="214"/>
      <c r="B47" s="1"/>
      <c r="C47" s="12"/>
      <c r="D47" s="6"/>
      <c r="E47" s="15"/>
      <c r="F47" s="4"/>
      <c r="G47" s="76"/>
      <c r="H47" s="70"/>
      <c r="I47" s="78"/>
      <c r="J47" s="68"/>
      <c r="K47" s="67" t="str">
        <f t="shared" si="1"/>
        <v/>
      </c>
      <c r="L47" s="25"/>
      <c r="M47" s="214"/>
      <c r="N47" s="24"/>
      <c r="O47" s="215"/>
      <c r="P47" s="225" t="s">
        <v>201</v>
      </c>
      <c r="Q47" s="201"/>
      <c r="S47" s="174"/>
      <c r="T47" s="200"/>
      <c r="U47" s="200"/>
      <c r="V47" s="200"/>
      <c r="W47" s="200"/>
      <c r="X47" s="200"/>
      <c r="Y47" s="207"/>
      <c r="AI47" s="207"/>
    </row>
    <row r="48" spans="1:36">
      <c r="A48" s="214"/>
      <c r="B48" s="1"/>
      <c r="C48" s="12"/>
      <c r="D48" s="6"/>
      <c r="E48" s="15"/>
      <c r="F48" s="4"/>
      <c r="G48" s="76"/>
      <c r="H48" s="70"/>
      <c r="I48" s="78"/>
      <c r="J48" s="68"/>
      <c r="K48" s="67" t="str">
        <f t="shared" si="1"/>
        <v/>
      </c>
      <c r="L48" s="25"/>
      <c r="M48" s="214"/>
      <c r="N48" s="24"/>
      <c r="O48" s="215"/>
      <c r="T48" s="200"/>
      <c r="U48" s="200"/>
      <c r="V48" s="200"/>
      <c r="W48" s="200"/>
      <c r="X48" s="200"/>
      <c r="Y48" s="207"/>
      <c r="AI48" s="207"/>
    </row>
    <row r="49" spans="1:35">
      <c r="A49" s="214"/>
      <c r="B49" s="1"/>
      <c r="C49" s="12"/>
      <c r="D49" s="6"/>
      <c r="E49" s="15"/>
      <c r="F49" s="4"/>
      <c r="G49" s="76"/>
      <c r="H49" s="70"/>
      <c r="I49" s="78"/>
      <c r="J49" s="68"/>
      <c r="K49" s="67" t="str">
        <f t="shared" si="1"/>
        <v/>
      </c>
      <c r="L49" s="25"/>
      <c r="M49" s="214"/>
      <c r="N49" s="24"/>
      <c r="O49" s="215"/>
      <c r="P49" s="259" t="s">
        <v>217</v>
      </c>
      <c r="Q49" s="260"/>
      <c r="T49" s="200"/>
      <c r="U49" s="200"/>
      <c r="V49" s="200"/>
      <c r="W49" s="200"/>
      <c r="X49" s="200"/>
      <c r="Y49" s="207"/>
      <c r="AI49" s="207"/>
    </row>
    <row r="50" spans="1:35">
      <c r="A50" s="214"/>
      <c r="B50" s="1"/>
      <c r="C50" s="12"/>
      <c r="D50" s="6"/>
      <c r="E50" s="15"/>
      <c r="F50" s="4"/>
      <c r="G50" s="76"/>
      <c r="H50" s="70"/>
      <c r="I50" s="78"/>
      <c r="J50" s="68"/>
      <c r="K50" s="67" t="str">
        <f t="shared" si="1"/>
        <v/>
      </c>
      <c r="L50" s="25"/>
      <c r="M50" s="214"/>
      <c r="N50" s="24"/>
      <c r="O50" s="215"/>
      <c r="T50" s="200"/>
      <c r="U50" s="200"/>
      <c r="V50" s="200"/>
      <c r="W50" s="200"/>
      <c r="X50" s="200"/>
      <c r="Y50" s="207"/>
      <c r="AI50" s="207"/>
    </row>
    <row r="51" spans="1:35">
      <c r="A51" s="214"/>
      <c r="B51" s="1"/>
      <c r="C51" s="12"/>
      <c r="D51" s="6"/>
      <c r="E51" s="15"/>
      <c r="F51" s="4"/>
      <c r="G51" s="76"/>
      <c r="H51" s="70"/>
      <c r="I51" s="78"/>
      <c r="J51" s="68"/>
      <c r="K51" s="67" t="str">
        <f t="shared" si="1"/>
        <v/>
      </c>
      <c r="L51" s="25"/>
      <c r="M51" s="214"/>
      <c r="N51" s="24"/>
      <c r="O51" s="215"/>
      <c r="T51" s="200"/>
      <c r="U51" s="200"/>
      <c r="V51" s="200"/>
      <c r="W51" s="200"/>
      <c r="X51" s="200"/>
      <c r="Y51" s="207"/>
      <c r="Z51" s="209"/>
      <c r="AA51" s="200"/>
      <c r="AB51" s="200"/>
      <c r="AC51" s="200"/>
      <c r="AI51" s="207"/>
    </row>
    <row r="52" spans="1:35">
      <c r="A52" s="214"/>
      <c r="B52" s="1"/>
      <c r="C52" s="12"/>
      <c r="D52" s="6"/>
      <c r="E52" s="15"/>
      <c r="F52" s="4"/>
      <c r="G52" s="76"/>
      <c r="H52" s="70"/>
      <c r="I52" s="78"/>
      <c r="J52" s="68"/>
      <c r="K52" s="67" t="str">
        <f t="shared" si="1"/>
        <v/>
      </c>
      <c r="L52" s="25"/>
      <c r="M52" s="214"/>
      <c r="N52" s="24"/>
      <c r="O52" s="215"/>
      <c r="T52" s="200"/>
      <c r="U52" s="200"/>
      <c r="V52" s="200"/>
      <c r="W52" s="200"/>
      <c r="X52" s="200"/>
      <c r="Y52" s="207"/>
      <c r="Z52" s="209"/>
      <c r="AA52" s="200"/>
      <c r="AB52" s="200"/>
      <c r="AC52" s="200"/>
      <c r="AI52" s="207"/>
    </row>
    <row r="53" spans="1:35">
      <c r="A53" s="214"/>
      <c r="B53" s="1"/>
      <c r="C53" s="16"/>
      <c r="D53" s="17"/>
      <c r="E53" s="18"/>
      <c r="F53" s="5"/>
      <c r="G53" s="77"/>
      <c r="H53" s="71"/>
      <c r="I53" s="79"/>
      <c r="J53" s="72"/>
      <c r="K53" s="73" t="str">
        <f>IF(SUM(F53*H53,J53)&gt;0,SUM(F53*H53,J53),"")</f>
        <v/>
      </c>
      <c r="L53" s="25"/>
      <c r="M53" s="214"/>
      <c r="N53" s="24"/>
      <c r="O53" s="215"/>
      <c r="T53" s="200"/>
      <c r="U53" s="200"/>
      <c r="V53" s="200"/>
      <c r="W53" s="200"/>
      <c r="X53" s="200"/>
      <c r="Y53" s="207"/>
      <c r="Z53" s="209"/>
      <c r="AA53" s="200"/>
      <c r="AB53" s="200"/>
      <c r="AC53" s="200"/>
      <c r="AI53" s="207"/>
    </row>
    <row r="54" spans="1:35">
      <c r="A54" s="214"/>
      <c r="B54" s="1"/>
      <c r="C54" s="6"/>
      <c r="D54" s="6"/>
      <c r="E54" s="6"/>
      <c r="F54" s="7"/>
      <c r="G54" s="8"/>
      <c r="H54" s="9"/>
      <c r="I54" s="8"/>
      <c r="J54" s="6"/>
      <c r="K54" s="6"/>
      <c r="L54" s="6"/>
      <c r="M54" s="214"/>
      <c r="N54" s="24"/>
      <c r="O54" s="215"/>
      <c r="X54" s="200"/>
      <c r="Y54" s="207"/>
      <c r="Z54" s="209"/>
      <c r="AA54" s="200"/>
      <c r="AB54" s="200"/>
      <c r="AC54" s="200"/>
      <c r="AD54" s="200"/>
      <c r="AE54" s="200"/>
      <c r="AF54" s="200"/>
      <c r="AG54" s="200"/>
      <c r="AH54" s="200"/>
      <c r="AI54" s="207"/>
    </row>
    <row r="55" spans="1:35" ht="15.75">
      <c r="A55" s="214"/>
      <c r="B55" s="1"/>
      <c r="C55" s="1"/>
      <c r="D55" s="1"/>
      <c r="E55" s="1"/>
      <c r="F55" s="1"/>
      <c r="G55" s="1"/>
      <c r="H55" s="1"/>
      <c r="I55" s="46" t="s">
        <v>29</v>
      </c>
      <c r="J55" s="2"/>
      <c r="K55" s="40">
        <f>SUM(K34:K53)-SUM(J34:J53)</f>
        <v>0</v>
      </c>
      <c r="L55" s="21"/>
      <c r="M55" s="214"/>
      <c r="N55" s="24"/>
      <c r="O55" s="215"/>
      <c r="X55" s="200"/>
      <c r="Y55" s="207"/>
      <c r="Z55" s="209"/>
      <c r="AA55" s="200"/>
      <c r="AB55" s="200"/>
      <c r="AC55" s="200"/>
      <c r="AD55" s="200"/>
      <c r="AE55" s="200"/>
      <c r="AF55" s="200"/>
      <c r="AG55" s="200"/>
      <c r="AH55" s="200"/>
      <c r="AI55" s="207"/>
    </row>
    <row r="56" spans="1:35" ht="16.5" thickBot="1">
      <c r="A56" s="214"/>
      <c r="B56" s="1"/>
      <c r="C56" s="1"/>
      <c r="D56" s="1"/>
      <c r="E56" s="1"/>
      <c r="F56" s="1"/>
      <c r="G56" s="1"/>
      <c r="H56" s="1"/>
      <c r="I56" s="47" t="s">
        <v>12</v>
      </c>
      <c r="J56" s="29"/>
      <c r="K56" s="41">
        <f>SUM(J34:J53)</f>
        <v>0</v>
      </c>
      <c r="L56" s="21"/>
      <c r="M56" s="214"/>
      <c r="N56" s="24"/>
      <c r="O56" s="215"/>
      <c r="X56" s="200"/>
      <c r="Y56" s="207"/>
      <c r="Z56" s="209"/>
      <c r="AA56" s="200"/>
      <c r="AB56" s="200"/>
      <c r="AC56" s="200"/>
      <c r="AD56" s="200"/>
      <c r="AE56" s="200"/>
      <c r="AF56" s="200"/>
      <c r="AG56" s="200"/>
      <c r="AH56" s="200"/>
      <c r="AI56" s="207"/>
    </row>
    <row r="57" spans="1:35" ht="16.5" thickTop="1">
      <c r="A57" s="214"/>
      <c r="B57" s="1"/>
      <c r="C57" s="1"/>
      <c r="D57" s="1"/>
      <c r="E57" s="1"/>
      <c r="F57" s="1"/>
      <c r="G57" s="1"/>
      <c r="H57" s="1"/>
      <c r="I57" s="2"/>
      <c r="J57" s="1"/>
      <c r="K57" s="40"/>
      <c r="L57" s="1"/>
      <c r="M57" s="214"/>
      <c r="N57" s="24"/>
      <c r="O57" s="215"/>
      <c r="X57" s="200"/>
      <c r="Y57" s="207"/>
      <c r="Z57" s="209"/>
      <c r="AA57" s="200"/>
      <c r="AB57" s="200"/>
      <c r="AC57" s="200"/>
      <c r="AD57" s="200"/>
      <c r="AE57" s="200"/>
      <c r="AF57" s="200"/>
      <c r="AG57" s="200"/>
      <c r="AH57" s="200"/>
      <c r="AI57" s="207"/>
    </row>
    <row r="58" spans="1:35" ht="18">
      <c r="A58" s="214"/>
      <c r="B58" s="1"/>
      <c r="C58" s="1"/>
      <c r="D58" s="1"/>
      <c r="E58" s="1"/>
      <c r="F58" s="1"/>
      <c r="G58" s="1"/>
      <c r="H58" s="1"/>
      <c r="I58" s="48" t="s">
        <v>30</v>
      </c>
      <c r="J58" s="11"/>
      <c r="K58" s="42">
        <f>SUM(K34:K53)</f>
        <v>0</v>
      </c>
      <c r="L58" s="20"/>
      <c r="M58" s="214"/>
      <c r="N58" s="24"/>
      <c r="O58" s="215"/>
      <c r="X58" s="200"/>
      <c r="Y58" s="207"/>
      <c r="Z58" s="209"/>
      <c r="AA58" s="200"/>
      <c r="AB58" s="200"/>
      <c r="AC58" s="200"/>
      <c r="AD58" s="200"/>
      <c r="AE58" s="200"/>
      <c r="AF58" s="200"/>
      <c r="AG58" s="200"/>
      <c r="AH58" s="200"/>
      <c r="AI58" s="207"/>
    </row>
    <row r="59" spans="1:35" ht="18">
      <c r="A59" s="214"/>
      <c r="B59" s="1"/>
      <c r="C59" s="1"/>
      <c r="D59" s="1"/>
      <c r="E59" s="1"/>
      <c r="F59" s="1"/>
      <c r="G59" s="1"/>
      <c r="H59" s="1"/>
      <c r="I59" s="10"/>
      <c r="J59" s="11"/>
      <c r="K59" s="20"/>
      <c r="L59" s="20"/>
      <c r="M59" s="214"/>
      <c r="N59" s="24"/>
      <c r="O59" s="215"/>
      <c r="X59" s="200"/>
      <c r="Y59" s="207"/>
      <c r="Z59" s="209"/>
      <c r="AA59" s="200"/>
      <c r="AB59" s="200"/>
      <c r="AC59" s="200"/>
      <c r="AD59" s="200"/>
      <c r="AE59" s="200"/>
      <c r="AF59" s="200"/>
      <c r="AG59" s="200"/>
      <c r="AH59" s="200"/>
      <c r="AI59" s="207"/>
    </row>
    <row r="60" spans="1:35" ht="18">
      <c r="A60" s="214"/>
      <c r="B60" s="1"/>
      <c r="C60" s="1"/>
      <c r="D60" s="1"/>
      <c r="E60" s="1"/>
      <c r="F60" s="1"/>
      <c r="G60" s="1"/>
      <c r="I60" s="62"/>
      <c r="J60" s="63"/>
      <c r="K60" s="64" t="s">
        <v>24</v>
      </c>
      <c r="L60" s="20"/>
      <c r="M60" s="214"/>
      <c r="N60" s="24"/>
      <c r="O60" s="215"/>
      <c r="X60" s="200"/>
      <c r="Y60" s="207"/>
      <c r="Z60" s="209"/>
      <c r="AA60" s="200"/>
      <c r="AB60" s="200"/>
      <c r="AC60" s="200"/>
      <c r="AD60" s="200"/>
      <c r="AE60" s="200"/>
      <c r="AF60" s="200"/>
      <c r="AG60" s="200"/>
      <c r="AH60" s="200"/>
      <c r="AI60" s="207"/>
    </row>
    <row r="61" spans="1:35">
      <c r="A61" s="214"/>
      <c r="B61" s="1"/>
      <c r="C61" s="1"/>
      <c r="D61" s="1"/>
      <c r="E61" s="1"/>
      <c r="F61" s="1"/>
      <c r="G61" s="1"/>
      <c r="L61" s="1"/>
      <c r="M61" s="214"/>
      <c r="N61" s="24"/>
      <c r="O61" s="215"/>
      <c r="X61" s="200"/>
      <c r="Y61" s="207"/>
      <c r="Z61" s="209"/>
      <c r="AA61" s="200"/>
      <c r="AB61" s="200"/>
      <c r="AC61" s="200"/>
      <c r="AD61" s="200"/>
      <c r="AE61" s="200"/>
      <c r="AF61" s="200"/>
      <c r="AG61" s="200"/>
      <c r="AH61" s="200"/>
      <c r="AI61" s="207"/>
    </row>
    <row r="62" spans="1:35">
      <c r="A62" s="214"/>
      <c r="B62" s="1"/>
      <c r="C62" s="1"/>
      <c r="D62" s="1"/>
      <c r="E62" s="1"/>
      <c r="F62" s="1"/>
      <c r="G62" s="1"/>
      <c r="L62" s="1"/>
      <c r="M62" s="214"/>
      <c r="N62" s="24"/>
      <c r="O62" s="215"/>
      <c r="X62" s="200"/>
      <c r="Y62" s="207"/>
      <c r="Z62" s="209"/>
      <c r="AA62" s="200"/>
      <c r="AB62" s="200"/>
      <c r="AC62" s="200"/>
      <c r="AD62" s="200"/>
      <c r="AE62" s="200"/>
      <c r="AF62" s="200"/>
      <c r="AG62" s="200"/>
      <c r="AH62" s="200"/>
      <c r="AI62" s="207"/>
    </row>
    <row r="63" spans="1:35">
      <c r="A63" s="214"/>
      <c r="B63" s="1"/>
      <c r="C63" s="1"/>
      <c r="D63" s="1"/>
      <c r="E63" s="1"/>
      <c r="F63" s="1"/>
      <c r="G63" s="1"/>
      <c r="L63" s="1"/>
      <c r="M63" s="214"/>
      <c r="N63" s="24"/>
      <c r="O63" s="215"/>
      <c r="X63" s="200"/>
      <c r="Y63" s="207"/>
      <c r="Z63" s="209"/>
      <c r="AA63" s="200"/>
      <c r="AB63" s="200"/>
      <c r="AC63" s="200"/>
      <c r="AD63" s="200"/>
      <c r="AE63" s="200"/>
      <c r="AF63" s="200"/>
      <c r="AG63" s="200"/>
      <c r="AH63" s="200"/>
      <c r="AI63" s="207"/>
    </row>
    <row r="64" spans="1:35">
      <c r="A64" s="214"/>
      <c r="B64" s="1"/>
      <c r="C64" s="1"/>
      <c r="D64" s="1"/>
      <c r="E64" s="1"/>
      <c r="F64" s="1"/>
      <c r="G64" s="1"/>
      <c r="L64" s="1"/>
      <c r="M64" s="214"/>
      <c r="N64" s="24"/>
      <c r="O64" s="215"/>
      <c r="X64" s="200"/>
      <c r="Y64" s="207"/>
      <c r="Z64" s="209"/>
      <c r="AA64" s="200"/>
      <c r="AB64" s="200"/>
      <c r="AC64" s="200"/>
      <c r="AD64" s="200"/>
      <c r="AE64" s="200"/>
      <c r="AF64" s="200"/>
      <c r="AG64" s="200"/>
      <c r="AH64" s="200"/>
      <c r="AI64" s="207"/>
    </row>
    <row r="65" spans="1:35">
      <c r="A65" s="21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214"/>
      <c r="N65" s="24"/>
      <c r="O65" s="215"/>
      <c r="X65" s="200"/>
      <c r="Y65" s="207"/>
      <c r="Z65" s="209"/>
      <c r="AA65" s="200"/>
      <c r="AB65" s="200"/>
      <c r="AC65" s="200"/>
      <c r="AD65" s="200"/>
      <c r="AE65" s="200"/>
      <c r="AF65" s="200"/>
      <c r="AG65" s="200"/>
      <c r="AH65" s="200"/>
      <c r="AI65" s="207"/>
    </row>
    <row r="66" spans="1:35">
      <c r="A66" s="214"/>
      <c r="B66" s="1"/>
      <c r="C66" s="1"/>
      <c r="D66" s="1"/>
      <c r="E66" s="1"/>
      <c r="F66" s="1"/>
      <c r="G66" s="1"/>
      <c r="H66" s="1"/>
      <c r="I66" s="1"/>
      <c r="J66" s="1"/>
      <c r="K66" s="1"/>
      <c r="L66" s="6"/>
      <c r="M66" s="214"/>
      <c r="N66" s="24"/>
      <c r="O66" s="215"/>
      <c r="R66" s="200"/>
      <c r="S66" s="200"/>
      <c r="T66" s="200"/>
      <c r="U66" s="200"/>
      <c r="V66" s="200"/>
      <c r="W66" s="200"/>
      <c r="X66" s="200"/>
      <c r="Y66" s="207"/>
      <c r="Z66" s="209"/>
      <c r="AA66" s="200"/>
      <c r="AB66" s="200"/>
      <c r="AC66" s="200"/>
      <c r="AD66" s="200"/>
      <c r="AE66" s="200"/>
      <c r="AF66" s="200"/>
      <c r="AG66" s="200"/>
      <c r="AH66" s="200"/>
      <c r="AI66" s="207"/>
    </row>
    <row r="67" spans="1:35" ht="15.75">
      <c r="A67" s="214"/>
      <c r="B67" s="1"/>
      <c r="C67" s="53" t="str">
        <f>C7</f>
        <v>MON ENTREPRISE</v>
      </c>
      <c r="D67" s="54"/>
      <c r="E67" s="55"/>
      <c r="F67" s="53" t="s">
        <v>8</v>
      </c>
      <c r="G67" s="55"/>
      <c r="H67" s="55"/>
      <c r="I67" s="55"/>
      <c r="J67" s="56" t="s">
        <v>22</v>
      </c>
      <c r="K67" s="55"/>
      <c r="L67" s="1"/>
      <c r="M67" s="214"/>
      <c r="N67" s="24"/>
      <c r="O67" s="215"/>
      <c r="P67" s="209"/>
      <c r="Q67" s="200"/>
      <c r="R67" s="200"/>
      <c r="S67" s="200"/>
      <c r="T67" s="200"/>
      <c r="U67" s="200"/>
      <c r="V67" s="200"/>
      <c r="W67" s="200"/>
      <c r="X67" s="200"/>
      <c r="Y67" s="207"/>
      <c r="Z67" s="209"/>
      <c r="AA67" s="200"/>
      <c r="AB67" s="200"/>
      <c r="AC67" s="200"/>
      <c r="AD67" s="200"/>
      <c r="AE67" s="200"/>
      <c r="AF67" s="200"/>
      <c r="AG67" s="200"/>
      <c r="AH67" s="200"/>
      <c r="AI67" s="207"/>
    </row>
    <row r="68" spans="1:35">
      <c r="A68" s="214"/>
      <c r="B68" s="1"/>
      <c r="C68" s="57" t="str">
        <f>C8</f>
        <v>Rue</v>
      </c>
      <c r="D68" s="36"/>
      <c r="E68" s="36"/>
      <c r="F68" s="36">
        <f>E1</f>
        <v>0</v>
      </c>
      <c r="G68" s="36"/>
      <c r="H68" s="36"/>
      <c r="I68" s="36"/>
      <c r="J68" s="58" t="s">
        <v>14</v>
      </c>
      <c r="K68" s="36" t="s">
        <v>15</v>
      </c>
      <c r="L68" s="1"/>
      <c r="M68" s="214"/>
      <c r="N68" s="24"/>
      <c r="O68" s="215"/>
      <c r="P68" s="209"/>
      <c r="Q68" s="200"/>
      <c r="R68" s="200"/>
      <c r="S68" s="200"/>
      <c r="T68" s="200"/>
      <c r="U68" s="200"/>
      <c r="V68" s="200"/>
      <c r="W68" s="200"/>
      <c r="X68" s="200"/>
      <c r="Y68" s="207"/>
      <c r="Z68" s="209"/>
      <c r="AA68" s="200"/>
      <c r="AB68" s="200"/>
      <c r="AC68" s="200"/>
      <c r="AD68" s="200"/>
      <c r="AE68" s="200"/>
      <c r="AF68" s="200"/>
      <c r="AG68" s="200"/>
      <c r="AH68" s="200"/>
      <c r="AI68" s="207"/>
    </row>
    <row r="69" spans="1:35">
      <c r="A69" s="214"/>
      <c r="B69" s="1"/>
      <c r="C69" s="57" t="str">
        <f>C9</f>
        <v>00 000</v>
      </c>
      <c r="D69" s="36"/>
      <c r="E69" s="36"/>
      <c r="F69" s="36">
        <f>H1</f>
        <v>0</v>
      </c>
      <c r="G69" s="36"/>
      <c r="H69" s="36"/>
      <c r="I69" s="36"/>
      <c r="J69" s="58" t="s">
        <v>17</v>
      </c>
      <c r="K69" s="58">
        <v>10000000</v>
      </c>
      <c r="L69" s="1"/>
      <c r="M69" s="214"/>
      <c r="N69" s="24"/>
      <c r="O69" s="215"/>
      <c r="P69" s="209"/>
      <c r="Q69" s="200"/>
      <c r="R69" s="200"/>
      <c r="S69" s="200"/>
      <c r="T69" s="200"/>
      <c r="U69" s="200"/>
      <c r="V69" s="200"/>
      <c r="W69" s="200"/>
      <c r="X69" s="200"/>
      <c r="Y69" s="207"/>
      <c r="Z69" s="209"/>
      <c r="AA69" s="200"/>
      <c r="AB69" s="200"/>
      <c r="AC69" s="200"/>
      <c r="AD69" s="200"/>
      <c r="AE69" s="200"/>
      <c r="AF69" s="200"/>
      <c r="AG69" s="200"/>
      <c r="AH69" s="200"/>
      <c r="AI69" s="207"/>
    </row>
    <row r="70" spans="1:35" ht="15.75" thickBot="1">
      <c r="A70" s="214"/>
      <c r="B70" s="1"/>
      <c r="C70" s="36" t="s">
        <v>2</v>
      </c>
      <c r="D70" s="36"/>
      <c r="E70" s="36"/>
      <c r="F70" s="36">
        <f>J1</f>
        <v>0</v>
      </c>
      <c r="G70" s="36"/>
      <c r="H70" s="36"/>
      <c r="I70" s="36"/>
      <c r="J70" s="58" t="s">
        <v>16</v>
      </c>
      <c r="K70" s="58">
        <v>12345678</v>
      </c>
      <c r="L70" s="1"/>
      <c r="M70" s="214"/>
      <c r="N70" s="24"/>
      <c r="O70" s="215"/>
      <c r="P70" s="209"/>
      <c r="Q70" s="200"/>
      <c r="R70" s="200"/>
      <c r="S70" s="200"/>
      <c r="T70" s="200"/>
      <c r="U70" s="200"/>
      <c r="V70" s="200"/>
      <c r="W70" s="200"/>
      <c r="X70" s="200"/>
      <c r="Y70" s="207"/>
      <c r="Z70" s="209"/>
      <c r="AA70" s="200"/>
      <c r="AB70" s="200"/>
      <c r="AC70" s="200"/>
      <c r="AD70" s="200"/>
      <c r="AE70" s="200"/>
      <c r="AF70" s="200"/>
      <c r="AG70" s="200"/>
      <c r="AH70" s="200"/>
      <c r="AI70" s="207"/>
    </row>
    <row r="71" spans="1:35" ht="16.5" customHeight="1" thickTop="1">
      <c r="A71" s="214"/>
      <c r="B71" s="1"/>
      <c r="C71" s="36" t="s">
        <v>23</v>
      </c>
      <c r="D71" s="36"/>
      <c r="E71" s="36"/>
      <c r="F71" s="59"/>
      <c r="G71" s="36"/>
      <c r="H71" s="36"/>
      <c r="I71" s="36"/>
      <c r="J71" s="60" t="s">
        <v>1</v>
      </c>
      <c r="K71" s="61" t="s">
        <v>19</v>
      </c>
      <c r="L71" s="1"/>
      <c r="M71" s="328" t="s">
        <v>178</v>
      </c>
      <c r="N71" s="329"/>
      <c r="O71" s="330"/>
      <c r="P71" s="328" t="s">
        <v>181</v>
      </c>
      <c r="Q71" s="329"/>
      <c r="R71" s="329"/>
      <c r="S71" s="329"/>
      <c r="T71" s="329"/>
      <c r="U71" s="329"/>
      <c r="V71" s="329"/>
      <c r="W71" s="329"/>
      <c r="X71" s="329"/>
      <c r="Y71" s="330"/>
      <c r="Z71" s="229"/>
      <c r="AA71" s="204"/>
      <c r="AB71" s="204"/>
      <c r="AC71" s="204"/>
      <c r="AD71" s="204"/>
      <c r="AE71" s="204"/>
      <c r="AF71" s="204"/>
      <c r="AG71" s="204"/>
      <c r="AH71" s="204"/>
      <c r="AI71" s="205"/>
    </row>
    <row r="72" spans="1:35" ht="15.75" customHeight="1" thickBot="1">
      <c r="A72" s="214"/>
      <c r="B72" s="1"/>
      <c r="C72" s="36" t="s">
        <v>21</v>
      </c>
      <c r="D72" s="36"/>
      <c r="E72" s="36"/>
      <c r="F72" s="59"/>
      <c r="G72" s="36"/>
      <c r="H72" s="36"/>
      <c r="I72" s="36"/>
      <c r="J72" s="58" t="s">
        <v>0</v>
      </c>
      <c r="K72" s="36" t="s">
        <v>18</v>
      </c>
      <c r="L72" s="1"/>
      <c r="M72" s="331"/>
      <c r="N72" s="332"/>
      <c r="O72" s="333"/>
      <c r="P72" s="346"/>
      <c r="Q72" s="347"/>
      <c r="R72" s="347"/>
      <c r="S72" s="347"/>
      <c r="T72" s="347"/>
      <c r="U72" s="347"/>
      <c r="V72" s="347"/>
      <c r="W72" s="347"/>
      <c r="X72" s="347"/>
      <c r="Y72" s="348"/>
      <c r="Z72" s="209"/>
      <c r="AA72" s="200"/>
      <c r="AB72" s="200"/>
      <c r="AC72" s="200"/>
      <c r="AD72" s="200"/>
      <c r="AE72" s="200"/>
      <c r="AF72" s="200"/>
      <c r="AG72" s="200"/>
      <c r="AH72" s="200"/>
      <c r="AI72" s="207"/>
    </row>
    <row r="73" spans="1:35" ht="16.5" customHeight="1" thickTop="1" thickBot="1">
      <c r="A73" s="214"/>
      <c r="B73" s="1"/>
      <c r="C73" s="6"/>
      <c r="D73" s="60"/>
      <c r="E73" s="60"/>
      <c r="F73" s="60"/>
      <c r="G73" s="60"/>
      <c r="H73" s="60"/>
      <c r="I73" s="60"/>
      <c r="J73" s="60"/>
      <c r="K73" s="60"/>
      <c r="L73" s="1"/>
      <c r="M73" s="303" t="s">
        <v>170</v>
      </c>
      <c r="N73" s="303"/>
      <c r="O73" s="303"/>
      <c r="P73" s="357" t="s">
        <v>182</v>
      </c>
      <c r="Q73" s="358"/>
      <c r="R73" s="358"/>
      <c r="S73" s="358"/>
      <c r="T73" s="358"/>
      <c r="U73" s="358"/>
      <c r="V73" s="358"/>
      <c r="W73" s="358"/>
      <c r="X73" s="358"/>
      <c r="Y73" s="359"/>
      <c r="Z73" s="209"/>
      <c r="AA73" s="200"/>
      <c r="AB73" s="200"/>
      <c r="AC73" s="200"/>
      <c r="AD73" s="200"/>
      <c r="AE73" s="200"/>
      <c r="AF73" s="200"/>
      <c r="AG73" s="200"/>
      <c r="AH73" s="200"/>
      <c r="AI73" s="207"/>
    </row>
    <row r="74" spans="1:35" ht="22.5" customHeight="1" thickTop="1" thickBot="1">
      <c r="A74" s="21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327" t="s">
        <v>171</v>
      </c>
      <c r="N74" s="327"/>
      <c r="O74" s="220" t="s">
        <v>172</v>
      </c>
      <c r="P74" s="360"/>
      <c r="Q74" s="361"/>
      <c r="R74" s="361"/>
      <c r="S74" s="361"/>
      <c r="T74" s="361"/>
      <c r="U74" s="361"/>
      <c r="V74" s="361"/>
      <c r="W74" s="361"/>
      <c r="X74" s="361"/>
      <c r="Y74" s="362"/>
      <c r="Z74" s="209"/>
      <c r="AA74" s="200"/>
      <c r="AB74" s="200"/>
      <c r="AC74" s="200"/>
      <c r="AD74" s="200"/>
      <c r="AE74" s="200"/>
      <c r="AF74" s="200"/>
      <c r="AG74" s="200"/>
      <c r="AH74" s="200"/>
      <c r="AI74" s="207"/>
    </row>
    <row r="75" spans="1:35" ht="15.75" thickTop="1">
      <c r="A75" s="214"/>
      <c r="M75" s="319" t="s">
        <v>173</v>
      </c>
      <c r="N75" s="320"/>
      <c r="O75" s="221">
        <v>0.34200000000000003</v>
      </c>
      <c r="P75" s="200"/>
      <c r="Q75" s="200"/>
      <c r="R75" s="200"/>
      <c r="S75" s="200"/>
      <c r="T75" s="200"/>
      <c r="U75" s="200"/>
      <c r="V75" s="200"/>
      <c r="W75" s="200"/>
      <c r="X75" s="200"/>
      <c r="Y75" s="207"/>
      <c r="Z75" s="209"/>
      <c r="AA75" s="200"/>
      <c r="AB75" s="200"/>
      <c r="AC75" s="200"/>
      <c r="AD75" s="200"/>
      <c r="AE75" s="200"/>
      <c r="AF75" s="200"/>
      <c r="AG75" s="200"/>
      <c r="AH75" s="200"/>
      <c r="AI75" s="207"/>
    </row>
    <row r="76" spans="1:35">
      <c r="A76" s="214"/>
      <c r="M76" s="321" t="s">
        <v>175</v>
      </c>
      <c r="N76" s="322"/>
      <c r="O76" s="222">
        <v>163.88</v>
      </c>
      <c r="P76" s="200"/>
      <c r="Q76" s="200"/>
      <c r="R76" s="200"/>
      <c r="S76" s="200"/>
      <c r="T76" s="200"/>
      <c r="U76" s="200"/>
      <c r="V76" s="200"/>
      <c r="W76" s="200"/>
      <c r="X76" s="200"/>
      <c r="Y76" s="207"/>
      <c r="Z76" s="209"/>
      <c r="AA76" s="200"/>
      <c r="AB76" s="200"/>
      <c r="AC76" s="200"/>
      <c r="AD76" s="200"/>
      <c r="AE76" s="200"/>
      <c r="AF76" s="200"/>
      <c r="AG76" s="200"/>
      <c r="AH76" s="200"/>
      <c r="AI76" s="207"/>
    </row>
    <row r="77" spans="1:35">
      <c r="A77" s="214"/>
      <c r="M77" s="323" t="s">
        <v>176</v>
      </c>
      <c r="N77" s="324"/>
      <c r="O77" s="222">
        <v>23.11</v>
      </c>
      <c r="P77" s="200"/>
      <c r="Q77" s="200"/>
      <c r="R77" s="200"/>
      <c r="S77" s="200"/>
      <c r="T77" s="200"/>
      <c r="U77" s="200"/>
      <c r="V77" s="200"/>
      <c r="W77" s="200"/>
      <c r="X77" s="200"/>
      <c r="Y77" s="207"/>
      <c r="Z77" s="209"/>
      <c r="AA77" s="200"/>
      <c r="AB77" s="200"/>
      <c r="AC77" s="200"/>
      <c r="AD77" s="200"/>
      <c r="AE77" s="200"/>
      <c r="AF77" s="200"/>
      <c r="AG77" s="200"/>
      <c r="AH77" s="200"/>
      <c r="AI77" s="207"/>
    </row>
    <row r="78" spans="1:35" ht="15.75" thickBot="1">
      <c r="A78" s="214"/>
      <c r="M78" s="325" t="s">
        <v>174</v>
      </c>
      <c r="N78" s="326"/>
      <c r="O78" s="223">
        <v>0.42199999999999999</v>
      </c>
      <c r="P78" s="209"/>
      <c r="Q78" s="200"/>
      <c r="R78" s="200"/>
      <c r="S78" s="200"/>
      <c r="T78" s="200"/>
      <c r="U78" s="200"/>
      <c r="V78" s="200"/>
      <c r="W78" s="200"/>
      <c r="X78" s="200"/>
      <c r="Y78" s="207"/>
      <c r="Z78" s="209"/>
      <c r="AA78" s="200"/>
      <c r="AB78" s="200"/>
      <c r="AC78" s="200"/>
      <c r="AD78" s="200"/>
      <c r="AE78" s="200"/>
      <c r="AF78" s="200"/>
      <c r="AG78" s="200"/>
      <c r="AH78" s="200"/>
      <c r="AI78" s="207"/>
    </row>
    <row r="79" spans="1:35" ht="20.25" customHeight="1" thickTop="1" thickBot="1">
      <c r="A79" s="214"/>
      <c r="M79" s="327" t="s">
        <v>158</v>
      </c>
      <c r="N79" s="327"/>
      <c r="O79" s="220" t="s">
        <v>172</v>
      </c>
      <c r="P79" s="209"/>
      <c r="Q79" s="200"/>
      <c r="R79" s="200"/>
      <c r="S79" s="200"/>
      <c r="T79" s="200"/>
      <c r="U79" s="200"/>
      <c r="V79" s="200"/>
      <c r="W79" s="200"/>
      <c r="X79" s="200"/>
      <c r="Y79" s="207"/>
      <c r="Z79" s="209"/>
      <c r="AA79" s="200"/>
      <c r="AB79" s="200"/>
      <c r="AC79" s="200"/>
      <c r="AD79" s="200"/>
      <c r="AE79" s="200"/>
      <c r="AF79" s="200"/>
      <c r="AG79" s="200"/>
      <c r="AH79" s="200"/>
      <c r="AI79" s="207"/>
    </row>
    <row r="80" spans="1:35" ht="15.75" thickTop="1">
      <c r="A80" s="214"/>
      <c r="M80" s="319" t="s">
        <v>173</v>
      </c>
      <c r="N80" s="320"/>
      <c r="O80" s="221">
        <v>0.37</v>
      </c>
      <c r="P80" s="209"/>
      <c r="Q80" s="200"/>
      <c r="R80" s="200"/>
      <c r="S80" s="200"/>
      <c r="T80" s="200"/>
      <c r="U80" s="200"/>
      <c r="V80" s="200"/>
      <c r="W80" s="200"/>
      <c r="X80" s="200"/>
      <c r="Y80" s="207"/>
      <c r="Z80" s="209"/>
      <c r="AA80" s="200"/>
      <c r="AB80" s="200"/>
      <c r="AC80" s="200"/>
      <c r="AD80" s="200"/>
      <c r="AE80" s="200"/>
      <c r="AF80" s="200"/>
      <c r="AG80" s="200"/>
      <c r="AH80" s="200"/>
      <c r="AI80" s="207"/>
    </row>
    <row r="81" spans="1:82">
      <c r="A81" s="214"/>
      <c r="M81" s="321" t="s">
        <v>175</v>
      </c>
      <c r="N81" s="322"/>
      <c r="O81" s="222">
        <v>163</v>
      </c>
      <c r="P81" s="209"/>
      <c r="Q81" s="200"/>
      <c r="R81" s="200"/>
      <c r="S81" s="200"/>
      <c r="T81" s="200"/>
      <c r="U81" s="200"/>
      <c r="V81" s="200"/>
      <c r="W81" s="200"/>
      <c r="X81" s="200"/>
      <c r="Y81" s="207"/>
      <c r="Z81" s="209"/>
      <c r="AA81" s="200"/>
      <c r="AB81" s="200"/>
      <c r="AC81" s="200"/>
      <c r="AD81" s="200"/>
      <c r="AE81" s="200"/>
      <c r="AF81" s="200"/>
      <c r="AG81" s="200"/>
      <c r="AH81" s="200"/>
      <c r="AI81" s="207"/>
    </row>
    <row r="82" spans="1:82">
      <c r="A82" s="214"/>
      <c r="M82" s="323" t="s">
        <v>176</v>
      </c>
      <c r="N82" s="324"/>
      <c r="O82" s="222">
        <v>19.690000000000001</v>
      </c>
      <c r="P82" s="209"/>
      <c r="Q82" s="200"/>
      <c r="R82" s="200"/>
      <c r="S82" s="200"/>
      <c r="T82" s="200"/>
      <c r="U82" s="200"/>
      <c r="V82" s="200"/>
      <c r="W82" s="200"/>
      <c r="X82" s="200"/>
      <c r="Y82" s="207"/>
      <c r="Z82" s="209"/>
      <c r="AA82" s="200"/>
      <c r="AB82" s="200"/>
      <c r="AC82" s="200"/>
      <c r="AD82" s="200"/>
      <c r="AE82" s="200"/>
      <c r="AF82" s="200"/>
      <c r="AG82" s="200"/>
      <c r="AH82" s="200"/>
      <c r="AI82" s="207"/>
    </row>
    <row r="83" spans="1:82" ht="15.75" thickBot="1">
      <c r="A83" s="214"/>
      <c r="M83" s="325" t="s">
        <v>174</v>
      </c>
      <c r="N83" s="326"/>
      <c r="O83" s="224">
        <v>0.42</v>
      </c>
      <c r="P83" s="209"/>
      <c r="Q83" s="200"/>
      <c r="R83" s="200"/>
      <c r="S83" s="200"/>
      <c r="T83" s="200"/>
      <c r="U83" s="200"/>
      <c r="V83" s="200"/>
      <c r="W83" s="200"/>
      <c r="X83" s="200"/>
      <c r="Y83" s="207"/>
      <c r="Z83" s="209"/>
      <c r="AA83" s="200"/>
      <c r="AB83" s="200"/>
      <c r="AC83" s="200"/>
      <c r="AD83" s="200"/>
      <c r="AE83" s="200"/>
      <c r="AF83" s="200"/>
      <c r="AG83" s="200"/>
      <c r="AH83" s="200"/>
      <c r="AI83" s="207"/>
    </row>
    <row r="84" spans="1:82" ht="21.75" customHeight="1" thickTop="1" thickBot="1">
      <c r="A84" s="214"/>
      <c r="M84" s="327" t="s">
        <v>159</v>
      </c>
      <c r="N84" s="327"/>
      <c r="O84" s="220" t="s">
        <v>172</v>
      </c>
      <c r="P84" s="209"/>
      <c r="Q84" s="200"/>
      <c r="R84" s="200"/>
      <c r="S84" s="200"/>
      <c r="T84" s="200"/>
      <c r="U84" s="200"/>
      <c r="V84" s="200"/>
      <c r="W84" s="200"/>
      <c r="X84" s="200"/>
      <c r="Y84" s="207"/>
      <c r="Z84" s="209"/>
      <c r="AA84" s="200"/>
      <c r="AB84" s="200"/>
      <c r="AC84" s="200"/>
      <c r="AD84" s="200"/>
      <c r="AE84" s="200"/>
      <c r="AF84" s="200"/>
      <c r="AG84" s="200"/>
      <c r="AH84" s="200"/>
      <c r="AI84" s="207"/>
    </row>
    <row r="85" spans="1:82" ht="15.75" thickTop="1">
      <c r="A85" s="214"/>
      <c r="M85" s="319" t="s">
        <v>177</v>
      </c>
      <c r="N85" s="320"/>
      <c r="O85" s="221">
        <v>0.30599999999999999</v>
      </c>
      <c r="P85" s="209"/>
      <c r="Q85" s="200"/>
      <c r="R85" s="200"/>
      <c r="S85" s="200"/>
      <c r="T85" s="200"/>
      <c r="U85" s="200"/>
      <c r="V85" s="200"/>
      <c r="W85" s="200"/>
      <c r="X85" s="200"/>
      <c r="Y85" s="207"/>
      <c r="Z85" s="209"/>
      <c r="AA85" s="200"/>
      <c r="AB85" s="200"/>
      <c r="AC85" s="200"/>
      <c r="AD85" s="200"/>
      <c r="AE85" s="200"/>
      <c r="AF85" s="200"/>
      <c r="AG85" s="200"/>
      <c r="AH85" s="200"/>
      <c r="AI85" s="207"/>
    </row>
    <row r="86" spans="1:82">
      <c r="A86" s="214"/>
      <c r="M86" s="321" t="s">
        <v>175</v>
      </c>
      <c r="N86" s="322"/>
      <c r="O86" s="222">
        <v>187.55</v>
      </c>
      <c r="P86" s="209"/>
      <c r="Q86" s="200"/>
      <c r="R86" s="200"/>
      <c r="S86" s="200"/>
      <c r="T86" s="200"/>
      <c r="U86" s="200"/>
      <c r="V86" s="200"/>
      <c r="W86" s="200"/>
      <c r="X86" s="200"/>
      <c r="Y86" s="207"/>
      <c r="Z86" s="209"/>
      <c r="AA86" s="200"/>
      <c r="AB86" s="200"/>
      <c r="AC86" s="200"/>
      <c r="AD86" s="200"/>
      <c r="AE86" s="200"/>
      <c r="AF86" s="200"/>
      <c r="AG86" s="200"/>
      <c r="AH86" s="200"/>
      <c r="AI86" s="207"/>
    </row>
    <row r="87" spans="1:82">
      <c r="A87" s="214"/>
      <c r="M87" s="323" t="s">
        <v>176</v>
      </c>
      <c r="N87" s="324"/>
      <c r="O87" s="222">
        <v>18.28</v>
      </c>
      <c r="P87" s="209"/>
      <c r="Q87" s="200"/>
      <c r="R87" s="200"/>
      <c r="S87" s="200"/>
      <c r="T87" s="200"/>
      <c r="U87" s="200"/>
      <c r="V87" s="200"/>
      <c r="W87" s="200"/>
      <c r="X87" s="200"/>
      <c r="Y87" s="207"/>
      <c r="Z87" s="209"/>
      <c r="AA87" s="200"/>
      <c r="AB87" s="200"/>
      <c r="AC87" s="200"/>
      <c r="AD87" s="200"/>
      <c r="AE87" s="200"/>
      <c r="AF87" s="200"/>
      <c r="AG87" s="200"/>
      <c r="AH87" s="200"/>
      <c r="AI87" s="207"/>
    </row>
    <row r="88" spans="1:82" ht="15.75" thickBot="1">
      <c r="A88" s="214"/>
      <c r="M88" s="214"/>
      <c r="N88" s="24"/>
      <c r="O88" s="215"/>
      <c r="P88" s="209"/>
      <c r="Q88" s="200"/>
      <c r="R88" s="200"/>
      <c r="S88" s="200"/>
      <c r="T88" s="200"/>
      <c r="U88" s="200"/>
      <c r="V88" s="200"/>
      <c r="W88" s="200"/>
      <c r="X88" s="200"/>
      <c r="Y88" s="207"/>
      <c r="Z88" s="209"/>
      <c r="AA88" s="200"/>
      <c r="AB88" s="200"/>
      <c r="AC88" s="200"/>
      <c r="AD88" s="200"/>
      <c r="AE88" s="200"/>
      <c r="AF88" s="200"/>
      <c r="AG88" s="200"/>
      <c r="AH88" s="200"/>
      <c r="AI88" s="207"/>
    </row>
    <row r="89" spans="1:82" ht="15.75" thickTop="1">
      <c r="A89" s="214"/>
      <c r="M89" s="214"/>
      <c r="N89" s="24"/>
      <c r="O89" s="215"/>
      <c r="P89" s="351" t="s">
        <v>200</v>
      </c>
      <c r="Q89" s="352"/>
      <c r="R89" s="352"/>
      <c r="S89" s="352"/>
      <c r="T89" s="352"/>
      <c r="U89" s="352"/>
      <c r="V89" s="352"/>
      <c r="W89" s="352"/>
      <c r="X89" s="352"/>
      <c r="Y89" s="353"/>
      <c r="Z89" s="209"/>
      <c r="AA89" s="200"/>
      <c r="AB89" s="200"/>
      <c r="AC89" s="200"/>
      <c r="AD89" s="200"/>
      <c r="AE89" s="200"/>
      <c r="AF89" s="200"/>
      <c r="AG89" s="200"/>
      <c r="AH89" s="200"/>
      <c r="AI89" s="207"/>
    </row>
    <row r="90" spans="1:82" ht="15.75" thickBot="1">
      <c r="A90" s="214"/>
      <c r="M90" s="214"/>
      <c r="N90" s="24"/>
      <c r="O90" s="215"/>
      <c r="P90" s="354"/>
      <c r="Q90" s="355"/>
      <c r="R90" s="355"/>
      <c r="S90" s="355"/>
      <c r="T90" s="355"/>
      <c r="U90" s="355"/>
      <c r="V90" s="355"/>
      <c r="W90" s="355"/>
      <c r="X90" s="355"/>
      <c r="Y90" s="356"/>
      <c r="Z90" s="209"/>
      <c r="AA90" s="200"/>
      <c r="AB90" s="200"/>
      <c r="AC90" s="200"/>
      <c r="AD90" s="200"/>
      <c r="AE90" s="200"/>
      <c r="AF90" s="200"/>
      <c r="AG90" s="200"/>
      <c r="AH90" s="200"/>
      <c r="AI90" s="207"/>
    </row>
    <row r="91" spans="1:82" s="232" customFormat="1" ht="17.25" thickTop="1" thickBot="1">
      <c r="A91" s="231"/>
      <c r="M91" s="231"/>
      <c r="N91" s="233"/>
      <c r="O91" s="233"/>
      <c r="P91" s="242" t="s">
        <v>165</v>
      </c>
      <c r="Q91" s="243" t="s">
        <v>164</v>
      </c>
      <c r="R91" s="244" t="s">
        <v>189</v>
      </c>
      <c r="S91" s="243" t="s">
        <v>161</v>
      </c>
      <c r="T91" s="243" t="s">
        <v>162</v>
      </c>
      <c r="U91" s="243" t="s">
        <v>163</v>
      </c>
      <c r="V91" s="244"/>
      <c r="W91" s="244"/>
      <c r="X91" s="244"/>
      <c r="Y91" s="245"/>
      <c r="Z91" s="227"/>
      <c r="AA91" s="227"/>
      <c r="AB91" s="227"/>
      <c r="AC91" s="227"/>
      <c r="AD91" s="227"/>
      <c r="AE91" s="227"/>
      <c r="AF91" s="227"/>
      <c r="AG91" s="227"/>
      <c r="AH91" s="227"/>
      <c r="AI91" s="234"/>
      <c r="AJ91" s="235"/>
      <c r="AK91" s="235"/>
      <c r="AL91" s="235"/>
      <c r="AM91" s="235"/>
      <c r="AN91" s="235"/>
      <c r="AO91" s="235"/>
      <c r="AP91" s="235"/>
      <c r="AQ91" s="235"/>
      <c r="AR91" s="235"/>
      <c r="AS91" s="235"/>
      <c r="AT91" s="235"/>
      <c r="AU91" s="235"/>
      <c r="AV91" s="235"/>
      <c r="AW91" s="235"/>
      <c r="AX91" s="235"/>
      <c r="AY91" s="235"/>
      <c r="AZ91" s="235"/>
      <c r="BA91" s="235"/>
      <c r="BB91" s="235"/>
      <c r="BC91" s="235"/>
      <c r="BD91" s="235"/>
      <c r="BE91" s="235"/>
      <c r="BF91" s="235"/>
      <c r="BG91" s="235"/>
      <c r="BH91" s="235"/>
      <c r="BI91" s="235"/>
      <c r="BJ91" s="235"/>
      <c r="BK91" s="235"/>
      <c r="BL91" s="235"/>
      <c r="BM91" s="235"/>
      <c r="BN91" s="235"/>
      <c r="BO91" s="235"/>
      <c r="BP91" s="235"/>
      <c r="BQ91" s="235"/>
      <c r="BR91" s="235"/>
      <c r="BS91" s="235"/>
      <c r="BT91" s="235"/>
      <c r="BU91" s="235"/>
      <c r="BV91" s="235"/>
      <c r="BW91" s="235"/>
      <c r="BX91" s="235"/>
      <c r="BY91" s="235"/>
      <c r="BZ91" s="235"/>
      <c r="CA91" s="235"/>
      <c r="CB91" s="235"/>
      <c r="CC91" s="235"/>
      <c r="CD91" s="235"/>
    </row>
    <row r="92" spans="1:82" s="232" customFormat="1" ht="45.75" thickTop="1">
      <c r="A92" s="231"/>
      <c r="M92" s="231"/>
      <c r="N92" s="233"/>
      <c r="O92" s="233"/>
      <c r="P92" s="239" t="s">
        <v>195</v>
      </c>
      <c r="Q92" s="240" t="s">
        <v>191</v>
      </c>
      <c r="R92" s="240" t="s">
        <v>197</v>
      </c>
      <c r="S92" s="249">
        <v>873.22</v>
      </c>
      <c r="T92" s="249">
        <v>11.5</v>
      </c>
      <c r="U92" s="249">
        <v>142.6</v>
      </c>
      <c r="V92" s="240"/>
      <c r="W92" s="240"/>
      <c r="X92" s="240"/>
      <c r="Y92" s="241"/>
      <c r="Z92" s="227"/>
      <c r="AA92" s="227"/>
      <c r="AB92" s="227"/>
      <c r="AC92" s="227"/>
      <c r="AD92" s="227"/>
      <c r="AE92" s="227"/>
      <c r="AF92" s="227"/>
      <c r="AG92" s="227"/>
      <c r="AH92" s="227"/>
      <c r="AI92" s="234"/>
      <c r="AJ92" s="235"/>
      <c r="AK92" s="235"/>
      <c r="AL92" s="235"/>
      <c r="AM92" s="235"/>
      <c r="AN92" s="235"/>
      <c r="AO92" s="235"/>
      <c r="AP92" s="235"/>
      <c r="AQ92" s="235"/>
      <c r="AR92" s="235"/>
      <c r="AS92" s="235"/>
      <c r="AT92" s="235"/>
      <c r="AU92" s="235"/>
      <c r="AV92" s="235"/>
      <c r="AW92" s="235"/>
      <c r="AX92" s="235"/>
      <c r="AY92" s="235"/>
      <c r="AZ92" s="235"/>
      <c r="BA92" s="235"/>
      <c r="BB92" s="235"/>
      <c r="BC92" s="235"/>
      <c r="BD92" s="235"/>
      <c r="BE92" s="235"/>
      <c r="BF92" s="235"/>
      <c r="BG92" s="235"/>
      <c r="BH92" s="235"/>
      <c r="BI92" s="235"/>
      <c r="BJ92" s="235"/>
      <c r="BK92" s="235"/>
      <c r="BL92" s="235"/>
      <c r="BM92" s="235"/>
      <c r="BN92" s="235"/>
      <c r="BO92" s="235"/>
      <c r="BP92" s="235"/>
      <c r="BQ92" s="235"/>
      <c r="BR92" s="235"/>
      <c r="BS92" s="235"/>
      <c r="BT92" s="235"/>
      <c r="BU92" s="235"/>
      <c r="BV92" s="235"/>
      <c r="BW92" s="235"/>
      <c r="BX92" s="235"/>
      <c r="BY92" s="235"/>
      <c r="BZ92" s="235"/>
      <c r="CA92" s="235"/>
      <c r="CB92" s="235"/>
      <c r="CC92" s="235"/>
      <c r="CD92" s="235"/>
    </row>
    <row r="93" spans="1:82" s="232" customFormat="1" ht="45">
      <c r="A93" s="231"/>
      <c r="M93" s="231"/>
      <c r="N93" s="233"/>
      <c r="O93" s="233"/>
      <c r="P93" s="237" t="s">
        <v>2</v>
      </c>
      <c r="Q93" s="230" t="s">
        <v>190</v>
      </c>
      <c r="R93" s="230" t="s">
        <v>194</v>
      </c>
      <c r="S93" s="230">
        <v>377.9</v>
      </c>
      <c r="T93" s="249">
        <v>5.25</v>
      </c>
      <c r="U93" s="249">
        <v>93.2</v>
      </c>
      <c r="V93" s="230"/>
      <c r="W93" s="230"/>
      <c r="X93" s="230"/>
      <c r="Y93" s="238"/>
      <c r="Z93" s="227"/>
      <c r="AA93" s="227"/>
      <c r="AB93" s="227"/>
      <c r="AC93" s="227"/>
      <c r="AD93" s="227"/>
      <c r="AE93" s="227"/>
      <c r="AF93" s="227"/>
      <c r="AG93" s="227"/>
      <c r="AH93" s="227"/>
      <c r="AI93" s="234"/>
      <c r="AJ93" s="235"/>
      <c r="AK93" s="235"/>
      <c r="AL93" s="235"/>
      <c r="AM93" s="235"/>
      <c r="AN93" s="235"/>
      <c r="AO93" s="235"/>
      <c r="AP93" s="235"/>
      <c r="AQ93" s="235"/>
      <c r="AR93" s="235"/>
      <c r="AS93" s="235"/>
      <c r="AT93" s="235"/>
      <c r="AU93" s="235"/>
      <c r="AV93" s="235"/>
      <c r="AW93" s="235"/>
      <c r="AX93" s="235"/>
      <c r="AY93" s="235"/>
      <c r="AZ93" s="235"/>
      <c r="BA93" s="235"/>
      <c r="BB93" s="235"/>
      <c r="BC93" s="235"/>
      <c r="BD93" s="235"/>
      <c r="BE93" s="235"/>
      <c r="BF93" s="235"/>
      <c r="BG93" s="235"/>
      <c r="BH93" s="235"/>
      <c r="BI93" s="235"/>
      <c r="BJ93" s="235"/>
      <c r="BK93" s="235"/>
      <c r="BL93" s="235"/>
      <c r="BM93" s="235"/>
      <c r="BN93" s="235"/>
      <c r="BO93" s="235"/>
      <c r="BP93" s="235"/>
      <c r="BQ93" s="235"/>
      <c r="BR93" s="235"/>
      <c r="BS93" s="235"/>
      <c r="BT93" s="235"/>
      <c r="BU93" s="235"/>
      <c r="BV93" s="235"/>
      <c r="BW93" s="235"/>
      <c r="BX93" s="235"/>
      <c r="BY93" s="235"/>
      <c r="BZ93" s="235"/>
      <c r="CA93" s="235"/>
      <c r="CB93" s="235"/>
      <c r="CC93" s="235"/>
      <c r="CD93" s="235"/>
    </row>
    <row r="94" spans="1:82" s="232" customFormat="1" ht="30">
      <c r="A94" s="231"/>
      <c r="M94" s="231"/>
      <c r="N94" s="233"/>
      <c r="O94" s="233"/>
      <c r="P94" s="237" t="s">
        <v>2</v>
      </c>
      <c r="Q94" s="230" t="s">
        <v>193</v>
      </c>
      <c r="R94" s="230" t="s">
        <v>198</v>
      </c>
      <c r="S94" s="249">
        <v>759</v>
      </c>
      <c r="T94" s="249">
        <v>9.75</v>
      </c>
      <c r="U94" s="249">
        <v>187.5</v>
      </c>
      <c r="V94" s="230"/>
      <c r="W94" s="230"/>
      <c r="X94" s="230"/>
      <c r="Y94" s="238"/>
      <c r="Z94" s="227"/>
      <c r="AA94" s="227"/>
      <c r="AB94" s="227"/>
      <c r="AC94" s="227"/>
      <c r="AD94" s="227"/>
      <c r="AE94" s="227"/>
      <c r="AF94" s="227"/>
      <c r="AG94" s="227"/>
      <c r="AH94" s="227"/>
      <c r="AI94" s="234"/>
      <c r="AJ94" s="235"/>
      <c r="AK94" s="235"/>
      <c r="AL94" s="235"/>
      <c r="AM94" s="235"/>
      <c r="AN94" s="235"/>
      <c r="AO94" s="235"/>
      <c r="AP94" s="235"/>
      <c r="AQ94" s="235"/>
      <c r="AR94" s="235"/>
      <c r="AS94" s="235"/>
      <c r="AT94" s="235"/>
      <c r="AU94" s="235"/>
      <c r="AV94" s="235"/>
      <c r="AW94" s="235"/>
      <c r="AX94" s="235"/>
      <c r="AY94" s="235"/>
      <c r="AZ94" s="235"/>
      <c r="BA94" s="235"/>
      <c r="BB94" s="235"/>
      <c r="BC94" s="235"/>
      <c r="BD94" s="235"/>
      <c r="BE94" s="235"/>
      <c r="BF94" s="235"/>
      <c r="BG94" s="235"/>
      <c r="BH94" s="235"/>
      <c r="BI94" s="235"/>
      <c r="BJ94" s="235"/>
      <c r="BK94" s="235"/>
      <c r="BL94" s="235"/>
      <c r="BM94" s="235"/>
      <c r="BN94" s="235"/>
      <c r="BO94" s="235"/>
      <c r="BP94" s="235"/>
      <c r="BQ94" s="235"/>
      <c r="BR94" s="235"/>
      <c r="BS94" s="235"/>
      <c r="BT94" s="235"/>
      <c r="BU94" s="235"/>
      <c r="BV94" s="235"/>
      <c r="BW94" s="235"/>
      <c r="BX94" s="235"/>
      <c r="BY94" s="235"/>
      <c r="BZ94" s="235"/>
      <c r="CA94" s="235"/>
      <c r="CB94" s="235"/>
      <c r="CC94" s="235"/>
      <c r="CD94" s="235"/>
    </row>
    <row r="95" spans="1:82" s="232" customFormat="1" ht="45">
      <c r="A95" s="231"/>
      <c r="M95" s="231"/>
      <c r="N95" s="233"/>
      <c r="O95" s="233"/>
      <c r="P95" s="237" t="s">
        <v>196</v>
      </c>
      <c r="Q95" s="230" t="s">
        <v>192</v>
      </c>
      <c r="R95" s="230" t="s">
        <v>199</v>
      </c>
      <c r="S95" s="249">
        <v>995.86</v>
      </c>
      <c r="T95" s="249">
        <v>12.8</v>
      </c>
      <c r="U95" s="249">
        <v>142.6</v>
      </c>
      <c r="V95" s="230"/>
      <c r="W95" s="230"/>
      <c r="X95" s="230"/>
      <c r="Y95" s="238"/>
      <c r="Z95" s="227"/>
      <c r="AA95" s="227"/>
      <c r="AB95" s="227"/>
      <c r="AC95" s="227"/>
      <c r="AD95" s="227"/>
      <c r="AE95" s="227"/>
      <c r="AF95" s="227"/>
      <c r="AG95" s="227"/>
      <c r="AH95" s="227"/>
      <c r="AI95" s="234"/>
      <c r="AJ95" s="235"/>
      <c r="AK95" s="235"/>
      <c r="AL95" s="235"/>
      <c r="AM95" s="235"/>
      <c r="AN95" s="235"/>
      <c r="AO95" s="235"/>
      <c r="AP95" s="235"/>
      <c r="AQ95" s="235"/>
      <c r="AR95" s="235"/>
      <c r="AS95" s="235"/>
      <c r="AT95" s="235"/>
      <c r="AU95" s="235"/>
      <c r="AV95" s="235"/>
      <c r="AW95" s="235"/>
      <c r="AX95" s="235"/>
      <c r="AY95" s="235"/>
      <c r="AZ95" s="235"/>
      <c r="BA95" s="235"/>
      <c r="BB95" s="235"/>
      <c r="BC95" s="235"/>
      <c r="BD95" s="235"/>
      <c r="BE95" s="235"/>
      <c r="BF95" s="235"/>
      <c r="BG95" s="235"/>
      <c r="BH95" s="235"/>
      <c r="BI95" s="235"/>
      <c r="BJ95" s="235"/>
      <c r="BK95" s="235"/>
      <c r="BL95" s="235"/>
      <c r="BM95" s="235"/>
      <c r="BN95" s="235"/>
      <c r="BO95" s="235"/>
      <c r="BP95" s="235"/>
      <c r="BQ95" s="235"/>
      <c r="BR95" s="235"/>
      <c r="BS95" s="235"/>
      <c r="BT95" s="235"/>
      <c r="BU95" s="235"/>
      <c r="BV95" s="235"/>
      <c r="BW95" s="235"/>
      <c r="BX95" s="235"/>
      <c r="BY95" s="235"/>
      <c r="BZ95" s="235"/>
      <c r="CA95" s="235"/>
      <c r="CB95" s="235"/>
      <c r="CC95" s="235"/>
      <c r="CD95" s="235"/>
    </row>
    <row r="96" spans="1:82" s="232" customFormat="1">
      <c r="A96" s="231"/>
      <c r="M96" s="231"/>
      <c r="N96" s="233"/>
      <c r="O96" s="236"/>
      <c r="P96" s="226"/>
      <c r="Q96" s="227"/>
      <c r="R96" s="227"/>
      <c r="S96" s="227"/>
      <c r="T96" s="227"/>
      <c r="U96" s="227"/>
      <c r="V96" s="227"/>
      <c r="W96" s="227"/>
      <c r="X96" s="227"/>
      <c r="Y96" s="234"/>
      <c r="Z96" s="226"/>
      <c r="AA96" s="227"/>
      <c r="AB96" s="227"/>
      <c r="AC96" s="227"/>
      <c r="AD96" s="227"/>
      <c r="AE96" s="227"/>
      <c r="AF96" s="227"/>
      <c r="AG96" s="227"/>
      <c r="AH96" s="227"/>
      <c r="AI96" s="234"/>
      <c r="AJ96" s="235"/>
      <c r="AK96" s="235"/>
      <c r="AL96" s="235"/>
      <c r="AM96" s="235"/>
      <c r="AN96" s="235"/>
      <c r="AO96" s="235"/>
      <c r="AP96" s="235"/>
      <c r="AQ96" s="235"/>
      <c r="AR96" s="235"/>
      <c r="AS96" s="235"/>
      <c r="AT96" s="235"/>
      <c r="AU96" s="235"/>
      <c r="AV96" s="235"/>
      <c r="AW96" s="235"/>
      <c r="AX96" s="235"/>
      <c r="AY96" s="235"/>
      <c r="AZ96" s="235"/>
      <c r="BA96" s="235"/>
      <c r="BB96" s="235"/>
      <c r="BC96" s="235"/>
      <c r="BD96" s="235"/>
      <c r="BE96" s="235"/>
      <c r="BF96" s="235"/>
      <c r="BG96" s="235"/>
      <c r="BH96" s="235"/>
      <c r="BI96" s="235"/>
      <c r="BJ96" s="235"/>
      <c r="BK96" s="235"/>
      <c r="BL96" s="235"/>
      <c r="BM96" s="235"/>
      <c r="BN96" s="235"/>
      <c r="BO96" s="235"/>
      <c r="BP96" s="235"/>
      <c r="BQ96" s="235"/>
      <c r="BR96" s="235"/>
      <c r="BS96" s="235"/>
      <c r="BT96" s="235"/>
      <c r="BU96" s="235"/>
      <c r="BV96" s="235"/>
      <c r="BW96" s="235"/>
      <c r="BX96" s="235"/>
      <c r="BY96" s="235"/>
      <c r="BZ96" s="235"/>
      <c r="CA96" s="235"/>
      <c r="CB96" s="235"/>
      <c r="CC96" s="235"/>
      <c r="CD96" s="235"/>
    </row>
    <row r="97" spans="1:82" s="232" customFormat="1">
      <c r="A97" s="231"/>
      <c r="M97" s="231"/>
      <c r="N97" s="233"/>
      <c r="O97" s="236"/>
      <c r="P97" s="226"/>
      <c r="Q97" s="227"/>
      <c r="R97" s="227"/>
      <c r="S97" s="227"/>
      <c r="T97" s="227"/>
      <c r="U97" s="227"/>
      <c r="V97" s="227"/>
      <c r="W97" s="227"/>
      <c r="X97" s="227"/>
      <c r="Y97" s="234"/>
      <c r="Z97" s="226"/>
      <c r="AA97" s="227"/>
      <c r="AB97" s="227"/>
      <c r="AC97" s="227"/>
      <c r="AD97" s="227"/>
      <c r="AE97" s="227"/>
      <c r="AF97" s="227"/>
      <c r="AG97" s="227"/>
      <c r="AH97" s="227"/>
      <c r="AI97" s="234"/>
      <c r="AJ97" s="235"/>
      <c r="AK97" s="235"/>
      <c r="AL97" s="235"/>
      <c r="AM97" s="235"/>
      <c r="AN97" s="235"/>
      <c r="AO97" s="235"/>
      <c r="AP97" s="235"/>
      <c r="AQ97" s="235"/>
      <c r="AR97" s="235"/>
      <c r="AS97" s="235"/>
      <c r="AT97" s="235"/>
      <c r="AU97" s="235"/>
      <c r="AV97" s="235"/>
      <c r="AW97" s="235"/>
      <c r="AX97" s="235"/>
      <c r="AY97" s="235"/>
      <c r="AZ97" s="235"/>
      <c r="BA97" s="235"/>
      <c r="BB97" s="235"/>
      <c r="BC97" s="235"/>
      <c r="BD97" s="235"/>
      <c r="BE97" s="235"/>
      <c r="BF97" s="235"/>
      <c r="BG97" s="235"/>
      <c r="BH97" s="235"/>
      <c r="BI97" s="235"/>
      <c r="BJ97" s="235"/>
      <c r="BK97" s="235"/>
      <c r="BL97" s="235"/>
      <c r="BM97" s="235"/>
      <c r="BN97" s="235"/>
      <c r="BO97" s="235"/>
      <c r="BP97" s="235"/>
      <c r="BQ97" s="235"/>
      <c r="BR97" s="235"/>
      <c r="BS97" s="235"/>
      <c r="BT97" s="235"/>
      <c r="BU97" s="235"/>
      <c r="BV97" s="235"/>
      <c r="BW97" s="235"/>
      <c r="BX97" s="235"/>
      <c r="BY97" s="235"/>
      <c r="BZ97" s="235"/>
      <c r="CA97" s="235"/>
      <c r="CB97" s="235"/>
      <c r="CC97" s="235"/>
      <c r="CD97" s="235"/>
    </row>
    <row r="98" spans="1:82" s="232" customFormat="1">
      <c r="A98" s="231"/>
      <c r="M98" s="231"/>
      <c r="N98" s="233"/>
      <c r="O98" s="236"/>
      <c r="P98" s="226"/>
      <c r="Q98" s="227"/>
      <c r="R98" s="227"/>
      <c r="S98" s="227"/>
      <c r="T98" s="227"/>
      <c r="U98" s="227"/>
      <c r="V98" s="227"/>
      <c r="W98" s="227"/>
      <c r="X98" s="227"/>
      <c r="Y98" s="234"/>
      <c r="Z98" s="226"/>
      <c r="AA98" s="227"/>
      <c r="AB98" s="227"/>
      <c r="AC98" s="227"/>
      <c r="AD98" s="227"/>
      <c r="AE98" s="227"/>
      <c r="AF98" s="227"/>
      <c r="AG98" s="227"/>
      <c r="AH98" s="227"/>
      <c r="AI98" s="234"/>
      <c r="AJ98" s="235"/>
      <c r="AK98" s="235"/>
      <c r="AL98" s="235"/>
      <c r="AM98" s="235"/>
      <c r="AN98" s="235"/>
      <c r="AO98" s="235"/>
      <c r="AP98" s="235"/>
      <c r="AQ98" s="235"/>
      <c r="AR98" s="235"/>
      <c r="AS98" s="235"/>
      <c r="AT98" s="235"/>
      <c r="AU98" s="235"/>
      <c r="AV98" s="235"/>
      <c r="AW98" s="235"/>
      <c r="AX98" s="235"/>
      <c r="AY98" s="235"/>
      <c r="AZ98" s="235"/>
      <c r="BA98" s="235"/>
      <c r="BB98" s="235"/>
      <c r="BC98" s="235"/>
      <c r="BD98" s="235"/>
      <c r="BE98" s="235"/>
      <c r="BF98" s="235"/>
      <c r="BG98" s="235"/>
      <c r="BH98" s="235"/>
      <c r="BI98" s="235"/>
      <c r="BJ98" s="235"/>
      <c r="BK98" s="235"/>
      <c r="BL98" s="235"/>
      <c r="BM98" s="235"/>
      <c r="BN98" s="235"/>
      <c r="BO98" s="235"/>
      <c r="BP98" s="235"/>
      <c r="BQ98" s="235"/>
      <c r="BR98" s="235"/>
      <c r="BS98" s="235"/>
      <c r="BT98" s="235"/>
      <c r="BU98" s="235"/>
      <c r="BV98" s="235"/>
      <c r="BW98" s="235"/>
      <c r="BX98" s="235"/>
      <c r="BY98" s="235"/>
      <c r="BZ98" s="235"/>
      <c r="CA98" s="235"/>
      <c r="CB98" s="235"/>
      <c r="CC98" s="235"/>
      <c r="CD98" s="235"/>
    </row>
    <row r="99" spans="1:82" s="232" customFormat="1">
      <c r="A99" s="231"/>
      <c r="M99" s="231"/>
      <c r="N99" s="233"/>
      <c r="O99" s="236"/>
      <c r="P99" s="226"/>
      <c r="Q99" s="227"/>
      <c r="R99" s="227"/>
      <c r="S99" s="227"/>
      <c r="T99" s="227"/>
      <c r="U99" s="227"/>
      <c r="V99" s="227"/>
      <c r="W99" s="227"/>
      <c r="X99" s="227"/>
      <c r="Y99" s="234"/>
      <c r="Z99" s="226"/>
      <c r="AA99" s="227"/>
      <c r="AB99" s="227"/>
      <c r="AC99" s="227"/>
      <c r="AD99" s="227"/>
      <c r="AE99" s="227"/>
      <c r="AF99" s="227"/>
      <c r="AG99" s="227"/>
      <c r="AH99" s="227"/>
      <c r="AI99" s="234"/>
      <c r="AJ99" s="235"/>
      <c r="AK99" s="235"/>
      <c r="AL99" s="235"/>
      <c r="AM99" s="235"/>
      <c r="AN99" s="235"/>
      <c r="AO99" s="235"/>
      <c r="AP99" s="235"/>
      <c r="AQ99" s="235"/>
      <c r="AR99" s="235"/>
      <c r="AS99" s="235"/>
      <c r="AT99" s="235"/>
      <c r="AU99" s="235"/>
      <c r="AV99" s="235"/>
      <c r="AW99" s="235"/>
      <c r="AX99" s="235"/>
      <c r="AY99" s="235"/>
      <c r="AZ99" s="235"/>
      <c r="BA99" s="235"/>
      <c r="BB99" s="235"/>
      <c r="BC99" s="235"/>
      <c r="BD99" s="235"/>
      <c r="BE99" s="235"/>
      <c r="BF99" s="235"/>
      <c r="BG99" s="235"/>
      <c r="BH99" s="235"/>
      <c r="BI99" s="235"/>
      <c r="BJ99" s="235"/>
      <c r="BK99" s="235"/>
      <c r="BL99" s="235"/>
      <c r="BM99" s="235"/>
      <c r="BN99" s="235"/>
      <c r="BO99" s="235"/>
      <c r="BP99" s="235"/>
      <c r="BQ99" s="235"/>
      <c r="BR99" s="235"/>
      <c r="BS99" s="235"/>
      <c r="BT99" s="235"/>
      <c r="BU99" s="235"/>
      <c r="BV99" s="235"/>
      <c r="BW99" s="235"/>
      <c r="BX99" s="235"/>
      <c r="BY99" s="235"/>
      <c r="BZ99" s="235"/>
      <c r="CA99" s="235"/>
      <c r="CB99" s="235"/>
      <c r="CC99" s="235"/>
      <c r="CD99" s="235"/>
    </row>
    <row r="100" spans="1:82" s="232" customFormat="1">
      <c r="A100" s="231"/>
      <c r="M100" s="231"/>
      <c r="N100" s="233"/>
      <c r="O100" s="236"/>
      <c r="P100" s="226"/>
      <c r="Q100" s="227"/>
      <c r="R100" s="227"/>
      <c r="S100" s="227"/>
      <c r="T100" s="227"/>
      <c r="U100" s="227"/>
      <c r="V100" s="227"/>
      <c r="W100" s="227"/>
      <c r="X100" s="227"/>
      <c r="Y100" s="234"/>
      <c r="Z100" s="226"/>
      <c r="AA100" s="227"/>
      <c r="AB100" s="227"/>
      <c r="AC100" s="227"/>
      <c r="AD100" s="227"/>
      <c r="AE100" s="227"/>
      <c r="AF100" s="227"/>
      <c r="AG100" s="227"/>
      <c r="AH100" s="227"/>
      <c r="AI100" s="234"/>
      <c r="AJ100" s="235"/>
      <c r="AK100" s="235"/>
      <c r="AL100" s="235"/>
      <c r="AM100" s="235"/>
      <c r="AN100" s="235"/>
      <c r="AO100" s="235"/>
      <c r="AP100" s="235"/>
      <c r="AQ100" s="235"/>
      <c r="AR100" s="235"/>
      <c r="AS100" s="235"/>
      <c r="AT100" s="235"/>
      <c r="AU100" s="235"/>
      <c r="AV100" s="235"/>
      <c r="AW100" s="235"/>
      <c r="AX100" s="235"/>
      <c r="AY100" s="235"/>
      <c r="AZ100" s="235"/>
      <c r="BA100" s="235"/>
      <c r="BB100" s="235"/>
      <c r="BC100" s="235"/>
      <c r="BD100" s="235"/>
      <c r="BE100" s="235"/>
      <c r="BF100" s="235"/>
      <c r="BG100" s="235"/>
      <c r="BH100" s="235"/>
      <c r="BI100" s="235"/>
      <c r="BJ100" s="235"/>
      <c r="BK100" s="235"/>
      <c r="BL100" s="235"/>
      <c r="BM100" s="235"/>
      <c r="BN100" s="235"/>
      <c r="BO100" s="235"/>
      <c r="BP100" s="235"/>
      <c r="BQ100" s="235"/>
      <c r="BR100" s="235"/>
      <c r="BS100" s="235"/>
      <c r="BT100" s="235"/>
      <c r="BU100" s="235"/>
      <c r="BV100" s="235"/>
      <c r="BW100" s="235"/>
      <c r="BX100" s="235"/>
      <c r="BY100" s="235"/>
      <c r="BZ100" s="235"/>
      <c r="CA100" s="235"/>
      <c r="CB100" s="235"/>
      <c r="CC100" s="235"/>
      <c r="CD100" s="235"/>
    </row>
    <row r="101" spans="1:82" s="232" customFormat="1">
      <c r="A101" s="231"/>
      <c r="M101" s="231"/>
      <c r="N101" s="233"/>
      <c r="O101" s="236"/>
      <c r="P101" s="226"/>
      <c r="Q101" s="235"/>
      <c r="R101" s="227"/>
      <c r="S101" s="227"/>
      <c r="T101" s="227"/>
      <c r="U101" s="227"/>
      <c r="V101" s="227"/>
      <c r="W101" s="227"/>
      <c r="X101" s="227"/>
      <c r="Y101" s="234"/>
      <c r="Z101" s="226"/>
      <c r="AA101" s="227"/>
      <c r="AB101" s="227"/>
      <c r="AC101" s="227"/>
      <c r="AD101" s="227"/>
      <c r="AE101" s="227"/>
      <c r="AF101" s="227"/>
      <c r="AG101" s="227"/>
      <c r="AH101" s="227"/>
      <c r="AI101" s="234"/>
      <c r="AJ101" s="235"/>
      <c r="AK101" s="235"/>
      <c r="AL101" s="235"/>
      <c r="AM101" s="235"/>
      <c r="AN101" s="235"/>
      <c r="AO101" s="235"/>
      <c r="AP101" s="235"/>
      <c r="AQ101" s="235"/>
      <c r="AR101" s="235"/>
      <c r="AS101" s="235"/>
      <c r="AT101" s="235"/>
      <c r="AU101" s="235"/>
      <c r="AV101" s="235"/>
      <c r="AW101" s="235"/>
      <c r="AX101" s="235"/>
      <c r="AY101" s="235"/>
      <c r="AZ101" s="235"/>
      <c r="BA101" s="235"/>
      <c r="BB101" s="235"/>
      <c r="BC101" s="235"/>
      <c r="BD101" s="235"/>
      <c r="BE101" s="235"/>
      <c r="BF101" s="235"/>
      <c r="BG101" s="235"/>
      <c r="BH101" s="235"/>
      <c r="BI101" s="235"/>
      <c r="BJ101" s="235"/>
      <c r="BK101" s="235"/>
      <c r="BL101" s="235"/>
      <c r="BM101" s="235"/>
      <c r="BN101" s="235"/>
      <c r="BO101" s="235"/>
      <c r="BP101" s="235"/>
      <c r="BQ101" s="235"/>
      <c r="BR101" s="235"/>
      <c r="BS101" s="235"/>
      <c r="BT101" s="235"/>
      <c r="BU101" s="235"/>
      <c r="BV101" s="235"/>
      <c r="BW101" s="235"/>
      <c r="BX101" s="235"/>
      <c r="BY101" s="235"/>
      <c r="BZ101" s="235"/>
      <c r="CA101" s="235"/>
      <c r="CB101" s="235"/>
      <c r="CC101" s="235"/>
      <c r="CD101" s="235"/>
    </row>
    <row r="102" spans="1:82" s="232" customFormat="1">
      <c r="A102" s="231"/>
      <c r="M102" s="231"/>
      <c r="N102" s="233"/>
      <c r="O102" s="236"/>
      <c r="P102" s="226"/>
      <c r="Q102" s="235"/>
      <c r="R102" s="227"/>
      <c r="S102" s="227"/>
      <c r="T102" s="227"/>
      <c r="U102" s="227"/>
      <c r="V102" s="227"/>
      <c r="W102" s="227"/>
      <c r="X102" s="227"/>
      <c r="Y102" s="234"/>
      <c r="Z102" s="226"/>
      <c r="AA102" s="227"/>
      <c r="AB102" s="227"/>
      <c r="AC102" s="227"/>
      <c r="AD102" s="227"/>
      <c r="AE102" s="227"/>
      <c r="AF102" s="227"/>
      <c r="AG102" s="227"/>
      <c r="AH102" s="227"/>
      <c r="AI102" s="234"/>
      <c r="AJ102" s="235"/>
      <c r="AK102" s="235"/>
      <c r="AL102" s="235"/>
      <c r="AM102" s="235"/>
      <c r="AN102" s="235"/>
      <c r="AO102" s="235"/>
      <c r="AP102" s="235"/>
      <c r="AQ102" s="235"/>
      <c r="AR102" s="235"/>
      <c r="AS102" s="235"/>
      <c r="AT102" s="235"/>
      <c r="AU102" s="235"/>
      <c r="AV102" s="235"/>
      <c r="AW102" s="235"/>
      <c r="AX102" s="235"/>
      <c r="AY102" s="235"/>
      <c r="AZ102" s="235"/>
      <c r="BA102" s="235"/>
      <c r="BB102" s="235"/>
      <c r="BC102" s="235"/>
      <c r="BD102" s="235"/>
      <c r="BE102" s="235"/>
      <c r="BF102" s="235"/>
      <c r="BG102" s="235"/>
      <c r="BH102" s="235"/>
      <c r="BI102" s="235"/>
      <c r="BJ102" s="235"/>
      <c r="BK102" s="235"/>
      <c r="BL102" s="235"/>
      <c r="BM102" s="235"/>
      <c r="BN102" s="235"/>
      <c r="BO102" s="235"/>
      <c r="BP102" s="235"/>
      <c r="BQ102" s="235"/>
      <c r="BR102" s="235"/>
      <c r="BS102" s="235"/>
      <c r="BT102" s="235"/>
      <c r="BU102" s="235"/>
      <c r="BV102" s="235"/>
      <c r="BW102" s="235"/>
      <c r="BX102" s="235"/>
      <c r="BY102" s="235"/>
      <c r="BZ102" s="235"/>
      <c r="CA102" s="235"/>
      <c r="CB102" s="235"/>
      <c r="CC102" s="235"/>
      <c r="CD102" s="235"/>
    </row>
    <row r="103" spans="1:82" s="232" customFormat="1">
      <c r="A103" s="231"/>
      <c r="M103" s="231"/>
      <c r="N103" s="233"/>
      <c r="O103" s="236"/>
      <c r="P103" s="226"/>
      <c r="Q103" s="235"/>
      <c r="R103" s="227"/>
      <c r="S103" s="227"/>
      <c r="T103" s="227"/>
      <c r="U103" s="227"/>
      <c r="V103" s="227"/>
      <c r="W103" s="227"/>
      <c r="X103" s="227"/>
      <c r="Y103" s="234"/>
      <c r="Z103" s="226"/>
      <c r="AA103" s="227"/>
      <c r="AB103" s="227"/>
      <c r="AC103" s="227"/>
      <c r="AD103" s="227"/>
      <c r="AE103" s="227"/>
      <c r="AF103" s="227"/>
      <c r="AG103" s="227"/>
      <c r="AH103" s="227"/>
      <c r="AI103" s="234"/>
      <c r="AJ103" s="235"/>
      <c r="AK103" s="235"/>
      <c r="AL103" s="235"/>
      <c r="AM103" s="235"/>
      <c r="AN103" s="235"/>
      <c r="AO103" s="235"/>
      <c r="AP103" s="235"/>
      <c r="AQ103" s="235"/>
      <c r="AR103" s="235"/>
      <c r="AS103" s="235"/>
      <c r="AT103" s="235"/>
      <c r="AU103" s="235"/>
      <c r="AV103" s="235"/>
      <c r="AW103" s="235"/>
      <c r="AX103" s="235"/>
      <c r="AY103" s="235"/>
      <c r="AZ103" s="235"/>
      <c r="BA103" s="235"/>
      <c r="BB103" s="235"/>
      <c r="BC103" s="235"/>
      <c r="BD103" s="235"/>
      <c r="BE103" s="235"/>
      <c r="BF103" s="235"/>
      <c r="BG103" s="235"/>
      <c r="BH103" s="235"/>
      <c r="BI103" s="235"/>
      <c r="BJ103" s="235"/>
      <c r="BK103" s="235"/>
      <c r="BL103" s="235"/>
      <c r="BM103" s="235"/>
      <c r="BN103" s="235"/>
      <c r="BO103" s="235"/>
      <c r="BP103" s="235"/>
      <c r="BQ103" s="235"/>
      <c r="BR103" s="235"/>
      <c r="BS103" s="235"/>
      <c r="BT103" s="235"/>
      <c r="BU103" s="235"/>
      <c r="BV103" s="235"/>
      <c r="BW103" s="235"/>
      <c r="BX103" s="235"/>
      <c r="BY103" s="235"/>
      <c r="BZ103" s="235"/>
      <c r="CA103" s="235"/>
      <c r="CB103" s="235"/>
      <c r="CC103" s="235"/>
      <c r="CD103" s="235"/>
    </row>
    <row r="104" spans="1:82" s="232" customFormat="1">
      <c r="A104" s="231"/>
      <c r="M104" s="231"/>
      <c r="N104" s="233"/>
      <c r="O104" s="236"/>
      <c r="P104" s="226"/>
      <c r="Q104" s="235"/>
      <c r="R104" s="235"/>
      <c r="S104" s="227"/>
      <c r="T104" s="227"/>
      <c r="U104" s="227"/>
      <c r="V104" s="227"/>
      <c r="W104" s="227"/>
      <c r="X104" s="227"/>
      <c r="Y104" s="234"/>
      <c r="Z104" s="226"/>
      <c r="AA104" s="227"/>
      <c r="AB104" s="227"/>
      <c r="AC104" s="227"/>
      <c r="AD104" s="227"/>
      <c r="AE104" s="227"/>
      <c r="AF104" s="227"/>
      <c r="AG104" s="227"/>
      <c r="AH104" s="227"/>
      <c r="AI104" s="234"/>
      <c r="AJ104" s="235"/>
      <c r="AK104" s="235"/>
      <c r="AL104" s="235"/>
      <c r="AM104" s="235"/>
      <c r="AN104" s="235"/>
      <c r="AO104" s="235"/>
      <c r="AP104" s="235"/>
      <c r="AQ104" s="235"/>
      <c r="AR104" s="235"/>
      <c r="AS104" s="235"/>
      <c r="AT104" s="235"/>
      <c r="AU104" s="235"/>
      <c r="AV104" s="235"/>
      <c r="AW104" s="235"/>
      <c r="AX104" s="235"/>
      <c r="AY104" s="235"/>
      <c r="AZ104" s="235"/>
      <c r="BA104" s="235"/>
      <c r="BB104" s="235"/>
      <c r="BC104" s="235"/>
      <c r="BD104" s="235"/>
      <c r="BE104" s="235"/>
      <c r="BF104" s="235"/>
      <c r="BG104" s="235"/>
      <c r="BH104" s="235"/>
      <c r="BI104" s="235"/>
      <c r="BJ104" s="235"/>
      <c r="BK104" s="235"/>
      <c r="BL104" s="235"/>
      <c r="BM104" s="235"/>
      <c r="BN104" s="235"/>
      <c r="BO104" s="235"/>
      <c r="BP104" s="235"/>
      <c r="BQ104" s="235"/>
      <c r="BR104" s="235"/>
      <c r="BS104" s="235"/>
      <c r="BT104" s="235"/>
      <c r="BU104" s="235"/>
      <c r="BV104" s="235"/>
      <c r="BW104" s="235"/>
      <c r="BX104" s="235"/>
      <c r="BY104" s="235"/>
      <c r="BZ104" s="235"/>
      <c r="CA104" s="235"/>
      <c r="CB104" s="235"/>
      <c r="CC104" s="235"/>
      <c r="CD104" s="235"/>
    </row>
    <row r="105" spans="1:82" s="232" customFormat="1">
      <c r="A105" s="231"/>
      <c r="M105" s="231"/>
      <c r="N105" s="233"/>
      <c r="O105" s="236"/>
      <c r="P105" s="226"/>
      <c r="Q105" s="235"/>
      <c r="R105" s="227"/>
      <c r="S105" s="227"/>
      <c r="T105" s="227"/>
      <c r="U105" s="227"/>
      <c r="V105" s="227"/>
      <c r="W105" s="227"/>
      <c r="X105" s="227"/>
      <c r="Y105" s="234"/>
      <c r="Z105" s="226"/>
      <c r="AA105" s="227"/>
      <c r="AB105" s="227"/>
      <c r="AC105" s="227"/>
      <c r="AD105" s="227"/>
      <c r="AE105" s="227"/>
      <c r="AF105" s="227"/>
      <c r="AG105" s="227"/>
      <c r="AH105" s="227"/>
      <c r="AI105" s="234"/>
      <c r="AJ105" s="235"/>
      <c r="AK105" s="235"/>
      <c r="AL105" s="235"/>
      <c r="AM105" s="235"/>
      <c r="AN105" s="235"/>
      <c r="AO105" s="235"/>
      <c r="AP105" s="235"/>
      <c r="AQ105" s="235"/>
      <c r="AR105" s="235"/>
      <c r="AS105" s="235"/>
      <c r="AT105" s="235"/>
      <c r="AU105" s="235"/>
      <c r="AV105" s="235"/>
      <c r="AW105" s="235"/>
      <c r="AX105" s="235"/>
      <c r="AY105" s="235"/>
      <c r="AZ105" s="235"/>
      <c r="BA105" s="235"/>
      <c r="BB105" s="235"/>
      <c r="BC105" s="235"/>
      <c r="BD105" s="235"/>
      <c r="BE105" s="235"/>
      <c r="BF105" s="235"/>
      <c r="BG105" s="235"/>
      <c r="BH105" s="235"/>
      <c r="BI105" s="235"/>
      <c r="BJ105" s="235"/>
      <c r="BK105" s="235"/>
      <c r="BL105" s="235"/>
      <c r="BM105" s="235"/>
      <c r="BN105" s="235"/>
      <c r="BO105" s="235"/>
      <c r="BP105" s="235"/>
      <c r="BQ105" s="235"/>
      <c r="BR105" s="235"/>
      <c r="BS105" s="235"/>
      <c r="BT105" s="235"/>
      <c r="BU105" s="235"/>
      <c r="BV105" s="235"/>
      <c r="BW105" s="235"/>
      <c r="BX105" s="235"/>
      <c r="BY105" s="235"/>
      <c r="BZ105" s="235"/>
      <c r="CA105" s="235"/>
      <c r="CB105" s="235"/>
      <c r="CC105" s="235"/>
      <c r="CD105" s="235"/>
    </row>
    <row r="106" spans="1:82" s="232" customFormat="1">
      <c r="A106" s="231"/>
      <c r="M106" s="231"/>
      <c r="N106" s="233"/>
      <c r="O106" s="236"/>
      <c r="P106" s="226"/>
      <c r="Q106" s="227"/>
      <c r="R106" s="227"/>
      <c r="S106" s="227"/>
      <c r="T106" s="227"/>
      <c r="U106" s="227"/>
      <c r="V106" s="227"/>
      <c r="W106" s="227"/>
      <c r="X106" s="227"/>
      <c r="Y106" s="234"/>
      <c r="Z106" s="226"/>
      <c r="AA106" s="227"/>
      <c r="AB106" s="227"/>
      <c r="AC106" s="227"/>
      <c r="AD106" s="227"/>
      <c r="AE106" s="227"/>
      <c r="AF106" s="227"/>
      <c r="AG106" s="227"/>
      <c r="AH106" s="227"/>
      <c r="AI106" s="234"/>
      <c r="AJ106" s="235"/>
      <c r="AK106" s="235"/>
      <c r="AL106" s="235"/>
      <c r="AM106" s="235"/>
      <c r="AN106" s="235"/>
      <c r="AO106" s="235"/>
      <c r="AP106" s="235"/>
      <c r="AQ106" s="235"/>
      <c r="AR106" s="235"/>
      <c r="AS106" s="235"/>
      <c r="AT106" s="235"/>
      <c r="AU106" s="235"/>
      <c r="AV106" s="235"/>
      <c r="AW106" s="235"/>
      <c r="AX106" s="235"/>
      <c r="AY106" s="235"/>
      <c r="AZ106" s="235"/>
      <c r="BA106" s="235"/>
      <c r="BB106" s="235"/>
      <c r="BC106" s="235"/>
      <c r="BD106" s="235"/>
      <c r="BE106" s="235"/>
      <c r="BF106" s="235"/>
      <c r="BG106" s="235"/>
      <c r="BH106" s="235"/>
      <c r="BI106" s="235"/>
      <c r="BJ106" s="235"/>
      <c r="BK106" s="235"/>
      <c r="BL106" s="235"/>
      <c r="BM106" s="235"/>
      <c r="BN106" s="235"/>
      <c r="BO106" s="235"/>
      <c r="BP106" s="235"/>
      <c r="BQ106" s="235"/>
      <c r="BR106" s="235"/>
      <c r="BS106" s="235"/>
      <c r="BT106" s="235"/>
      <c r="BU106" s="235"/>
      <c r="BV106" s="235"/>
      <c r="BW106" s="235"/>
      <c r="BX106" s="235"/>
      <c r="BY106" s="235"/>
      <c r="BZ106" s="235"/>
      <c r="CA106" s="235"/>
      <c r="CB106" s="235"/>
      <c r="CC106" s="235"/>
      <c r="CD106" s="235"/>
    </row>
    <row r="107" spans="1:82" s="232" customFormat="1">
      <c r="A107" s="231"/>
      <c r="M107" s="231"/>
      <c r="N107" s="233"/>
      <c r="O107" s="236"/>
      <c r="P107" s="226"/>
      <c r="Q107" s="227"/>
      <c r="R107" s="227"/>
      <c r="S107" s="227"/>
      <c r="T107" s="227"/>
      <c r="U107" s="227"/>
      <c r="V107" s="227"/>
      <c r="W107" s="227"/>
      <c r="X107" s="227"/>
      <c r="Y107" s="234"/>
      <c r="Z107" s="226"/>
      <c r="AA107" s="227"/>
      <c r="AB107" s="227"/>
      <c r="AC107" s="227"/>
      <c r="AD107" s="227"/>
      <c r="AE107" s="227"/>
      <c r="AF107" s="227"/>
      <c r="AG107" s="227"/>
      <c r="AH107" s="227"/>
      <c r="AI107" s="234"/>
      <c r="AJ107" s="235"/>
      <c r="AK107" s="235"/>
      <c r="AL107" s="235"/>
      <c r="AM107" s="235"/>
      <c r="AN107" s="235"/>
      <c r="AO107" s="235"/>
      <c r="AP107" s="235"/>
      <c r="AQ107" s="235"/>
      <c r="AR107" s="235"/>
      <c r="AS107" s="235"/>
      <c r="AT107" s="235"/>
      <c r="AU107" s="235"/>
      <c r="AV107" s="235"/>
      <c r="AW107" s="235"/>
      <c r="AX107" s="235"/>
      <c r="AY107" s="235"/>
      <c r="AZ107" s="235"/>
      <c r="BA107" s="235"/>
      <c r="BB107" s="235"/>
      <c r="BC107" s="235"/>
      <c r="BD107" s="235"/>
      <c r="BE107" s="235"/>
      <c r="BF107" s="235"/>
      <c r="BG107" s="235"/>
      <c r="BH107" s="235"/>
      <c r="BI107" s="235"/>
      <c r="BJ107" s="235"/>
      <c r="BK107" s="235"/>
      <c r="BL107" s="235"/>
      <c r="BM107" s="235"/>
      <c r="BN107" s="235"/>
      <c r="BO107" s="235"/>
      <c r="BP107" s="235"/>
      <c r="BQ107" s="235"/>
      <c r="BR107" s="235"/>
      <c r="BS107" s="235"/>
      <c r="BT107" s="235"/>
      <c r="BU107" s="235"/>
      <c r="BV107" s="235"/>
      <c r="BW107" s="235"/>
      <c r="BX107" s="235"/>
      <c r="BY107" s="235"/>
      <c r="BZ107" s="235"/>
      <c r="CA107" s="235"/>
      <c r="CB107" s="235"/>
      <c r="CC107" s="235"/>
      <c r="CD107" s="235"/>
    </row>
    <row r="108" spans="1:82" s="232" customFormat="1">
      <c r="A108" s="231"/>
      <c r="M108" s="231"/>
      <c r="N108" s="233"/>
      <c r="O108" s="236"/>
      <c r="P108" s="226"/>
      <c r="Q108" s="227"/>
      <c r="R108" s="227"/>
      <c r="S108" s="227"/>
      <c r="T108" s="227"/>
      <c r="U108" s="227"/>
      <c r="V108" s="227"/>
      <c r="W108" s="227"/>
      <c r="X108" s="227"/>
      <c r="Y108" s="234"/>
      <c r="Z108" s="226"/>
      <c r="AA108" s="227"/>
      <c r="AB108" s="227"/>
      <c r="AC108" s="227"/>
      <c r="AD108" s="227"/>
      <c r="AE108" s="227"/>
      <c r="AF108" s="227"/>
      <c r="AG108" s="227"/>
      <c r="AH108" s="227"/>
      <c r="AI108" s="234"/>
      <c r="AJ108" s="235"/>
      <c r="AK108" s="235"/>
      <c r="AL108" s="235"/>
      <c r="AM108" s="235"/>
      <c r="AN108" s="235"/>
      <c r="AO108" s="235"/>
      <c r="AP108" s="235"/>
      <c r="AQ108" s="235"/>
      <c r="AR108" s="235"/>
      <c r="AS108" s="235"/>
      <c r="AT108" s="235"/>
      <c r="AU108" s="235"/>
      <c r="AV108" s="235"/>
      <c r="AW108" s="235"/>
      <c r="AX108" s="235"/>
      <c r="AY108" s="235"/>
      <c r="AZ108" s="235"/>
      <c r="BA108" s="235"/>
      <c r="BB108" s="235"/>
      <c r="BC108" s="235"/>
      <c r="BD108" s="235"/>
      <c r="BE108" s="235"/>
      <c r="BF108" s="235"/>
      <c r="BG108" s="235"/>
      <c r="BH108" s="235"/>
      <c r="BI108" s="235"/>
      <c r="BJ108" s="235"/>
      <c r="BK108" s="235"/>
      <c r="BL108" s="235"/>
      <c r="BM108" s="235"/>
      <c r="BN108" s="235"/>
      <c r="BO108" s="235"/>
      <c r="BP108" s="235"/>
      <c r="BQ108" s="235"/>
      <c r="BR108" s="235"/>
      <c r="BS108" s="235"/>
      <c r="BT108" s="235"/>
      <c r="BU108" s="235"/>
      <c r="BV108" s="235"/>
      <c r="BW108" s="235"/>
      <c r="BX108" s="235"/>
      <c r="BY108" s="235"/>
      <c r="BZ108" s="235"/>
      <c r="CA108" s="235"/>
      <c r="CB108" s="235"/>
      <c r="CC108" s="235"/>
      <c r="CD108" s="235"/>
    </row>
    <row r="109" spans="1:82">
      <c r="A109" s="214"/>
      <c r="M109" s="214"/>
      <c r="N109" s="24"/>
      <c r="O109" s="215"/>
      <c r="P109" s="226"/>
      <c r="Q109" s="227"/>
      <c r="R109" s="227"/>
      <c r="S109" s="227"/>
      <c r="T109" s="227"/>
      <c r="U109" s="227"/>
      <c r="V109" s="227"/>
      <c r="W109" s="227"/>
      <c r="X109" s="227"/>
      <c r="Y109" s="234"/>
      <c r="Z109" s="209"/>
      <c r="AA109" s="200"/>
      <c r="AB109" s="200"/>
      <c r="AC109" s="200"/>
      <c r="AD109" s="200"/>
      <c r="AE109" s="200"/>
      <c r="AF109" s="200"/>
      <c r="AG109" s="200"/>
      <c r="AH109" s="200"/>
      <c r="AI109" s="207"/>
    </row>
    <row r="110" spans="1:82">
      <c r="A110" s="214"/>
      <c r="M110" s="214"/>
      <c r="N110" s="24"/>
      <c r="O110" s="215"/>
      <c r="P110" s="226"/>
      <c r="Q110" s="227"/>
      <c r="R110" s="227"/>
      <c r="S110" s="227"/>
      <c r="T110" s="227"/>
      <c r="U110" s="227"/>
      <c r="V110" s="227"/>
      <c r="W110" s="227"/>
      <c r="X110" s="227"/>
      <c r="Y110" s="234"/>
      <c r="Z110" s="209"/>
      <c r="AA110" s="200"/>
      <c r="AB110" s="200"/>
      <c r="AC110" s="200"/>
      <c r="AD110" s="200"/>
      <c r="AE110" s="200"/>
      <c r="AF110" s="200"/>
      <c r="AG110" s="200"/>
      <c r="AH110" s="200"/>
      <c r="AI110" s="207"/>
    </row>
    <row r="111" spans="1:82">
      <c r="A111" s="214"/>
      <c r="M111" s="214"/>
      <c r="N111" s="24"/>
      <c r="O111" s="215"/>
      <c r="P111" s="226"/>
      <c r="Q111" s="227"/>
      <c r="R111" s="227"/>
      <c r="S111" s="227"/>
      <c r="T111" s="227"/>
      <c r="U111" s="227"/>
      <c r="V111" s="227"/>
      <c r="W111" s="227"/>
      <c r="X111" s="227"/>
      <c r="Y111" s="234"/>
      <c r="Z111" s="209"/>
      <c r="AA111" s="200"/>
      <c r="AB111" s="200"/>
      <c r="AC111" s="200"/>
      <c r="AD111" s="200"/>
      <c r="AE111" s="200"/>
      <c r="AF111" s="200"/>
      <c r="AG111" s="200"/>
      <c r="AH111" s="200"/>
      <c r="AI111" s="207"/>
    </row>
    <row r="112" spans="1:82">
      <c r="A112" s="214"/>
      <c r="M112" s="214"/>
      <c r="N112" s="24"/>
      <c r="O112" s="215"/>
      <c r="P112" s="226"/>
      <c r="Q112" s="227"/>
      <c r="R112" s="227"/>
      <c r="S112" s="227"/>
      <c r="T112" s="227"/>
      <c r="U112" s="227"/>
      <c r="V112" s="227"/>
      <c r="W112" s="227"/>
      <c r="X112" s="227"/>
      <c r="Y112" s="234"/>
      <c r="Z112" s="209"/>
      <c r="AA112" s="200"/>
      <c r="AB112" s="200"/>
      <c r="AC112" s="200"/>
      <c r="AD112" s="200"/>
      <c r="AE112" s="200"/>
      <c r="AF112" s="200"/>
      <c r="AG112" s="200"/>
      <c r="AH112" s="200"/>
      <c r="AI112" s="207"/>
    </row>
    <row r="113" spans="1:35">
      <c r="A113" s="214"/>
      <c r="M113" s="214"/>
      <c r="N113" s="24"/>
      <c r="O113" s="215"/>
      <c r="P113" s="226"/>
      <c r="Q113" s="227"/>
      <c r="R113" s="227"/>
      <c r="S113" s="227"/>
      <c r="T113" s="227"/>
      <c r="U113" s="227"/>
      <c r="V113" s="227"/>
      <c r="W113" s="227"/>
      <c r="X113" s="227"/>
      <c r="Y113" s="234"/>
      <c r="Z113" s="209"/>
      <c r="AA113" s="200"/>
      <c r="AB113" s="200"/>
      <c r="AC113" s="200"/>
      <c r="AD113" s="200"/>
      <c r="AE113" s="200"/>
      <c r="AF113" s="200"/>
      <c r="AG113" s="200"/>
      <c r="AH113" s="200"/>
      <c r="AI113" s="207"/>
    </row>
    <row r="114" spans="1:35">
      <c r="A114" s="214"/>
      <c r="M114" s="214"/>
      <c r="N114" s="24"/>
      <c r="O114" s="215"/>
      <c r="P114" s="226"/>
      <c r="Q114" s="227"/>
      <c r="R114" s="227"/>
      <c r="S114" s="227"/>
      <c r="T114" s="227"/>
      <c r="U114" s="227"/>
      <c r="V114" s="227"/>
      <c r="W114" s="227"/>
      <c r="X114" s="227"/>
      <c r="Y114" s="234"/>
      <c r="Z114" s="209"/>
      <c r="AA114" s="200"/>
      <c r="AB114" s="200"/>
      <c r="AC114" s="200"/>
      <c r="AD114" s="200"/>
      <c r="AE114" s="200"/>
      <c r="AF114" s="200"/>
      <c r="AG114" s="200"/>
      <c r="AH114" s="200"/>
      <c r="AI114" s="207"/>
    </row>
    <row r="115" spans="1:35">
      <c r="A115" s="214"/>
      <c r="M115" s="214"/>
      <c r="N115" s="24"/>
      <c r="O115" s="215"/>
      <c r="P115" s="226"/>
      <c r="Q115" s="227"/>
      <c r="R115" s="227"/>
      <c r="S115" s="227"/>
      <c r="T115" s="227"/>
      <c r="U115" s="227"/>
      <c r="V115" s="227"/>
      <c r="W115" s="227"/>
      <c r="X115" s="227"/>
      <c r="Y115" s="234"/>
      <c r="Z115" s="209"/>
      <c r="AA115" s="200"/>
      <c r="AB115" s="200"/>
      <c r="AC115" s="200"/>
      <c r="AD115" s="200"/>
      <c r="AE115" s="200"/>
      <c r="AF115" s="200"/>
      <c r="AG115" s="200"/>
      <c r="AH115" s="200"/>
      <c r="AI115" s="207"/>
    </row>
    <row r="116" spans="1:35">
      <c r="A116" s="214"/>
      <c r="M116" s="214"/>
      <c r="N116" s="24"/>
      <c r="O116" s="215"/>
      <c r="P116" s="226"/>
      <c r="Q116" s="227"/>
      <c r="R116" s="227"/>
      <c r="S116" s="227"/>
      <c r="T116" s="227"/>
      <c r="U116" s="227"/>
      <c r="V116" s="227"/>
      <c r="W116" s="227"/>
      <c r="X116" s="227"/>
      <c r="Y116" s="234"/>
      <c r="Z116" s="209"/>
      <c r="AA116" s="200"/>
      <c r="AB116" s="200"/>
      <c r="AC116" s="200"/>
      <c r="AD116" s="200"/>
      <c r="AE116" s="200"/>
      <c r="AF116" s="200"/>
      <c r="AG116" s="200"/>
      <c r="AH116" s="200"/>
      <c r="AI116" s="207"/>
    </row>
    <row r="117" spans="1:35">
      <c r="A117" s="214"/>
      <c r="M117" s="214"/>
      <c r="N117" s="24"/>
      <c r="O117" s="215"/>
      <c r="P117" s="226"/>
      <c r="Q117" s="227"/>
      <c r="R117" s="227"/>
      <c r="S117" s="227"/>
      <c r="T117" s="227"/>
      <c r="U117" s="227"/>
      <c r="V117" s="227"/>
      <c r="W117" s="227"/>
      <c r="X117" s="227"/>
      <c r="Y117" s="234"/>
      <c r="Z117" s="209"/>
      <c r="AA117" s="200"/>
      <c r="AB117" s="200"/>
      <c r="AC117" s="200"/>
      <c r="AD117" s="200"/>
      <c r="AE117" s="200"/>
      <c r="AF117" s="200"/>
      <c r="AG117" s="200"/>
      <c r="AH117" s="200"/>
      <c r="AI117" s="207"/>
    </row>
    <row r="118" spans="1:35">
      <c r="A118" s="214"/>
      <c r="M118" s="214"/>
      <c r="N118" s="24"/>
      <c r="O118" s="215"/>
      <c r="P118" s="226"/>
      <c r="Q118" s="227"/>
      <c r="R118" s="227"/>
      <c r="S118" s="227"/>
      <c r="T118" s="227"/>
      <c r="U118" s="227"/>
      <c r="V118" s="227"/>
      <c r="W118" s="227"/>
      <c r="X118" s="227"/>
      <c r="Y118" s="234"/>
      <c r="Z118" s="209"/>
      <c r="AA118" s="200"/>
      <c r="AB118" s="200"/>
      <c r="AC118" s="200"/>
      <c r="AD118" s="200"/>
      <c r="AE118" s="200"/>
      <c r="AF118" s="200"/>
      <c r="AG118" s="200"/>
      <c r="AH118" s="200"/>
      <c r="AI118" s="207"/>
    </row>
    <row r="119" spans="1:35">
      <c r="A119" s="214"/>
      <c r="M119" s="214"/>
      <c r="N119" s="24"/>
      <c r="O119" s="215"/>
      <c r="P119" s="226"/>
      <c r="Q119" s="227"/>
      <c r="R119" s="227"/>
      <c r="S119" s="227"/>
      <c r="T119" s="227"/>
      <c r="U119" s="227"/>
      <c r="V119" s="227"/>
      <c r="W119" s="227"/>
      <c r="X119" s="227"/>
      <c r="Y119" s="234"/>
      <c r="Z119" s="209"/>
      <c r="AA119" s="200"/>
      <c r="AB119" s="200"/>
      <c r="AC119" s="200"/>
      <c r="AD119" s="200"/>
      <c r="AE119" s="200"/>
      <c r="AF119" s="200"/>
      <c r="AG119" s="200"/>
      <c r="AH119" s="200"/>
      <c r="AI119" s="207"/>
    </row>
    <row r="120" spans="1:35">
      <c r="A120" s="214"/>
      <c r="M120" s="214"/>
      <c r="N120" s="24"/>
      <c r="O120" s="215"/>
      <c r="P120" s="226"/>
      <c r="Q120" s="227"/>
      <c r="R120" s="227"/>
      <c r="S120" s="227"/>
      <c r="T120" s="227"/>
      <c r="U120" s="227"/>
      <c r="V120" s="227"/>
      <c r="W120" s="227"/>
      <c r="X120" s="227"/>
      <c r="Y120" s="234"/>
      <c r="Z120" s="209"/>
      <c r="AA120" s="200"/>
      <c r="AB120" s="200"/>
      <c r="AC120" s="200"/>
      <c r="AD120" s="200"/>
      <c r="AE120" s="200"/>
      <c r="AF120" s="200"/>
      <c r="AG120" s="200"/>
      <c r="AH120" s="200"/>
      <c r="AI120" s="207"/>
    </row>
    <row r="121" spans="1:35">
      <c r="A121" s="214"/>
      <c r="M121" s="214"/>
      <c r="N121" s="24"/>
      <c r="O121" s="215"/>
      <c r="P121" s="226"/>
      <c r="Q121" s="227"/>
      <c r="R121" s="227"/>
      <c r="S121" s="227"/>
      <c r="T121" s="227"/>
      <c r="U121" s="227"/>
      <c r="V121" s="227"/>
      <c r="W121" s="227"/>
      <c r="X121" s="227"/>
      <c r="Y121" s="234"/>
      <c r="Z121" s="209"/>
      <c r="AA121" s="200"/>
      <c r="AB121" s="200"/>
      <c r="AC121" s="200"/>
      <c r="AD121" s="200"/>
      <c r="AE121" s="200"/>
      <c r="AF121" s="200"/>
      <c r="AG121" s="200"/>
      <c r="AH121" s="200"/>
      <c r="AI121" s="207"/>
    </row>
    <row r="122" spans="1:35">
      <c r="A122" s="214"/>
      <c r="M122" s="214"/>
      <c r="N122" s="24"/>
      <c r="O122" s="215"/>
      <c r="P122" s="226"/>
      <c r="Q122" s="227"/>
      <c r="R122" s="227"/>
      <c r="S122" s="227"/>
      <c r="T122" s="227"/>
      <c r="U122" s="227"/>
      <c r="V122" s="227"/>
      <c r="W122" s="227"/>
      <c r="X122" s="227"/>
      <c r="Y122" s="234"/>
      <c r="Z122" s="209"/>
      <c r="AA122" s="200"/>
      <c r="AB122" s="200"/>
      <c r="AC122" s="200"/>
      <c r="AD122" s="200"/>
      <c r="AE122" s="200"/>
      <c r="AF122" s="200"/>
      <c r="AG122" s="200"/>
      <c r="AH122" s="200"/>
      <c r="AI122" s="207"/>
    </row>
    <row r="123" spans="1:35" ht="15.75" thickBot="1">
      <c r="A123" s="214"/>
      <c r="M123" s="214"/>
      <c r="N123" s="24"/>
      <c r="O123" s="215"/>
      <c r="P123" s="226"/>
      <c r="Q123" s="227"/>
      <c r="R123" s="227"/>
      <c r="S123" s="227"/>
      <c r="T123" s="227"/>
      <c r="U123" s="227"/>
      <c r="V123" s="227"/>
      <c r="W123" s="227"/>
      <c r="X123" s="227"/>
      <c r="Y123" s="234"/>
      <c r="Z123" s="209"/>
      <c r="AA123" s="200"/>
      <c r="AB123" s="200"/>
      <c r="AC123" s="200"/>
      <c r="AD123" s="200"/>
      <c r="AE123" s="200"/>
      <c r="AF123" s="200"/>
      <c r="AG123" s="200"/>
      <c r="AH123" s="200"/>
      <c r="AI123" s="207"/>
    </row>
    <row r="124" spans="1:35" ht="15.75" thickTop="1">
      <c r="A124" s="214"/>
      <c r="M124" s="214"/>
      <c r="N124" s="24"/>
      <c r="O124" s="215"/>
      <c r="P124" s="328" t="s">
        <v>210</v>
      </c>
      <c r="Q124" s="329"/>
      <c r="R124" s="329"/>
      <c r="S124" s="329"/>
      <c r="T124" s="329"/>
      <c r="U124" s="329"/>
      <c r="V124" s="329"/>
      <c r="W124" s="329"/>
      <c r="X124" s="329"/>
      <c r="Y124" s="330"/>
      <c r="Z124" s="209"/>
      <c r="AA124" s="200"/>
      <c r="AB124" s="200"/>
      <c r="AC124" s="200"/>
      <c r="AD124" s="200"/>
      <c r="AE124" s="200"/>
      <c r="AF124" s="200"/>
      <c r="AG124" s="200"/>
      <c r="AH124" s="200"/>
      <c r="AI124" s="207"/>
    </row>
    <row r="125" spans="1:35" ht="15.75" thickBot="1">
      <c r="A125" s="214"/>
      <c r="M125" s="214"/>
      <c r="N125" s="24"/>
      <c r="O125" s="215"/>
      <c r="P125" s="346"/>
      <c r="Q125" s="347"/>
      <c r="R125" s="347"/>
      <c r="S125" s="347"/>
      <c r="T125" s="347"/>
      <c r="U125" s="347"/>
      <c r="V125" s="347"/>
      <c r="W125" s="347"/>
      <c r="X125" s="347"/>
      <c r="Y125" s="348"/>
      <c r="Z125" s="209"/>
      <c r="AA125" s="200"/>
      <c r="AB125" s="200"/>
      <c r="AC125" s="200"/>
      <c r="AD125" s="200"/>
      <c r="AE125" s="200"/>
      <c r="AF125" s="200"/>
      <c r="AG125" s="200"/>
      <c r="AH125" s="200"/>
      <c r="AI125" s="207"/>
    </row>
    <row r="126" spans="1:35" ht="16.5" thickTop="1">
      <c r="A126" s="214"/>
      <c r="M126" s="214"/>
      <c r="N126" s="24"/>
      <c r="O126" s="215"/>
      <c r="P126" s="300" t="s">
        <v>31</v>
      </c>
      <c r="Q126" s="301"/>
      <c r="R126" s="301"/>
      <c r="S126" s="301"/>
      <c r="T126" s="301"/>
      <c r="U126" s="301"/>
      <c r="V126" s="301"/>
      <c r="W126" s="302"/>
      <c r="X126" s="227"/>
      <c r="Y126" s="234"/>
      <c r="Z126" s="209"/>
      <c r="AA126" s="200"/>
      <c r="AB126" s="200"/>
      <c r="AC126" s="200"/>
      <c r="AD126" s="200"/>
      <c r="AE126" s="200"/>
      <c r="AF126" s="200"/>
      <c r="AG126" s="200"/>
      <c r="AH126" s="200"/>
      <c r="AI126" s="207"/>
    </row>
    <row r="127" spans="1:35" ht="15.75">
      <c r="A127" s="214"/>
      <c r="M127" s="214"/>
      <c r="N127" s="24"/>
      <c r="O127" s="215"/>
      <c r="P127" s="206" t="s">
        <v>32</v>
      </c>
      <c r="Q127" s="252" t="s">
        <v>207</v>
      </c>
      <c r="R127" s="252" t="s">
        <v>168</v>
      </c>
      <c r="S127" s="252" t="s">
        <v>169</v>
      </c>
      <c r="T127" s="252" t="s">
        <v>208</v>
      </c>
      <c r="U127" s="252" t="s">
        <v>209</v>
      </c>
      <c r="V127" s="252" t="s">
        <v>165</v>
      </c>
      <c r="W127" s="252"/>
      <c r="X127" s="227"/>
      <c r="Y127" s="234"/>
      <c r="Z127" s="209"/>
      <c r="AA127" s="200"/>
      <c r="AB127" s="200"/>
      <c r="AC127" s="200"/>
      <c r="AD127" s="200"/>
      <c r="AE127" s="200"/>
      <c r="AF127" s="200"/>
      <c r="AG127" s="200"/>
      <c r="AH127" s="200"/>
      <c r="AI127" s="207"/>
    </row>
    <row r="128" spans="1:35" ht="15.75">
      <c r="A128" s="214"/>
      <c r="M128" s="214"/>
      <c r="N128" s="24"/>
      <c r="O128" s="215"/>
      <c r="P128" s="206"/>
      <c r="Q128" s="252"/>
      <c r="R128" s="252"/>
      <c r="S128" s="255"/>
      <c r="T128" s="252"/>
      <c r="U128" s="252"/>
      <c r="V128" s="252"/>
      <c r="W128" s="252"/>
      <c r="X128" s="227"/>
      <c r="Y128" s="234"/>
      <c r="Z128" s="209"/>
      <c r="AA128" s="200"/>
      <c r="AB128" s="200"/>
      <c r="AC128" s="200"/>
      <c r="AD128" s="200"/>
      <c r="AE128" s="200"/>
      <c r="AF128" s="200"/>
      <c r="AG128" s="200"/>
      <c r="AH128" s="200"/>
      <c r="AI128" s="207"/>
    </row>
    <row r="129" spans="1:35">
      <c r="A129" s="214"/>
      <c r="M129" s="214"/>
      <c r="N129" s="24"/>
      <c r="O129" s="215"/>
      <c r="P129" s="226"/>
      <c r="Q129" s="227"/>
      <c r="R129" s="227"/>
      <c r="S129" s="227"/>
      <c r="T129" s="227"/>
      <c r="U129" s="227"/>
      <c r="V129" s="227"/>
      <c r="W129" s="227"/>
      <c r="X129" s="227"/>
      <c r="Y129" s="234"/>
      <c r="Z129" s="209"/>
      <c r="AA129" s="200"/>
      <c r="AB129" s="200"/>
      <c r="AC129" s="200"/>
      <c r="AD129" s="200"/>
      <c r="AE129" s="200"/>
      <c r="AF129" s="200"/>
      <c r="AG129" s="200"/>
      <c r="AH129" s="200"/>
      <c r="AI129" s="207"/>
    </row>
    <row r="130" spans="1:35">
      <c r="A130" s="214"/>
      <c r="M130" s="214"/>
      <c r="N130" s="24"/>
      <c r="O130" s="215"/>
      <c r="P130" s="226"/>
      <c r="Q130" s="227"/>
      <c r="R130" s="227"/>
      <c r="S130" s="227"/>
      <c r="T130" s="227"/>
      <c r="U130" s="227"/>
      <c r="V130" s="227"/>
      <c r="W130" s="227"/>
      <c r="X130" s="227"/>
      <c r="Y130" s="234"/>
      <c r="Z130" s="209"/>
      <c r="AA130" s="200"/>
      <c r="AB130" s="200"/>
      <c r="AC130" s="200"/>
      <c r="AD130" s="200"/>
      <c r="AE130" s="200"/>
      <c r="AF130" s="200"/>
      <c r="AG130" s="200"/>
      <c r="AH130" s="200"/>
      <c r="AI130" s="207"/>
    </row>
    <row r="131" spans="1:35">
      <c r="A131" s="214"/>
      <c r="M131" s="214"/>
      <c r="N131" s="24"/>
      <c r="O131" s="215"/>
      <c r="P131" s="226"/>
      <c r="Q131" s="227"/>
      <c r="R131" s="227"/>
      <c r="S131" s="227"/>
      <c r="T131" s="227"/>
      <c r="U131" s="227"/>
      <c r="V131" s="227"/>
      <c r="W131" s="227"/>
      <c r="X131" s="227"/>
      <c r="Y131" s="234"/>
      <c r="Z131" s="209"/>
      <c r="AA131" s="200"/>
      <c r="AB131" s="200"/>
      <c r="AC131" s="200"/>
      <c r="AD131" s="200"/>
      <c r="AE131" s="200"/>
      <c r="AF131" s="200"/>
      <c r="AG131" s="200"/>
      <c r="AH131" s="200"/>
      <c r="AI131" s="207"/>
    </row>
    <row r="132" spans="1:35">
      <c r="A132" s="214"/>
      <c r="M132" s="214"/>
      <c r="N132" s="24"/>
      <c r="O132" s="215"/>
      <c r="P132" s="226"/>
      <c r="Q132" s="227"/>
      <c r="R132" s="227"/>
      <c r="S132" s="227"/>
      <c r="T132" s="227"/>
      <c r="U132" s="227"/>
      <c r="V132" s="227"/>
      <c r="W132" s="227"/>
      <c r="X132" s="227"/>
      <c r="Y132" s="234"/>
      <c r="Z132" s="209"/>
      <c r="AA132" s="200"/>
      <c r="AB132" s="200"/>
      <c r="AC132" s="200"/>
      <c r="AD132" s="200"/>
      <c r="AE132" s="200"/>
      <c r="AF132" s="200"/>
      <c r="AG132" s="200"/>
      <c r="AH132" s="200"/>
      <c r="AI132" s="207"/>
    </row>
    <row r="133" spans="1:35">
      <c r="A133" s="214"/>
      <c r="M133" s="214"/>
      <c r="N133" s="24"/>
      <c r="O133" s="215"/>
      <c r="P133" s="226"/>
      <c r="Q133" s="227"/>
      <c r="R133" s="227"/>
      <c r="S133" s="227"/>
      <c r="T133" s="227"/>
      <c r="U133" s="227"/>
      <c r="V133" s="227"/>
      <c r="W133" s="227"/>
      <c r="X133" s="227"/>
      <c r="Y133" s="234"/>
      <c r="Z133" s="209"/>
      <c r="AA133" s="200"/>
      <c r="AB133" s="200"/>
      <c r="AC133" s="200"/>
      <c r="AD133" s="200"/>
      <c r="AE133" s="200"/>
      <c r="AF133" s="200"/>
      <c r="AG133" s="200"/>
      <c r="AH133" s="200"/>
      <c r="AI133" s="207"/>
    </row>
    <row r="134" spans="1:35">
      <c r="A134" s="214"/>
      <c r="M134" s="214"/>
      <c r="N134" s="24"/>
      <c r="O134" s="215"/>
      <c r="P134" s="226"/>
      <c r="Q134" s="227"/>
      <c r="R134" s="227"/>
      <c r="S134" s="227"/>
      <c r="T134" s="227"/>
      <c r="U134" s="227"/>
      <c r="V134" s="227"/>
      <c r="W134" s="227"/>
      <c r="X134" s="227"/>
      <c r="Y134" s="234"/>
      <c r="Z134" s="209"/>
      <c r="AA134" s="200"/>
      <c r="AB134" s="200"/>
      <c r="AC134" s="200"/>
      <c r="AD134" s="200"/>
      <c r="AE134" s="200"/>
      <c r="AF134" s="200"/>
      <c r="AG134" s="200"/>
      <c r="AH134" s="200"/>
      <c r="AI134" s="207"/>
    </row>
    <row r="135" spans="1:35">
      <c r="A135" s="214"/>
      <c r="M135" s="214"/>
      <c r="N135" s="24"/>
      <c r="O135" s="215"/>
      <c r="P135" s="226"/>
      <c r="Q135" s="227"/>
      <c r="R135" s="227"/>
      <c r="S135" s="227"/>
      <c r="T135" s="227"/>
      <c r="U135" s="227"/>
      <c r="V135" s="227"/>
      <c r="W135" s="227"/>
      <c r="X135" s="227"/>
      <c r="Y135" s="234"/>
      <c r="Z135" s="209"/>
      <c r="AA135" s="200"/>
      <c r="AB135" s="200"/>
      <c r="AC135" s="200"/>
      <c r="AD135" s="200"/>
      <c r="AE135" s="200"/>
      <c r="AF135" s="200"/>
      <c r="AG135" s="200"/>
      <c r="AH135" s="200"/>
      <c r="AI135" s="207"/>
    </row>
    <row r="136" spans="1:35">
      <c r="A136" s="214"/>
      <c r="M136" s="214"/>
      <c r="N136" s="24"/>
      <c r="O136" s="215"/>
      <c r="P136" s="226"/>
      <c r="Q136" s="227"/>
      <c r="R136" s="227"/>
      <c r="S136" s="227"/>
      <c r="T136" s="227"/>
      <c r="U136" s="227"/>
      <c r="V136" s="227"/>
      <c r="W136" s="227"/>
      <c r="X136" s="227"/>
      <c r="Y136" s="234"/>
      <c r="Z136" s="209"/>
      <c r="AA136" s="200"/>
      <c r="AB136" s="200"/>
      <c r="AC136" s="200"/>
      <c r="AD136" s="200"/>
      <c r="AE136" s="200"/>
      <c r="AF136" s="200"/>
      <c r="AG136" s="200"/>
      <c r="AH136" s="200"/>
      <c r="AI136" s="207"/>
    </row>
    <row r="137" spans="1:35">
      <c r="A137" s="214"/>
      <c r="M137" s="214"/>
      <c r="N137" s="24"/>
      <c r="O137" s="215"/>
      <c r="P137" s="226"/>
      <c r="Q137" s="227"/>
      <c r="R137" s="227"/>
      <c r="S137" s="227"/>
      <c r="T137" s="227"/>
      <c r="U137" s="227"/>
      <c r="V137" s="227"/>
      <c r="W137" s="227"/>
      <c r="X137" s="227"/>
      <c r="Y137" s="234"/>
      <c r="Z137" s="209"/>
      <c r="AA137" s="200"/>
      <c r="AB137" s="200"/>
      <c r="AC137" s="200"/>
      <c r="AD137" s="200"/>
      <c r="AE137" s="200"/>
      <c r="AF137" s="200"/>
      <c r="AG137" s="200"/>
      <c r="AH137" s="200"/>
      <c r="AI137" s="207"/>
    </row>
    <row r="138" spans="1:35">
      <c r="A138" s="214"/>
      <c r="M138" s="214"/>
      <c r="N138" s="24"/>
      <c r="O138" s="215"/>
      <c r="P138" s="226"/>
      <c r="Q138" s="227"/>
      <c r="R138" s="227"/>
      <c r="S138" s="227"/>
      <c r="T138" s="227"/>
      <c r="U138" s="227"/>
      <c r="V138" s="227"/>
      <c r="W138" s="227"/>
      <c r="X138" s="227"/>
      <c r="Y138" s="234"/>
      <c r="Z138" s="209"/>
      <c r="AA138" s="200"/>
      <c r="AB138" s="200"/>
      <c r="AC138" s="200"/>
      <c r="AD138" s="200"/>
      <c r="AE138" s="200"/>
      <c r="AF138" s="200"/>
      <c r="AG138" s="200"/>
      <c r="AH138" s="200"/>
      <c r="AI138" s="207"/>
    </row>
    <row r="139" spans="1:35">
      <c r="A139" s="214"/>
      <c r="M139" s="214"/>
      <c r="N139" s="24"/>
      <c r="O139" s="215"/>
      <c r="P139" s="226"/>
      <c r="Q139" s="227"/>
      <c r="R139" s="227"/>
      <c r="S139" s="227"/>
      <c r="T139" s="227"/>
      <c r="U139" s="227"/>
      <c r="V139" s="227"/>
      <c r="W139" s="227"/>
      <c r="X139" s="227"/>
      <c r="Y139" s="234"/>
      <c r="Z139" s="209"/>
      <c r="AA139" s="200"/>
      <c r="AB139" s="200"/>
      <c r="AC139" s="200"/>
      <c r="AD139" s="200"/>
      <c r="AE139" s="200"/>
      <c r="AF139" s="200"/>
      <c r="AG139" s="200"/>
      <c r="AH139" s="200"/>
      <c r="AI139" s="207"/>
    </row>
    <row r="140" spans="1:35">
      <c r="A140" s="214"/>
      <c r="M140" s="214"/>
      <c r="N140" s="24"/>
      <c r="O140" s="215"/>
      <c r="P140" s="226"/>
      <c r="Q140" s="227"/>
      <c r="R140" s="227"/>
      <c r="S140" s="227"/>
      <c r="T140" s="227"/>
      <c r="U140" s="227"/>
      <c r="V140" s="227"/>
      <c r="W140" s="227"/>
      <c r="X140" s="227"/>
      <c r="Y140" s="234"/>
      <c r="Z140" s="209"/>
      <c r="AA140" s="200"/>
      <c r="AB140" s="200"/>
      <c r="AC140" s="200"/>
      <c r="AD140" s="200"/>
      <c r="AE140" s="200"/>
      <c r="AF140" s="200"/>
      <c r="AG140" s="200"/>
      <c r="AH140" s="200"/>
      <c r="AI140" s="207"/>
    </row>
    <row r="141" spans="1:35">
      <c r="A141" s="214"/>
      <c r="M141" s="214"/>
      <c r="N141" s="24"/>
      <c r="O141" s="215"/>
      <c r="P141" s="226"/>
      <c r="Q141" s="227"/>
      <c r="R141" s="227"/>
      <c r="S141" s="227"/>
      <c r="T141" s="227"/>
      <c r="U141" s="227"/>
      <c r="V141" s="227"/>
      <c r="W141" s="227"/>
      <c r="X141" s="227"/>
      <c r="Y141" s="234"/>
      <c r="Z141" s="209"/>
      <c r="AA141" s="200"/>
      <c r="AB141" s="200"/>
      <c r="AC141" s="200"/>
      <c r="AD141" s="200"/>
      <c r="AE141" s="200"/>
      <c r="AF141" s="200"/>
      <c r="AG141" s="200"/>
      <c r="AH141" s="200"/>
      <c r="AI141" s="207"/>
    </row>
    <row r="142" spans="1:35">
      <c r="A142" s="214"/>
      <c r="M142" s="214"/>
      <c r="N142" s="24"/>
      <c r="O142" s="215"/>
      <c r="P142" s="226"/>
      <c r="Q142" s="227"/>
      <c r="R142" s="227"/>
      <c r="S142" s="227"/>
      <c r="T142" s="227"/>
      <c r="U142" s="227"/>
      <c r="V142" s="227"/>
      <c r="W142" s="227"/>
      <c r="X142" s="227"/>
      <c r="Y142" s="234"/>
      <c r="Z142" s="209"/>
      <c r="AA142" s="200"/>
      <c r="AB142" s="200"/>
      <c r="AC142" s="200"/>
      <c r="AD142" s="200"/>
      <c r="AE142" s="200"/>
      <c r="AF142" s="200"/>
      <c r="AG142" s="200"/>
      <c r="AH142" s="200"/>
      <c r="AI142" s="207"/>
    </row>
    <row r="143" spans="1:35">
      <c r="A143" s="214"/>
      <c r="M143" s="214"/>
      <c r="N143" s="24"/>
      <c r="O143" s="215"/>
      <c r="P143" s="226"/>
      <c r="Q143" s="227"/>
      <c r="R143" s="227"/>
      <c r="S143" s="227"/>
      <c r="T143" s="227"/>
      <c r="U143" s="227"/>
      <c r="V143" s="227"/>
      <c r="W143" s="227"/>
      <c r="X143" s="227"/>
      <c r="Y143" s="234"/>
      <c r="Z143" s="209"/>
      <c r="AA143" s="200"/>
      <c r="AB143" s="200"/>
      <c r="AC143" s="200"/>
      <c r="AD143" s="200"/>
      <c r="AE143" s="200"/>
      <c r="AF143" s="200"/>
      <c r="AG143" s="200"/>
      <c r="AH143" s="200"/>
      <c r="AI143" s="207"/>
    </row>
    <row r="144" spans="1:35">
      <c r="A144" s="214"/>
      <c r="M144" s="214"/>
      <c r="N144" s="24"/>
      <c r="O144" s="215"/>
      <c r="P144" s="226"/>
      <c r="Q144" s="227"/>
      <c r="R144" s="227"/>
      <c r="S144" s="227"/>
      <c r="T144" s="227"/>
      <c r="U144" s="227"/>
      <c r="V144" s="227"/>
      <c r="W144" s="227"/>
      <c r="X144" s="227"/>
      <c r="Y144" s="234"/>
      <c r="Z144" s="209"/>
      <c r="AA144" s="200"/>
      <c r="AB144" s="200"/>
      <c r="AC144" s="200"/>
      <c r="AD144" s="200"/>
      <c r="AE144" s="200"/>
      <c r="AF144" s="200"/>
      <c r="AG144" s="200"/>
      <c r="AH144" s="200"/>
      <c r="AI144" s="207"/>
    </row>
    <row r="145" spans="1:35">
      <c r="A145" s="214"/>
      <c r="L145" s="215"/>
      <c r="M145" s="214"/>
      <c r="N145" s="24"/>
      <c r="O145" s="215"/>
      <c r="P145" s="226"/>
      <c r="Q145" s="227"/>
      <c r="R145" s="227"/>
      <c r="S145" s="227"/>
      <c r="T145" s="227"/>
      <c r="U145" s="227"/>
      <c r="V145" s="227"/>
      <c r="W145" s="227"/>
      <c r="X145" s="227"/>
      <c r="Y145" s="234"/>
      <c r="Z145" s="209"/>
      <c r="AA145" s="200"/>
      <c r="AB145" s="200"/>
      <c r="AC145" s="200"/>
      <c r="AD145" s="200"/>
      <c r="AE145" s="200"/>
      <c r="AF145" s="200"/>
      <c r="AG145" s="200"/>
      <c r="AH145" s="200"/>
      <c r="AI145" s="207"/>
    </row>
    <row r="146" spans="1:35">
      <c r="A146" s="214"/>
      <c r="L146" s="215"/>
      <c r="M146" s="214"/>
      <c r="N146" s="24"/>
      <c r="O146" s="215"/>
      <c r="P146" s="226"/>
      <c r="Q146" s="227"/>
      <c r="R146" s="227"/>
      <c r="S146" s="227"/>
      <c r="T146" s="227"/>
      <c r="U146" s="227"/>
      <c r="V146" s="227"/>
      <c r="W146" s="227"/>
      <c r="X146" s="227"/>
      <c r="Y146" s="234"/>
      <c r="Z146" s="209"/>
      <c r="AA146" s="200"/>
      <c r="AB146" s="200"/>
      <c r="AC146" s="200"/>
      <c r="AD146" s="200"/>
      <c r="AE146" s="200"/>
      <c r="AF146" s="200"/>
      <c r="AG146" s="200"/>
      <c r="AH146" s="200"/>
      <c r="AI146" s="207"/>
    </row>
    <row r="147" spans="1:35">
      <c r="A147" s="214"/>
      <c r="L147" s="215"/>
      <c r="M147" s="214"/>
      <c r="N147" s="24"/>
      <c r="O147" s="215"/>
      <c r="P147" s="226"/>
      <c r="Q147" s="227"/>
      <c r="R147" s="227"/>
      <c r="S147" s="227"/>
      <c r="T147" s="227"/>
      <c r="U147" s="227"/>
      <c r="V147" s="227"/>
      <c r="W147" s="227"/>
      <c r="X147" s="227"/>
      <c r="Y147" s="234"/>
      <c r="Z147" s="209"/>
      <c r="AA147" s="200"/>
      <c r="AB147" s="200"/>
      <c r="AC147" s="200"/>
      <c r="AD147" s="200"/>
      <c r="AE147" s="200"/>
      <c r="AF147" s="200"/>
      <c r="AG147" s="200"/>
      <c r="AH147" s="200"/>
      <c r="AI147" s="207"/>
    </row>
    <row r="148" spans="1:35">
      <c r="A148" s="214"/>
      <c r="L148" s="215"/>
      <c r="M148" s="214"/>
      <c r="N148" s="24"/>
      <c r="O148" s="215"/>
      <c r="P148" s="226"/>
      <c r="Q148" s="227"/>
      <c r="R148" s="227"/>
      <c r="S148" s="227"/>
      <c r="T148" s="227"/>
      <c r="U148" s="227"/>
      <c r="V148" s="227"/>
      <c r="W148" s="227"/>
      <c r="X148" s="227"/>
      <c r="Y148" s="234"/>
      <c r="Z148" s="209"/>
      <c r="AA148" s="200"/>
      <c r="AB148" s="200"/>
      <c r="AC148" s="200"/>
      <c r="AD148" s="200"/>
      <c r="AE148" s="200"/>
      <c r="AF148" s="200"/>
      <c r="AG148" s="200"/>
      <c r="AH148" s="200"/>
      <c r="AI148" s="207"/>
    </row>
    <row r="149" spans="1:35">
      <c r="A149" s="214"/>
      <c r="L149" s="215"/>
      <c r="M149" s="214"/>
      <c r="N149" s="24"/>
      <c r="O149" s="215"/>
      <c r="P149" s="226"/>
      <c r="Q149" s="227"/>
      <c r="R149" s="227"/>
      <c r="S149" s="227"/>
      <c r="T149" s="227"/>
      <c r="U149" s="227"/>
      <c r="V149" s="227"/>
      <c r="W149" s="227"/>
      <c r="X149" s="227"/>
      <c r="Y149" s="234"/>
      <c r="Z149" s="209"/>
      <c r="AA149" s="200"/>
      <c r="AB149" s="200"/>
      <c r="AC149" s="200"/>
      <c r="AD149" s="200"/>
      <c r="AE149" s="200"/>
      <c r="AF149" s="200"/>
      <c r="AG149" s="200"/>
      <c r="AH149" s="200"/>
      <c r="AI149" s="207"/>
    </row>
    <row r="150" spans="1:35">
      <c r="A150" s="214"/>
      <c r="L150" s="215"/>
      <c r="M150" s="214"/>
      <c r="N150" s="24"/>
      <c r="O150" s="215"/>
      <c r="P150" s="226"/>
      <c r="Q150" s="227"/>
      <c r="R150" s="227"/>
      <c r="S150" s="227"/>
      <c r="T150" s="227"/>
      <c r="U150" s="227"/>
      <c r="V150" s="227"/>
      <c r="W150" s="227"/>
      <c r="X150" s="227"/>
      <c r="Y150" s="234"/>
      <c r="Z150" s="209"/>
      <c r="AA150" s="200"/>
      <c r="AB150" s="200"/>
      <c r="AC150" s="200"/>
      <c r="AD150" s="200"/>
      <c r="AE150" s="200"/>
      <c r="AF150" s="200"/>
      <c r="AG150" s="200"/>
      <c r="AH150" s="200"/>
      <c r="AI150" s="207"/>
    </row>
    <row r="151" spans="1:35">
      <c r="A151" s="214"/>
      <c r="L151" s="215"/>
      <c r="M151" s="214"/>
      <c r="N151" s="24"/>
      <c r="O151" s="215"/>
      <c r="P151" s="226"/>
      <c r="Q151" s="227"/>
      <c r="R151" s="227"/>
      <c r="S151" s="227"/>
      <c r="T151" s="227"/>
      <c r="U151" s="227"/>
      <c r="V151" s="227"/>
      <c r="W151" s="227"/>
      <c r="X151" s="227"/>
      <c r="Y151" s="234"/>
      <c r="Z151" s="209"/>
      <c r="AA151" s="200"/>
      <c r="AB151" s="200"/>
      <c r="AC151" s="200"/>
      <c r="AD151" s="200"/>
      <c r="AE151" s="200"/>
      <c r="AF151" s="200"/>
      <c r="AG151" s="200"/>
      <c r="AH151" s="200"/>
      <c r="AI151" s="207"/>
    </row>
    <row r="152" spans="1:35">
      <c r="A152" s="214"/>
      <c r="L152" s="215"/>
      <c r="M152" s="214"/>
      <c r="N152" s="24"/>
      <c r="O152" s="215"/>
      <c r="P152" s="226"/>
      <c r="Q152" s="227"/>
      <c r="R152" s="227"/>
      <c r="S152" s="227"/>
      <c r="T152" s="227"/>
      <c r="U152" s="227"/>
      <c r="V152" s="227"/>
      <c r="W152" s="227"/>
      <c r="X152" s="227"/>
      <c r="Y152" s="234"/>
      <c r="Z152" s="209"/>
      <c r="AA152" s="200"/>
      <c r="AB152" s="200"/>
      <c r="AC152" s="200"/>
      <c r="AD152" s="200"/>
      <c r="AE152" s="200"/>
      <c r="AF152" s="200"/>
      <c r="AG152" s="200"/>
      <c r="AH152" s="200"/>
      <c r="AI152" s="207"/>
    </row>
    <row r="153" spans="1:35">
      <c r="A153" s="214"/>
      <c r="L153" s="215"/>
      <c r="M153" s="214"/>
      <c r="N153" s="24"/>
      <c r="O153" s="215"/>
      <c r="P153" s="226"/>
      <c r="Q153" s="227"/>
      <c r="R153" s="227"/>
      <c r="S153" s="227"/>
      <c r="T153" s="227"/>
      <c r="U153" s="227"/>
      <c r="V153" s="227"/>
      <c r="W153" s="227"/>
      <c r="X153" s="227"/>
      <c r="Y153" s="234"/>
      <c r="Z153" s="209"/>
      <c r="AA153" s="200"/>
      <c r="AB153" s="200"/>
      <c r="AC153" s="200"/>
      <c r="AD153" s="200"/>
      <c r="AE153" s="200"/>
      <c r="AF153" s="200"/>
      <c r="AG153" s="200"/>
      <c r="AH153" s="200"/>
      <c r="AI153" s="207"/>
    </row>
    <row r="154" spans="1:35">
      <c r="A154" s="214"/>
      <c r="L154" s="215"/>
      <c r="M154" s="214"/>
      <c r="N154" s="24"/>
      <c r="O154" s="215"/>
      <c r="P154" s="226"/>
      <c r="Q154" s="227"/>
      <c r="R154" s="227"/>
      <c r="S154" s="227"/>
      <c r="T154" s="227"/>
      <c r="U154" s="227"/>
      <c r="V154" s="227"/>
      <c r="W154" s="227"/>
      <c r="X154" s="227"/>
      <c r="Y154" s="234"/>
      <c r="Z154" s="209"/>
      <c r="AA154" s="200"/>
      <c r="AB154" s="200"/>
      <c r="AC154" s="200"/>
      <c r="AD154" s="200"/>
      <c r="AE154" s="200"/>
      <c r="AF154" s="200"/>
      <c r="AG154" s="200"/>
      <c r="AH154" s="200"/>
      <c r="AI154" s="207"/>
    </row>
    <row r="155" spans="1:35">
      <c r="A155" s="214"/>
      <c r="L155" s="215"/>
      <c r="M155" s="214"/>
      <c r="N155" s="24"/>
      <c r="O155" s="215"/>
      <c r="P155" s="226"/>
      <c r="Q155" s="227"/>
      <c r="R155" s="227"/>
      <c r="S155" s="227"/>
      <c r="T155" s="227"/>
      <c r="U155" s="227"/>
      <c r="V155" s="227"/>
      <c r="W155" s="227"/>
      <c r="X155" s="227"/>
      <c r="Y155" s="234"/>
      <c r="Z155" s="209"/>
      <c r="AA155" s="200"/>
      <c r="AB155" s="200"/>
      <c r="AC155" s="200"/>
      <c r="AD155" s="200"/>
      <c r="AE155" s="200"/>
      <c r="AF155" s="200"/>
      <c r="AG155" s="200"/>
      <c r="AH155" s="200"/>
      <c r="AI155" s="207"/>
    </row>
    <row r="156" spans="1:35">
      <c r="A156" s="214"/>
      <c r="L156" s="215"/>
      <c r="M156" s="214"/>
      <c r="N156" s="24"/>
      <c r="O156" s="215"/>
      <c r="P156" s="226"/>
      <c r="Q156" s="227"/>
      <c r="R156" s="227"/>
      <c r="S156" s="227"/>
      <c r="T156" s="227"/>
      <c r="U156" s="227"/>
      <c r="V156" s="227"/>
      <c r="W156" s="227"/>
      <c r="X156" s="227"/>
      <c r="Y156" s="234"/>
      <c r="Z156" s="209"/>
      <c r="AA156" s="200"/>
      <c r="AB156" s="200"/>
      <c r="AC156" s="200"/>
      <c r="AD156" s="200"/>
      <c r="AE156" s="200"/>
      <c r="AF156" s="200"/>
      <c r="AG156" s="200"/>
      <c r="AH156" s="200"/>
      <c r="AI156" s="207"/>
    </row>
    <row r="157" spans="1:35">
      <c r="A157" s="214"/>
      <c r="L157" s="215"/>
      <c r="M157" s="214"/>
      <c r="N157" s="24"/>
      <c r="O157" s="215"/>
      <c r="P157" s="226"/>
      <c r="Q157" s="227"/>
      <c r="R157" s="227"/>
      <c r="S157" s="227"/>
      <c r="T157" s="227"/>
      <c r="U157" s="227"/>
      <c r="V157" s="227"/>
      <c r="W157" s="227"/>
      <c r="X157" s="227"/>
      <c r="Y157" s="234"/>
      <c r="Z157" s="209"/>
      <c r="AA157" s="200"/>
      <c r="AB157" s="200"/>
      <c r="AC157" s="200"/>
      <c r="AD157" s="200"/>
      <c r="AE157" s="200"/>
      <c r="AF157" s="200"/>
      <c r="AG157" s="200"/>
      <c r="AH157" s="200"/>
      <c r="AI157" s="207"/>
    </row>
    <row r="158" spans="1:35">
      <c r="A158" s="214"/>
      <c r="L158" s="215"/>
      <c r="M158" s="214"/>
      <c r="N158" s="24"/>
      <c r="O158" s="215"/>
      <c r="P158" s="226"/>
      <c r="Q158" s="227"/>
      <c r="R158" s="227"/>
      <c r="S158" s="227"/>
      <c r="T158" s="227"/>
      <c r="U158" s="227"/>
      <c r="V158" s="227"/>
      <c r="W158" s="227"/>
      <c r="X158" s="227"/>
      <c r="Y158" s="234"/>
      <c r="Z158" s="209"/>
      <c r="AA158" s="200"/>
      <c r="AB158" s="200"/>
      <c r="AC158" s="200"/>
      <c r="AD158" s="200"/>
      <c r="AE158" s="200"/>
      <c r="AF158" s="200"/>
      <c r="AG158" s="200"/>
      <c r="AH158" s="200"/>
      <c r="AI158" s="207"/>
    </row>
    <row r="159" spans="1:35">
      <c r="A159" s="214"/>
      <c r="L159" s="215"/>
      <c r="M159" s="214"/>
      <c r="N159" s="24"/>
      <c r="O159" s="215"/>
      <c r="P159" s="226"/>
      <c r="Q159" s="227"/>
      <c r="R159" s="227"/>
      <c r="S159" s="227"/>
      <c r="T159" s="227"/>
      <c r="U159" s="227"/>
      <c r="V159" s="227"/>
      <c r="W159" s="227"/>
      <c r="X159" s="227"/>
      <c r="Y159" s="234"/>
      <c r="Z159" s="209"/>
      <c r="AA159" s="200"/>
      <c r="AB159" s="200"/>
      <c r="AC159" s="200"/>
      <c r="AD159" s="200"/>
      <c r="AE159" s="200"/>
      <c r="AF159" s="200"/>
      <c r="AG159" s="200"/>
      <c r="AH159" s="200"/>
      <c r="AI159" s="207"/>
    </row>
    <row r="160" spans="1:35" ht="15.75" thickBot="1">
      <c r="A160" s="219"/>
      <c r="B160" s="217"/>
      <c r="C160" s="217"/>
      <c r="D160" s="217"/>
      <c r="E160" s="217"/>
      <c r="F160" s="217"/>
      <c r="G160" s="217"/>
      <c r="H160" s="217"/>
      <c r="I160" s="217"/>
      <c r="J160" s="217"/>
      <c r="K160" s="217"/>
      <c r="L160" s="218"/>
      <c r="M160" s="219"/>
      <c r="N160" s="217"/>
      <c r="O160" s="218"/>
      <c r="P160" s="247"/>
      <c r="Q160" s="246"/>
      <c r="R160" s="246"/>
      <c r="S160" s="246"/>
      <c r="T160" s="246"/>
      <c r="U160" s="246"/>
      <c r="V160" s="246"/>
      <c r="W160" s="246"/>
      <c r="X160" s="246"/>
      <c r="Y160" s="248"/>
      <c r="Z160" s="211"/>
      <c r="AA160" s="212"/>
      <c r="AB160" s="212"/>
      <c r="AC160" s="212"/>
      <c r="AD160" s="212"/>
      <c r="AE160" s="212"/>
      <c r="AF160" s="212"/>
      <c r="AG160" s="212"/>
      <c r="AH160" s="212"/>
      <c r="AI160" s="213"/>
    </row>
    <row r="161" spans="13:35" s="82" customFormat="1" ht="15.75" thickTop="1">
      <c r="M161" s="83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</row>
    <row r="162" spans="13:35" s="82" customFormat="1">
      <c r="M162" s="83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</row>
    <row r="163" spans="13:35" s="82" customFormat="1">
      <c r="M163" s="83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</row>
    <row r="164" spans="13:35" s="82" customFormat="1">
      <c r="M164" s="83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</row>
    <row r="165" spans="13:35" s="82" customFormat="1">
      <c r="M165" s="83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</row>
    <row r="166" spans="13:35" s="82" customFormat="1">
      <c r="M166" s="83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</row>
    <row r="167" spans="13:35" s="82" customFormat="1">
      <c r="M167" s="83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</row>
    <row r="168" spans="13:35" s="82" customFormat="1">
      <c r="M168" s="83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</row>
    <row r="169" spans="13:35" s="82" customFormat="1">
      <c r="M169" s="83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</row>
    <row r="170" spans="13:35" s="82" customFormat="1">
      <c r="M170" s="83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</row>
    <row r="171" spans="13:35" s="82" customFormat="1">
      <c r="M171" s="83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</row>
    <row r="172" spans="13:35" s="82" customFormat="1">
      <c r="M172" s="83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</row>
    <row r="173" spans="13:35" s="82" customFormat="1">
      <c r="M173" s="83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</row>
    <row r="174" spans="13:35" s="82" customFormat="1">
      <c r="M174" s="83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</row>
    <row r="175" spans="13:35" s="82" customFormat="1">
      <c r="M175" s="83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</row>
    <row r="176" spans="13:35" s="82" customFormat="1">
      <c r="M176" s="83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</row>
    <row r="177" spans="13:35" s="82" customFormat="1">
      <c r="M177" s="83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</row>
    <row r="178" spans="13:35" s="82" customFormat="1">
      <c r="M178" s="83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</row>
    <row r="179" spans="13:35" s="82" customFormat="1">
      <c r="M179" s="83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  <c r="AD179" s="84"/>
      <c r="AE179" s="84"/>
      <c r="AF179" s="84"/>
      <c r="AG179" s="84"/>
      <c r="AH179" s="84"/>
      <c r="AI179" s="84"/>
    </row>
    <row r="180" spans="13:35" s="82" customFormat="1">
      <c r="M180" s="83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  <c r="AF180" s="84"/>
      <c r="AG180" s="84"/>
      <c r="AH180" s="84"/>
      <c r="AI180" s="84"/>
    </row>
    <row r="181" spans="13:35" s="82" customFormat="1">
      <c r="M181" s="83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</row>
    <row r="182" spans="13:35" s="82" customFormat="1">
      <c r="M182" s="83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  <c r="AF182" s="84"/>
      <c r="AG182" s="84"/>
      <c r="AH182" s="84"/>
      <c r="AI182" s="84"/>
    </row>
    <row r="183" spans="13:35" s="82" customFormat="1">
      <c r="M183" s="83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  <c r="AF183" s="84"/>
      <c r="AG183" s="84"/>
      <c r="AH183" s="84"/>
      <c r="AI183" s="84"/>
    </row>
    <row r="184" spans="13:35" s="82" customFormat="1">
      <c r="M184" s="83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</row>
    <row r="185" spans="13:35" s="82" customFormat="1">
      <c r="M185" s="83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  <c r="AD185" s="84"/>
      <c r="AE185" s="84"/>
      <c r="AF185" s="84"/>
      <c r="AG185" s="84"/>
      <c r="AH185" s="84"/>
      <c r="AI185" s="84"/>
    </row>
    <row r="186" spans="13:35" s="82" customFormat="1">
      <c r="M186" s="83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  <c r="AD186" s="84"/>
      <c r="AE186" s="84"/>
      <c r="AF186" s="84"/>
      <c r="AG186" s="84"/>
      <c r="AH186" s="84"/>
      <c r="AI186" s="84"/>
    </row>
    <row r="187" spans="13:35" s="82" customFormat="1">
      <c r="M187" s="83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  <c r="AD187" s="84"/>
      <c r="AE187" s="84"/>
      <c r="AF187" s="84"/>
      <c r="AG187" s="84"/>
      <c r="AH187" s="84"/>
      <c r="AI187" s="84"/>
    </row>
    <row r="188" spans="13:35" s="82" customFormat="1">
      <c r="M188" s="83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  <c r="AD188" s="84"/>
      <c r="AE188" s="84"/>
      <c r="AF188" s="84"/>
      <c r="AG188" s="84"/>
      <c r="AH188" s="84"/>
      <c r="AI188" s="84"/>
    </row>
    <row r="189" spans="13:35" s="82" customFormat="1">
      <c r="M189" s="83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  <c r="AD189" s="84"/>
      <c r="AE189" s="84"/>
      <c r="AF189" s="84"/>
      <c r="AG189" s="84"/>
      <c r="AH189" s="84"/>
      <c r="AI189" s="84"/>
    </row>
    <row r="190" spans="13:35" s="82" customFormat="1">
      <c r="M190" s="83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</row>
    <row r="191" spans="13:35" s="82" customFormat="1">
      <c r="M191" s="83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  <c r="AD191" s="84"/>
      <c r="AE191" s="84"/>
      <c r="AF191" s="84"/>
      <c r="AG191" s="84"/>
      <c r="AH191" s="84"/>
      <c r="AI191" s="84"/>
    </row>
    <row r="192" spans="13:35" s="82" customFormat="1">
      <c r="M192" s="83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  <c r="AD192" s="84"/>
      <c r="AE192" s="84"/>
      <c r="AF192" s="84"/>
      <c r="AG192" s="84"/>
      <c r="AH192" s="84"/>
      <c r="AI192" s="84"/>
    </row>
    <row r="193" spans="13:35" s="82" customFormat="1">
      <c r="M193" s="83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  <c r="AF193" s="84"/>
      <c r="AG193" s="84"/>
      <c r="AH193" s="84"/>
      <c r="AI193" s="84"/>
    </row>
    <row r="194" spans="13:35" s="82" customFormat="1">
      <c r="M194" s="83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</row>
    <row r="195" spans="13:35" s="82" customFormat="1">
      <c r="M195" s="83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</row>
    <row r="196" spans="13:35" s="82" customFormat="1">
      <c r="M196" s="83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  <c r="AF196" s="84"/>
      <c r="AG196" s="84"/>
      <c r="AH196" s="84"/>
      <c r="AI196" s="84"/>
    </row>
    <row r="197" spans="13:35" s="82" customFormat="1">
      <c r="M197" s="83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  <c r="AD197" s="84"/>
      <c r="AE197" s="84"/>
      <c r="AF197" s="84"/>
      <c r="AG197" s="84"/>
      <c r="AH197" s="84"/>
      <c r="AI197" s="84"/>
    </row>
    <row r="198" spans="13:35" s="82" customFormat="1">
      <c r="M198" s="83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  <c r="AD198" s="84"/>
      <c r="AE198" s="84"/>
      <c r="AF198" s="84"/>
      <c r="AG198" s="84"/>
      <c r="AH198" s="84"/>
      <c r="AI198" s="84"/>
    </row>
    <row r="199" spans="13:35" s="82" customFormat="1">
      <c r="M199" s="83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  <c r="AD199" s="84"/>
      <c r="AE199" s="84"/>
      <c r="AF199" s="84"/>
      <c r="AG199" s="84"/>
      <c r="AH199" s="84"/>
      <c r="AI199" s="84"/>
    </row>
    <row r="200" spans="13:35" s="82" customFormat="1">
      <c r="M200" s="83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  <c r="AD200" s="84"/>
      <c r="AE200" s="84"/>
      <c r="AF200" s="84"/>
      <c r="AG200" s="84"/>
      <c r="AH200" s="84"/>
      <c r="AI200" s="84"/>
    </row>
    <row r="201" spans="13:35" s="82" customFormat="1">
      <c r="M201" s="83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</row>
    <row r="202" spans="13:35" s="82" customFormat="1">
      <c r="M202" s="83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  <c r="AF202" s="84"/>
      <c r="AG202" s="84"/>
      <c r="AH202" s="84"/>
      <c r="AI202" s="84"/>
    </row>
    <row r="203" spans="13:35" s="82" customFormat="1">
      <c r="M203" s="83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</row>
    <row r="204" spans="13:35" s="82" customFormat="1">
      <c r="M204" s="83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</row>
    <row r="205" spans="13:35" s="82" customFormat="1">
      <c r="M205" s="83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  <c r="AF205" s="84"/>
      <c r="AG205" s="84"/>
      <c r="AH205" s="84"/>
      <c r="AI205" s="84"/>
    </row>
    <row r="206" spans="13:35" s="82" customFormat="1">
      <c r="M206" s="83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</row>
    <row r="207" spans="13:35" s="82" customFormat="1">
      <c r="M207" s="83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</row>
    <row r="208" spans="13:35" s="82" customFormat="1">
      <c r="M208" s="83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  <c r="AF208" s="84"/>
      <c r="AG208" s="84"/>
      <c r="AH208" s="84"/>
      <c r="AI208" s="84"/>
    </row>
    <row r="209" spans="13:35" s="82" customFormat="1">
      <c r="M209" s="83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  <c r="AD209" s="84"/>
      <c r="AE209" s="84"/>
      <c r="AF209" s="84"/>
      <c r="AG209" s="84"/>
      <c r="AH209" s="84"/>
      <c r="AI209" s="84"/>
    </row>
    <row r="210" spans="13:35" s="82" customFormat="1">
      <c r="M210" s="83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  <c r="AD210" s="84"/>
      <c r="AE210" s="84"/>
      <c r="AF210" s="84"/>
      <c r="AG210" s="84"/>
      <c r="AH210" s="84"/>
      <c r="AI210" s="84"/>
    </row>
    <row r="211" spans="13:35" s="82" customFormat="1">
      <c r="M211" s="83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  <c r="AD211" s="84"/>
      <c r="AE211" s="84"/>
      <c r="AF211" s="84"/>
      <c r="AG211" s="84"/>
      <c r="AH211" s="84"/>
      <c r="AI211" s="84"/>
    </row>
    <row r="212" spans="13:35" s="82" customFormat="1">
      <c r="M212" s="83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  <c r="AF212" s="84"/>
      <c r="AG212" s="84"/>
      <c r="AH212" s="84"/>
      <c r="AI212" s="84"/>
    </row>
    <row r="213" spans="13:35" s="82" customFormat="1">
      <c r="M213" s="83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  <c r="AD213" s="84"/>
      <c r="AE213" s="84"/>
      <c r="AF213" s="84"/>
      <c r="AG213" s="84"/>
      <c r="AH213" s="84"/>
      <c r="AI213" s="84"/>
    </row>
    <row r="214" spans="13:35" s="82" customFormat="1">
      <c r="M214" s="83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  <c r="AD214" s="84"/>
      <c r="AE214" s="84"/>
      <c r="AF214" s="84"/>
      <c r="AG214" s="84"/>
      <c r="AH214" s="84"/>
      <c r="AI214" s="84"/>
    </row>
    <row r="215" spans="13:35" s="82" customFormat="1">
      <c r="M215" s="83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</row>
    <row r="216" spans="13:35" s="82" customFormat="1">
      <c r="M216" s="83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</row>
    <row r="217" spans="13:35" s="82" customFormat="1">
      <c r="M217" s="83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</row>
    <row r="218" spans="13:35" s="82" customFormat="1">
      <c r="M218" s="83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  <c r="AD218" s="84"/>
      <c r="AE218" s="84"/>
      <c r="AF218" s="84"/>
      <c r="AG218" s="84"/>
      <c r="AH218" s="84"/>
      <c r="AI218" s="84"/>
    </row>
    <row r="219" spans="13:35" s="82" customFormat="1">
      <c r="M219" s="83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  <c r="AD219" s="84"/>
      <c r="AE219" s="84"/>
      <c r="AF219" s="84"/>
      <c r="AG219" s="84"/>
      <c r="AH219" s="84"/>
      <c r="AI219" s="84"/>
    </row>
    <row r="220" spans="13:35" s="82" customFormat="1">
      <c r="M220" s="83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  <c r="AD220" s="84"/>
      <c r="AE220" s="84"/>
      <c r="AF220" s="84"/>
      <c r="AG220" s="84"/>
      <c r="AH220" s="84"/>
      <c r="AI220" s="84"/>
    </row>
    <row r="221" spans="13:35" s="82" customFormat="1">
      <c r="M221" s="83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4"/>
      <c r="AF221" s="84"/>
      <c r="AG221" s="84"/>
      <c r="AH221" s="84"/>
      <c r="AI221" s="84"/>
    </row>
    <row r="222" spans="13:35" s="82" customFormat="1">
      <c r="M222" s="83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  <c r="AD222" s="84"/>
      <c r="AE222" s="84"/>
      <c r="AF222" s="84"/>
      <c r="AG222" s="84"/>
      <c r="AH222" s="84"/>
      <c r="AI222" s="84"/>
    </row>
    <row r="223" spans="13:35" s="82" customFormat="1">
      <c r="M223" s="83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  <c r="AD223" s="84"/>
      <c r="AE223" s="84"/>
      <c r="AF223" s="84"/>
      <c r="AG223" s="84"/>
      <c r="AH223" s="84"/>
      <c r="AI223" s="84"/>
    </row>
    <row r="224" spans="13:35" s="82" customFormat="1">
      <c r="M224" s="83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  <c r="AD224" s="84"/>
      <c r="AE224" s="84"/>
      <c r="AF224" s="84"/>
      <c r="AG224" s="84"/>
      <c r="AH224" s="84"/>
      <c r="AI224" s="84"/>
    </row>
    <row r="225" spans="13:35" s="82" customFormat="1">
      <c r="M225" s="83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  <c r="AD225" s="84"/>
      <c r="AE225" s="84"/>
      <c r="AF225" s="84"/>
      <c r="AG225" s="84"/>
      <c r="AH225" s="84"/>
      <c r="AI225" s="84"/>
    </row>
    <row r="226" spans="13:35" s="82" customFormat="1">
      <c r="M226" s="83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  <c r="AF226" s="84"/>
      <c r="AG226" s="84"/>
      <c r="AH226" s="84"/>
      <c r="AI226" s="84"/>
    </row>
    <row r="227" spans="13:35" s="82" customFormat="1">
      <c r="M227" s="83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</row>
    <row r="228" spans="13:35" s="82" customFormat="1">
      <c r="M228" s="83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</row>
    <row r="229" spans="13:35" s="82" customFormat="1">
      <c r="M229" s="83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</row>
    <row r="230" spans="13:35" s="82" customFormat="1">
      <c r="M230" s="83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</row>
    <row r="231" spans="13:35" s="82" customFormat="1">
      <c r="M231" s="83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  <c r="AD231" s="84"/>
      <c r="AE231" s="84"/>
      <c r="AF231" s="84"/>
      <c r="AG231" s="84"/>
      <c r="AH231" s="84"/>
      <c r="AI231" s="84"/>
    </row>
    <row r="232" spans="13:35" s="82" customFormat="1">
      <c r="M232" s="83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  <c r="AF232" s="84"/>
      <c r="AG232" s="84"/>
      <c r="AH232" s="84"/>
      <c r="AI232" s="84"/>
    </row>
    <row r="233" spans="13:35" s="82" customFormat="1">
      <c r="M233" s="83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</row>
    <row r="234" spans="13:35" s="82" customFormat="1">
      <c r="M234" s="83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  <c r="AD234" s="84"/>
      <c r="AE234" s="84"/>
      <c r="AF234" s="84"/>
      <c r="AG234" s="84"/>
      <c r="AH234" s="84"/>
      <c r="AI234" s="84"/>
    </row>
    <row r="235" spans="13:35" s="82" customFormat="1">
      <c r="M235" s="83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  <c r="AF235" s="84"/>
      <c r="AG235" s="84"/>
      <c r="AH235" s="84"/>
      <c r="AI235" s="84"/>
    </row>
    <row r="236" spans="13:35" s="82" customFormat="1">
      <c r="M236" s="83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  <c r="AH236" s="84"/>
      <c r="AI236" s="84"/>
    </row>
    <row r="237" spans="13:35" s="82" customFormat="1">
      <c r="M237" s="83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  <c r="AH237" s="84"/>
      <c r="AI237" s="84"/>
    </row>
    <row r="238" spans="13:35" s="82" customFormat="1">
      <c r="M238" s="83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  <c r="AH238" s="84"/>
      <c r="AI238" s="84"/>
    </row>
    <row r="239" spans="13:35" s="82" customFormat="1">
      <c r="M239" s="83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  <c r="AF239" s="84"/>
      <c r="AG239" s="84"/>
      <c r="AH239" s="84"/>
      <c r="AI239" s="84"/>
    </row>
    <row r="240" spans="13:35" s="82" customFormat="1">
      <c r="M240" s="83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  <c r="AD240" s="84"/>
      <c r="AE240" s="84"/>
      <c r="AF240" s="84"/>
      <c r="AG240" s="84"/>
      <c r="AH240" s="84"/>
      <c r="AI240" s="84"/>
    </row>
    <row r="241" spans="13:35" s="82" customFormat="1">
      <c r="M241" s="83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  <c r="AD241" s="84"/>
      <c r="AE241" s="84"/>
      <c r="AF241" s="84"/>
      <c r="AG241" s="84"/>
      <c r="AH241" s="84"/>
      <c r="AI241" s="84"/>
    </row>
    <row r="242" spans="13:35" s="82" customFormat="1">
      <c r="M242" s="83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  <c r="AD242" s="84"/>
      <c r="AE242" s="84"/>
      <c r="AF242" s="84"/>
      <c r="AG242" s="84"/>
      <c r="AH242" s="84"/>
      <c r="AI242" s="84"/>
    </row>
    <row r="243" spans="13:35" s="82" customFormat="1">
      <c r="M243" s="83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  <c r="AF243" s="84"/>
      <c r="AG243" s="84"/>
      <c r="AH243" s="84"/>
      <c r="AI243" s="84"/>
    </row>
    <row r="244" spans="13:35" s="82" customFormat="1">
      <c r="M244" s="83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4"/>
      <c r="AF244" s="84"/>
      <c r="AG244" s="84"/>
      <c r="AH244" s="84"/>
      <c r="AI244" s="84"/>
    </row>
    <row r="245" spans="13:35" s="82" customFormat="1">
      <c r="M245" s="83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  <c r="AI245" s="84"/>
    </row>
    <row r="246" spans="13:35" s="82" customFormat="1">
      <c r="M246" s="83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  <c r="AF246" s="84"/>
      <c r="AG246" s="84"/>
      <c r="AH246" s="84"/>
      <c r="AI246" s="84"/>
    </row>
    <row r="247" spans="13:35" s="82" customFormat="1">
      <c r="M247" s="83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</row>
    <row r="248" spans="13:35" s="82" customFormat="1">
      <c r="M248" s="83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</row>
    <row r="249" spans="13:35" s="82" customFormat="1">
      <c r="M249" s="83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  <c r="AF249" s="84"/>
      <c r="AG249" s="84"/>
      <c r="AH249" s="84"/>
      <c r="AI249" s="84"/>
    </row>
    <row r="250" spans="13:35" s="82" customFormat="1">
      <c r="M250" s="83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</row>
    <row r="251" spans="13:35" s="82" customFormat="1">
      <c r="M251" s="83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  <c r="AF251" s="84"/>
      <c r="AG251" s="84"/>
      <c r="AH251" s="84"/>
      <c r="AI251" s="84"/>
    </row>
    <row r="252" spans="13:35" s="82" customFormat="1">
      <c r="M252" s="83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  <c r="AF252" s="84"/>
      <c r="AG252" s="84"/>
      <c r="AH252" s="84"/>
      <c r="AI252" s="84"/>
    </row>
    <row r="253" spans="13:35" s="82" customFormat="1">
      <c r="M253" s="83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  <c r="AD253" s="84"/>
      <c r="AE253" s="84"/>
      <c r="AF253" s="84"/>
      <c r="AG253" s="84"/>
      <c r="AH253" s="84"/>
      <c r="AI253" s="84"/>
    </row>
    <row r="254" spans="13:35" s="82" customFormat="1">
      <c r="M254" s="83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  <c r="AF254" s="84"/>
      <c r="AG254" s="84"/>
      <c r="AH254" s="84"/>
      <c r="AI254" s="84"/>
    </row>
    <row r="255" spans="13:35" s="82" customFormat="1">
      <c r="M255" s="83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  <c r="AF255" s="84"/>
      <c r="AG255" s="84"/>
      <c r="AH255" s="84"/>
      <c r="AI255" s="84"/>
    </row>
    <row r="256" spans="13:35" s="82" customFormat="1">
      <c r="M256" s="83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  <c r="AF256" s="84"/>
      <c r="AG256" s="84"/>
      <c r="AH256" s="84"/>
      <c r="AI256" s="84"/>
    </row>
    <row r="257" spans="13:35" s="82" customFormat="1">
      <c r="M257" s="83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  <c r="AF257" s="84"/>
      <c r="AG257" s="84"/>
      <c r="AH257" s="84"/>
      <c r="AI257" s="84"/>
    </row>
    <row r="258" spans="13:35" s="82" customFormat="1">
      <c r="M258" s="83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</row>
    <row r="259" spans="13:35" s="82" customFormat="1">
      <c r="M259" s="83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</row>
    <row r="260" spans="13:35" s="82" customFormat="1">
      <c r="M260" s="83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</row>
    <row r="261" spans="13:35" s="82" customFormat="1">
      <c r="M261" s="83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  <c r="AD261" s="84"/>
      <c r="AE261" s="84"/>
      <c r="AF261" s="84"/>
      <c r="AG261" s="84"/>
      <c r="AH261" s="84"/>
      <c r="AI261" s="84"/>
    </row>
    <row r="262" spans="13:35" s="82" customFormat="1">
      <c r="M262" s="83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  <c r="AF262" s="84"/>
      <c r="AG262" s="84"/>
      <c r="AH262" s="84"/>
      <c r="AI262" s="84"/>
    </row>
    <row r="263" spans="13:35" s="82" customFormat="1">
      <c r="M263" s="83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  <c r="AF263" s="84"/>
      <c r="AG263" s="84"/>
      <c r="AH263" s="84"/>
      <c r="AI263" s="84"/>
    </row>
    <row r="264" spans="13:35" s="82" customFormat="1">
      <c r="M264" s="83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  <c r="AD264" s="84"/>
      <c r="AE264" s="84"/>
      <c r="AF264" s="84"/>
      <c r="AG264" s="84"/>
      <c r="AH264" s="84"/>
      <c r="AI264" s="84"/>
    </row>
    <row r="265" spans="13:35" s="82" customFormat="1">
      <c r="M265" s="83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  <c r="AD265" s="84"/>
      <c r="AE265" s="84"/>
      <c r="AF265" s="84"/>
      <c r="AG265" s="84"/>
      <c r="AH265" s="84"/>
      <c r="AI265" s="84"/>
    </row>
    <row r="266" spans="13:35" s="82" customFormat="1">
      <c r="M266" s="83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  <c r="AD266" s="84"/>
      <c r="AE266" s="84"/>
      <c r="AF266" s="84"/>
      <c r="AG266" s="84"/>
      <c r="AH266" s="84"/>
      <c r="AI266" s="84"/>
    </row>
    <row r="267" spans="13:35" s="82" customFormat="1">
      <c r="M267" s="83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  <c r="AF267" s="84"/>
      <c r="AG267" s="84"/>
      <c r="AH267" s="84"/>
      <c r="AI267" s="84"/>
    </row>
    <row r="268" spans="13:35" s="82" customFormat="1">
      <c r="M268" s="83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  <c r="AD268" s="84"/>
      <c r="AE268" s="84"/>
      <c r="AF268" s="84"/>
      <c r="AG268" s="84"/>
      <c r="AH268" s="84"/>
      <c r="AI268" s="84"/>
    </row>
    <row r="269" spans="13:35" s="82" customFormat="1">
      <c r="M269" s="83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</row>
    <row r="270" spans="13:35" s="82" customFormat="1">
      <c r="M270" s="83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</row>
    <row r="271" spans="13:35" s="82" customFormat="1">
      <c r="M271" s="83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</row>
    <row r="272" spans="13:35" s="82" customFormat="1">
      <c r="M272" s="83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</row>
    <row r="273" spans="13:35" s="82" customFormat="1">
      <c r="M273" s="83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</row>
    <row r="274" spans="13:35" s="82" customFormat="1">
      <c r="M274" s="83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  <c r="AD274" s="84"/>
      <c r="AE274" s="84"/>
      <c r="AF274" s="84"/>
      <c r="AG274" s="84"/>
      <c r="AH274" s="84"/>
      <c r="AI274" s="84"/>
    </row>
    <row r="275" spans="13:35" s="82" customFormat="1">
      <c r="M275" s="83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</row>
    <row r="276" spans="13:35" s="82" customFormat="1">
      <c r="M276" s="83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</row>
  </sheetData>
  <autoFilter ref="P89:Y9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P93:U95">
    <sortCondition ref="P92"/>
  </sortState>
  <mergeCells count="88">
    <mergeCell ref="Z2:AA2"/>
    <mergeCell ref="Z3:AA3"/>
    <mergeCell ref="Z4:AA4"/>
    <mergeCell ref="Z5:AA5"/>
    <mergeCell ref="Z6:AA6"/>
    <mergeCell ref="Z7:AA7"/>
    <mergeCell ref="Z8:AA8"/>
    <mergeCell ref="Z9:AA9"/>
    <mergeCell ref="Q6:R6"/>
    <mergeCell ref="P19:Q19"/>
    <mergeCell ref="R19:S19"/>
    <mergeCell ref="Z18:AC18"/>
    <mergeCell ref="Z17:AC17"/>
    <mergeCell ref="Z13:AE13"/>
    <mergeCell ref="Z15:AA15"/>
    <mergeCell ref="AE17:AG18"/>
    <mergeCell ref="AC15:AE15"/>
    <mergeCell ref="Z10:AA10"/>
    <mergeCell ref="P126:W126"/>
    <mergeCell ref="P124:Y125"/>
    <mergeCell ref="R38:S38"/>
    <mergeCell ref="P26:Q26"/>
    <mergeCell ref="R26:S26"/>
    <mergeCell ref="P89:Y90"/>
    <mergeCell ref="P71:Y72"/>
    <mergeCell ref="P73:Y74"/>
    <mergeCell ref="V22:W22"/>
    <mergeCell ref="P22:U22"/>
    <mergeCell ref="P45:Q45"/>
    <mergeCell ref="R45:S45"/>
    <mergeCell ref="A5:D5"/>
    <mergeCell ref="F5:G5"/>
    <mergeCell ref="R43:S43"/>
    <mergeCell ref="P38:Q38"/>
    <mergeCell ref="J22:K22"/>
    <mergeCell ref="F13:G13"/>
    <mergeCell ref="I8:J8"/>
    <mergeCell ref="H33:I33"/>
    <mergeCell ref="J33:K33"/>
    <mergeCell ref="F18:G21"/>
    <mergeCell ref="P31:Q31"/>
    <mergeCell ref="AD20:AI26"/>
    <mergeCell ref="M85:N85"/>
    <mergeCell ref="M86:N86"/>
    <mergeCell ref="M87:N87"/>
    <mergeCell ref="M78:N78"/>
    <mergeCell ref="M83:N83"/>
    <mergeCell ref="M80:N80"/>
    <mergeCell ref="M75:N75"/>
    <mergeCell ref="M76:N76"/>
    <mergeCell ref="M77:N77"/>
    <mergeCell ref="M84:N84"/>
    <mergeCell ref="M79:N79"/>
    <mergeCell ref="M81:N81"/>
    <mergeCell ref="M82:N82"/>
    <mergeCell ref="M71:O72"/>
    <mergeCell ref="M74:N74"/>
    <mergeCell ref="M73:O73"/>
    <mergeCell ref="A1:D1"/>
    <mergeCell ref="F1:G1"/>
    <mergeCell ref="O3:O4"/>
    <mergeCell ref="O7:O8"/>
    <mergeCell ref="O11:O13"/>
    <mergeCell ref="O16:O17"/>
    <mergeCell ref="O20:O21"/>
    <mergeCell ref="A2:D2"/>
    <mergeCell ref="F2:G2"/>
    <mergeCell ref="A3:D3"/>
    <mergeCell ref="F3:G3"/>
    <mergeCell ref="A4:D4"/>
    <mergeCell ref="F4:G4"/>
    <mergeCell ref="C33:E33"/>
    <mergeCell ref="Z21:AA21"/>
    <mergeCell ref="J1:L1"/>
    <mergeCell ref="J2:L2"/>
    <mergeCell ref="J3:L3"/>
    <mergeCell ref="J4:L4"/>
    <mergeCell ref="J5:L5"/>
    <mergeCell ref="Z20:AA20"/>
    <mergeCell ref="Z1:AI1"/>
    <mergeCell ref="AD2:AF2"/>
    <mergeCell ref="Z11:AB11"/>
    <mergeCell ref="AG2:AH2"/>
    <mergeCell ref="AC11:AD11"/>
    <mergeCell ref="X2:Y2"/>
    <mergeCell ref="P2:W2"/>
    <mergeCell ref="P1:Y1"/>
    <mergeCell ref="M1:O1"/>
  </mergeCells>
  <phoneticPr fontId="2" type="noConversion"/>
  <hyperlinks>
    <hyperlink ref="O74" r:id="rId1"/>
    <hyperlink ref="O79" r:id="rId2"/>
    <hyperlink ref="O84" r:id="rId3"/>
  </hyperlinks>
  <pageMargins left="0.70866141732283461" right="0.70866141732283461" top="0.74803149606299213" bottom="0.74803149606299213" header="0.31496062992125984" footer="0.31496062992125984"/>
  <pageSetup paperSize="9" scale="71" orientation="portrait" horizontalDpi="4294967292" verticalDpi="4294967292" r:id="rId4"/>
  <headerFooter alignWithMargins="0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USER_Cliquer">
                <anchor moveWithCells="1" sizeWithCells="1">
                  <from>
                    <xdr:col>13</xdr:col>
                    <xdr:colOff>247650</xdr:colOff>
                    <xdr:row>2</xdr:row>
                    <xdr:rowOff>123825</xdr:rowOff>
                  </from>
                  <to>
                    <xdr:col>14</xdr:col>
                    <xdr:colOff>295275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 macro="[0]!CLI_Cliquer">
                <anchor moveWithCells="1" sizeWithCells="1">
                  <from>
                    <xdr:col>13</xdr:col>
                    <xdr:colOff>247650</xdr:colOff>
                    <xdr:row>6</xdr:row>
                    <xdr:rowOff>28575</xdr:rowOff>
                  </from>
                  <to>
                    <xdr:col>14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INCOTERM_Cliquer">
                <anchor moveWithCells="1" sizeWithCells="1">
                  <from>
                    <xdr:col>13</xdr:col>
                    <xdr:colOff>247650</xdr:colOff>
                    <xdr:row>9</xdr:row>
                    <xdr:rowOff>66675</xdr:rowOff>
                  </from>
                  <to>
                    <xdr:col>14</xdr:col>
                    <xdr:colOff>295275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MAR_Cliquer">
                <anchor moveWithCells="1" sizeWithCells="1">
                  <from>
                    <xdr:col>13</xdr:col>
                    <xdr:colOff>247650</xdr:colOff>
                    <xdr:row>13</xdr:row>
                    <xdr:rowOff>28575</xdr:rowOff>
                  </from>
                  <to>
                    <xdr:col>14</xdr:col>
                    <xdr:colOff>295275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utton 19">
              <controlPr defaultSize="0" print="0" autoFill="0" autoPict="0" macro="[0]!CAM_Cliquer">
                <anchor moveWithCells="1" sizeWithCells="1">
                  <from>
                    <xdr:col>13</xdr:col>
                    <xdr:colOff>247650</xdr:colOff>
                    <xdr:row>17</xdr:row>
                    <xdr:rowOff>38100</xdr:rowOff>
                  </from>
                  <to>
                    <xdr:col>14</xdr:col>
                    <xdr:colOff>295275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Button 20">
              <controlPr defaultSize="0" print="0" autoFill="0" autoPict="0" macro="[0]!LIV_Cliquer">
                <anchor moveWithCells="1" sizeWithCells="1">
                  <from>
                    <xdr:col>13</xdr:col>
                    <xdr:colOff>247650</xdr:colOff>
                    <xdr:row>20</xdr:row>
                    <xdr:rowOff>200025</xdr:rowOff>
                  </from>
                  <to>
                    <xdr:col>14</xdr:col>
                    <xdr:colOff>295275</xdr:colOff>
                    <xdr:row>23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Button 23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37</xdr:row>
                    <xdr:rowOff>38100</xdr:rowOff>
                  </from>
                  <to>
                    <xdr:col>14</xdr:col>
                    <xdr:colOff>285750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Button 24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41</xdr:row>
                    <xdr:rowOff>47625</xdr:rowOff>
                  </from>
                  <to>
                    <xdr:col>14</xdr:col>
                    <xdr:colOff>285750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Button 25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45</xdr:row>
                    <xdr:rowOff>28575</xdr:rowOff>
                  </from>
                  <to>
                    <xdr:col>14</xdr:col>
                    <xdr:colOff>285750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Button 26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49</xdr:row>
                    <xdr:rowOff>19050</xdr:rowOff>
                  </from>
                  <to>
                    <xdr:col>14</xdr:col>
                    <xdr:colOff>285750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Button 27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53</xdr:row>
                    <xdr:rowOff>85725</xdr:rowOff>
                  </from>
                  <to>
                    <xdr:col>14</xdr:col>
                    <xdr:colOff>285750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Button 28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57</xdr:row>
                    <xdr:rowOff>38100</xdr:rowOff>
                  </from>
                  <to>
                    <xdr:col>14</xdr:col>
                    <xdr:colOff>285750</xdr:colOff>
                    <xdr:row>59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Button 29">
              <controlPr defaultSize="0" print="0" autoFill="0" autoPict="0" macro="[0]!Bouton1_Cliquer">
                <anchor moveWithCells="1" sizeWithCells="1">
                  <from>
                    <xdr:col>13</xdr:col>
                    <xdr:colOff>238125</xdr:colOff>
                    <xdr:row>60</xdr:row>
                    <xdr:rowOff>114300</xdr:rowOff>
                  </from>
                  <to>
                    <xdr:col>14</xdr:col>
                    <xdr:colOff>285750</xdr:colOff>
                    <xdr:row>63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Button 30">
              <controlPr defaultSize="0" print="0" autoFill="0" autoPict="0" macro="[0]!RAZ_Cliquer">
                <anchor moveWithCells="1" sizeWithCells="1">
                  <from>
                    <xdr:col>13</xdr:col>
                    <xdr:colOff>238125</xdr:colOff>
                    <xdr:row>28</xdr:row>
                    <xdr:rowOff>200025</xdr:rowOff>
                  </from>
                  <to>
                    <xdr:col>14</xdr:col>
                    <xdr:colOff>285750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17"/>
  <sheetViews>
    <sheetView zoomScale="130" zoomScaleNormal="130" workbookViewId="0">
      <selection activeCell="B5" sqref="B5"/>
    </sheetView>
  </sheetViews>
  <sheetFormatPr baseColWidth="10" defaultColWidth="10.125" defaultRowHeight="15.75"/>
  <cols>
    <col min="1" max="1" width="39.625" style="87" customWidth="1"/>
    <col min="2" max="2" width="11.375" style="87" customWidth="1"/>
    <col min="3" max="3" width="17" style="87" customWidth="1"/>
    <col min="4" max="4" width="15.75" style="87" bestFit="1" customWidth="1"/>
    <col min="5" max="5" width="14.75" style="87" bestFit="1" customWidth="1"/>
    <col min="6" max="6" width="8" style="88" bestFit="1" customWidth="1"/>
    <col min="7" max="7" width="8.625" style="88" customWidth="1"/>
    <col min="8" max="8" width="8" style="88" customWidth="1"/>
    <col min="9" max="9" width="11.375" style="87" customWidth="1"/>
    <col min="10" max="10" width="12.875" style="87" customWidth="1"/>
    <col min="11" max="12" width="13.75" style="87" customWidth="1"/>
    <col min="13" max="13" width="5.25" style="88" bestFit="1" customWidth="1"/>
    <col min="14" max="14" width="7.375" style="88" bestFit="1" customWidth="1"/>
    <col min="15" max="15" width="12.125" style="87" customWidth="1"/>
    <col min="16" max="17" width="10.125" style="87"/>
    <col min="18" max="18" width="3" style="87" bestFit="1" customWidth="1"/>
    <col min="19" max="19" width="7.375" style="87" bestFit="1" customWidth="1"/>
    <col min="20" max="20" width="11.125" style="87" customWidth="1"/>
    <col min="21" max="16384" width="10.125" style="87"/>
  </cols>
  <sheetData>
    <row r="1" spans="1:21" ht="16.5" thickBot="1">
      <c r="A1" s="85" t="s">
        <v>48</v>
      </c>
      <c r="B1" s="86">
        <v>42264</v>
      </c>
      <c r="C1" s="87" t="s">
        <v>49</v>
      </c>
    </row>
    <row r="2" spans="1:21" ht="27.75" customHeight="1" thickBot="1">
      <c r="A2" s="376" t="s">
        <v>50</v>
      </c>
      <c r="B2" s="377"/>
      <c r="C2" s="377"/>
      <c r="D2" s="377"/>
      <c r="E2" s="378"/>
    </row>
    <row r="3" spans="1:21" ht="16.5" thickBot="1"/>
    <row r="4" spans="1:21" ht="16.5" thickTop="1">
      <c r="A4" s="89" t="s">
        <v>51</v>
      </c>
      <c r="B4" s="90" t="s">
        <v>52</v>
      </c>
      <c r="C4" s="91"/>
      <c r="D4" s="379" t="s">
        <v>53</v>
      </c>
      <c r="E4" s="380"/>
      <c r="F4" s="92" t="s">
        <v>54</v>
      </c>
      <c r="G4" s="93"/>
      <c r="H4" s="94"/>
      <c r="I4" s="89" t="s">
        <v>55</v>
      </c>
      <c r="J4" s="95" t="s">
        <v>56</v>
      </c>
      <c r="K4" s="96"/>
      <c r="L4" s="96"/>
      <c r="M4" s="97"/>
    </row>
    <row r="5" spans="1:21">
      <c r="A5" s="98" t="s">
        <v>57</v>
      </c>
      <c r="B5" s="99" t="s">
        <v>58</v>
      </c>
      <c r="C5" s="100"/>
      <c r="D5" s="381" t="s">
        <v>59</v>
      </c>
      <c r="E5" s="382"/>
      <c r="F5" s="101" t="s">
        <v>60</v>
      </c>
      <c r="G5" s="102"/>
      <c r="H5" s="103"/>
      <c r="I5" s="98" t="s">
        <v>61</v>
      </c>
      <c r="J5" s="104" t="s">
        <v>62</v>
      </c>
      <c r="K5" s="105"/>
      <c r="L5" s="105"/>
      <c r="M5" s="106"/>
    </row>
    <row r="6" spans="1:21" ht="16.5" thickBot="1">
      <c r="A6" s="107" t="s">
        <v>63</v>
      </c>
      <c r="B6" s="108">
        <v>42432.582245370373</v>
      </c>
      <c r="C6" s="109"/>
      <c r="D6" s="383" t="s">
        <v>64</v>
      </c>
      <c r="E6" s="384"/>
      <c r="F6" s="110" t="s">
        <v>65</v>
      </c>
      <c r="G6" s="111"/>
      <c r="H6" s="112"/>
      <c r="I6" s="113" t="s">
        <v>66</v>
      </c>
      <c r="J6" s="114">
        <v>1</v>
      </c>
      <c r="K6" s="115"/>
      <c r="L6" s="115"/>
      <c r="M6" s="116"/>
    </row>
    <row r="7" spans="1:21" ht="17.25" thickTop="1" thickBot="1"/>
    <row r="8" spans="1:21" ht="17.25" customHeight="1" thickBot="1">
      <c r="C8" s="117"/>
      <c r="D8" s="117"/>
      <c r="E8" s="118" t="s">
        <v>67</v>
      </c>
      <c r="F8" s="119" t="s">
        <v>68</v>
      </c>
      <c r="G8" s="117"/>
      <c r="H8" s="369" t="s">
        <v>69</v>
      </c>
      <c r="I8" s="370"/>
      <c r="J8" s="120" t="s">
        <v>70</v>
      </c>
      <c r="M8" s="87"/>
      <c r="N8" s="87"/>
      <c r="P8" s="85" t="s">
        <v>71</v>
      </c>
      <c r="Q8" s="87" t="s">
        <v>70</v>
      </c>
    </row>
    <row r="9" spans="1:21" ht="18.75" thickBot="1">
      <c r="A9" s="121" t="s">
        <v>72</v>
      </c>
      <c r="C9" s="122" t="s">
        <v>73</v>
      </c>
      <c r="D9" s="120"/>
      <c r="E9" s="123" t="s">
        <v>74</v>
      </c>
      <c r="F9" s="124">
        <v>2</v>
      </c>
      <c r="G9" s="125" t="str">
        <f>IF(F8="oui",1," ")</f>
        <v xml:space="preserve"> </v>
      </c>
      <c r="H9" s="126"/>
      <c r="I9" s="117"/>
      <c r="J9" s="117"/>
      <c r="M9" s="87"/>
      <c r="N9" s="87"/>
      <c r="P9" s="85" t="s">
        <v>68</v>
      </c>
      <c r="Q9" s="87" t="s">
        <v>75</v>
      </c>
    </row>
    <row r="10" spans="1:21" ht="16.5" thickBot="1">
      <c r="A10" s="127" t="s">
        <v>76</v>
      </c>
      <c r="C10" s="117"/>
      <c r="D10" s="117"/>
      <c r="E10" s="128" t="s">
        <v>77</v>
      </c>
      <c r="F10" s="129">
        <v>1</v>
      </c>
      <c r="G10" s="125" t="str">
        <f>IF(F8="oui",1," ")</f>
        <v xml:space="preserve"> </v>
      </c>
      <c r="H10" s="371" t="s">
        <v>78</v>
      </c>
      <c r="I10" s="372"/>
      <c r="J10" s="130">
        <v>5</v>
      </c>
      <c r="M10" s="87"/>
      <c r="N10" s="87"/>
    </row>
    <row r="11" spans="1:21" ht="18">
      <c r="A11" s="131"/>
      <c r="D11" s="87">
        <f>SUM(D8:D10)</f>
        <v>0</v>
      </c>
      <c r="F11" s="87">
        <f>SUM(F9:F10)+SUM(D8:D10)</f>
        <v>3</v>
      </c>
      <c r="G11" s="87" t="str">
        <f>IF(F8="oui",G9+G10," ")</f>
        <v xml:space="preserve"> </v>
      </c>
      <c r="H11" s="87"/>
      <c r="K11" s="385" t="s">
        <v>79</v>
      </c>
      <c r="L11" s="386"/>
      <c r="M11" s="386"/>
      <c r="N11" s="386"/>
      <c r="O11" s="387"/>
      <c r="P11" s="385" t="s">
        <v>80</v>
      </c>
      <c r="Q11" s="386"/>
      <c r="R11" s="386"/>
      <c r="S11" s="386"/>
      <c r="T11" s="387"/>
    </row>
    <row r="12" spans="1:21" ht="34.5">
      <c r="A12" s="388" t="s">
        <v>81</v>
      </c>
      <c r="B12" s="388"/>
      <c r="C12" s="132" t="s">
        <v>82</v>
      </c>
      <c r="D12" s="133" t="s">
        <v>83</v>
      </c>
      <c r="E12" s="134" t="s">
        <v>84</v>
      </c>
      <c r="F12" s="134" t="s">
        <v>85</v>
      </c>
      <c r="G12" s="134" t="s">
        <v>86</v>
      </c>
      <c r="H12" s="87"/>
      <c r="J12" s="135" t="s">
        <v>87</v>
      </c>
      <c r="K12" s="136" t="s">
        <v>88</v>
      </c>
      <c r="L12" s="137" t="s">
        <v>89</v>
      </c>
      <c r="M12" s="137" t="s">
        <v>90</v>
      </c>
      <c r="N12" s="137" t="s">
        <v>91</v>
      </c>
      <c r="O12" s="138" t="s">
        <v>92</v>
      </c>
      <c r="P12" s="139" t="s">
        <v>88</v>
      </c>
      <c r="Q12" s="137" t="s">
        <v>89</v>
      </c>
      <c r="R12" s="137" t="s">
        <v>90</v>
      </c>
      <c r="S12" s="137" t="s">
        <v>91</v>
      </c>
      <c r="T12" s="140" t="s">
        <v>92</v>
      </c>
      <c r="U12" s="141" t="s">
        <v>93</v>
      </c>
    </row>
    <row r="13" spans="1:21" ht="18">
      <c r="A13" s="142" t="s">
        <v>94</v>
      </c>
      <c r="B13" s="143"/>
      <c r="C13" s="144">
        <v>5</v>
      </c>
      <c r="D13" s="145">
        <v>10</v>
      </c>
      <c r="E13" s="146">
        <v>600</v>
      </c>
      <c r="F13" s="146">
        <v>300</v>
      </c>
      <c r="G13" s="146">
        <f>$F$11*(E13+F13*$J$10)</f>
        <v>6300</v>
      </c>
      <c r="H13" s="87"/>
      <c r="J13" s="147">
        <f t="array" ref="J13">SUMPRODUCT($B$31:$B$35,TRANSPOSE(K13:O13))</f>
        <v>1</v>
      </c>
      <c r="K13" s="148">
        <v>0</v>
      </c>
      <c r="L13" s="145">
        <v>1</v>
      </c>
      <c r="M13" s="145">
        <v>1</v>
      </c>
      <c r="N13" s="145">
        <v>1</v>
      </c>
      <c r="O13" s="149">
        <v>1</v>
      </c>
      <c r="P13" s="150">
        <v>0</v>
      </c>
      <c r="Q13" s="145">
        <v>0</v>
      </c>
      <c r="R13" s="145">
        <v>0</v>
      </c>
      <c r="S13" s="145">
        <v>0</v>
      </c>
      <c r="T13" s="151">
        <v>0</v>
      </c>
      <c r="U13" s="147">
        <f t="array" ref="U13">SUMPRODUCT($B$31:$B$35,TRANSPOSE(P13:T13))</f>
        <v>0</v>
      </c>
    </row>
    <row r="14" spans="1:21" ht="18">
      <c r="A14" s="142" t="s">
        <v>95</v>
      </c>
      <c r="B14" s="143"/>
      <c r="C14" s="144">
        <v>10</v>
      </c>
      <c r="D14" s="145">
        <v>20</v>
      </c>
      <c r="E14" s="146">
        <v>700</v>
      </c>
      <c r="F14" s="146">
        <v>200</v>
      </c>
      <c r="G14" s="146">
        <f t="shared" ref="G14:G24" si="0">$F$11*(E14+F14*$J$10)</f>
        <v>5100</v>
      </c>
      <c r="H14" s="87"/>
      <c r="J14" s="147">
        <f t="array" ref="J14">SUMPRODUCT($B$31:$B$35,TRANSPOSE(K14:O14))</f>
        <v>1</v>
      </c>
      <c r="K14" s="148">
        <v>0</v>
      </c>
      <c r="L14" s="145">
        <v>1</v>
      </c>
      <c r="M14" s="145">
        <v>1</v>
      </c>
      <c r="N14" s="145">
        <v>1</v>
      </c>
      <c r="O14" s="149">
        <v>2</v>
      </c>
      <c r="P14" s="150">
        <v>0</v>
      </c>
      <c r="Q14" s="145">
        <v>0</v>
      </c>
      <c r="R14" s="145">
        <v>1</v>
      </c>
      <c r="S14" s="145">
        <v>1</v>
      </c>
      <c r="T14" s="151">
        <v>1</v>
      </c>
      <c r="U14" s="147">
        <f t="array" ref="U14">SUMPRODUCT($B$31:$B$35,TRANSPOSE(P14:T14))</f>
        <v>1</v>
      </c>
    </row>
    <row r="15" spans="1:21" ht="18">
      <c r="A15" s="142" t="s">
        <v>96</v>
      </c>
      <c r="B15" s="143"/>
      <c r="C15" s="144">
        <v>10</v>
      </c>
      <c r="D15" s="145">
        <v>20</v>
      </c>
      <c r="E15" s="146">
        <v>1000</v>
      </c>
      <c r="F15" s="146">
        <v>300</v>
      </c>
      <c r="G15" s="146">
        <f t="shared" si="0"/>
        <v>7500</v>
      </c>
      <c r="H15" s="87"/>
      <c r="J15" s="147">
        <f t="array" ref="J15">SUMPRODUCT($B$31:$B$35,TRANSPOSE(K15:O15))</f>
        <v>1</v>
      </c>
      <c r="K15" s="148">
        <v>0</v>
      </c>
      <c r="L15" s="145">
        <v>1</v>
      </c>
      <c r="M15" s="145">
        <v>1</v>
      </c>
      <c r="N15" s="145">
        <v>1</v>
      </c>
      <c r="O15" s="149">
        <v>1</v>
      </c>
      <c r="P15" s="150">
        <v>0</v>
      </c>
      <c r="Q15" s="145">
        <v>0</v>
      </c>
      <c r="R15" s="145">
        <v>0</v>
      </c>
      <c r="S15" s="145">
        <v>0</v>
      </c>
      <c r="T15" s="151">
        <v>0</v>
      </c>
      <c r="U15" s="147">
        <f t="array" ref="U15">SUMPRODUCT($B$31:$B$35,TRANSPOSE(P15:T15))</f>
        <v>0</v>
      </c>
    </row>
    <row r="16" spans="1:21" ht="18">
      <c r="A16" s="142" t="s">
        <v>97</v>
      </c>
      <c r="B16" s="143"/>
      <c r="C16" s="144">
        <v>10</v>
      </c>
      <c r="D16" s="145">
        <v>20</v>
      </c>
      <c r="E16" s="146">
        <v>900</v>
      </c>
      <c r="F16" s="146">
        <v>150</v>
      </c>
      <c r="G16" s="146">
        <f t="shared" si="0"/>
        <v>4950</v>
      </c>
      <c r="H16" s="87"/>
      <c r="J16" s="147">
        <f t="array" ref="J16">SUMPRODUCT($B$31:$B$35,TRANSPOSE(K16:O16))</f>
        <v>1</v>
      </c>
      <c r="K16" s="148">
        <v>0</v>
      </c>
      <c r="L16" s="145">
        <v>1</v>
      </c>
      <c r="M16" s="145">
        <v>1</v>
      </c>
      <c r="N16" s="145">
        <v>1</v>
      </c>
      <c r="O16" s="149">
        <v>1</v>
      </c>
      <c r="P16" s="150">
        <v>0</v>
      </c>
      <c r="Q16" s="145">
        <v>0</v>
      </c>
      <c r="R16" s="145">
        <v>0</v>
      </c>
      <c r="S16" s="145">
        <v>0</v>
      </c>
      <c r="T16" s="151">
        <v>0</v>
      </c>
      <c r="U16" s="147">
        <f t="array" ref="U16">SUMPRODUCT($B$31:$B$35,TRANSPOSE(P16:T16))</f>
        <v>0</v>
      </c>
    </row>
    <row r="17" spans="1:21" ht="18">
      <c r="A17" s="142" t="s">
        <v>98</v>
      </c>
      <c r="B17" s="143"/>
      <c r="C17" s="144">
        <v>5</v>
      </c>
      <c r="D17" s="145">
        <v>10</v>
      </c>
      <c r="E17" s="146">
        <v>900</v>
      </c>
      <c r="F17" s="146">
        <v>300</v>
      </c>
      <c r="G17" s="146">
        <f t="shared" si="0"/>
        <v>7200</v>
      </c>
      <c r="H17" s="87"/>
      <c r="J17" s="147">
        <f t="array" ref="J17">SUMPRODUCT($B$31:$B$35,TRANSPOSE(K17:O17))</f>
        <v>1</v>
      </c>
      <c r="K17" s="148">
        <v>0</v>
      </c>
      <c r="L17" s="145">
        <v>1</v>
      </c>
      <c r="M17" s="145">
        <v>1</v>
      </c>
      <c r="N17" s="145">
        <v>1</v>
      </c>
      <c r="O17" s="149">
        <v>1</v>
      </c>
      <c r="P17" s="150">
        <v>0</v>
      </c>
      <c r="Q17" s="145">
        <v>0</v>
      </c>
      <c r="R17" s="145">
        <v>0</v>
      </c>
      <c r="S17" s="145">
        <v>0</v>
      </c>
      <c r="T17" s="151">
        <v>0</v>
      </c>
      <c r="U17" s="147">
        <f t="array" ref="U17">SUMPRODUCT($B$31:$B$35,TRANSPOSE(P17:T17))</f>
        <v>0</v>
      </c>
    </row>
    <row r="18" spans="1:21">
      <c r="A18" s="152" t="s">
        <v>99</v>
      </c>
      <c r="B18" s="143"/>
      <c r="C18" s="144">
        <v>30</v>
      </c>
      <c r="D18" s="145">
        <v>40</v>
      </c>
      <c r="E18" s="146">
        <v>2000</v>
      </c>
      <c r="F18" s="146">
        <v>300</v>
      </c>
      <c r="G18" s="146">
        <f t="shared" si="0"/>
        <v>10500</v>
      </c>
      <c r="H18" s="87"/>
      <c r="J18" s="147">
        <f t="array" ref="J18">SUMPRODUCT($B$31:$B$35,TRANSPOSE(K18:O18))</f>
        <v>1</v>
      </c>
      <c r="K18" s="148">
        <v>0</v>
      </c>
      <c r="L18" s="145">
        <v>1</v>
      </c>
      <c r="M18" s="145">
        <v>1</v>
      </c>
      <c r="N18" s="145">
        <v>1</v>
      </c>
      <c r="O18" s="149">
        <v>2</v>
      </c>
      <c r="P18" s="150">
        <v>0</v>
      </c>
      <c r="Q18" s="145">
        <v>0</v>
      </c>
      <c r="R18" s="145">
        <v>1</v>
      </c>
      <c r="S18" s="145">
        <v>1</v>
      </c>
      <c r="T18" s="151">
        <v>1</v>
      </c>
      <c r="U18" s="147">
        <f t="array" ref="U18">SUMPRODUCT($B$31:$B$35,TRANSPOSE(P18:T18))</f>
        <v>1</v>
      </c>
    </row>
    <row r="19" spans="1:21" ht="18">
      <c r="A19" s="142" t="s">
        <v>100</v>
      </c>
      <c r="B19" s="143"/>
      <c r="C19" s="144">
        <v>20</v>
      </c>
      <c r="D19" s="145">
        <v>25</v>
      </c>
      <c r="E19" s="146">
        <v>1200</v>
      </c>
      <c r="F19" s="146">
        <v>300</v>
      </c>
      <c r="G19" s="146">
        <f t="shared" si="0"/>
        <v>8100</v>
      </c>
      <c r="H19" s="87"/>
      <c r="J19" s="147">
        <f t="array" ref="J19">SUMPRODUCT($B$31:$B$35,TRANSPOSE(K19:O19))</f>
        <v>1</v>
      </c>
      <c r="K19" s="148">
        <v>0</v>
      </c>
      <c r="L19" s="145">
        <v>1</v>
      </c>
      <c r="M19" s="145">
        <v>1</v>
      </c>
      <c r="N19" s="145">
        <v>1</v>
      </c>
      <c r="O19" s="149">
        <v>2</v>
      </c>
      <c r="P19" s="150">
        <v>0</v>
      </c>
      <c r="Q19" s="145">
        <v>0</v>
      </c>
      <c r="R19" s="145">
        <v>1</v>
      </c>
      <c r="S19" s="145">
        <v>1</v>
      </c>
      <c r="T19" s="151">
        <v>1</v>
      </c>
      <c r="U19" s="147">
        <f t="array" ref="U19">SUMPRODUCT($B$31:$B$35,TRANSPOSE(P19:T19))</f>
        <v>1</v>
      </c>
    </row>
    <row r="20" spans="1:21" ht="18">
      <c r="A20" s="142" t="s">
        <v>101</v>
      </c>
      <c r="B20" s="143"/>
      <c r="C20" s="144">
        <v>10</v>
      </c>
      <c r="D20" s="145">
        <v>20</v>
      </c>
      <c r="E20" s="146">
        <v>800</v>
      </c>
      <c r="F20" s="146">
        <v>300</v>
      </c>
      <c r="G20" s="146">
        <f t="shared" si="0"/>
        <v>6900</v>
      </c>
      <c r="H20" s="87"/>
      <c r="J20" s="147">
        <f t="array" ref="J20">SUMPRODUCT($B$31:$B$35,TRANSPOSE(K20:O20))</f>
        <v>1</v>
      </c>
      <c r="K20" s="148">
        <v>0</v>
      </c>
      <c r="L20" s="145">
        <v>1</v>
      </c>
      <c r="M20" s="145">
        <v>1</v>
      </c>
      <c r="N20" s="145">
        <v>1</v>
      </c>
      <c r="O20" s="149">
        <v>2</v>
      </c>
      <c r="P20" s="150">
        <v>0</v>
      </c>
      <c r="Q20" s="145">
        <v>0</v>
      </c>
      <c r="R20" s="145">
        <v>1</v>
      </c>
      <c r="S20" s="145">
        <v>1</v>
      </c>
      <c r="T20" s="151">
        <v>1</v>
      </c>
      <c r="U20" s="147">
        <f t="array" ref="U20">SUMPRODUCT($B$31:$B$35,TRANSPOSE(P20:T20))</f>
        <v>1</v>
      </c>
    </row>
    <row r="21" spans="1:21" ht="18">
      <c r="A21" s="142" t="s">
        <v>102</v>
      </c>
      <c r="B21" s="143"/>
      <c r="C21" s="144">
        <v>20</v>
      </c>
      <c r="D21" s="145">
        <v>30</v>
      </c>
      <c r="E21" s="146">
        <v>2000</v>
      </c>
      <c r="F21" s="146">
        <v>300</v>
      </c>
      <c r="G21" s="146">
        <f t="shared" si="0"/>
        <v>10500</v>
      </c>
      <c r="H21" s="87"/>
      <c r="J21" s="147">
        <f t="array" ref="J21">SUMPRODUCT($B$31:$B$35,TRANSPOSE(K21:O21))</f>
        <v>1</v>
      </c>
      <c r="K21" s="148">
        <v>0</v>
      </c>
      <c r="L21" s="145">
        <v>1</v>
      </c>
      <c r="M21" s="145">
        <v>1</v>
      </c>
      <c r="N21" s="145">
        <v>1</v>
      </c>
      <c r="O21" s="149">
        <v>2</v>
      </c>
      <c r="P21" s="150">
        <v>0</v>
      </c>
      <c r="Q21" s="145">
        <v>0</v>
      </c>
      <c r="R21" s="145">
        <v>1</v>
      </c>
      <c r="S21" s="145">
        <v>1</v>
      </c>
      <c r="T21" s="151">
        <v>1</v>
      </c>
      <c r="U21" s="147">
        <f t="array" ref="U21">SUMPRODUCT($B$31:$B$35,TRANSPOSE(P21:T21))</f>
        <v>1</v>
      </c>
    </row>
    <row r="22" spans="1:21" ht="18">
      <c r="A22" s="142" t="s">
        <v>103</v>
      </c>
      <c r="B22" s="143"/>
      <c r="C22" s="144">
        <v>10</v>
      </c>
      <c r="D22" s="145">
        <v>20</v>
      </c>
      <c r="E22" s="146">
        <v>1200</v>
      </c>
      <c r="F22" s="146">
        <v>400</v>
      </c>
      <c r="G22" s="146">
        <f t="shared" si="0"/>
        <v>9600</v>
      </c>
      <c r="H22" s="87"/>
      <c r="J22" s="147">
        <f t="array" ref="J22">SUMPRODUCT($B$31:$B$35,TRANSPOSE(K22:O22))</f>
        <v>1</v>
      </c>
      <c r="K22" s="148">
        <v>0</v>
      </c>
      <c r="L22" s="145">
        <v>1</v>
      </c>
      <c r="M22" s="145">
        <v>1</v>
      </c>
      <c r="N22" s="145">
        <v>1</v>
      </c>
      <c r="O22" s="149">
        <v>2</v>
      </c>
      <c r="P22" s="150">
        <v>0</v>
      </c>
      <c r="Q22" s="145">
        <v>0</v>
      </c>
      <c r="R22" s="145">
        <v>1</v>
      </c>
      <c r="S22" s="145">
        <v>1</v>
      </c>
      <c r="T22" s="151">
        <v>1</v>
      </c>
      <c r="U22" s="147">
        <f t="array" ref="U22">SUMPRODUCT($B$31:$B$35,TRANSPOSE(P22:T22))</f>
        <v>1</v>
      </c>
    </row>
    <row r="23" spans="1:21" ht="18">
      <c r="A23" s="142" t="s">
        <v>104</v>
      </c>
      <c r="B23" s="143"/>
      <c r="C23" s="144">
        <v>20</v>
      </c>
      <c r="D23" s="145">
        <v>30</v>
      </c>
      <c r="E23" s="146">
        <v>1500</v>
      </c>
      <c r="F23" s="146">
        <v>90</v>
      </c>
      <c r="G23" s="146">
        <f t="shared" si="0"/>
        <v>5850</v>
      </c>
      <c r="H23" s="87" t="str">
        <f>IF(F8="oui",IF(J8="SHT",1," ")," ")</f>
        <v xml:space="preserve"> </v>
      </c>
      <c r="I23" s="87" t="str">
        <f>IF(H23=1,G11*(E23+J10*F23)," ")</f>
        <v xml:space="preserve"> </v>
      </c>
      <c r="J23" s="147">
        <f t="array" ref="J23">SUMPRODUCT($B$31:$B$35,TRANSPOSE(K23:O23))</f>
        <v>1</v>
      </c>
      <c r="K23" s="148">
        <v>0</v>
      </c>
      <c r="L23" s="145">
        <v>1</v>
      </c>
      <c r="M23" s="145">
        <v>1</v>
      </c>
      <c r="N23" s="145">
        <v>1</v>
      </c>
      <c r="O23" s="149">
        <v>2</v>
      </c>
      <c r="P23" s="150">
        <v>0</v>
      </c>
      <c r="Q23" s="145">
        <v>0</v>
      </c>
      <c r="R23" s="145">
        <v>1</v>
      </c>
      <c r="S23" s="145">
        <v>1</v>
      </c>
      <c r="T23" s="151">
        <v>1</v>
      </c>
      <c r="U23" s="147">
        <f t="array" ref="U23">SUMPRODUCT($B$31:$B$35,TRANSPOSE(P23:T23))</f>
        <v>1</v>
      </c>
    </row>
    <row r="24" spans="1:21" ht="18.75" thickBot="1">
      <c r="A24" s="142" t="s">
        <v>105</v>
      </c>
      <c r="B24" s="143">
        <v>1</v>
      </c>
      <c r="C24" s="144">
        <v>20</v>
      </c>
      <c r="D24" s="145">
        <v>25</v>
      </c>
      <c r="E24" s="146">
        <v>900</v>
      </c>
      <c r="F24" s="146">
        <v>200</v>
      </c>
      <c r="G24" s="146">
        <f t="shared" si="0"/>
        <v>5700</v>
      </c>
      <c r="H24" s="87" t="str">
        <f>IF(F8="oui",IF(J8="CHT",1," ")," ")</f>
        <v xml:space="preserve"> </v>
      </c>
      <c r="I24" s="87" t="str">
        <f>IF(H24=1,G11*(E24+J10*F24)," ")</f>
        <v xml:space="preserve"> </v>
      </c>
      <c r="J24" s="147">
        <f t="array" ref="J24">SUMPRODUCT($B$31:$B$35,TRANSPOSE(K24:O24))</f>
        <v>1</v>
      </c>
      <c r="K24" s="153">
        <v>0</v>
      </c>
      <c r="L24" s="154">
        <v>1</v>
      </c>
      <c r="M24" s="154">
        <v>1</v>
      </c>
      <c r="N24" s="154">
        <v>1</v>
      </c>
      <c r="O24" s="155">
        <v>2</v>
      </c>
      <c r="P24" s="156">
        <v>0</v>
      </c>
      <c r="Q24" s="154">
        <v>0</v>
      </c>
      <c r="R24" s="154">
        <v>1</v>
      </c>
      <c r="S24" s="154">
        <v>1</v>
      </c>
      <c r="T24" s="157">
        <v>1</v>
      </c>
      <c r="U24" s="147">
        <f t="array" ref="U24">SUMPRODUCT($B$31:$B$35,TRANSPOSE(P24:T24))</f>
        <v>1</v>
      </c>
    </row>
    <row r="25" spans="1:21" ht="18">
      <c r="A25" s="131"/>
      <c r="B25" s="87">
        <f>SUM(B13:B24)</f>
        <v>1</v>
      </c>
      <c r="F25" s="87"/>
      <c r="G25" s="87"/>
      <c r="H25" s="87"/>
      <c r="I25" s="87">
        <f>IF(F8="oui",SUM(I23:I24),0)</f>
        <v>0</v>
      </c>
      <c r="M25" s="87"/>
      <c r="N25" s="87"/>
    </row>
    <row r="26" spans="1:21">
      <c r="A26" s="158"/>
      <c r="F26" s="87"/>
      <c r="G26" s="87"/>
      <c r="H26" s="87"/>
      <c r="M26" s="87"/>
      <c r="N26" s="87"/>
    </row>
    <row r="27" spans="1:21">
      <c r="A27" s="158" t="s">
        <v>106</v>
      </c>
      <c r="F27" s="87"/>
      <c r="G27" s="87"/>
      <c r="H27" s="87"/>
      <c r="M27" s="87"/>
      <c r="N27" s="87"/>
    </row>
    <row r="28" spans="1:21">
      <c r="A28" s="158" t="s">
        <v>107</v>
      </c>
      <c r="F28" s="87"/>
      <c r="G28" s="87"/>
      <c r="H28" s="87"/>
      <c r="M28" s="87"/>
      <c r="N28" s="87"/>
    </row>
    <row r="29" spans="1:21" ht="18.75" thickBot="1">
      <c r="A29" s="131" t="s">
        <v>108</v>
      </c>
      <c r="F29" s="87"/>
      <c r="G29" s="87"/>
      <c r="H29" s="159"/>
      <c r="M29" s="87"/>
      <c r="N29" s="87"/>
    </row>
    <row r="30" spans="1:21" ht="18.75" thickBot="1">
      <c r="A30" s="131"/>
      <c r="F30" s="87"/>
      <c r="G30" s="87"/>
      <c r="H30" s="160" t="s">
        <v>109</v>
      </c>
      <c r="M30" s="87"/>
      <c r="N30" s="87"/>
    </row>
    <row r="31" spans="1:21">
      <c r="A31" s="161" t="s">
        <v>88</v>
      </c>
      <c r="B31" s="162"/>
      <c r="C31" s="389" t="s">
        <v>110</v>
      </c>
      <c r="D31" s="390"/>
      <c r="E31" s="390"/>
      <c r="F31" s="390"/>
      <c r="G31" s="391"/>
      <c r="H31" s="163">
        <v>0</v>
      </c>
      <c r="M31" s="87"/>
      <c r="N31" s="87"/>
    </row>
    <row r="32" spans="1:21">
      <c r="A32" s="164" t="s">
        <v>89</v>
      </c>
      <c r="B32" s="165"/>
      <c r="C32" s="373" t="s">
        <v>111</v>
      </c>
      <c r="D32" s="374"/>
      <c r="E32" s="374"/>
      <c r="F32" s="374"/>
      <c r="G32" s="375"/>
      <c r="H32" s="166">
        <v>1.4999999999999999E-2</v>
      </c>
      <c r="M32" s="87"/>
      <c r="N32" s="87"/>
    </row>
    <row r="33" spans="1:14">
      <c r="A33" s="164" t="s">
        <v>90</v>
      </c>
      <c r="B33" s="165">
        <v>1</v>
      </c>
      <c r="C33" s="373" t="s">
        <v>112</v>
      </c>
      <c r="D33" s="374"/>
      <c r="E33" s="374"/>
      <c r="F33" s="374"/>
      <c r="G33" s="375"/>
      <c r="H33" s="166">
        <v>4.4999999999999998E-2</v>
      </c>
      <c r="M33" s="87"/>
      <c r="N33" s="87"/>
    </row>
    <row r="34" spans="1:14">
      <c r="A34" s="167" t="s">
        <v>91</v>
      </c>
      <c r="B34" s="165"/>
      <c r="C34" s="373" t="s">
        <v>113</v>
      </c>
      <c r="D34" s="374"/>
      <c r="E34" s="374"/>
      <c r="F34" s="374"/>
      <c r="G34" s="375"/>
      <c r="H34" s="166">
        <v>3.5999999999999997E-2</v>
      </c>
      <c r="M34" s="87"/>
      <c r="N34" s="87"/>
    </row>
    <row r="35" spans="1:14" ht="16.5" thickBot="1">
      <c r="A35" s="168" t="s">
        <v>92</v>
      </c>
      <c r="B35" s="169"/>
      <c r="C35" s="392" t="s">
        <v>114</v>
      </c>
      <c r="D35" s="393"/>
      <c r="E35" s="393"/>
      <c r="F35" s="393"/>
      <c r="G35" s="394"/>
      <c r="H35" s="170">
        <v>0.06</v>
      </c>
      <c r="M35" s="87"/>
      <c r="N35" s="87"/>
    </row>
    <row r="36" spans="1:14" ht="16.5" thickBot="1">
      <c r="B36" s="87">
        <f>SUM(B31:B35)</f>
        <v>1</v>
      </c>
      <c r="F36" s="87"/>
      <c r="G36" s="87"/>
      <c r="H36" s="87"/>
      <c r="M36" s="87"/>
      <c r="N36" s="87"/>
    </row>
    <row r="37" spans="1:14">
      <c r="A37" s="171" t="s">
        <v>115</v>
      </c>
      <c r="B37" s="172" t="s">
        <v>71</v>
      </c>
      <c r="C37" s="395" t="s">
        <v>116</v>
      </c>
      <c r="D37" s="395"/>
      <c r="E37" s="173">
        <v>2.98</v>
      </c>
      <c r="F37" s="174" t="s">
        <v>117</v>
      </c>
      <c r="G37" s="87"/>
      <c r="H37" s="87"/>
      <c r="I37" s="87">
        <f>IF(B37="oui",1,0)</f>
        <v>1</v>
      </c>
      <c r="K37" s="396" t="s">
        <v>118</v>
      </c>
      <c r="L37" s="395"/>
      <c r="M37" s="173">
        <f>E37*I38*SUMPRODUCT(B13:B24,U13:U24)</f>
        <v>35.76</v>
      </c>
      <c r="N37" s="87"/>
    </row>
    <row r="38" spans="1:14" ht="16.5" thickBot="1">
      <c r="A38" s="175" t="s">
        <v>119</v>
      </c>
      <c r="B38" s="176">
        <v>12</v>
      </c>
      <c r="C38" s="397" t="s">
        <v>120</v>
      </c>
      <c r="D38" s="397"/>
      <c r="E38" s="177">
        <v>0.4</v>
      </c>
      <c r="F38" s="174" t="s">
        <v>117</v>
      </c>
      <c r="G38" s="87"/>
      <c r="H38" s="87"/>
      <c r="I38" s="87">
        <f>B38*I37</f>
        <v>12</v>
      </c>
      <c r="K38" s="398" t="s">
        <v>121</v>
      </c>
      <c r="L38" s="397"/>
      <c r="M38" s="177">
        <f>E38*I38*SUMPRODUCT(B13:B24,J13:J24)</f>
        <v>4.8000000000000007</v>
      </c>
      <c r="N38" s="87"/>
    </row>
    <row r="39" spans="1:14">
      <c r="F39" s="87"/>
      <c r="G39" s="87"/>
      <c r="H39" s="87"/>
      <c r="M39" s="87"/>
      <c r="N39" s="87"/>
    </row>
    <row r="40" spans="1:14" ht="16.5" thickBot="1">
      <c r="F40" s="87"/>
      <c r="G40" s="87"/>
      <c r="H40" s="87"/>
      <c r="M40" s="87"/>
      <c r="N40" s="87"/>
    </row>
    <row r="41" spans="1:14" ht="18">
      <c r="B41" s="144" t="s">
        <v>122</v>
      </c>
      <c r="D41" s="399" t="s">
        <v>123</v>
      </c>
      <c r="E41" s="400"/>
      <c r="F41" s="400"/>
      <c r="G41" s="400"/>
      <c r="H41" s="401"/>
      <c r="I41" s="85" t="s">
        <v>124</v>
      </c>
      <c r="M41" s="87"/>
      <c r="N41" s="87"/>
    </row>
    <row r="42" spans="1:14" ht="25.5">
      <c r="A42" s="178" t="s">
        <v>125</v>
      </c>
      <c r="B42" s="179">
        <v>1749</v>
      </c>
      <c r="C42" s="180" t="s">
        <v>126</v>
      </c>
      <c r="D42" s="402" t="s">
        <v>127</v>
      </c>
      <c r="E42" s="403"/>
      <c r="F42" s="403"/>
      <c r="G42" s="403"/>
      <c r="H42" s="181">
        <v>1</v>
      </c>
      <c r="I42" s="87">
        <f>H42*1</f>
        <v>1</v>
      </c>
      <c r="M42" s="87"/>
      <c r="N42" s="87"/>
    </row>
    <row r="43" spans="1:14" ht="26.25" thickBot="1">
      <c r="A43" s="178" t="s">
        <v>128</v>
      </c>
      <c r="B43" s="179"/>
      <c r="C43" s="180" t="s">
        <v>126</v>
      </c>
      <c r="D43" s="404" t="s">
        <v>129</v>
      </c>
      <c r="E43" s="405"/>
      <c r="F43" s="405"/>
      <c r="G43" s="405"/>
      <c r="H43" s="182"/>
      <c r="I43" s="87">
        <f>H43</f>
        <v>0</v>
      </c>
      <c r="M43" s="87"/>
      <c r="N43" s="87"/>
    </row>
    <row r="44" spans="1:14">
      <c r="F44" s="87"/>
      <c r="G44" s="87"/>
      <c r="H44" s="87">
        <f>SUM(H42:H43)</f>
        <v>1</v>
      </c>
      <c r="I44" s="87">
        <f>SUM(I42:I43)</f>
        <v>1</v>
      </c>
      <c r="M44" s="87"/>
      <c r="N44" s="87"/>
    </row>
    <row r="45" spans="1:14">
      <c r="A45" s="183" t="s">
        <v>130</v>
      </c>
      <c r="B45" s="184">
        <v>89</v>
      </c>
      <c r="F45" s="87"/>
      <c r="G45" s="87"/>
      <c r="H45" s="87"/>
      <c r="M45" s="87"/>
      <c r="N45" s="87"/>
    </row>
    <row r="46" spans="1:14" ht="31.5">
      <c r="A46" s="183" t="s">
        <v>131</v>
      </c>
      <c r="B46" s="184">
        <v>290</v>
      </c>
      <c r="F46" s="87"/>
      <c r="G46" s="87"/>
      <c r="H46" s="87"/>
      <c r="M46" s="87"/>
      <c r="N46" s="87"/>
    </row>
    <row r="47" spans="1:14">
      <c r="F47" s="87"/>
      <c r="G47" s="87"/>
      <c r="H47" s="87"/>
      <c r="M47" s="87"/>
      <c r="N47" s="87"/>
    </row>
    <row r="48" spans="1:14" ht="38.25" customHeight="1">
      <c r="C48" s="88"/>
      <c r="D48" s="185" t="s">
        <v>132</v>
      </c>
      <c r="E48" s="186" t="s">
        <v>133</v>
      </c>
      <c r="F48" s="87"/>
      <c r="G48" s="406" t="s">
        <v>134</v>
      </c>
      <c r="H48" s="406"/>
      <c r="I48" s="406"/>
      <c r="J48" s="406"/>
      <c r="K48" s="406"/>
      <c r="L48" s="406"/>
      <c r="M48" s="187"/>
      <c r="N48" s="87"/>
    </row>
    <row r="49" spans="1:14">
      <c r="D49" s="88" t="s">
        <v>135</v>
      </c>
      <c r="F49" s="87"/>
      <c r="G49" s="406"/>
      <c r="H49" s="406"/>
      <c r="I49" s="406"/>
      <c r="J49" s="406"/>
      <c r="K49" s="406"/>
      <c r="L49" s="406"/>
      <c r="M49" s="87"/>
      <c r="N49" s="87"/>
    </row>
    <row r="50" spans="1:14">
      <c r="C50" s="188" t="s">
        <v>136</v>
      </c>
      <c r="D50" s="189">
        <f>(6.2*B46+13*B45+3*0.65*B46+(B46/31)*24)/1000</f>
        <v>3.7450161290322579</v>
      </c>
      <c r="E50" s="174" t="s">
        <v>117</v>
      </c>
      <c r="F50" s="87"/>
      <c r="G50" s="406"/>
      <c r="H50" s="406"/>
      <c r="I50" s="406"/>
      <c r="J50" s="406"/>
      <c r="K50" s="406"/>
      <c r="L50" s="406"/>
      <c r="M50" s="87"/>
      <c r="N50" s="87"/>
    </row>
    <row r="51" spans="1:14">
      <c r="D51" s="88" t="s">
        <v>137</v>
      </c>
      <c r="E51" s="174"/>
      <c r="F51" s="87"/>
      <c r="G51" s="406"/>
      <c r="H51" s="406"/>
      <c r="I51" s="406"/>
      <c r="J51" s="406"/>
      <c r="K51" s="406"/>
      <c r="L51" s="406"/>
      <c r="M51" s="87"/>
      <c r="N51" s="87"/>
    </row>
    <row r="52" spans="1:14">
      <c r="B52" s="407" t="s">
        <v>138</v>
      </c>
      <c r="C52" s="408"/>
      <c r="D52" s="189">
        <f>SUMPRODUCT(B31:B35,H31:H35)*B42+M37+M38</f>
        <v>119.265</v>
      </c>
      <c r="E52" s="174" t="s">
        <v>117</v>
      </c>
      <c r="F52" s="87"/>
      <c r="G52" s="406"/>
      <c r="H52" s="406"/>
      <c r="I52" s="406"/>
      <c r="J52" s="406"/>
      <c r="K52" s="406"/>
      <c r="L52" s="406"/>
      <c r="M52" s="87"/>
      <c r="N52" s="87"/>
    </row>
    <row r="53" spans="1:14">
      <c r="D53" s="88" t="s">
        <v>137</v>
      </c>
      <c r="E53" s="174"/>
      <c r="F53" s="87"/>
      <c r="G53" s="406"/>
      <c r="H53" s="406"/>
      <c r="I53" s="406"/>
      <c r="J53" s="406"/>
      <c r="K53" s="406"/>
      <c r="L53" s="406"/>
      <c r="M53" s="87"/>
      <c r="N53" s="87"/>
    </row>
    <row r="54" spans="1:14" ht="71.25" customHeight="1">
      <c r="B54" s="407" t="s">
        <v>139</v>
      </c>
      <c r="C54" s="408"/>
      <c r="D54" s="189">
        <f>SUMPRODUCT(B31:B35,H31:H35)*B43*2</f>
        <v>0</v>
      </c>
      <c r="E54" s="174" t="s">
        <v>117</v>
      </c>
      <c r="F54" s="87"/>
      <c r="G54" s="406"/>
      <c r="H54" s="406"/>
      <c r="I54" s="406"/>
      <c r="J54" s="406"/>
      <c r="K54" s="406"/>
      <c r="L54" s="406"/>
      <c r="M54" s="87"/>
      <c r="N54" s="87"/>
    </row>
    <row r="55" spans="1:14" ht="12.75" customHeight="1">
      <c r="F55" s="87"/>
      <c r="G55" s="87"/>
      <c r="H55" s="87"/>
      <c r="M55" s="87"/>
      <c r="N55" s="87"/>
    </row>
    <row r="56" spans="1:14" ht="12.75" customHeight="1">
      <c r="B56" s="409" t="s">
        <v>140</v>
      </c>
      <c r="C56" s="408"/>
      <c r="D56" s="145"/>
      <c r="E56" s="189">
        <f>SUMPRODUCT(B13:B24,D13:D24)*I44/2</f>
        <v>12.5</v>
      </c>
      <c r="F56" s="174" t="s">
        <v>117</v>
      </c>
      <c r="G56" s="87"/>
      <c r="H56" s="87"/>
      <c r="M56" s="87"/>
      <c r="N56" s="87"/>
    </row>
    <row r="57" spans="1:14" ht="12.75" customHeight="1">
      <c r="E57" s="88" t="s">
        <v>137</v>
      </c>
      <c r="F57" s="87"/>
      <c r="G57" s="87"/>
      <c r="H57" s="87"/>
      <c r="M57" s="87"/>
      <c r="N57" s="87"/>
    </row>
    <row r="58" spans="1:14">
      <c r="B58" s="409" t="s">
        <v>141</v>
      </c>
      <c r="C58" s="408"/>
      <c r="D58" s="145"/>
      <c r="E58" s="189">
        <f>SUMPRODUCT(B13:B24,C13:C24)/2</f>
        <v>10</v>
      </c>
      <c r="F58" s="174" t="s">
        <v>117</v>
      </c>
      <c r="G58" s="87"/>
      <c r="H58" s="87"/>
      <c r="M58" s="87"/>
      <c r="N58" s="87"/>
    </row>
    <row r="59" spans="1:14" ht="18">
      <c r="D59" s="190"/>
      <c r="F59" s="87"/>
      <c r="G59" s="87"/>
      <c r="H59" s="87"/>
      <c r="M59" s="87"/>
      <c r="N59" s="87"/>
    </row>
    <row r="60" spans="1:14" ht="29.25" customHeight="1">
      <c r="A60" s="191" t="s">
        <v>142</v>
      </c>
      <c r="B60" s="410" t="s">
        <v>143</v>
      </c>
      <c r="C60" s="410"/>
      <c r="D60" s="192">
        <f>SUM(D50:D54)</f>
        <v>123.01001612903225</v>
      </c>
      <c r="E60" s="192">
        <f>SUM(E56:E58)</f>
        <v>22.5</v>
      </c>
      <c r="F60" s="180" t="s">
        <v>144</v>
      </c>
      <c r="G60" s="87"/>
      <c r="H60" s="87"/>
      <c r="M60" s="87"/>
      <c r="N60" s="87"/>
    </row>
    <row r="61" spans="1:14" ht="30" customHeight="1">
      <c r="A61" s="193" t="s">
        <v>145</v>
      </c>
      <c r="B61" s="411" t="s">
        <v>146</v>
      </c>
      <c r="C61" s="411"/>
      <c r="D61" s="194">
        <f>(SUMPRODUCT(B13:B24,G13:G24)+I25)/1000</f>
        <v>5.7</v>
      </c>
      <c r="E61" s="195" t="s">
        <v>144</v>
      </c>
      <c r="F61" s="180"/>
      <c r="G61" s="87"/>
      <c r="H61" s="87"/>
      <c r="M61" s="87"/>
      <c r="N61" s="87"/>
    </row>
    <row r="62" spans="1:14" ht="53.25" customHeight="1">
      <c r="A62" s="196" t="s">
        <v>147</v>
      </c>
      <c r="B62" s="412" t="s">
        <v>148</v>
      </c>
      <c r="C62" s="413"/>
      <c r="D62" s="197">
        <f>B46*0.65*5/1000</f>
        <v>0.9425</v>
      </c>
      <c r="E62" s="180" t="s">
        <v>144</v>
      </c>
      <c r="F62" s="269" t="s">
        <v>215</v>
      </c>
      <c r="G62" s="269">
        <f>6.2*B46+13*B45+5*0.65*B46+(B46/31)*24</f>
        <v>4122.0161290322585</v>
      </c>
      <c r="H62" s="87"/>
      <c r="M62" s="87"/>
      <c r="N62" s="87"/>
    </row>
    <row r="63" spans="1:14">
      <c r="F63" s="87"/>
      <c r="G63" s="87"/>
      <c r="H63" s="87"/>
      <c r="M63" s="87"/>
      <c r="N63" s="87"/>
    </row>
    <row r="64" spans="1:14">
      <c r="F64" s="87"/>
      <c r="G64" s="87"/>
      <c r="H64" s="87"/>
      <c r="M64" s="87"/>
      <c r="N64" s="87"/>
    </row>
    <row r="65" spans="2:14">
      <c r="F65" s="87"/>
      <c r="G65" s="87"/>
      <c r="H65" s="87"/>
      <c r="M65" s="87"/>
      <c r="N65" s="87"/>
    </row>
    <row r="66" spans="2:14">
      <c r="B66" s="151" t="s">
        <v>149</v>
      </c>
      <c r="C66" s="148" t="s">
        <v>150</v>
      </c>
      <c r="D66" s="198">
        <f>D60/(B42+B43)</f>
        <v>7.0331627289326612E-2</v>
      </c>
      <c r="F66" s="87"/>
      <c r="G66" s="87"/>
      <c r="H66" s="87"/>
      <c r="M66" s="87"/>
      <c r="N66" s="87"/>
    </row>
    <row r="67" spans="2:14">
      <c r="B67" s="151" t="s">
        <v>151</v>
      </c>
      <c r="C67" s="148" t="s">
        <v>150</v>
      </c>
      <c r="D67" s="198">
        <f>D61/(B42+B43)</f>
        <v>3.2590051457975985E-3</v>
      </c>
      <c r="F67" s="87"/>
      <c r="G67" s="87"/>
      <c r="H67" s="87"/>
      <c r="M67" s="87"/>
      <c r="N67" s="87"/>
    </row>
    <row r="68" spans="2:14">
      <c r="F68" s="87"/>
      <c r="G68" s="87"/>
      <c r="H68" s="87"/>
      <c r="M68" s="87"/>
      <c r="N68" s="87"/>
    </row>
    <row r="69" spans="2:14">
      <c r="F69" s="87"/>
      <c r="G69" s="87"/>
      <c r="H69" s="87"/>
      <c r="M69" s="87"/>
      <c r="N69" s="87"/>
    </row>
    <row r="70" spans="2:14">
      <c r="F70" s="87"/>
      <c r="G70" s="87"/>
      <c r="H70" s="87"/>
      <c r="M70" s="87"/>
      <c r="N70" s="87"/>
    </row>
    <row r="71" spans="2:14">
      <c r="F71" s="87"/>
      <c r="G71" s="87"/>
      <c r="H71" s="87"/>
      <c r="M71" s="87"/>
      <c r="N71" s="87"/>
    </row>
    <row r="72" spans="2:14">
      <c r="F72" s="87"/>
      <c r="G72" s="87"/>
      <c r="H72" s="87"/>
      <c r="M72" s="87"/>
      <c r="N72" s="87"/>
    </row>
    <row r="73" spans="2:14">
      <c r="F73" s="87"/>
      <c r="G73" s="87"/>
      <c r="H73" s="87"/>
      <c r="M73" s="87"/>
      <c r="N73" s="87"/>
    </row>
    <row r="74" spans="2:14">
      <c r="F74" s="87"/>
      <c r="G74" s="87"/>
      <c r="H74" s="87"/>
      <c r="M74" s="87"/>
      <c r="N74" s="87"/>
    </row>
    <row r="75" spans="2:14">
      <c r="F75" s="87"/>
      <c r="G75" s="87"/>
      <c r="H75" s="87"/>
      <c r="M75" s="87"/>
      <c r="N75" s="87"/>
    </row>
    <row r="76" spans="2:14">
      <c r="F76" s="87"/>
      <c r="G76" s="87"/>
      <c r="H76" s="87"/>
      <c r="M76" s="87"/>
      <c r="N76" s="87"/>
    </row>
    <row r="77" spans="2:14">
      <c r="F77" s="87"/>
      <c r="G77" s="87"/>
      <c r="H77" s="87"/>
      <c r="M77" s="87"/>
      <c r="N77" s="87"/>
    </row>
    <row r="78" spans="2:14">
      <c r="F78" s="87"/>
      <c r="G78" s="87"/>
      <c r="H78" s="87"/>
      <c r="M78" s="87"/>
      <c r="N78" s="87"/>
    </row>
    <row r="79" spans="2:14">
      <c r="F79" s="87"/>
      <c r="G79" s="87"/>
      <c r="H79" s="87"/>
      <c r="M79" s="87"/>
      <c r="N79" s="87"/>
    </row>
    <row r="80" spans="2:14">
      <c r="F80" s="87"/>
      <c r="G80" s="87"/>
      <c r="H80" s="87"/>
      <c r="M80" s="87"/>
      <c r="N80" s="87"/>
    </row>
    <row r="81" spans="6:14">
      <c r="F81" s="87"/>
      <c r="G81" s="87"/>
      <c r="H81" s="87"/>
      <c r="M81" s="87"/>
      <c r="N81" s="87"/>
    </row>
    <row r="82" spans="6:14">
      <c r="F82" s="87"/>
      <c r="G82" s="87"/>
      <c r="H82" s="87"/>
      <c r="M82" s="87"/>
      <c r="N82" s="87"/>
    </row>
    <row r="83" spans="6:14">
      <c r="F83" s="87"/>
      <c r="G83" s="87"/>
      <c r="H83" s="87"/>
      <c r="M83" s="87"/>
      <c r="N83" s="87"/>
    </row>
    <row r="84" spans="6:14">
      <c r="F84" s="87"/>
      <c r="G84" s="87"/>
      <c r="H84" s="87"/>
      <c r="M84" s="87"/>
      <c r="N84" s="87"/>
    </row>
    <row r="85" spans="6:14">
      <c r="F85" s="87"/>
      <c r="G85" s="87"/>
      <c r="H85" s="87"/>
      <c r="M85" s="87"/>
      <c r="N85" s="87"/>
    </row>
    <row r="86" spans="6:14">
      <c r="F86" s="87"/>
      <c r="G86" s="87"/>
      <c r="H86" s="87"/>
      <c r="M86" s="87"/>
      <c r="N86" s="87"/>
    </row>
    <row r="87" spans="6:14">
      <c r="F87" s="87"/>
      <c r="G87" s="87"/>
      <c r="H87" s="87"/>
      <c r="M87" s="87"/>
      <c r="N87" s="87"/>
    </row>
    <row r="88" spans="6:14">
      <c r="F88" s="87"/>
      <c r="G88" s="87"/>
      <c r="H88" s="87"/>
      <c r="M88" s="87"/>
      <c r="N88" s="87"/>
    </row>
    <row r="89" spans="6:14">
      <c r="F89" s="87"/>
      <c r="G89" s="87"/>
      <c r="H89" s="87"/>
      <c r="M89" s="87"/>
      <c r="N89" s="87"/>
    </row>
    <row r="90" spans="6:14">
      <c r="F90" s="87"/>
      <c r="G90" s="87"/>
      <c r="H90" s="87"/>
      <c r="M90" s="87"/>
      <c r="N90" s="87"/>
    </row>
    <row r="91" spans="6:14">
      <c r="F91" s="87"/>
      <c r="G91" s="87"/>
      <c r="H91" s="87"/>
      <c r="M91" s="87"/>
      <c r="N91" s="87"/>
    </row>
    <row r="92" spans="6:14">
      <c r="F92" s="87"/>
      <c r="G92" s="87"/>
      <c r="H92" s="87"/>
      <c r="M92" s="87"/>
      <c r="N92" s="87"/>
    </row>
    <row r="93" spans="6:14">
      <c r="F93" s="87"/>
      <c r="G93" s="87"/>
      <c r="H93" s="87"/>
      <c r="M93" s="87"/>
      <c r="N93" s="87"/>
    </row>
    <row r="94" spans="6:14">
      <c r="F94" s="87"/>
      <c r="G94" s="87"/>
      <c r="H94" s="87"/>
      <c r="M94" s="87"/>
      <c r="N94" s="87"/>
    </row>
    <row r="95" spans="6:14">
      <c r="F95" s="87"/>
      <c r="G95" s="87"/>
      <c r="H95" s="87"/>
      <c r="M95" s="87"/>
      <c r="N95" s="87"/>
    </row>
    <row r="96" spans="6:14">
      <c r="F96" s="87"/>
      <c r="G96" s="87"/>
      <c r="H96" s="87"/>
      <c r="M96" s="87"/>
      <c r="N96" s="87"/>
    </row>
    <row r="97" spans="6:14">
      <c r="F97" s="87"/>
      <c r="G97" s="87"/>
      <c r="H97" s="87"/>
      <c r="M97" s="87"/>
      <c r="N97" s="87"/>
    </row>
    <row r="98" spans="6:14">
      <c r="F98" s="87"/>
      <c r="G98" s="87"/>
      <c r="H98" s="87"/>
      <c r="M98" s="87"/>
      <c r="N98" s="87"/>
    </row>
    <row r="99" spans="6:14">
      <c r="F99" s="87"/>
      <c r="G99" s="87"/>
      <c r="H99" s="87"/>
      <c r="M99" s="87"/>
      <c r="N99" s="87"/>
    </row>
    <row r="100" spans="6:14">
      <c r="F100" s="87"/>
      <c r="G100" s="87"/>
      <c r="H100" s="87"/>
      <c r="M100" s="87"/>
      <c r="N100" s="87"/>
    </row>
    <row r="101" spans="6:14">
      <c r="F101" s="87"/>
      <c r="G101" s="87"/>
      <c r="H101" s="87"/>
      <c r="M101" s="87"/>
      <c r="N101" s="87"/>
    </row>
    <row r="102" spans="6:14">
      <c r="F102" s="87"/>
      <c r="G102" s="87"/>
      <c r="H102" s="87"/>
      <c r="M102" s="87"/>
      <c r="N102" s="87"/>
    </row>
    <row r="103" spans="6:14">
      <c r="F103" s="87"/>
      <c r="G103" s="87"/>
      <c r="H103" s="87"/>
      <c r="M103" s="87"/>
      <c r="N103" s="87"/>
    </row>
    <row r="104" spans="6:14">
      <c r="F104" s="87"/>
      <c r="G104" s="87"/>
      <c r="H104" s="87"/>
      <c r="M104" s="87"/>
      <c r="N104" s="87"/>
    </row>
    <row r="105" spans="6:14">
      <c r="F105" s="87"/>
      <c r="G105" s="87"/>
      <c r="H105" s="87"/>
      <c r="M105" s="87"/>
      <c r="N105" s="87"/>
    </row>
    <row r="106" spans="6:14">
      <c r="F106" s="87"/>
      <c r="G106" s="87"/>
      <c r="H106" s="87"/>
      <c r="M106" s="87"/>
      <c r="N106" s="87"/>
    </row>
    <row r="107" spans="6:14">
      <c r="F107" s="87"/>
      <c r="G107" s="87"/>
      <c r="H107" s="87"/>
      <c r="M107" s="87"/>
      <c r="N107" s="87"/>
    </row>
    <row r="108" spans="6:14">
      <c r="F108" s="87"/>
      <c r="G108" s="87"/>
      <c r="H108" s="87"/>
      <c r="M108" s="87"/>
      <c r="N108" s="87"/>
    </row>
    <row r="109" spans="6:14">
      <c r="F109" s="87"/>
      <c r="G109" s="87"/>
      <c r="H109" s="87"/>
      <c r="M109" s="87"/>
      <c r="N109" s="87"/>
    </row>
    <row r="110" spans="6:14">
      <c r="F110" s="87"/>
      <c r="G110" s="87"/>
      <c r="H110" s="87"/>
      <c r="M110" s="87"/>
      <c r="N110" s="87"/>
    </row>
    <row r="111" spans="6:14">
      <c r="F111" s="87"/>
      <c r="G111" s="87"/>
      <c r="H111" s="87"/>
      <c r="M111" s="87"/>
      <c r="N111" s="87"/>
    </row>
    <row r="112" spans="6:14">
      <c r="F112" s="87"/>
      <c r="G112" s="87"/>
      <c r="H112" s="87"/>
      <c r="M112" s="87"/>
      <c r="N112" s="87"/>
    </row>
    <row r="113" spans="6:14">
      <c r="F113" s="87"/>
      <c r="G113" s="87"/>
      <c r="H113" s="87"/>
      <c r="M113" s="87"/>
      <c r="N113" s="87"/>
    </row>
    <row r="114" spans="6:14">
      <c r="F114" s="87"/>
      <c r="G114" s="87"/>
      <c r="H114" s="87"/>
      <c r="M114" s="87"/>
      <c r="N114" s="87"/>
    </row>
    <row r="115" spans="6:14">
      <c r="F115" s="87"/>
      <c r="G115" s="87"/>
      <c r="H115" s="87"/>
      <c r="M115" s="87"/>
      <c r="N115" s="87"/>
    </row>
    <row r="116" spans="6:14">
      <c r="F116" s="87"/>
      <c r="G116" s="87"/>
      <c r="H116" s="87"/>
      <c r="M116" s="87"/>
      <c r="N116" s="87"/>
    </row>
    <row r="117" spans="6:14">
      <c r="F117" s="87"/>
      <c r="G117" s="87"/>
      <c r="H117" s="87"/>
      <c r="M117" s="87"/>
      <c r="N117" s="87"/>
    </row>
    <row r="118" spans="6:14">
      <c r="F118" s="87"/>
      <c r="G118" s="87"/>
      <c r="H118" s="87"/>
      <c r="M118" s="87"/>
      <c r="N118" s="87"/>
    </row>
    <row r="119" spans="6:14">
      <c r="F119" s="87"/>
      <c r="G119" s="87"/>
      <c r="H119" s="87"/>
      <c r="M119" s="87"/>
      <c r="N119" s="87"/>
    </row>
    <row r="120" spans="6:14">
      <c r="F120" s="87"/>
      <c r="G120" s="87"/>
      <c r="H120" s="87"/>
      <c r="M120" s="87"/>
      <c r="N120" s="87"/>
    </row>
    <row r="121" spans="6:14">
      <c r="F121" s="87"/>
      <c r="G121" s="87"/>
      <c r="H121" s="87"/>
      <c r="M121" s="87"/>
      <c r="N121" s="87"/>
    </row>
    <row r="122" spans="6:14">
      <c r="F122" s="87"/>
      <c r="G122" s="87"/>
      <c r="H122" s="87"/>
      <c r="M122" s="87"/>
      <c r="N122" s="87"/>
    </row>
    <row r="123" spans="6:14">
      <c r="F123" s="87"/>
      <c r="G123" s="87"/>
      <c r="H123" s="87"/>
      <c r="M123" s="87"/>
      <c r="N123" s="87"/>
    </row>
    <row r="124" spans="6:14">
      <c r="F124" s="87"/>
      <c r="G124" s="87"/>
      <c r="H124" s="87"/>
      <c r="M124" s="87"/>
      <c r="N124" s="87"/>
    </row>
    <row r="125" spans="6:14">
      <c r="F125" s="87"/>
      <c r="G125" s="87"/>
      <c r="H125" s="87"/>
      <c r="M125" s="87"/>
      <c r="N125" s="87"/>
    </row>
    <row r="126" spans="6:14">
      <c r="F126" s="87"/>
      <c r="G126" s="87"/>
      <c r="H126" s="87"/>
      <c r="M126" s="87"/>
      <c r="N126" s="87"/>
    </row>
    <row r="127" spans="6:14">
      <c r="F127" s="87"/>
      <c r="G127" s="87"/>
      <c r="H127" s="87"/>
      <c r="M127" s="87"/>
      <c r="N127" s="87"/>
    </row>
    <row r="128" spans="6:14">
      <c r="F128" s="87"/>
      <c r="G128" s="87"/>
      <c r="H128" s="87"/>
      <c r="M128" s="87"/>
      <c r="N128" s="87"/>
    </row>
    <row r="129" spans="6:14">
      <c r="F129" s="87"/>
      <c r="G129" s="87"/>
      <c r="H129" s="87"/>
      <c r="M129" s="87"/>
      <c r="N129" s="87"/>
    </row>
    <row r="130" spans="6:14">
      <c r="F130" s="87"/>
      <c r="G130" s="87"/>
      <c r="H130" s="87"/>
      <c r="M130" s="87"/>
      <c r="N130" s="87"/>
    </row>
    <row r="131" spans="6:14">
      <c r="F131" s="87"/>
      <c r="G131" s="87"/>
      <c r="H131" s="87"/>
      <c r="M131" s="87"/>
      <c r="N131" s="87"/>
    </row>
    <row r="132" spans="6:14">
      <c r="F132" s="87"/>
      <c r="G132" s="87"/>
      <c r="H132" s="87"/>
      <c r="M132" s="87"/>
      <c r="N132" s="87"/>
    </row>
    <row r="133" spans="6:14">
      <c r="F133" s="87"/>
      <c r="G133" s="87"/>
      <c r="H133" s="87"/>
      <c r="M133" s="87"/>
      <c r="N133" s="87"/>
    </row>
    <row r="134" spans="6:14">
      <c r="F134" s="87"/>
      <c r="G134" s="87"/>
      <c r="H134" s="87"/>
      <c r="M134" s="87"/>
      <c r="N134" s="87"/>
    </row>
    <row r="135" spans="6:14">
      <c r="F135" s="87"/>
      <c r="G135" s="87"/>
      <c r="H135" s="87"/>
      <c r="M135" s="87"/>
      <c r="N135" s="87"/>
    </row>
    <row r="136" spans="6:14">
      <c r="F136" s="87"/>
      <c r="G136" s="87"/>
      <c r="H136" s="87"/>
      <c r="M136" s="87"/>
      <c r="N136" s="87"/>
    </row>
    <row r="137" spans="6:14">
      <c r="F137" s="87"/>
      <c r="G137" s="87"/>
      <c r="H137" s="87"/>
      <c r="M137" s="87"/>
      <c r="N137" s="87"/>
    </row>
    <row r="138" spans="6:14">
      <c r="F138" s="87"/>
      <c r="G138" s="87"/>
      <c r="H138" s="87"/>
      <c r="M138" s="87"/>
      <c r="N138" s="87"/>
    </row>
    <row r="139" spans="6:14">
      <c r="F139" s="87"/>
      <c r="G139" s="87"/>
      <c r="H139" s="87"/>
      <c r="M139" s="87"/>
      <c r="N139" s="87"/>
    </row>
    <row r="140" spans="6:14">
      <c r="F140" s="87"/>
      <c r="G140" s="87"/>
      <c r="H140" s="87"/>
      <c r="M140" s="87"/>
      <c r="N140" s="87"/>
    </row>
    <row r="141" spans="6:14">
      <c r="F141" s="87"/>
      <c r="G141" s="87"/>
      <c r="H141" s="87"/>
      <c r="M141" s="87"/>
      <c r="N141" s="87"/>
    </row>
    <row r="142" spans="6:14">
      <c r="F142" s="87"/>
      <c r="G142" s="87"/>
      <c r="H142" s="87"/>
      <c r="M142" s="87"/>
      <c r="N142" s="87"/>
    </row>
    <row r="143" spans="6:14">
      <c r="F143" s="87"/>
      <c r="G143" s="87"/>
      <c r="H143" s="87"/>
      <c r="M143" s="87"/>
      <c r="N143" s="87"/>
    </row>
    <row r="144" spans="6:14">
      <c r="F144" s="87"/>
      <c r="G144" s="87"/>
      <c r="H144" s="87"/>
      <c r="M144" s="87"/>
      <c r="N144" s="87"/>
    </row>
    <row r="145" spans="6:14">
      <c r="F145" s="87"/>
      <c r="G145" s="87"/>
      <c r="H145" s="87"/>
      <c r="M145" s="87"/>
      <c r="N145" s="87"/>
    </row>
    <row r="146" spans="6:14">
      <c r="F146" s="87"/>
      <c r="G146" s="87"/>
      <c r="H146" s="87"/>
      <c r="M146" s="87"/>
      <c r="N146" s="87"/>
    </row>
    <row r="147" spans="6:14">
      <c r="F147" s="87"/>
      <c r="G147" s="87"/>
      <c r="H147" s="87"/>
      <c r="M147" s="87"/>
      <c r="N147" s="87"/>
    </row>
    <row r="148" spans="6:14">
      <c r="F148" s="87"/>
      <c r="G148" s="87"/>
      <c r="H148" s="87"/>
      <c r="M148" s="87"/>
      <c r="N148" s="87"/>
    </row>
    <row r="149" spans="6:14">
      <c r="F149" s="87"/>
      <c r="G149" s="87"/>
      <c r="H149" s="87"/>
      <c r="M149" s="87"/>
      <c r="N149" s="87"/>
    </row>
    <row r="150" spans="6:14">
      <c r="F150" s="87"/>
      <c r="G150" s="87"/>
      <c r="H150" s="87"/>
      <c r="M150" s="87"/>
      <c r="N150" s="87"/>
    </row>
    <row r="151" spans="6:14">
      <c r="F151" s="87"/>
      <c r="G151" s="87"/>
      <c r="H151" s="87"/>
      <c r="M151" s="87"/>
      <c r="N151" s="87"/>
    </row>
    <row r="152" spans="6:14">
      <c r="F152" s="87"/>
      <c r="G152" s="87"/>
      <c r="H152" s="87"/>
      <c r="M152" s="87"/>
      <c r="N152" s="87"/>
    </row>
    <row r="153" spans="6:14">
      <c r="F153" s="87"/>
      <c r="G153" s="87"/>
      <c r="H153" s="87"/>
      <c r="M153" s="87"/>
      <c r="N153" s="87"/>
    </row>
    <row r="154" spans="6:14">
      <c r="F154" s="87"/>
      <c r="G154" s="87"/>
      <c r="H154" s="87"/>
      <c r="M154" s="87"/>
      <c r="N154" s="87"/>
    </row>
    <row r="155" spans="6:14">
      <c r="F155" s="87"/>
      <c r="G155" s="87"/>
      <c r="H155" s="87"/>
      <c r="M155" s="87"/>
      <c r="N155" s="87"/>
    </row>
    <row r="156" spans="6:14">
      <c r="F156" s="87"/>
      <c r="G156" s="87"/>
      <c r="H156" s="87"/>
      <c r="M156" s="87"/>
      <c r="N156" s="87"/>
    </row>
    <row r="157" spans="6:14">
      <c r="F157" s="87"/>
      <c r="G157" s="87"/>
      <c r="H157" s="87"/>
      <c r="M157" s="87"/>
      <c r="N157" s="87"/>
    </row>
    <row r="158" spans="6:14">
      <c r="F158" s="87"/>
      <c r="G158" s="87"/>
      <c r="H158" s="87"/>
      <c r="M158" s="87"/>
      <c r="N158" s="87"/>
    </row>
    <row r="159" spans="6:14">
      <c r="F159" s="87"/>
      <c r="G159" s="87"/>
      <c r="H159" s="87"/>
      <c r="M159" s="87"/>
      <c r="N159" s="87"/>
    </row>
    <row r="160" spans="6:14">
      <c r="F160" s="87"/>
      <c r="G160" s="87"/>
      <c r="H160" s="87"/>
      <c r="M160" s="87"/>
      <c r="N160" s="87"/>
    </row>
    <row r="161" spans="6:14">
      <c r="F161" s="87"/>
      <c r="G161" s="87"/>
      <c r="H161" s="87"/>
      <c r="M161" s="87"/>
      <c r="N161" s="87"/>
    </row>
    <row r="162" spans="6:14">
      <c r="F162" s="87"/>
      <c r="G162" s="87"/>
      <c r="H162" s="87"/>
      <c r="M162" s="87"/>
      <c r="N162" s="87"/>
    </row>
    <row r="163" spans="6:14">
      <c r="F163" s="87"/>
      <c r="G163" s="87"/>
      <c r="H163" s="87"/>
      <c r="M163" s="87"/>
      <c r="N163" s="87"/>
    </row>
    <row r="164" spans="6:14">
      <c r="F164" s="87"/>
      <c r="G164" s="87"/>
      <c r="H164" s="87"/>
      <c r="M164" s="87"/>
      <c r="N164" s="87"/>
    </row>
    <row r="165" spans="6:14">
      <c r="F165" s="87"/>
      <c r="G165" s="87"/>
      <c r="H165" s="87"/>
      <c r="M165" s="87"/>
      <c r="N165" s="87"/>
    </row>
    <row r="166" spans="6:14">
      <c r="F166" s="87"/>
      <c r="G166" s="87"/>
      <c r="H166" s="87"/>
      <c r="M166" s="87"/>
      <c r="N166" s="87"/>
    </row>
    <row r="167" spans="6:14">
      <c r="F167" s="87"/>
      <c r="G167" s="87"/>
      <c r="H167" s="87"/>
      <c r="M167" s="87"/>
      <c r="N167" s="87"/>
    </row>
    <row r="168" spans="6:14">
      <c r="F168" s="87"/>
      <c r="G168" s="87"/>
      <c r="H168" s="87"/>
      <c r="M168" s="87"/>
      <c r="N168" s="87"/>
    </row>
    <row r="169" spans="6:14">
      <c r="F169" s="87"/>
      <c r="G169" s="87"/>
      <c r="H169" s="87"/>
      <c r="M169" s="87"/>
      <c r="N169" s="87"/>
    </row>
    <row r="170" spans="6:14">
      <c r="F170" s="87"/>
      <c r="G170" s="87"/>
      <c r="H170" s="87"/>
      <c r="M170" s="87"/>
      <c r="N170" s="87"/>
    </row>
    <row r="171" spans="6:14">
      <c r="F171" s="87"/>
      <c r="G171" s="87"/>
      <c r="H171" s="87"/>
      <c r="M171" s="87"/>
      <c r="N171" s="87"/>
    </row>
    <row r="172" spans="6:14">
      <c r="F172" s="87"/>
      <c r="G172" s="87"/>
      <c r="H172" s="87"/>
      <c r="M172" s="87"/>
      <c r="N172" s="87"/>
    </row>
    <row r="173" spans="6:14">
      <c r="F173" s="87"/>
      <c r="G173" s="87"/>
      <c r="H173" s="87"/>
      <c r="M173" s="87"/>
      <c r="N173" s="87"/>
    </row>
    <row r="174" spans="6:14">
      <c r="F174" s="87"/>
      <c r="G174" s="87"/>
      <c r="H174" s="87"/>
      <c r="M174" s="87"/>
      <c r="N174" s="87"/>
    </row>
    <row r="175" spans="6:14">
      <c r="F175" s="87"/>
      <c r="G175" s="87"/>
      <c r="H175" s="87"/>
      <c r="M175" s="87"/>
      <c r="N175" s="87"/>
    </row>
    <row r="176" spans="6:14">
      <c r="F176" s="87"/>
      <c r="G176" s="87"/>
      <c r="H176" s="87"/>
      <c r="M176" s="87"/>
      <c r="N176" s="87"/>
    </row>
    <row r="177" spans="6:14">
      <c r="F177" s="87"/>
      <c r="G177" s="87"/>
      <c r="H177" s="87"/>
      <c r="M177" s="87"/>
      <c r="N177" s="87"/>
    </row>
    <row r="178" spans="6:14">
      <c r="F178" s="87"/>
      <c r="G178" s="87"/>
      <c r="H178" s="87"/>
      <c r="M178" s="87"/>
      <c r="N178" s="87"/>
    </row>
    <row r="179" spans="6:14">
      <c r="F179" s="87"/>
      <c r="G179" s="87"/>
      <c r="H179" s="87"/>
      <c r="M179" s="87"/>
      <c r="N179" s="87"/>
    </row>
    <row r="180" spans="6:14">
      <c r="F180" s="87"/>
      <c r="G180" s="87"/>
      <c r="H180" s="87"/>
      <c r="M180" s="87"/>
      <c r="N180" s="87"/>
    </row>
    <row r="181" spans="6:14">
      <c r="F181" s="87"/>
      <c r="G181" s="87"/>
      <c r="H181" s="87"/>
      <c r="M181" s="87"/>
      <c r="N181" s="87"/>
    </row>
    <row r="182" spans="6:14">
      <c r="F182" s="87"/>
      <c r="G182" s="87"/>
      <c r="H182" s="87"/>
      <c r="M182" s="87"/>
      <c r="N182" s="87"/>
    </row>
    <row r="183" spans="6:14">
      <c r="F183" s="87"/>
      <c r="G183" s="87"/>
      <c r="H183" s="87"/>
      <c r="M183" s="87"/>
      <c r="N183" s="87"/>
    </row>
    <row r="184" spans="6:14">
      <c r="F184" s="87"/>
      <c r="G184" s="87"/>
      <c r="H184" s="87"/>
      <c r="M184" s="87"/>
      <c r="N184" s="87"/>
    </row>
    <row r="185" spans="6:14">
      <c r="F185" s="87"/>
      <c r="G185" s="87"/>
      <c r="H185" s="87"/>
      <c r="M185" s="87"/>
      <c r="N185" s="87"/>
    </row>
    <row r="186" spans="6:14">
      <c r="F186" s="87"/>
      <c r="G186" s="87"/>
      <c r="H186" s="87"/>
      <c r="M186" s="87"/>
      <c r="N186" s="87"/>
    </row>
    <row r="187" spans="6:14">
      <c r="F187" s="87"/>
      <c r="G187" s="87"/>
      <c r="H187" s="87"/>
      <c r="M187" s="87"/>
      <c r="N187" s="87"/>
    </row>
    <row r="188" spans="6:14">
      <c r="F188" s="87"/>
      <c r="G188" s="87"/>
      <c r="H188" s="87"/>
      <c r="M188" s="87"/>
      <c r="N188" s="87"/>
    </row>
    <row r="189" spans="6:14">
      <c r="F189" s="87"/>
      <c r="G189" s="87"/>
      <c r="H189" s="87"/>
      <c r="M189" s="87"/>
      <c r="N189" s="87"/>
    </row>
    <row r="190" spans="6:14">
      <c r="F190" s="87"/>
      <c r="G190" s="87"/>
      <c r="H190" s="87"/>
      <c r="M190" s="87"/>
      <c r="N190" s="87"/>
    </row>
    <row r="191" spans="6:14">
      <c r="F191" s="87"/>
      <c r="G191" s="87"/>
      <c r="H191" s="87"/>
      <c r="M191" s="87"/>
      <c r="N191" s="87"/>
    </row>
    <row r="192" spans="6:14">
      <c r="F192" s="87"/>
      <c r="G192" s="87"/>
      <c r="H192" s="87"/>
      <c r="M192" s="87"/>
      <c r="N192" s="87"/>
    </row>
    <row r="193" spans="6:14">
      <c r="F193" s="87"/>
      <c r="G193" s="87"/>
      <c r="H193" s="87"/>
      <c r="M193" s="87"/>
      <c r="N193" s="87"/>
    </row>
    <row r="194" spans="6:14">
      <c r="F194" s="87"/>
      <c r="G194" s="87"/>
      <c r="H194" s="87"/>
      <c r="M194" s="87"/>
      <c r="N194" s="87"/>
    </row>
    <row r="195" spans="6:14">
      <c r="F195" s="87"/>
      <c r="G195" s="87"/>
      <c r="H195" s="87"/>
      <c r="M195" s="87"/>
      <c r="N195" s="87"/>
    </row>
    <row r="196" spans="6:14">
      <c r="F196" s="87"/>
      <c r="G196" s="87"/>
      <c r="H196" s="87"/>
      <c r="M196" s="87"/>
      <c r="N196" s="87"/>
    </row>
    <row r="197" spans="6:14">
      <c r="F197" s="87"/>
      <c r="G197" s="87"/>
      <c r="H197" s="87"/>
      <c r="M197" s="87"/>
      <c r="N197" s="87"/>
    </row>
    <row r="198" spans="6:14">
      <c r="F198" s="87"/>
      <c r="G198" s="87"/>
      <c r="H198" s="87"/>
      <c r="M198" s="87"/>
      <c r="N198" s="87"/>
    </row>
    <row r="199" spans="6:14">
      <c r="F199" s="87"/>
      <c r="G199" s="87"/>
      <c r="H199" s="87"/>
      <c r="M199" s="87"/>
      <c r="N199" s="87"/>
    </row>
    <row r="200" spans="6:14">
      <c r="F200" s="87"/>
      <c r="G200" s="87"/>
      <c r="H200" s="87"/>
      <c r="M200" s="87"/>
      <c r="N200" s="87"/>
    </row>
    <row r="201" spans="6:14">
      <c r="F201" s="87"/>
      <c r="G201" s="87"/>
      <c r="H201" s="87"/>
      <c r="M201" s="87"/>
      <c r="N201" s="87"/>
    </row>
    <row r="202" spans="6:14">
      <c r="F202" s="87"/>
      <c r="G202" s="87"/>
      <c r="H202" s="87"/>
      <c r="M202" s="87"/>
      <c r="N202" s="87"/>
    </row>
    <row r="203" spans="6:14">
      <c r="F203" s="87"/>
      <c r="G203" s="87"/>
      <c r="H203" s="87"/>
      <c r="M203" s="87"/>
      <c r="N203" s="87"/>
    </row>
    <row r="204" spans="6:14">
      <c r="F204" s="87"/>
      <c r="G204" s="87"/>
      <c r="H204" s="87"/>
      <c r="M204" s="87"/>
      <c r="N204" s="87"/>
    </row>
    <row r="205" spans="6:14">
      <c r="F205" s="87"/>
      <c r="G205" s="87"/>
      <c r="H205" s="87"/>
      <c r="M205" s="87"/>
      <c r="N205" s="87"/>
    </row>
    <row r="206" spans="6:14">
      <c r="F206" s="87"/>
      <c r="G206" s="87"/>
      <c r="H206" s="87"/>
      <c r="M206" s="87"/>
      <c r="N206" s="87"/>
    </row>
    <row r="207" spans="6:14">
      <c r="F207" s="87"/>
      <c r="G207" s="87"/>
      <c r="H207" s="87"/>
      <c r="M207" s="87"/>
      <c r="N207" s="87"/>
    </row>
    <row r="208" spans="6:14">
      <c r="F208" s="87"/>
      <c r="G208" s="87"/>
      <c r="H208" s="87"/>
      <c r="M208" s="87"/>
      <c r="N208" s="87"/>
    </row>
    <row r="209" spans="6:14">
      <c r="F209" s="87"/>
      <c r="G209" s="87"/>
      <c r="H209" s="87"/>
      <c r="M209" s="87"/>
      <c r="N209" s="87"/>
    </row>
    <row r="210" spans="6:14">
      <c r="F210" s="87"/>
      <c r="G210" s="87"/>
      <c r="H210" s="87"/>
      <c r="M210" s="87"/>
      <c r="N210" s="87"/>
    </row>
    <row r="211" spans="6:14">
      <c r="F211" s="87"/>
      <c r="G211" s="87"/>
      <c r="H211" s="87"/>
      <c r="M211" s="87"/>
      <c r="N211" s="87"/>
    </row>
    <row r="212" spans="6:14">
      <c r="F212" s="87"/>
      <c r="G212" s="87"/>
      <c r="H212" s="87"/>
      <c r="M212" s="87"/>
      <c r="N212" s="87"/>
    </row>
    <row r="213" spans="6:14">
      <c r="F213" s="87"/>
      <c r="G213" s="87"/>
      <c r="H213" s="87"/>
      <c r="M213" s="87"/>
      <c r="N213" s="87"/>
    </row>
    <row r="214" spans="6:14">
      <c r="F214" s="87"/>
      <c r="G214" s="87"/>
      <c r="H214" s="87"/>
      <c r="M214" s="87"/>
      <c r="N214" s="87"/>
    </row>
    <row r="215" spans="6:14">
      <c r="F215" s="87"/>
      <c r="G215" s="87"/>
      <c r="H215" s="87"/>
      <c r="M215" s="87"/>
      <c r="N215" s="87"/>
    </row>
    <row r="216" spans="6:14">
      <c r="F216" s="87"/>
      <c r="G216" s="87"/>
      <c r="H216" s="87"/>
      <c r="M216" s="87"/>
      <c r="N216" s="87"/>
    </row>
    <row r="217" spans="6:14">
      <c r="F217" s="87"/>
      <c r="G217" s="87"/>
      <c r="H217" s="87"/>
      <c r="M217" s="87"/>
      <c r="N217" s="87"/>
    </row>
  </sheetData>
  <mergeCells count="29">
    <mergeCell ref="B56:C56"/>
    <mergeCell ref="B58:C58"/>
    <mergeCell ref="B60:C60"/>
    <mergeCell ref="B61:C61"/>
    <mergeCell ref="B62:C62"/>
    <mergeCell ref="D41:H41"/>
    <mergeCell ref="D42:G42"/>
    <mergeCell ref="D43:G43"/>
    <mergeCell ref="G48:L54"/>
    <mergeCell ref="B52:C52"/>
    <mergeCell ref="B54:C54"/>
    <mergeCell ref="C34:G34"/>
    <mergeCell ref="C35:G35"/>
    <mergeCell ref="C37:D37"/>
    <mergeCell ref="K37:L37"/>
    <mergeCell ref="C38:D38"/>
    <mergeCell ref="K38:L38"/>
    <mergeCell ref="K11:O11"/>
    <mergeCell ref="P11:T11"/>
    <mergeCell ref="A12:B12"/>
    <mergeCell ref="C31:G31"/>
    <mergeCell ref="C32:G32"/>
    <mergeCell ref="H8:I8"/>
    <mergeCell ref="H10:I10"/>
    <mergeCell ref="C33:G33"/>
    <mergeCell ref="A2:E2"/>
    <mergeCell ref="D4:E4"/>
    <mergeCell ref="D5:E5"/>
    <mergeCell ref="D6:E6"/>
  </mergeCells>
  <conditionalFormatting sqref="B36">
    <cfRule type="cellIs" dxfId="6" priority="7" stopIfTrue="1" operator="greaterThan">
      <formula>1</formula>
    </cfRule>
  </conditionalFormatting>
  <conditionalFormatting sqref="G9:G10">
    <cfRule type="cellIs" dxfId="5" priority="6" operator="equal">
      <formula>1</formula>
    </cfRule>
  </conditionalFormatting>
  <conditionalFormatting sqref="H23:H24">
    <cfRule type="cellIs" dxfId="4" priority="5" operator="equal">
      <formula>1</formula>
    </cfRule>
  </conditionalFormatting>
  <conditionalFormatting sqref="H24">
    <cfRule type="cellIs" dxfId="3" priority="4" operator="equal">
      <formula>1</formula>
    </cfRule>
  </conditionalFormatting>
  <conditionalFormatting sqref="H23">
    <cfRule type="cellIs" dxfId="2" priority="3" operator="equal">
      <formula>1</formula>
    </cfRule>
  </conditionalFormatting>
  <conditionalFormatting sqref="B25">
    <cfRule type="cellIs" dxfId="1" priority="2" stopIfTrue="1" operator="greaterThan">
      <formula>1</formula>
    </cfRule>
  </conditionalFormatting>
  <conditionalFormatting sqref="H44">
    <cfRule type="cellIs" dxfId="0" priority="1" stopIfTrue="1" operator="greaterThan">
      <formula>1</formula>
    </cfRule>
  </conditionalFormatting>
  <dataValidations count="3">
    <dataValidation type="list" allowBlank="1" showInputMessage="1" showErrorMessage="1" sqref="B31:B35 H42:H43 B13:B24 D9">
      <formula1>" ,1"</formula1>
    </dataValidation>
    <dataValidation type="list" allowBlank="1" showInputMessage="1" showErrorMessage="1" sqref="J8">
      <formula1>$Q$8:$Q$9</formula1>
    </dataValidation>
    <dataValidation type="list" allowBlank="1" showInputMessage="1" showErrorMessage="1" sqref="F8 B37">
      <formula1>$P$8:$P$9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methode JACQUELIN</vt:lpstr>
      <vt:lpstr>DEVIS!Zone_d_impression</vt:lpstr>
    </vt:vector>
  </TitlesOfParts>
  <Company>Zervant Ab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Tuukka Koskinen</dc:creator>
  <dc:description>Pröva på Zervant faktureringsprogram_x000d_http://www.zervant.se</dc:description>
  <cp:lastModifiedBy>GASC Guillaume</cp:lastModifiedBy>
  <cp:lastPrinted>2016-03-25T10:27:47Z</cp:lastPrinted>
  <dcterms:created xsi:type="dcterms:W3CDTF">2012-02-01T07:50:18Z</dcterms:created>
  <dcterms:modified xsi:type="dcterms:W3CDTF">2016-03-30T14:44:00Z</dcterms:modified>
</cp:coreProperties>
</file>