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defaultThemeVersion="124226"/>
  <bookViews>
    <workbookView xWindow="600" yWindow="555" windowWidth="5775" windowHeight="4830" tabRatio="760" activeTab="2"/>
  </bookViews>
  <sheets>
    <sheet name="Utilisateur" sheetId="1" r:id="rId1"/>
    <sheet name="INPUT DATA 2" sheetId="7" r:id="rId2"/>
    <sheet name="CALCUL COUTS" sheetId="11" r:id="rId3"/>
    <sheet name="données" sheetId="8" r:id="rId4"/>
    <sheet name="Mise A Jour BDD" sheetId="2" r:id="rId5"/>
    <sheet name="Données bateau" sheetId="6" r:id="rId6"/>
    <sheet name="tcd marchan" sheetId="10" r:id="rId7"/>
    <sheet name="tcd outil" sheetId="4" r:id="rId8"/>
    <sheet name="tcd transfo" sheetId="5" r:id="rId9"/>
  </sheets>
  <definedNames>
    <definedName name="_?From_USD_To_EUR" localSheetId="4">'Mise A Jour BDD'!$E$20:$O$29</definedName>
    <definedName name="Referentiel_de_prix_de_revient" localSheetId="4">'Mise A Jour BDD'!$D$4:$E$9</definedName>
    <definedName name="Referentiel_prix_de_revient" localSheetId="4">'Mise A Jour BDD'!$A$4:$B$9</definedName>
  </definedNames>
  <calcPr calcId="145621"/>
  <pivotCaches>
    <pivotCache cacheId="1" r:id="rId10"/>
  </pivotCaches>
</workbook>
</file>

<file path=xl/calcChain.xml><?xml version="1.0" encoding="utf-8"?>
<calcChain xmlns="http://schemas.openxmlformats.org/spreadsheetml/2006/main">
  <c r="A42" i="2" l="1"/>
  <c r="A38" i="2"/>
  <c r="A14" i="2"/>
  <c r="A12" i="2"/>
  <c r="I58" i="6" l="1"/>
  <c r="H73" i="6"/>
  <c r="H72" i="6"/>
  <c r="H71" i="6"/>
  <c r="H70" i="6"/>
  <c r="H69" i="6"/>
  <c r="H68" i="6"/>
  <c r="H67" i="6"/>
  <c r="H66" i="6"/>
  <c r="H65" i="6"/>
  <c r="H64" i="6"/>
  <c r="H63" i="6"/>
  <c r="H62" i="6"/>
  <c r="H61" i="6"/>
  <c r="H60" i="6"/>
  <c r="H59" i="6"/>
  <c r="H58" i="6"/>
  <c r="G73" i="6"/>
  <c r="G72" i="6"/>
  <c r="G71" i="6"/>
  <c r="G70" i="6"/>
  <c r="G69" i="6"/>
  <c r="G68" i="6"/>
  <c r="G67" i="6"/>
  <c r="G66" i="6"/>
  <c r="G65" i="6"/>
  <c r="G64" i="6"/>
  <c r="G63" i="6"/>
  <c r="G62" i="6"/>
  <c r="G61" i="6"/>
  <c r="G60" i="6"/>
  <c r="G59" i="6"/>
  <c r="G58" i="6"/>
  <c r="F73" i="6"/>
  <c r="F72" i="6"/>
  <c r="F71" i="6"/>
  <c r="F70" i="6"/>
  <c r="F69" i="6"/>
  <c r="F68" i="6"/>
  <c r="F67" i="6"/>
  <c r="F66" i="6"/>
  <c r="F65" i="6"/>
  <c r="F64" i="6"/>
  <c r="F63" i="6"/>
  <c r="F62" i="6"/>
  <c r="F61" i="6"/>
  <c r="F60" i="6"/>
  <c r="F59" i="6"/>
  <c r="F58" i="6"/>
  <c r="E73" i="6"/>
  <c r="E72" i="6"/>
  <c r="E71" i="6"/>
  <c r="E70" i="6"/>
  <c r="E69" i="6"/>
  <c r="E68" i="6"/>
  <c r="E67" i="6"/>
  <c r="E66" i="6"/>
  <c r="E65" i="6"/>
  <c r="E64" i="6"/>
  <c r="E63" i="6"/>
  <c r="E62" i="6"/>
  <c r="E61" i="6"/>
  <c r="E60" i="6"/>
  <c r="E59" i="6"/>
  <c r="E58" i="6"/>
  <c r="D73" i="6"/>
  <c r="D72" i="6"/>
  <c r="D71" i="6"/>
  <c r="D70" i="6"/>
  <c r="D69" i="6"/>
  <c r="D68" i="6"/>
  <c r="D67" i="6"/>
  <c r="D66" i="6"/>
  <c r="D65" i="6"/>
  <c r="D64" i="6"/>
  <c r="D63" i="6"/>
  <c r="D62" i="6"/>
  <c r="D61" i="6"/>
  <c r="D60" i="6"/>
  <c r="D59" i="6"/>
  <c r="D58" i="6"/>
  <c r="C73" i="6"/>
  <c r="C72" i="6"/>
  <c r="C71" i="6"/>
  <c r="C70" i="6"/>
  <c r="C69" i="6"/>
  <c r="C68" i="6"/>
  <c r="C67" i="6"/>
  <c r="C66" i="6"/>
  <c r="C65" i="6"/>
  <c r="C64" i="6"/>
  <c r="C63" i="6"/>
  <c r="C62" i="6"/>
  <c r="C61" i="6"/>
  <c r="C60" i="6"/>
  <c r="C59" i="6"/>
  <c r="C58" i="6"/>
  <c r="B73" i="6"/>
  <c r="B72" i="6"/>
  <c r="B71" i="6"/>
  <c r="B70" i="6"/>
  <c r="B69" i="6"/>
  <c r="B68" i="6"/>
  <c r="B67" i="6"/>
  <c r="B66" i="6"/>
  <c r="B65" i="6"/>
  <c r="B64" i="6"/>
  <c r="B63" i="6"/>
  <c r="B62" i="6"/>
  <c r="B61" i="6"/>
  <c r="B60" i="6"/>
  <c r="B59" i="6"/>
  <c r="B58" i="6"/>
  <c r="I61" i="6"/>
  <c r="I60" i="6"/>
  <c r="I59" i="6"/>
  <c r="J58" i="6"/>
  <c r="B57" i="6"/>
  <c r="H299" i="6"/>
  <c r="H298" i="6"/>
  <c r="H297" i="6"/>
  <c r="H296" i="6"/>
  <c r="H295" i="6"/>
  <c r="H294" i="6"/>
  <c r="H293" i="6"/>
  <c r="H292" i="6"/>
  <c r="H291" i="6"/>
  <c r="H290" i="6"/>
  <c r="H289" i="6"/>
  <c r="H288" i="6"/>
  <c r="G299" i="6"/>
  <c r="G298" i="6"/>
  <c r="G297" i="6"/>
  <c r="G296" i="6"/>
  <c r="G295" i="6"/>
  <c r="G294" i="6"/>
  <c r="G293" i="6"/>
  <c r="G292" i="6"/>
  <c r="G291" i="6"/>
  <c r="G290" i="6"/>
  <c r="G289" i="6"/>
  <c r="G288" i="6"/>
  <c r="F299" i="6"/>
  <c r="F298" i="6"/>
  <c r="F297" i="6"/>
  <c r="F296" i="6"/>
  <c r="F295" i="6"/>
  <c r="F294" i="6"/>
  <c r="F293" i="6"/>
  <c r="F292" i="6"/>
  <c r="F291" i="6"/>
  <c r="F290" i="6"/>
  <c r="F289" i="6"/>
  <c r="F288" i="6"/>
  <c r="E299" i="6"/>
  <c r="E298" i="6"/>
  <c r="E297" i="6"/>
  <c r="E296" i="6"/>
  <c r="E295" i="6"/>
  <c r="E294" i="6"/>
  <c r="E293" i="6"/>
  <c r="E292" i="6"/>
  <c r="E291" i="6"/>
  <c r="E290" i="6"/>
  <c r="E289" i="6"/>
  <c r="E288" i="6"/>
  <c r="D299" i="6"/>
  <c r="D298" i="6"/>
  <c r="D297" i="6"/>
  <c r="D296" i="6"/>
  <c r="D295" i="6"/>
  <c r="D294" i="6"/>
  <c r="D293" i="6"/>
  <c r="D292" i="6"/>
  <c r="D291" i="6"/>
  <c r="D290" i="6"/>
  <c r="D289" i="6"/>
  <c r="D288" i="6"/>
  <c r="H287" i="6"/>
  <c r="H286" i="6"/>
  <c r="H285" i="6"/>
  <c r="H284" i="6"/>
  <c r="G287" i="6"/>
  <c r="G286" i="6"/>
  <c r="G285" i="6"/>
  <c r="G284" i="6"/>
  <c r="F287" i="6"/>
  <c r="F286" i="6"/>
  <c r="F285" i="6"/>
  <c r="F284" i="6"/>
  <c r="E287" i="6"/>
  <c r="E286" i="6"/>
  <c r="E285" i="6"/>
  <c r="E284" i="6"/>
  <c r="D287" i="6"/>
  <c r="D286" i="6"/>
  <c r="D285" i="6"/>
  <c r="D284" i="6"/>
  <c r="H283" i="6" l="1"/>
  <c r="H282" i="6"/>
  <c r="H281" i="6"/>
  <c r="H280" i="6"/>
  <c r="H279" i="6"/>
  <c r="H278" i="6"/>
  <c r="H277" i="6"/>
  <c r="H276" i="6"/>
  <c r="H275" i="6"/>
  <c r="H274" i="6"/>
  <c r="H273" i="6"/>
  <c r="H272" i="6"/>
  <c r="H271" i="6"/>
  <c r="H270" i="6"/>
  <c r="H269" i="6"/>
  <c r="H268" i="6"/>
  <c r="H267" i="6"/>
  <c r="H266" i="6"/>
  <c r="H265" i="6"/>
  <c r="H264" i="6"/>
  <c r="H263" i="6"/>
  <c r="H262" i="6"/>
  <c r="H261" i="6"/>
  <c r="H260" i="6"/>
  <c r="H259" i="6"/>
  <c r="H258" i="6"/>
  <c r="H257" i="6"/>
  <c r="H256" i="6"/>
  <c r="H255" i="6"/>
  <c r="H254" i="6"/>
  <c r="H253" i="6"/>
  <c r="H252" i="6"/>
  <c r="H251" i="6"/>
  <c r="H250" i="6"/>
  <c r="H249" i="6"/>
  <c r="H248" i="6"/>
  <c r="H247" i="6"/>
  <c r="H246" i="6"/>
  <c r="H245" i="6"/>
  <c r="H244" i="6"/>
  <c r="H243" i="6"/>
  <c r="H242" i="6"/>
  <c r="H241" i="6"/>
  <c r="H240" i="6"/>
  <c r="G283" i="6"/>
  <c r="G282" i="6"/>
  <c r="G281" i="6"/>
  <c r="G280" i="6"/>
  <c r="G279" i="6"/>
  <c r="G278" i="6"/>
  <c r="G277" i="6"/>
  <c r="G276" i="6"/>
  <c r="G275" i="6"/>
  <c r="G274" i="6"/>
  <c r="G273" i="6"/>
  <c r="G272" i="6"/>
  <c r="G271" i="6"/>
  <c r="G270" i="6"/>
  <c r="G269" i="6"/>
  <c r="G268" i="6"/>
  <c r="G267" i="6"/>
  <c r="G266" i="6"/>
  <c r="G265" i="6"/>
  <c r="G264" i="6"/>
  <c r="G263" i="6"/>
  <c r="G262" i="6"/>
  <c r="G261" i="6"/>
  <c r="G260" i="6"/>
  <c r="G259" i="6"/>
  <c r="G258" i="6"/>
  <c r="G257" i="6"/>
  <c r="G256" i="6"/>
  <c r="G255" i="6"/>
  <c r="G254" i="6"/>
  <c r="G253" i="6"/>
  <c r="G252" i="6"/>
  <c r="G251" i="6"/>
  <c r="G250" i="6"/>
  <c r="G249" i="6"/>
  <c r="G248" i="6"/>
  <c r="G247" i="6"/>
  <c r="G246" i="6"/>
  <c r="G245" i="6"/>
  <c r="G244" i="6"/>
  <c r="G243" i="6"/>
  <c r="G242" i="6"/>
  <c r="G241" i="6"/>
  <c r="G240" i="6"/>
  <c r="F283" i="6"/>
  <c r="F282" i="6"/>
  <c r="F281" i="6"/>
  <c r="F280" i="6"/>
  <c r="F279" i="6"/>
  <c r="F278" i="6"/>
  <c r="F277" i="6"/>
  <c r="F276" i="6"/>
  <c r="F275" i="6"/>
  <c r="F274" i="6"/>
  <c r="F273" i="6"/>
  <c r="F272" i="6"/>
  <c r="F271" i="6"/>
  <c r="F270" i="6"/>
  <c r="F269" i="6"/>
  <c r="F268" i="6"/>
  <c r="F267" i="6"/>
  <c r="F266" i="6"/>
  <c r="F265" i="6"/>
  <c r="F264" i="6"/>
  <c r="F263" i="6"/>
  <c r="F262" i="6"/>
  <c r="F261" i="6"/>
  <c r="F260" i="6"/>
  <c r="F259" i="6"/>
  <c r="F258" i="6"/>
  <c r="F257" i="6"/>
  <c r="F256" i="6"/>
  <c r="F255" i="6"/>
  <c r="F254" i="6"/>
  <c r="F253" i="6"/>
  <c r="F252" i="6"/>
  <c r="F251" i="6"/>
  <c r="F250" i="6"/>
  <c r="F249" i="6"/>
  <c r="F248" i="6"/>
  <c r="F247" i="6"/>
  <c r="F246" i="6"/>
  <c r="F245" i="6"/>
  <c r="F244" i="6"/>
  <c r="F243" i="6"/>
  <c r="F242" i="6"/>
  <c r="F241" i="6"/>
  <c r="F240" i="6"/>
  <c r="E283" i="6"/>
  <c r="E282" i="6"/>
  <c r="E281" i="6"/>
  <c r="E280" i="6"/>
  <c r="E279" i="6"/>
  <c r="E278" i="6"/>
  <c r="E277" i="6"/>
  <c r="E276" i="6"/>
  <c r="E275" i="6"/>
  <c r="E274" i="6"/>
  <c r="E273" i="6"/>
  <c r="E272" i="6"/>
  <c r="E271" i="6"/>
  <c r="E270" i="6"/>
  <c r="E269" i="6"/>
  <c r="E268" i="6"/>
  <c r="E267" i="6"/>
  <c r="E266" i="6"/>
  <c r="E265" i="6"/>
  <c r="E264" i="6"/>
  <c r="E263" i="6"/>
  <c r="E262" i="6"/>
  <c r="E261" i="6"/>
  <c r="E260" i="6"/>
  <c r="E259" i="6"/>
  <c r="E258" i="6"/>
  <c r="E257" i="6"/>
  <c r="E256" i="6"/>
  <c r="E255" i="6"/>
  <c r="E254" i="6"/>
  <c r="E253" i="6"/>
  <c r="E252" i="6"/>
  <c r="E251" i="6"/>
  <c r="E250" i="6"/>
  <c r="E249" i="6"/>
  <c r="E248" i="6"/>
  <c r="E247" i="6"/>
  <c r="E246" i="6"/>
  <c r="E245" i="6"/>
  <c r="E244" i="6"/>
  <c r="E243" i="6"/>
  <c r="E242" i="6"/>
  <c r="E241" i="6"/>
  <c r="E240" i="6"/>
  <c r="D283" i="6"/>
  <c r="D282" i="6"/>
  <c r="D281" i="6"/>
  <c r="D280" i="6"/>
  <c r="D279" i="6"/>
  <c r="D278" i="6"/>
  <c r="D277" i="6"/>
  <c r="D276" i="6"/>
  <c r="D275" i="6"/>
  <c r="D274" i="6"/>
  <c r="D273" i="6"/>
  <c r="D272" i="6"/>
  <c r="D271" i="6"/>
  <c r="D270" i="6"/>
  <c r="D269" i="6"/>
  <c r="D268" i="6"/>
  <c r="D267" i="6"/>
  <c r="D266" i="6"/>
  <c r="D265" i="6"/>
  <c r="D264" i="6"/>
  <c r="D263" i="6"/>
  <c r="D262" i="6"/>
  <c r="D261" i="6"/>
  <c r="D260" i="6"/>
  <c r="D259" i="6"/>
  <c r="D258" i="6"/>
  <c r="D257" i="6"/>
  <c r="D256" i="6"/>
  <c r="D255" i="6"/>
  <c r="D254" i="6"/>
  <c r="D253" i="6"/>
  <c r="D252" i="6"/>
  <c r="D251" i="6"/>
  <c r="D250" i="6"/>
  <c r="D249" i="6"/>
  <c r="D248" i="6"/>
  <c r="D247" i="6"/>
  <c r="D246" i="6"/>
  <c r="D245" i="6"/>
  <c r="D244" i="6"/>
  <c r="D243" i="6"/>
  <c r="D242" i="6"/>
  <c r="D241" i="6"/>
  <c r="D240" i="6"/>
  <c r="H239" i="6"/>
  <c r="H238" i="6"/>
  <c r="H237" i="6"/>
  <c r="H236" i="6"/>
  <c r="H235" i="6"/>
  <c r="H234" i="6"/>
  <c r="H233" i="6"/>
  <c r="H232" i="6"/>
  <c r="H231" i="6"/>
  <c r="H230" i="6"/>
  <c r="H229" i="6"/>
  <c r="H228" i="6"/>
  <c r="H227" i="6"/>
  <c r="H226" i="6"/>
  <c r="H225" i="6"/>
  <c r="H224" i="6"/>
  <c r="G239" i="6"/>
  <c r="G238" i="6"/>
  <c r="G237" i="6"/>
  <c r="G236" i="6"/>
  <c r="G235" i="6"/>
  <c r="G234" i="6"/>
  <c r="G233" i="6"/>
  <c r="G232" i="6"/>
  <c r="G231" i="6"/>
  <c r="G230" i="6"/>
  <c r="G229" i="6"/>
  <c r="G228" i="6"/>
  <c r="G227" i="6"/>
  <c r="G226" i="6"/>
  <c r="G225" i="6"/>
  <c r="G224" i="6"/>
  <c r="F239" i="6"/>
  <c r="F238" i="6"/>
  <c r="F237" i="6"/>
  <c r="F236" i="6"/>
  <c r="F235" i="6"/>
  <c r="F234" i="6"/>
  <c r="F233" i="6"/>
  <c r="F232" i="6"/>
  <c r="F231" i="6"/>
  <c r="F230" i="6"/>
  <c r="F229" i="6"/>
  <c r="F228" i="6"/>
  <c r="F227" i="6"/>
  <c r="F226" i="6"/>
  <c r="F225" i="6"/>
  <c r="F224" i="6"/>
  <c r="E239" i="6"/>
  <c r="E238" i="6"/>
  <c r="E237" i="6"/>
  <c r="E236" i="6"/>
  <c r="E235" i="6"/>
  <c r="E234" i="6"/>
  <c r="E233" i="6"/>
  <c r="E232" i="6"/>
  <c r="E231" i="6"/>
  <c r="E230" i="6"/>
  <c r="E229" i="6"/>
  <c r="E228" i="6"/>
  <c r="E227" i="6"/>
  <c r="E226" i="6"/>
  <c r="E225" i="6"/>
  <c r="E224" i="6"/>
  <c r="D239" i="6"/>
  <c r="D238" i="6"/>
  <c r="D237" i="6"/>
  <c r="D236" i="6"/>
  <c r="D235" i="6"/>
  <c r="D234" i="6"/>
  <c r="D233" i="6"/>
  <c r="D232" i="6"/>
  <c r="D231" i="6"/>
  <c r="D230" i="6"/>
  <c r="D229" i="6"/>
  <c r="D228" i="6"/>
  <c r="D227" i="6"/>
  <c r="D226" i="6"/>
  <c r="D225" i="6"/>
  <c r="D224" i="6"/>
  <c r="H223" i="6"/>
  <c r="H222" i="6"/>
  <c r="H221" i="6"/>
  <c r="H220" i="6"/>
  <c r="G223" i="6"/>
  <c r="G222" i="6"/>
  <c r="G221" i="6"/>
  <c r="G220" i="6"/>
  <c r="F223" i="6"/>
  <c r="F222" i="6"/>
  <c r="F221" i="6"/>
  <c r="F220" i="6"/>
  <c r="E223" i="6"/>
  <c r="E222" i="6"/>
  <c r="E221" i="6"/>
  <c r="E220" i="6"/>
  <c r="D223" i="6"/>
  <c r="D222" i="6"/>
  <c r="D221" i="6"/>
  <c r="D220" i="6"/>
  <c r="H219" i="6"/>
  <c r="H218" i="6"/>
  <c r="H217" i="6"/>
  <c r="H216" i="6"/>
  <c r="H215" i="6"/>
  <c r="H214" i="6"/>
  <c r="H213" i="6"/>
  <c r="H212" i="6"/>
  <c r="H211" i="6"/>
  <c r="H210" i="6"/>
  <c r="H209" i="6"/>
  <c r="H208" i="6"/>
  <c r="G219" i="6"/>
  <c r="G218" i="6"/>
  <c r="G217" i="6"/>
  <c r="G216" i="6"/>
  <c r="G215" i="6"/>
  <c r="G214" i="6"/>
  <c r="G213" i="6"/>
  <c r="G212" i="6"/>
  <c r="G211" i="6"/>
  <c r="G210" i="6"/>
  <c r="G209" i="6"/>
  <c r="G208" i="6"/>
  <c r="F219" i="6"/>
  <c r="F218" i="6"/>
  <c r="F217" i="6"/>
  <c r="F216" i="6"/>
  <c r="F215" i="6"/>
  <c r="F214" i="6"/>
  <c r="F213" i="6"/>
  <c r="F212" i="6"/>
  <c r="F211" i="6"/>
  <c r="F210" i="6"/>
  <c r="F209" i="6"/>
  <c r="F208" i="6"/>
  <c r="E219" i="6"/>
  <c r="E218" i="6"/>
  <c r="E217" i="6"/>
  <c r="E216" i="6"/>
  <c r="E215" i="6"/>
  <c r="E214" i="6"/>
  <c r="E213" i="6"/>
  <c r="E212" i="6"/>
  <c r="E211" i="6"/>
  <c r="E210" i="6"/>
  <c r="E209" i="6"/>
  <c r="E208" i="6"/>
  <c r="D219" i="6"/>
  <c r="D218" i="6"/>
  <c r="D217" i="6"/>
  <c r="D216" i="6"/>
  <c r="D215" i="6"/>
  <c r="D214" i="6"/>
  <c r="D213" i="6"/>
  <c r="D212" i="6"/>
  <c r="D211" i="6"/>
  <c r="D210" i="6"/>
  <c r="D209" i="6"/>
  <c r="D208" i="6"/>
  <c r="H207" i="6"/>
  <c r="H206" i="6"/>
  <c r="H205" i="6"/>
  <c r="H204" i="6"/>
  <c r="H203" i="6"/>
  <c r="H202" i="6"/>
  <c r="H201" i="6"/>
  <c r="G207" i="6"/>
  <c r="G206" i="6"/>
  <c r="G205" i="6"/>
  <c r="G204" i="6"/>
  <c r="G203" i="6"/>
  <c r="G202" i="6"/>
  <c r="G201" i="6"/>
  <c r="F207" i="6"/>
  <c r="F206" i="6"/>
  <c r="F205" i="6"/>
  <c r="F204" i="6"/>
  <c r="F203" i="6"/>
  <c r="F202" i="6"/>
  <c r="F201" i="6"/>
  <c r="E207" i="6"/>
  <c r="E206" i="6"/>
  <c r="E205" i="6"/>
  <c r="E204" i="6"/>
  <c r="E203" i="6"/>
  <c r="E202" i="6"/>
  <c r="E201" i="6"/>
  <c r="D207" i="6"/>
  <c r="D206" i="6"/>
  <c r="D205" i="6"/>
  <c r="D204" i="6"/>
  <c r="D203" i="6"/>
  <c r="D202" i="6"/>
  <c r="D201" i="6"/>
  <c r="H200" i="6"/>
  <c r="H199" i="6"/>
  <c r="G200" i="6"/>
  <c r="G199" i="6"/>
  <c r="F200" i="6"/>
  <c r="F199" i="6"/>
  <c r="E200" i="6"/>
  <c r="E199" i="6"/>
  <c r="D200" i="6"/>
  <c r="D199" i="6"/>
  <c r="H198" i="6"/>
  <c r="H197" i="6"/>
  <c r="H196" i="6"/>
  <c r="H195" i="6"/>
  <c r="H194" i="6"/>
  <c r="H193" i="6"/>
  <c r="H192" i="6"/>
  <c r="H191" i="6"/>
  <c r="H190" i="6"/>
  <c r="H189" i="6"/>
  <c r="H188" i="6"/>
  <c r="H187" i="6"/>
  <c r="G198" i="6"/>
  <c r="G197" i="6"/>
  <c r="G196" i="6"/>
  <c r="G195" i="6"/>
  <c r="G194" i="6"/>
  <c r="G193" i="6"/>
  <c r="G192" i="6"/>
  <c r="G191" i="6"/>
  <c r="G190" i="6"/>
  <c r="G189" i="6"/>
  <c r="G188" i="6"/>
  <c r="G187" i="6"/>
  <c r="F198" i="6"/>
  <c r="F197" i="6"/>
  <c r="F196" i="6"/>
  <c r="F195" i="6"/>
  <c r="F194" i="6"/>
  <c r="F193" i="6"/>
  <c r="F192" i="6"/>
  <c r="F191" i="6"/>
  <c r="F190" i="6"/>
  <c r="F189" i="6"/>
  <c r="F188" i="6"/>
  <c r="F187" i="6"/>
  <c r="E198" i="6"/>
  <c r="E197" i="6"/>
  <c r="E196" i="6"/>
  <c r="E195" i="6"/>
  <c r="E194" i="6"/>
  <c r="E193" i="6"/>
  <c r="E192" i="6"/>
  <c r="E191" i="6"/>
  <c r="E190" i="6"/>
  <c r="E189" i="6"/>
  <c r="E188" i="6"/>
  <c r="E187" i="6"/>
  <c r="D198" i="6"/>
  <c r="D197" i="6"/>
  <c r="D196" i="6"/>
  <c r="D195" i="6"/>
  <c r="D194" i="6"/>
  <c r="D193" i="6"/>
  <c r="D192" i="6"/>
  <c r="D191" i="6"/>
  <c r="D190" i="6"/>
  <c r="D189" i="6"/>
  <c r="D188" i="6"/>
  <c r="D187" i="6"/>
  <c r="H186" i="6"/>
  <c r="H185" i="6"/>
  <c r="H184" i="6"/>
  <c r="H183" i="6"/>
  <c r="G186" i="6"/>
  <c r="G185" i="6"/>
  <c r="G184" i="6"/>
  <c r="G183" i="6"/>
  <c r="F186" i="6"/>
  <c r="F185" i="6"/>
  <c r="F184" i="6"/>
  <c r="F183" i="6"/>
  <c r="E186" i="6"/>
  <c r="E185" i="6"/>
  <c r="E184" i="6"/>
  <c r="E183" i="6"/>
  <c r="D186" i="6"/>
  <c r="D185" i="6"/>
  <c r="D184" i="6"/>
  <c r="D183" i="6"/>
  <c r="H182" i="6"/>
  <c r="H181" i="6"/>
  <c r="H180" i="6"/>
  <c r="H179" i="6"/>
  <c r="G182" i="6"/>
  <c r="G181" i="6"/>
  <c r="G180" i="6"/>
  <c r="G179" i="6"/>
  <c r="F182" i="6"/>
  <c r="F181" i="6"/>
  <c r="F180" i="6"/>
  <c r="F179" i="6"/>
  <c r="E182" i="6"/>
  <c r="E181" i="6"/>
  <c r="E180" i="6"/>
  <c r="E179" i="6"/>
  <c r="D182" i="6"/>
  <c r="D181" i="6"/>
  <c r="D180" i="6"/>
  <c r="D179" i="6"/>
  <c r="H178" i="6"/>
  <c r="H177" i="6"/>
  <c r="H176" i="6"/>
  <c r="G178" i="6"/>
  <c r="G177" i="6"/>
  <c r="G176" i="6"/>
  <c r="F178" i="6"/>
  <c r="F177" i="6"/>
  <c r="F176" i="6"/>
  <c r="E178" i="6"/>
  <c r="E177" i="6"/>
  <c r="E176" i="6"/>
  <c r="D178" i="6"/>
  <c r="D177" i="6"/>
  <c r="D176" i="6"/>
  <c r="H175" i="6"/>
  <c r="H174" i="6"/>
  <c r="H173" i="6"/>
  <c r="H172" i="6"/>
  <c r="H171" i="6"/>
  <c r="H170" i="6"/>
  <c r="H169" i="6"/>
  <c r="H168" i="6"/>
  <c r="H167" i="6"/>
  <c r="H166" i="6"/>
  <c r="H165" i="6"/>
  <c r="H164" i="6"/>
  <c r="H163" i="6"/>
  <c r="H162" i="6"/>
  <c r="H161" i="6"/>
  <c r="H160" i="6"/>
  <c r="H159" i="6"/>
  <c r="H158" i="6"/>
  <c r="G175" i="6"/>
  <c r="G174" i="6"/>
  <c r="G173" i="6"/>
  <c r="G172" i="6"/>
  <c r="G171" i="6"/>
  <c r="G170" i="6"/>
  <c r="G169" i="6"/>
  <c r="G168" i="6"/>
  <c r="G167" i="6"/>
  <c r="G166" i="6"/>
  <c r="G165" i="6"/>
  <c r="G164" i="6"/>
  <c r="G163" i="6"/>
  <c r="G162" i="6"/>
  <c r="G161" i="6"/>
  <c r="G160" i="6"/>
  <c r="G159" i="6"/>
  <c r="G158" i="6"/>
  <c r="F175" i="6"/>
  <c r="F174" i="6"/>
  <c r="F173" i="6"/>
  <c r="F172" i="6"/>
  <c r="F171" i="6"/>
  <c r="F170" i="6"/>
  <c r="F169" i="6"/>
  <c r="F168" i="6"/>
  <c r="F167" i="6"/>
  <c r="F166" i="6"/>
  <c r="F165" i="6"/>
  <c r="F164" i="6"/>
  <c r="F163" i="6"/>
  <c r="F162" i="6"/>
  <c r="F161" i="6"/>
  <c r="F160" i="6"/>
  <c r="F159" i="6"/>
  <c r="F158" i="6"/>
  <c r="E175" i="6"/>
  <c r="E174" i="6"/>
  <c r="E173" i="6"/>
  <c r="E172" i="6"/>
  <c r="E171" i="6"/>
  <c r="E170" i="6"/>
  <c r="E169" i="6"/>
  <c r="E168" i="6"/>
  <c r="E167" i="6"/>
  <c r="E166" i="6"/>
  <c r="E165" i="6"/>
  <c r="E164" i="6"/>
  <c r="E163" i="6"/>
  <c r="E162" i="6"/>
  <c r="E161" i="6"/>
  <c r="E160" i="6"/>
  <c r="E159" i="6"/>
  <c r="E158" i="6"/>
  <c r="D175" i="6"/>
  <c r="D174" i="6"/>
  <c r="D173" i="6"/>
  <c r="D172" i="6"/>
  <c r="D171" i="6"/>
  <c r="D170" i="6"/>
  <c r="D169" i="6"/>
  <c r="D168" i="6"/>
  <c r="D167" i="6"/>
  <c r="D166" i="6"/>
  <c r="D165" i="6"/>
  <c r="D164" i="6"/>
  <c r="D163" i="6"/>
  <c r="D162" i="6"/>
  <c r="D161" i="6"/>
  <c r="D160" i="6"/>
  <c r="D159" i="6"/>
  <c r="D158" i="6"/>
  <c r="H157" i="6"/>
  <c r="H156" i="6"/>
  <c r="H155" i="6"/>
  <c r="H154" i="6"/>
  <c r="G157" i="6"/>
  <c r="G156" i="6"/>
  <c r="G155" i="6"/>
  <c r="G154" i="6"/>
  <c r="F157" i="6"/>
  <c r="F156" i="6"/>
  <c r="F155" i="6"/>
  <c r="F154" i="6"/>
  <c r="E157" i="6"/>
  <c r="E156" i="6"/>
  <c r="E155" i="6"/>
  <c r="E154" i="6"/>
  <c r="D157" i="6"/>
  <c r="D156" i="6"/>
  <c r="D155" i="6"/>
  <c r="D154" i="6"/>
  <c r="H153" i="6"/>
  <c r="H152" i="6"/>
  <c r="H151" i="6"/>
  <c r="I151" i="6"/>
  <c r="H150" i="6"/>
  <c r="H149" i="6"/>
  <c r="H148" i="6"/>
  <c r="H147" i="6"/>
  <c r="H146" i="6"/>
  <c r="H145" i="6"/>
  <c r="H144" i="6"/>
  <c r="H143" i="6"/>
  <c r="H142" i="6"/>
  <c r="H141" i="6"/>
  <c r="H140" i="6"/>
  <c r="G153" i="6"/>
  <c r="G152" i="6"/>
  <c r="G151" i="6"/>
  <c r="G150" i="6"/>
  <c r="G149" i="6"/>
  <c r="G148" i="6"/>
  <c r="G147" i="6"/>
  <c r="G146" i="6"/>
  <c r="G145" i="6"/>
  <c r="G144" i="6"/>
  <c r="G143" i="6"/>
  <c r="G142" i="6"/>
  <c r="G141" i="6"/>
  <c r="G140" i="6"/>
  <c r="F153" i="6"/>
  <c r="F152" i="6"/>
  <c r="F151" i="6"/>
  <c r="F150" i="6"/>
  <c r="F149" i="6"/>
  <c r="F148" i="6"/>
  <c r="F147" i="6"/>
  <c r="F146" i="6"/>
  <c r="F145" i="6"/>
  <c r="F144" i="6"/>
  <c r="F143" i="6"/>
  <c r="F142" i="6"/>
  <c r="F141" i="6"/>
  <c r="F140" i="6"/>
  <c r="E153" i="6"/>
  <c r="E152" i="6"/>
  <c r="E151" i="6"/>
  <c r="E150" i="6"/>
  <c r="E149" i="6"/>
  <c r="E148" i="6"/>
  <c r="E147" i="6"/>
  <c r="E146" i="6"/>
  <c r="E145" i="6"/>
  <c r="E144" i="6"/>
  <c r="E143" i="6"/>
  <c r="E142" i="6"/>
  <c r="E141" i="6"/>
  <c r="E140" i="6"/>
  <c r="D153" i="6"/>
  <c r="D152" i="6"/>
  <c r="D151" i="6"/>
  <c r="D150" i="6"/>
  <c r="D149" i="6"/>
  <c r="D148" i="6"/>
  <c r="D147" i="6"/>
  <c r="D146" i="6"/>
  <c r="D145" i="6"/>
  <c r="D144" i="6"/>
  <c r="D143" i="6"/>
  <c r="D142" i="6"/>
  <c r="D141" i="6"/>
  <c r="D140" i="6"/>
  <c r="H139" i="6"/>
  <c r="H138" i="6"/>
  <c r="H137" i="6"/>
  <c r="H136" i="6"/>
  <c r="H135" i="6"/>
  <c r="H134" i="6"/>
  <c r="H133" i="6"/>
  <c r="H132" i="6"/>
  <c r="H131" i="6"/>
  <c r="H130" i="6"/>
  <c r="H129" i="6"/>
  <c r="H128" i="6"/>
  <c r="H127" i="6"/>
  <c r="H126" i="6"/>
  <c r="H125" i="6"/>
  <c r="H124" i="6"/>
  <c r="H123" i="6"/>
  <c r="H122" i="6"/>
  <c r="G139" i="6"/>
  <c r="G138" i="6"/>
  <c r="G137" i="6"/>
  <c r="G136" i="6"/>
  <c r="G135" i="6"/>
  <c r="G134" i="6"/>
  <c r="G133" i="6"/>
  <c r="G132" i="6"/>
  <c r="G131" i="6"/>
  <c r="G130" i="6"/>
  <c r="G129" i="6"/>
  <c r="G128" i="6"/>
  <c r="G127" i="6"/>
  <c r="G126" i="6"/>
  <c r="G125" i="6"/>
  <c r="G124" i="6"/>
  <c r="G123" i="6"/>
  <c r="G122" i="6"/>
  <c r="F139" i="6"/>
  <c r="F138" i="6"/>
  <c r="F137" i="6"/>
  <c r="F136" i="6"/>
  <c r="F135" i="6"/>
  <c r="F134" i="6"/>
  <c r="F133" i="6"/>
  <c r="F132" i="6"/>
  <c r="F131" i="6"/>
  <c r="F130" i="6"/>
  <c r="F129" i="6"/>
  <c r="F128" i="6"/>
  <c r="F127" i="6"/>
  <c r="F126" i="6"/>
  <c r="F125" i="6"/>
  <c r="F124" i="6"/>
  <c r="F123" i="6"/>
  <c r="F122" i="6"/>
  <c r="E139" i="6"/>
  <c r="E138" i="6"/>
  <c r="E137" i="6"/>
  <c r="E136" i="6"/>
  <c r="E135" i="6"/>
  <c r="E134" i="6"/>
  <c r="E133" i="6"/>
  <c r="E132" i="6"/>
  <c r="E131" i="6"/>
  <c r="E130" i="6"/>
  <c r="E129" i="6"/>
  <c r="E128" i="6"/>
  <c r="E127" i="6"/>
  <c r="E126" i="6"/>
  <c r="E125" i="6"/>
  <c r="E124" i="6"/>
  <c r="E123" i="6"/>
  <c r="E122" i="6"/>
  <c r="D139" i="6"/>
  <c r="D138" i="6"/>
  <c r="D137" i="6"/>
  <c r="D136" i="6"/>
  <c r="D135" i="6"/>
  <c r="D134" i="6"/>
  <c r="D133" i="6"/>
  <c r="D132" i="6"/>
  <c r="D131" i="6"/>
  <c r="D130" i="6"/>
  <c r="D129" i="6"/>
  <c r="D128" i="6"/>
  <c r="D127" i="6"/>
  <c r="D126" i="6"/>
  <c r="D125" i="6"/>
  <c r="D124" i="6"/>
  <c r="D123" i="6"/>
  <c r="D122" i="6"/>
  <c r="H121" i="6"/>
  <c r="H120" i="6"/>
  <c r="H119" i="6"/>
  <c r="H118" i="6"/>
  <c r="H117" i="6"/>
  <c r="H116" i="6"/>
  <c r="H115" i="6"/>
  <c r="H114" i="6"/>
  <c r="G121" i="6"/>
  <c r="G120" i="6"/>
  <c r="G119" i="6"/>
  <c r="G118" i="6"/>
  <c r="G117" i="6"/>
  <c r="G116" i="6"/>
  <c r="G115" i="6"/>
  <c r="G114" i="6"/>
  <c r="F121" i="6"/>
  <c r="F120" i="6"/>
  <c r="F119" i="6"/>
  <c r="F118" i="6"/>
  <c r="F117" i="6"/>
  <c r="F116" i="6"/>
  <c r="F115" i="6"/>
  <c r="F114" i="6"/>
  <c r="E121" i="6"/>
  <c r="E120" i="6"/>
  <c r="E119" i="6"/>
  <c r="E118" i="6"/>
  <c r="E117" i="6"/>
  <c r="E116" i="6"/>
  <c r="E115" i="6"/>
  <c r="E114" i="6"/>
  <c r="D121" i="6"/>
  <c r="D120" i="6"/>
  <c r="D119" i="6"/>
  <c r="D118" i="6"/>
  <c r="D117" i="6"/>
  <c r="D116" i="6"/>
  <c r="D115" i="6"/>
  <c r="D114" i="6"/>
  <c r="H113" i="6"/>
  <c r="H112" i="6"/>
  <c r="H111" i="6"/>
  <c r="H110" i="6"/>
  <c r="H109" i="6"/>
  <c r="H108" i="6"/>
  <c r="H107" i="6"/>
  <c r="I107" i="6"/>
  <c r="H106" i="6"/>
  <c r="H105" i="6"/>
  <c r="H104" i="6"/>
  <c r="H103" i="6"/>
  <c r="H102" i="6"/>
  <c r="H101" i="6"/>
  <c r="H100" i="6"/>
  <c r="H99" i="6"/>
  <c r="H98" i="6"/>
  <c r="H97" i="6"/>
  <c r="H96" i="6"/>
  <c r="H95" i="6"/>
  <c r="H94" i="6"/>
  <c r="H93" i="6"/>
  <c r="H92" i="6"/>
  <c r="H91" i="6"/>
  <c r="I91" i="6"/>
  <c r="H90" i="6"/>
  <c r="G113" i="6"/>
  <c r="G112" i="6"/>
  <c r="G111" i="6"/>
  <c r="G110" i="6"/>
  <c r="G109" i="6"/>
  <c r="G108" i="6"/>
  <c r="G107" i="6"/>
  <c r="G106" i="6"/>
  <c r="G105" i="6"/>
  <c r="G104" i="6"/>
  <c r="G103" i="6"/>
  <c r="G102" i="6"/>
  <c r="G101" i="6"/>
  <c r="G100" i="6"/>
  <c r="G99" i="6"/>
  <c r="G98" i="6"/>
  <c r="G97" i="6"/>
  <c r="G96" i="6"/>
  <c r="G95" i="6"/>
  <c r="G94" i="6"/>
  <c r="G93" i="6"/>
  <c r="G92" i="6"/>
  <c r="G91" i="6"/>
  <c r="G90" i="6"/>
  <c r="F113" i="6"/>
  <c r="F112" i="6"/>
  <c r="F111" i="6"/>
  <c r="F110" i="6"/>
  <c r="F109" i="6"/>
  <c r="F108" i="6"/>
  <c r="F107" i="6"/>
  <c r="F106" i="6"/>
  <c r="F105" i="6"/>
  <c r="F104" i="6"/>
  <c r="F103" i="6"/>
  <c r="F102" i="6"/>
  <c r="F101" i="6"/>
  <c r="F100" i="6"/>
  <c r="F99" i="6"/>
  <c r="F98" i="6"/>
  <c r="F97" i="6"/>
  <c r="F96" i="6"/>
  <c r="F95" i="6"/>
  <c r="F94" i="6"/>
  <c r="F93" i="6"/>
  <c r="F92" i="6"/>
  <c r="F91" i="6"/>
  <c r="F90" i="6"/>
  <c r="E113" i="6"/>
  <c r="E112" i="6"/>
  <c r="E111" i="6"/>
  <c r="E110" i="6"/>
  <c r="E109" i="6"/>
  <c r="E108" i="6"/>
  <c r="E107" i="6"/>
  <c r="E106" i="6"/>
  <c r="E105" i="6"/>
  <c r="E104" i="6"/>
  <c r="E103" i="6"/>
  <c r="E102" i="6"/>
  <c r="E101" i="6"/>
  <c r="E100" i="6"/>
  <c r="E99" i="6"/>
  <c r="E98" i="6"/>
  <c r="E97" i="6"/>
  <c r="E96" i="6"/>
  <c r="E95" i="6"/>
  <c r="E94" i="6"/>
  <c r="E93" i="6"/>
  <c r="E92" i="6"/>
  <c r="E91" i="6"/>
  <c r="E90" i="6"/>
  <c r="D113" i="6"/>
  <c r="D112" i="6"/>
  <c r="D111" i="6"/>
  <c r="D110" i="6"/>
  <c r="D109" i="6"/>
  <c r="D108" i="6"/>
  <c r="D107" i="6"/>
  <c r="D106" i="6"/>
  <c r="D105" i="6"/>
  <c r="D104" i="6"/>
  <c r="D103" i="6"/>
  <c r="D102" i="6"/>
  <c r="D101" i="6"/>
  <c r="D100" i="6"/>
  <c r="D99" i="6"/>
  <c r="D98" i="6"/>
  <c r="D97" i="6"/>
  <c r="D96" i="6"/>
  <c r="D95" i="6"/>
  <c r="D94" i="6"/>
  <c r="D93" i="6"/>
  <c r="D92" i="6"/>
  <c r="D91" i="6"/>
  <c r="D90" i="6"/>
  <c r="H89" i="6"/>
  <c r="H88" i="6"/>
  <c r="H87" i="6"/>
  <c r="H86" i="6"/>
  <c r="H85" i="6"/>
  <c r="H84" i="6"/>
  <c r="H83" i="6"/>
  <c r="H82" i="6"/>
  <c r="H81" i="6"/>
  <c r="H80" i="6"/>
  <c r="H79" i="6"/>
  <c r="H78" i="6"/>
  <c r="G89" i="6"/>
  <c r="G88" i="6"/>
  <c r="G87" i="6"/>
  <c r="G86" i="6"/>
  <c r="G85" i="6"/>
  <c r="G84" i="6"/>
  <c r="G83" i="6"/>
  <c r="G82" i="6"/>
  <c r="G81" i="6"/>
  <c r="G80" i="6"/>
  <c r="G79" i="6"/>
  <c r="G78" i="6"/>
  <c r="F89" i="6"/>
  <c r="F88" i="6"/>
  <c r="F87" i="6"/>
  <c r="F86" i="6"/>
  <c r="F85" i="6"/>
  <c r="F84" i="6"/>
  <c r="F83" i="6"/>
  <c r="F82" i="6"/>
  <c r="F81" i="6"/>
  <c r="F80" i="6"/>
  <c r="F79" i="6"/>
  <c r="F78" i="6"/>
  <c r="E89" i="6"/>
  <c r="E88" i="6"/>
  <c r="E87" i="6"/>
  <c r="E86" i="6"/>
  <c r="E85" i="6"/>
  <c r="E84" i="6"/>
  <c r="E83" i="6"/>
  <c r="E82" i="6"/>
  <c r="E81" i="6"/>
  <c r="E80" i="6"/>
  <c r="E79" i="6"/>
  <c r="E78" i="6"/>
  <c r="D89" i="6"/>
  <c r="D88" i="6"/>
  <c r="D87" i="6"/>
  <c r="D86" i="6"/>
  <c r="D85" i="6"/>
  <c r="D84" i="6"/>
  <c r="D83" i="6"/>
  <c r="D82" i="6"/>
  <c r="D81" i="6"/>
  <c r="D80" i="6"/>
  <c r="D79" i="6"/>
  <c r="D78" i="6"/>
  <c r="H77" i="6"/>
  <c r="H76" i="6"/>
  <c r="H75" i="6"/>
  <c r="H74" i="6"/>
  <c r="G77" i="6"/>
  <c r="G76" i="6"/>
  <c r="G75" i="6"/>
  <c r="G74" i="6"/>
  <c r="F77" i="6"/>
  <c r="F76" i="6"/>
  <c r="F75" i="6"/>
  <c r="F74" i="6"/>
  <c r="E77" i="6"/>
  <c r="E76" i="6"/>
  <c r="E75" i="6"/>
  <c r="E74" i="6"/>
  <c r="D77" i="6"/>
  <c r="D76" i="6"/>
  <c r="D75" i="6"/>
  <c r="D74" i="6"/>
  <c r="C299" i="6"/>
  <c r="C298" i="6"/>
  <c r="C297" i="6"/>
  <c r="C296" i="6"/>
  <c r="C295" i="6"/>
  <c r="C294" i="6"/>
  <c r="C293" i="6"/>
  <c r="C292" i="6"/>
  <c r="C291" i="6"/>
  <c r="C290" i="6"/>
  <c r="C289" i="6"/>
  <c r="C288" i="6"/>
  <c r="C287" i="6"/>
  <c r="C286" i="6"/>
  <c r="C285" i="6"/>
  <c r="C284" i="6"/>
  <c r="C283" i="6"/>
  <c r="C282" i="6"/>
  <c r="C281" i="6"/>
  <c r="C280" i="6"/>
  <c r="C279" i="6"/>
  <c r="C278" i="6"/>
  <c r="C277" i="6"/>
  <c r="C276" i="6"/>
  <c r="C275" i="6"/>
  <c r="C274" i="6"/>
  <c r="C273" i="6"/>
  <c r="C272" i="6"/>
  <c r="C271" i="6"/>
  <c r="C270" i="6"/>
  <c r="C269" i="6"/>
  <c r="C268" i="6"/>
  <c r="C267" i="6"/>
  <c r="C266" i="6"/>
  <c r="C265" i="6"/>
  <c r="C264" i="6"/>
  <c r="C263" i="6"/>
  <c r="C262" i="6"/>
  <c r="C261" i="6"/>
  <c r="C260" i="6"/>
  <c r="C259" i="6"/>
  <c r="C258" i="6"/>
  <c r="C257" i="6"/>
  <c r="C256" i="6"/>
  <c r="C255" i="6"/>
  <c r="C254" i="6"/>
  <c r="C253" i="6"/>
  <c r="C252" i="6"/>
  <c r="C251" i="6"/>
  <c r="C250" i="6"/>
  <c r="C249" i="6"/>
  <c r="C248" i="6"/>
  <c r="C247" i="6"/>
  <c r="C246" i="6"/>
  <c r="C245" i="6"/>
  <c r="C244" i="6"/>
  <c r="C243" i="6"/>
  <c r="C242" i="6"/>
  <c r="C241" i="6"/>
  <c r="C240" i="6"/>
  <c r="C239" i="6"/>
  <c r="C238" i="6"/>
  <c r="C237" i="6"/>
  <c r="C236" i="6"/>
  <c r="C235" i="6"/>
  <c r="C234" i="6"/>
  <c r="C233" i="6"/>
  <c r="C232" i="6"/>
  <c r="C231" i="6"/>
  <c r="C230" i="6"/>
  <c r="C229" i="6"/>
  <c r="C228" i="6"/>
  <c r="C227" i="6"/>
  <c r="C226" i="6"/>
  <c r="C225" i="6"/>
  <c r="C224" i="6"/>
  <c r="C223" i="6"/>
  <c r="C222" i="6"/>
  <c r="C221" i="6"/>
  <c r="C220" i="6"/>
  <c r="C219" i="6"/>
  <c r="C218" i="6"/>
  <c r="C217" i="6"/>
  <c r="C216" i="6"/>
  <c r="C215" i="6"/>
  <c r="C214" i="6"/>
  <c r="C213" i="6"/>
  <c r="C212" i="6"/>
  <c r="C211" i="6"/>
  <c r="C210" i="6"/>
  <c r="C209" i="6"/>
  <c r="C208" i="6"/>
  <c r="C207" i="6"/>
  <c r="C206" i="6"/>
  <c r="C205" i="6"/>
  <c r="C204" i="6"/>
  <c r="C203" i="6"/>
  <c r="C202" i="6"/>
  <c r="C201" i="6"/>
  <c r="C200" i="6"/>
  <c r="C199" i="6"/>
  <c r="C198" i="6"/>
  <c r="C197" i="6"/>
  <c r="C196" i="6"/>
  <c r="C195" i="6"/>
  <c r="C194" i="6"/>
  <c r="C193" i="6"/>
  <c r="C192" i="6"/>
  <c r="C191" i="6"/>
  <c r="C190" i="6"/>
  <c r="C189" i="6"/>
  <c r="C188" i="6"/>
  <c r="C187" i="6"/>
  <c r="C186" i="6"/>
  <c r="C185" i="6"/>
  <c r="C184" i="6"/>
  <c r="C183" i="6"/>
  <c r="C182" i="6"/>
  <c r="C181" i="6"/>
  <c r="C180" i="6"/>
  <c r="C179" i="6"/>
  <c r="C178" i="6"/>
  <c r="C177" i="6"/>
  <c r="C176" i="6"/>
  <c r="C175" i="6"/>
  <c r="C174" i="6"/>
  <c r="C173" i="6"/>
  <c r="C172" i="6"/>
  <c r="C171" i="6"/>
  <c r="C170" i="6"/>
  <c r="C169" i="6"/>
  <c r="C168" i="6"/>
  <c r="C167" i="6"/>
  <c r="C166" i="6"/>
  <c r="C165" i="6"/>
  <c r="C164" i="6"/>
  <c r="C163" i="6"/>
  <c r="C162" i="6"/>
  <c r="C161" i="6"/>
  <c r="C160" i="6"/>
  <c r="C159" i="6"/>
  <c r="C158" i="6"/>
  <c r="C157" i="6"/>
  <c r="C156" i="6"/>
  <c r="C155" i="6"/>
  <c r="C154" i="6"/>
  <c r="C153" i="6"/>
  <c r="C152" i="6"/>
  <c r="C151" i="6"/>
  <c r="C150" i="6"/>
  <c r="C149" i="6"/>
  <c r="C148" i="6"/>
  <c r="C147" i="6"/>
  <c r="C146" i="6"/>
  <c r="C145" i="6"/>
  <c r="C144" i="6"/>
  <c r="C143" i="6"/>
  <c r="C142" i="6"/>
  <c r="C141" i="6"/>
  <c r="C140" i="6"/>
  <c r="C139" i="6"/>
  <c r="C138" i="6"/>
  <c r="C137" i="6"/>
  <c r="C136" i="6"/>
  <c r="C135" i="6"/>
  <c r="C134" i="6"/>
  <c r="C133" i="6"/>
  <c r="C132" i="6"/>
  <c r="C131" i="6"/>
  <c r="C130" i="6"/>
  <c r="C129" i="6"/>
  <c r="C128" i="6"/>
  <c r="C127" i="6"/>
  <c r="C126" i="6"/>
  <c r="C125" i="6"/>
  <c r="C124" i="6"/>
  <c r="C123" i="6"/>
  <c r="C122" i="6"/>
  <c r="C121" i="6"/>
  <c r="C120" i="6"/>
  <c r="C119" i="6"/>
  <c r="C118" i="6"/>
  <c r="C117" i="6"/>
  <c r="C116" i="6"/>
  <c r="C115" i="6"/>
  <c r="C114" i="6"/>
  <c r="C113" i="6"/>
  <c r="C112" i="6"/>
  <c r="C111" i="6"/>
  <c r="C110" i="6"/>
  <c r="C109" i="6"/>
  <c r="C108" i="6"/>
  <c r="C107" i="6"/>
  <c r="C106" i="6"/>
  <c r="C105" i="6"/>
  <c r="C104" i="6"/>
  <c r="C103" i="6"/>
  <c r="C102" i="6"/>
  <c r="C101" i="6"/>
  <c r="C100" i="6"/>
  <c r="C99" i="6"/>
  <c r="C98" i="6"/>
  <c r="C97" i="6"/>
  <c r="C96" i="6"/>
  <c r="C95" i="6"/>
  <c r="C94" i="6"/>
  <c r="C93" i="6"/>
  <c r="C92" i="6"/>
  <c r="C91" i="6"/>
  <c r="C90" i="6"/>
  <c r="C89" i="6"/>
  <c r="C88" i="6"/>
  <c r="C87" i="6"/>
  <c r="C86" i="6"/>
  <c r="C85" i="6"/>
  <c r="C84" i="6"/>
  <c r="C83" i="6"/>
  <c r="C82" i="6"/>
  <c r="C81" i="6"/>
  <c r="C80" i="6"/>
  <c r="C79" i="6"/>
  <c r="C78" i="6"/>
  <c r="C77" i="6"/>
  <c r="C76" i="6"/>
  <c r="C75" i="6"/>
  <c r="C74" i="6"/>
  <c r="B299" i="6"/>
  <c r="B298" i="6"/>
  <c r="B297" i="6"/>
  <c r="B296" i="6"/>
  <c r="B295" i="6"/>
  <c r="B294" i="6"/>
  <c r="B293" i="6"/>
  <c r="B292" i="6"/>
  <c r="B291" i="6"/>
  <c r="B290" i="6"/>
  <c r="B289" i="6"/>
  <c r="B288" i="6"/>
  <c r="B287" i="6"/>
  <c r="B286" i="6"/>
  <c r="B285" i="6"/>
  <c r="B284" i="6"/>
  <c r="B283" i="6"/>
  <c r="B282" i="6"/>
  <c r="B281" i="6"/>
  <c r="B280" i="6"/>
  <c r="B279" i="6"/>
  <c r="B278" i="6"/>
  <c r="B277" i="6"/>
  <c r="B276" i="6"/>
  <c r="B275" i="6"/>
  <c r="B274" i="6"/>
  <c r="B273" i="6"/>
  <c r="B272" i="6"/>
  <c r="B271" i="6"/>
  <c r="B270" i="6"/>
  <c r="B269" i="6"/>
  <c r="B268" i="6"/>
  <c r="B267" i="6"/>
  <c r="B266" i="6"/>
  <c r="B265" i="6"/>
  <c r="B264" i="6"/>
  <c r="B263" i="6"/>
  <c r="B262" i="6"/>
  <c r="B261" i="6"/>
  <c r="B260" i="6"/>
  <c r="B259" i="6"/>
  <c r="B258" i="6"/>
  <c r="B257" i="6"/>
  <c r="B256" i="6"/>
  <c r="B255" i="6"/>
  <c r="B254" i="6"/>
  <c r="B253" i="6"/>
  <c r="B252" i="6"/>
  <c r="B251" i="6"/>
  <c r="B250" i="6"/>
  <c r="B249" i="6"/>
  <c r="B248" i="6"/>
  <c r="B247" i="6"/>
  <c r="B246" i="6"/>
  <c r="B245" i="6"/>
  <c r="B244" i="6"/>
  <c r="B243" i="6"/>
  <c r="B242" i="6"/>
  <c r="B241" i="6"/>
  <c r="B240" i="6"/>
  <c r="B239" i="6"/>
  <c r="B238" i="6"/>
  <c r="B237" i="6"/>
  <c r="B236" i="6"/>
  <c r="B235" i="6"/>
  <c r="B234" i="6"/>
  <c r="B233" i="6"/>
  <c r="B232" i="6"/>
  <c r="B231" i="6"/>
  <c r="B230" i="6"/>
  <c r="B229" i="6"/>
  <c r="B228" i="6"/>
  <c r="B227" i="6"/>
  <c r="B226" i="6"/>
  <c r="B225" i="6"/>
  <c r="B224" i="6"/>
  <c r="B223" i="6"/>
  <c r="B222" i="6"/>
  <c r="B221" i="6"/>
  <c r="B220" i="6"/>
  <c r="B219" i="6"/>
  <c r="B218" i="6"/>
  <c r="B217" i="6"/>
  <c r="B216" i="6"/>
  <c r="B215" i="6"/>
  <c r="B214" i="6"/>
  <c r="B213" i="6"/>
  <c r="B212" i="6"/>
  <c r="B211" i="6"/>
  <c r="B210" i="6"/>
  <c r="B209" i="6"/>
  <c r="B208" i="6"/>
  <c r="B207" i="6"/>
  <c r="B206" i="6"/>
  <c r="B205" i="6"/>
  <c r="B204" i="6"/>
  <c r="B203" i="6"/>
  <c r="B202" i="6"/>
  <c r="B201" i="6"/>
  <c r="B200" i="6"/>
  <c r="B199" i="6"/>
  <c r="B198" i="6"/>
  <c r="B197" i="6"/>
  <c r="B196" i="6"/>
  <c r="B195" i="6"/>
  <c r="B194" i="6"/>
  <c r="B193" i="6"/>
  <c r="B192" i="6"/>
  <c r="B191" i="6"/>
  <c r="B190" i="6"/>
  <c r="B189" i="6"/>
  <c r="B188" i="6"/>
  <c r="B187" i="6"/>
  <c r="B186" i="6"/>
  <c r="B185" i="6"/>
  <c r="B184" i="6"/>
  <c r="B183" i="6"/>
  <c r="B182" i="6"/>
  <c r="B181" i="6"/>
  <c r="B180" i="6"/>
  <c r="B179" i="6"/>
  <c r="B178" i="6"/>
  <c r="B177" i="6"/>
  <c r="B176" i="6"/>
  <c r="B175" i="6"/>
  <c r="B174" i="6"/>
  <c r="B173" i="6"/>
  <c r="B172" i="6"/>
  <c r="B171" i="6"/>
  <c r="B170" i="6"/>
  <c r="B169" i="6"/>
  <c r="B168" i="6"/>
  <c r="B167" i="6"/>
  <c r="B166" i="6"/>
  <c r="B165" i="6"/>
  <c r="B164" i="6"/>
  <c r="B163" i="6"/>
  <c r="B162" i="6"/>
  <c r="B161" i="6"/>
  <c r="B160" i="6"/>
  <c r="B159" i="6"/>
  <c r="B158" i="6"/>
  <c r="B157" i="6"/>
  <c r="B156" i="6"/>
  <c r="B155" i="6"/>
  <c r="B154" i="6"/>
  <c r="B153" i="6"/>
  <c r="B152" i="6"/>
  <c r="B151" i="6"/>
  <c r="B150" i="6"/>
  <c r="B149" i="6"/>
  <c r="B148" i="6"/>
  <c r="B147" i="6"/>
  <c r="B146" i="6"/>
  <c r="B145" i="6"/>
  <c r="B144" i="6"/>
  <c r="B143" i="6"/>
  <c r="B142" i="6"/>
  <c r="B141" i="6"/>
  <c r="B140" i="6"/>
  <c r="B139" i="6"/>
  <c r="B138" i="6"/>
  <c r="B137" i="6"/>
  <c r="B136" i="6"/>
  <c r="B135" i="6"/>
  <c r="B134" i="6"/>
  <c r="B133" i="6"/>
  <c r="B132" i="6"/>
  <c r="B131" i="6"/>
  <c r="B130" i="6"/>
  <c r="B129" i="6"/>
  <c r="B128" i="6"/>
  <c r="B127" i="6"/>
  <c r="B126" i="6"/>
  <c r="B125" i="6"/>
  <c r="B124" i="6"/>
  <c r="B123" i="6"/>
  <c r="B122" i="6"/>
  <c r="B121" i="6"/>
  <c r="B120" i="6"/>
  <c r="B119" i="6"/>
  <c r="B118" i="6"/>
  <c r="B117" i="6"/>
  <c r="B116" i="6"/>
  <c r="B115" i="6"/>
  <c r="B114" i="6"/>
  <c r="B113" i="6"/>
  <c r="B112" i="6"/>
  <c r="B111" i="6"/>
  <c r="B110" i="6"/>
  <c r="B109" i="6"/>
  <c r="B108" i="6"/>
  <c r="B107" i="6"/>
  <c r="B106" i="6"/>
  <c r="B105" i="6"/>
  <c r="B104" i="6"/>
  <c r="B103" i="6"/>
  <c r="B102" i="6"/>
  <c r="B101" i="6"/>
  <c r="B100" i="6"/>
  <c r="B99" i="6"/>
  <c r="B98" i="6"/>
  <c r="B97" i="6"/>
  <c r="B96" i="6"/>
  <c r="B95" i="6"/>
  <c r="B94" i="6"/>
  <c r="B93" i="6"/>
  <c r="B92" i="6"/>
  <c r="B91" i="6"/>
  <c r="B90" i="6"/>
  <c r="B89" i="6"/>
  <c r="B88" i="6"/>
  <c r="B87" i="6"/>
  <c r="B86" i="6"/>
  <c r="B85" i="6"/>
  <c r="B84" i="6"/>
  <c r="B83" i="6"/>
  <c r="B82" i="6"/>
  <c r="B81" i="6"/>
  <c r="B80" i="6"/>
  <c r="B79" i="6"/>
  <c r="B78" i="6"/>
  <c r="B77" i="6"/>
  <c r="B76" i="6"/>
  <c r="B75" i="6"/>
  <c r="B74" i="6"/>
  <c r="J299" i="6"/>
  <c r="J298" i="6"/>
  <c r="J297" i="6"/>
  <c r="J296" i="6"/>
  <c r="J295" i="6"/>
  <c r="J294" i="6"/>
  <c r="J293" i="6"/>
  <c r="J292" i="6"/>
  <c r="J291" i="6"/>
  <c r="J290" i="6"/>
  <c r="J289" i="6"/>
  <c r="J288" i="6"/>
  <c r="J287" i="6"/>
  <c r="J286" i="6"/>
  <c r="J285" i="6"/>
  <c r="J283" i="6"/>
  <c r="J284" i="6"/>
  <c r="J282" i="6"/>
  <c r="J281" i="6"/>
  <c r="J280" i="6"/>
  <c r="J279" i="6"/>
  <c r="J278" i="6"/>
  <c r="J277" i="6"/>
  <c r="J276" i="6"/>
  <c r="K276" i="6"/>
  <c r="J275" i="6"/>
  <c r="J274" i="6"/>
  <c r="J273" i="6"/>
  <c r="J272" i="6"/>
  <c r="J271" i="6"/>
  <c r="J270" i="6"/>
  <c r="J269" i="6"/>
  <c r="K269" i="6"/>
  <c r="J268" i="6"/>
  <c r="J267" i="6"/>
  <c r="J266" i="6"/>
  <c r="J265" i="6"/>
  <c r="J264" i="6"/>
  <c r="J263" i="6"/>
  <c r="J262" i="6"/>
  <c r="J261" i="6"/>
  <c r="J260" i="6"/>
  <c r="J259" i="6"/>
  <c r="J258" i="6"/>
  <c r="J257" i="6"/>
  <c r="J256" i="6"/>
  <c r="J255" i="6"/>
  <c r="J254" i="6"/>
  <c r="J253" i="6"/>
  <c r="J252" i="6"/>
  <c r="J251" i="6"/>
  <c r="J250" i="6"/>
  <c r="J249" i="6"/>
  <c r="J248" i="6"/>
  <c r="J247" i="6"/>
  <c r="J246" i="6"/>
  <c r="J245" i="6"/>
  <c r="J244" i="6"/>
  <c r="J243" i="6"/>
  <c r="J242" i="6"/>
  <c r="J241" i="6"/>
  <c r="J240" i="6"/>
  <c r="J239" i="6"/>
  <c r="J238" i="6"/>
  <c r="J237" i="6"/>
  <c r="J236" i="6"/>
  <c r="J235" i="6"/>
  <c r="J234" i="6"/>
  <c r="J233" i="6"/>
  <c r="J232" i="6"/>
  <c r="J231" i="6"/>
  <c r="J230" i="6"/>
  <c r="J229" i="6"/>
  <c r="J228" i="6"/>
  <c r="J227" i="6"/>
  <c r="J226" i="6"/>
  <c r="J225" i="6"/>
  <c r="J224" i="6"/>
  <c r="J223" i="6"/>
  <c r="J222" i="6"/>
  <c r="J221" i="6"/>
  <c r="J220" i="6"/>
  <c r="J219" i="6"/>
  <c r="J218" i="6"/>
  <c r="J217" i="6"/>
  <c r="J216" i="6"/>
  <c r="J215" i="6"/>
  <c r="J214" i="6"/>
  <c r="J213" i="6"/>
  <c r="J212" i="6"/>
  <c r="J211" i="6"/>
  <c r="K211" i="6"/>
  <c r="J210" i="6"/>
  <c r="J209" i="6"/>
  <c r="J208" i="6"/>
  <c r="J207" i="6"/>
  <c r="J206" i="6"/>
  <c r="J205" i="6"/>
  <c r="J204" i="6"/>
  <c r="J203" i="6"/>
  <c r="J202" i="6"/>
  <c r="J201" i="6"/>
  <c r="J200" i="6"/>
  <c r="J199" i="6"/>
  <c r="J198" i="6"/>
  <c r="J197" i="6"/>
  <c r="J196" i="6"/>
  <c r="J195" i="6"/>
  <c r="J194" i="6"/>
  <c r="J193" i="6"/>
  <c r="J192" i="6"/>
  <c r="J191" i="6"/>
  <c r="J190" i="6"/>
  <c r="J189" i="6"/>
  <c r="J188" i="6"/>
  <c r="J187" i="6"/>
  <c r="J186" i="6"/>
  <c r="J185" i="6"/>
  <c r="J184" i="6"/>
  <c r="J183" i="6"/>
  <c r="J182" i="6"/>
  <c r="J181" i="6"/>
  <c r="J180" i="6"/>
  <c r="J179" i="6"/>
  <c r="J178" i="6"/>
  <c r="J177" i="6"/>
  <c r="J176" i="6"/>
  <c r="J175" i="6"/>
  <c r="J174" i="6"/>
  <c r="J173" i="6"/>
  <c r="J172" i="6"/>
  <c r="J171" i="6"/>
  <c r="J170" i="6"/>
  <c r="J169" i="6"/>
  <c r="J168" i="6"/>
  <c r="J167" i="6"/>
  <c r="J166" i="6"/>
  <c r="J165" i="6"/>
  <c r="J164" i="6"/>
  <c r="J163" i="6"/>
  <c r="J162" i="6"/>
  <c r="J161" i="6"/>
  <c r="J160" i="6"/>
  <c r="J159" i="6"/>
  <c r="J158" i="6"/>
  <c r="J78" i="6"/>
  <c r="J74" i="6"/>
  <c r="J73" i="6"/>
  <c r="J72" i="6"/>
  <c r="J71" i="6"/>
  <c r="J70" i="6"/>
  <c r="J69" i="6"/>
  <c r="J68" i="6"/>
  <c r="J67" i="6"/>
  <c r="J66" i="6"/>
  <c r="J65" i="6"/>
  <c r="J64" i="6"/>
  <c r="J63" i="6"/>
  <c r="J62" i="6"/>
  <c r="J61" i="6"/>
  <c r="J60" i="6"/>
  <c r="J59" i="6"/>
  <c r="J57" i="6"/>
  <c r="J56" i="6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34" i="6"/>
  <c r="J33" i="6"/>
  <c r="J32" i="6"/>
  <c r="J31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9" i="6"/>
  <c r="J8" i="6"/>
  <c r="J7" i="6"/>
  <c r="J6" i="6"/>
  <c r="J5" i="6"/>
  <c r="J4" i="6"/>
  <c r="J3" i="6"/>
  <c r="I299" i="6"/>
  <c r="I298" i="6"/>
  <c r="I297" i="6"/>
  <c r="I296" i="6"/>
  <c r="I295" i="6"/>
  <c r="I294" i="6"/>
  <c r="I293" i="6"/>
  <c r="I292" i="6"/>
  <c r="I291" i="6"/>
  <c r="I290" i="6"/>
  <c r="I289" i="6"/>
  <c r="I288" i="6"/>
  <c r="I287" i="6"/>
  <c r="I286" i="6"/>
  <c r="I285" i="6"/>
  <c r="I284" i="6"/>
  <c r="I283" i="6"/>
  <c r="I282" i="6"/>
  <c r="I281" i="6"/>
  <c r="I280" i="6"/>
  <c r="I279" i="6"/>
  <c r="I278" i="6"/>
  <c r="I277" i="6"/>
  <c r="I276" i="6"/>
  <c r="I275" i="6"/>
  <c r="I274" i="6"/>
  <c r="I273" i="6"/>
  <c r="I272" i="6"/>
  <c r="I271" i="6"/>
  <c r="I270" i="6"/>
  <c r="I269" i="6"/>
  <c r="I268" i="6"/>
  <c r="I267" i="6"/>
  <c r="I266" i="6"/>
  <c r="I265" i="6"/>
  <c r="I264" i="6"/>
  <c r="I263" i="6"/>
  <c r="I262" i="6"/>
  <c r="I261" i="6"/>
  <c r="I260" i="6"/>
  <c r="I259" i="6"/>
  <c r="I258" i="6"/>
  <c r="I257" i="6"/>
  <c r="I256" i="6"/>
  <c r="I255" i="6"/>
  <c r="I254" i="6"/>
  <c r="I253" i="6"/>
  <c r="I252" i="6"/>
  <c r="I251" i="6"/>
  <c r="I250" i="6"/>
  <c r="I249" i="6"/>
  <c r="I248" i="6"/>
  <c r="I247" i="6"/>
  <c r="I246" i="6"/>
  <c r="I245" i="6"/>
  <c r="I244" i="6"/>
  <c r="I243" i="6"/>
  <c r="I242" i="6"/>
  <c r="I241" i="6"/>
  <c r="I240" i="6"/>
  <c r="I239" i="6"/>
  <c r="I238" i="6"/>
  <c r="I237" i="6"/>
  <c r="I236" i="6"/>
  <c r="I235" i="6"/>
  <c r="I234" i="6"/>
  <c r="I233" i="6"/>
  <c r="I232" i="6"/>
  <c r="I231" i="6"/>
  <c r="I230" i="6"/>
  <c r="I229" i="6"/>
  <c r="I228" i="6"/>
  <c r="I227" i="6"/>
  <c r="I226" i="6"/>
  <c r="I225" i="6"/>
  <c r="I224" i="6"/>
  <c r="I223" i="6"/>
  <c r="I222" i="6"/>
  <c r="I221" i="6"/>
  <c r="I220" i="6"/>
  <c r="I219" i="6"/>
  <c r="I218" i="6"/>
  <c r="I217" i="6"/>
  <c r="I216" i="6"/>
  <c r="I215" i="6"/>
  <c r="I214" i="6"/>
  <c r="I213" i="6"/>
  <c r="I212" i="6"/>
  <c r="I211" i="6"/>
  <c r="I210" i="6"/>
  <c r="I209" i="6"/>
  <c r="I208" i="6"/>
  <c r="I207" i="6"/>
  <c r="I206" i="6"/>
  <c r="I205" i="6"/>
  <c r="I204" i="6"/>
  <c r="I203" i="6"/>
  <c r="I202" i="6"/>
  <c r="I201" i="6"/>
  <c r="I200" i="6"/>
  <c r="I199" i="6"/>
  <c r="I198" i="6"/>
  <c r="I197" i="6"/>
  <c r="I196" i="6"/>
  <c r="I195" i="6"/>
  <c r="I194" i="6"/>
  <c r="I193" i="6"/>
  <c r="I192" i="6"/>
  <c r="I191" i="6"/>
  <c r="I190" i="6"/>
  <c r="I189" i="6"/>
  <c r="I188" i="6"/>
  <c r="I187" i="6"/>
  <c r="I186" i="6"/>
  <c r="I185" i="6"/>
  <c r="I184" i="6"/>
  <c r="I183" i="6"/>
  <c r="I182" i="6"/>
  <c r="I181" i="6"/>
  <c r="I180" i="6"/>
  <c r="I179" i="6"/>
  <c r="I178" i="6"/>
  <c r="I177" i="6"/>
  <c r="I176" i="6"/>
  <c r="I74" i="6"/>
  <c r="I73" i="6"/>
  <c r="I72" i="6"/>
  <c r="I71" i="6"/>
  <c r="I70" i="6"/>
  <c r="I69" i="6"/>
  <c r="I68" i="6"/>
  <c r="I67" i="6"/>
  <c r="I66" i="6"/>
  <c r="I65" i="6"/>
  <c r="I64" i="6"/>
  <c r="I63" i="6"/>
  <c r="I62" i="6"/>
  <c r="E33" i="6"/>
  <c r="E32" i="6"/>
  <c r="E31" i="6"/>
  <c r="E30" i="6"/>
  <c r="E29" i="6"/>
  <c r="E28" i="6"/>
  <c r="E27" i="6"/>
  <c r="E26" i="6"/>
  <c r="E25" i="6"/>
  <c r="F26" i="6"/>
  <c r="E24" i="6"/>
  <c r="E23" i="6"/>
  <c r="E22" i="6"/>
  <c r="E21" i="6"/>
  <c r="E20" i="6"/>
  <c r="E19" i="6"/>
  <c r="E18" i="6"/>
  <c r="E17" i="6"/>
  <c r="E16" i="6"/>
  <c r="E15" i="6"/>
  <c r="E14" i="6"/>
  <c r="E13" i="6"/>
  <c r="E12" i="6"/>
  <c r="E11" i="6"/>
  <c r="E10" i="6"/>
  <c r="E9" i="6"/>
  <c r="E8" i="6"/>
  <c r="E7" i="6"/>
  <c r="E6" i="6"/>
  <c r="E5" i="6"/>
  <c r="E4" i="6"/>
  <c r="E3" i="6"/>
  <c r="I175" i="6"/>
  <c r="I174" i="6"/>
  <c r="I173" i="6"/>
  <c r="I172" i="6"/>
  <c r="I171" i="6"/>
  <c r="I170" i="6"/>
  <c r="I169" i="6"/>
  <c r="I168" i="6"/>
  <c r="I167" i="6"/>
  <c r="I166" i="6"/>
  <c r="I165" i="6"/>
  <c r="I164" i="6"/>
  <c r="I163" i="6"/>
  <c r="I162" i="6"/>
  <c r="I161" i="6"/>
  <c r="I160" i="6"/>
  <c r="I159" i="6"/>
  <c r="I158" i="6"/>
  <c r="I157" i="6"/>
  <c r="J157" i="6"/>
  <c r="J156" i="6"/>
  <c r="J155" i="6"/>
  <c r="J154" i="6"/>
  <c r="J153" i="6"/>
  <c r="J152" i="6"/>
  <c r="J151" i="6"/>
  <c r="J150" i="6"/>
  <c r="J149" i="6"/>
  <c r="J148" i="6"/>
  <c r="J147" i="6"/>
  <c r="J146" i="6"/>
  <c r="J145" i="6"/>
  <c r="J144" i="6"/>
  <c r="J143" i="6"/>
  <c r="J142" i="6"/>
  <c r="J141" i="6"/>
  <c r="J140" i="6"/>
  <c r="J139" i="6"/>
  <c r="J138" i="6"/>
  <c r="J137" i="6"/>
  <c r="I137" i="6"/>
  <c r="I15" i="1" l="1"/>
  <c r="K9" i="1"/>
  <c r="K15" i="1"/>
  <c r="E8" i="11"/>
  <c r="D8" i="11"/>
  <c r="C8" i="11"/>
  <c r="B8" i="11"/>
  <c r="U11" i="8"/>
  <c r="U12" i="8"/>
  <c r="U13" i="8"/>
  <c r="U14" i="8"/>
  <c r="U15" i="8"/>
  <c r="V11" i="8"/>
  <c r="W11" i="8"/>
  <c r="V12" i="8"/>
  <c r="W12" i="8"/>
  <c r="V13" i="8"/>
  <c r="W13" i="8"/>
  <c r="V14" i="8"/>
  <c r="W14" i="8"/>
  <c r="V15" i="8"/>
  <c r="W15" i="8"/>
  <c r="W10" i="8"/>
  <c r="V10" i="8"/>
  <c r="B2" i="11"/>
  <c r="M2" i="6"/>
  <c r="L2" i="6"/>
  <c r="J136" i="6" l="1"/>
  <c r="J135" i="6"/>
  <c r="J134" i="6"/>
  <c r="J133" i="6"/>
  <c r="J132" i="6"/>
  <c r="J131" i="6"/>
  <c r="J130" i="6"/>
  <c r="J129" i="6"/>
  <c r="J128" i="6"/>
  <c r="J127" i="6"/>
  <c r="J126" i="6"/>
  <c r="J125" i="6"/>
  <c r="J124" i="6"/>
  <c r="J123" i="6"/>
  <c r="J122" i="6"/>
  <c r="J121" i="6"/>
  <c r="J120" i="6"/>
  <c r="J119" i="6"/>
  <c r="J118" i="6"/>
  <c r="J117" i="6"/>
  <c r="J116" i="6"/>
  <c r="J115" i="6"/>
  <c r="J114" i="6"/>
  <c r="J113" i="6"/>
  <c r="J112" i="6"/>
  <c r="J111" i="6"/>
  <c r="J110" i="6"/>
  <c r="J109" i="6"/>
  <c r="J108" i="6"/>
  <c r="J107" i="6"/>
  <c r="J106" i="6"/>
  <c r="J105" i="6"/>
  <c r="J104" i="6"/>
  <c r="J103" i="6"/>
  <c r="J102" i="6"/>
  <c r="J101" i="6"/>
  <c r="J100" i="6"/>
  <c r="J99" i="6"/>
  <c r="J98" i="6"/>
  <c r="J97" i="6"/>
  <c r="J96" i="6"/>
  <c r="J95" i="6"/>
  <c r="J94" i="6"/>
  <c r="J93" i="6"/>
  <c r="J92" i="6"/>
  <c r="J91" i="6"/>
  <c r="J90" i="6"/>
  <c r="J89" i="6"/>
  <c r="J88" i="6"/>
  <c r="J87" i="6"/>
  <c r="J86" i="6"/>
  <c r="J85" i="6"/>
  <c r="J84" i="6"/>
  <c r="J83" i="6"/>
  <c r="J82" i="6"/>
  <c r="J81" i="6"/>
  <c r="J80" i="6"/>
  <c r="J79" i="6"/>
  <c r="J77" i="6"/>
  <c r="I156" i="6"/>
  <c r="I155" i="6"/>
  <c r="I154" i="6"/>
  <c r="I153" i="6"/>
  <c r="I152" i="6"/>
  <c r="I150" i="6"/>
  <c r="I149" i="6"/>
  <c r="I148" i="6"/>
  <c r="I147" i="6"/>
  <c r="I146" i="6"/>
  <c r="I145" i="6"/>
  <c r="I144" i="6"/>
  <c r="I143" i="6"/>
  <c r="I142" i="6"/>
  <c r="I141" i="6"/>
  <c r="I140" i="6"/>
  <c r="I139" i="6"/>
  <c r="I138" i="6"/>
  <c r="I136" i="6"/>
  <c r="I135" i="6"/>
  <c r="I134" i="6"/>
  <c r="I133" i="6"/>
  <c r="I132" i="6"/>
  <c r="I131" i="6"/>
  <c r="I130" i="6"/>
  <c r="I129" i="6"/>
  <c r="I128" i="6"/>
  <c r="I127" i="6"/>
  <c r="I126" i="6"/>
  <c r="I125" i="6"/>
  <c r="I124" i="6"/>
  <c r="I123" i="6"/>
  <c r="I122" i="6"/>
  <c r="I121" i="6"/>
  <c r="I120" i="6"/>
  <c r="I119" i="6"/>
  <c r="I118" i="6"/>
  <c r="I117" i="6"/>
  <c r="I116" i="6"/>
  <c r="I115" i="6"/>
  <c r="I114" i="6"/>
  <c r="I113" i="6"/>
  <c r="I112" i="6"/>
  <c r="I111" i="6"/>
  <c r="I110" i="6"/>
  <c r="I109" i="6"/>
  <c r="I108" i="6"/>
  <c r="I106" i="6"/>
  <c r="I105" i="6"/>
  <c r="I104" i="6"/>
  <c r="I103" i="6"/>
  <c r="I102" i="6"/>
  <c r="I101" i="6"/>
  <c r="I100" i="6"/>
  <c r="I99" i="6"/>
  <c r="I98" i="6"/>
  <c r="I97" i="6"/>
  <c r="I96" i="6"/>
  <c r="I95" i="6"/>
  <c r="I94" i="6"/>
  <c r="I93" i="6"/>
  <c r="I92" i="6"/>
  <c r="I90" i="6"/>
  <c r="I89" i="6"/>
  <c r="I88" i="6"/>
  <c r="I87" i="6"/>
  <c r="I86" i="6"/>
  <c r="I85" i="6"/>
  <c r="I84" i="6"/>
  <c r="I83" i="6"/>
  <c r="I82" i="6"/>
  <c r="I81" i="6"/>
  <c r="I80" i="6"/>
  <c r="I79" i="6"/>
  <c r="I78" i="6"/>
  <c r="I77" i="6"/>
  <c r="I76" i="6"/>
  <c r="I75" i="6"/>
  <c r="J76" i="6"/>
  <c r="J75" i="6"/>
  <c r="I57" i="6"/>
  <c r="I56" i="6"/>
  <c r="I55" i="6"/>
  <c r="I54" i="6"/>
  <c r="I53" i="6"/>
  <c r="I52" i="6"/>
  <c r="I51" i="6"/>
  <c r="I50" i="6"/>
  <c r="I49" i="6"/>
  <c r="I48" i="6"/>
  <c r="I47" i="6"/>
  <c r="I46" i="6"/>
  <c r="I45" i="6"/>
  <c r="I44" i="6"/>
  <c r="I43" i="6"/>
  <c r="I42" i="6"/>
  <c r="I41" i="6"/>
  <c r="I40" i="6"/>
  <c r="I39" i="6"/>
  <c r="H40" i="6"/>
  <c r="H41" i="6"/>
  <c r="H42" i="6"/>
  <c r="H43" i="6"/>
  <c r="H44" i="6"/>
  <c r="H45" i="6"/>
  <c r="H46" i="6"/>
  <c r="H47" i="6"/>
  <c r="H48" i="6"/>
  <c r="H49" i="6"/>
  <c r="H50" i="6"/>
  <c r="H51" i="6"/>
  <c r="H52" i="6"/>
  <c r="H53" i="6"/>
  <c r="H54" i="6"/>
  <c r="H55" i="6"/>
  <c r="H56" i="6"/>
  <c r="H57" i="6"/>
  <c r="H39" i="6"/>
  <c r="I38" i="6"/>
  <c r="I37" i="6"/>
  <c r="I36" i="6"/>
  <c r="I35" i="6"/>
  <c r="I34" i="6"/>
  <c r="I33" i="6"/>
  <c r="I32" i="6"/>
  <c r="I31" i="6"/>
  <c r="I30" i="6"/>
  <c r="I29" i="6"/>
  <c r="I28" i="6"/>
  <c r="I27" i="6"/>
  <c r="I26" i="6"/>
  <c r="I25" i="6"/>
  <c r="I24" i="6"/>
  <c r="I23" i="6"/>
  <c r="I22" i="6"/>
  <c r="I21" i="6"/>
  <c r="I20" i="6"/>
  <c r="I19" i="6"/>
  <c r="I18" i="6"/>
  <c r="I17" i="6"/>
  <c r="I16" i="6"/>
  <c r="I15" i="6"/>
  <c r="I14" i="6"/>
  <c r="I13" i="6"/>
  <c r="I12" i="6"/>
  <c r="I11" i="6"/>
  <c r="I10" i="6"/>
  <c r="I9" i="6"/>
  <c r="I8" i="6"/>
  <c r="I7" i="6"/>
  <c r="I6" i="6"/>
  <c r="I5" i="6"/>
  <c r="I4" i="6"/>
  <c r="I3" i="6"/>
  <c r="H38" i="6"/>
  <c r="H37" i="6"/>
  <c r="H36" i="6"/>
  <c r="H35" i="6"/>
  <c r="H34" i="6"/>
  <c r="H33" i="6"/>
  <c r="H32" i="6"/>
  <c r="H31" i="6"/>
  <c r="H30" i="6"/>
  <c r="H29" i="6"/>
  <c r="H28" i="6"/>
  <c r="H27" i="6"/>
  <c r="H26" i="6"/>
  <c r="H25" i="6"/>
  <c r="H24" i="6"/>
  <c r="H23" i="6"/>
  <c r="H22" i="6"/>
  <c r="H21" i="6"/>
  <c r="H20" i="6"/>
  <c r="H19" i="6"/>
  <c r="H18" i="6"/>
  <c r="H17" i="6"/>
  <c r="H16" i="6"/>
  <c r="H15" i="6"/>
  <c r="H14" i="6"/>
  <c r="H13" i="6"/>
  <c r="H12" i="6"/>
  <c r="H11" i="6"/>
  <c r="H10" i="6"/>
  <c r="H9" i="6"/>
  <c r="H8" i="6"/>
  <c r="H7" i="6"/>
  <c r="H6" i="6"/>
  <c r="H5" i="6"/>
  <c r="H4" i="6"/>
  <c r="H3" i="6"/>
  <c r="G57" i="6"/>
  <c r="G56" i="6"/>
  <c r="G55" i="6"/>
  <c r="G54" i="6"/>
  <c r="G53" i="6"/>
  <c r="G52" i="6"/>
  <c r="G51" i="6"/>
  <c r="G50" i="6"/>
  <c r="G49" i="6"/>
  <c r="G48" i="6"/>
  <c r="G47" i="6"/>
  <c r="G46" i="6"/>
  <c r="G45" i="6"/>
  <c r="G44" i="6"/>
  <c r="G43" i="6"/>
  <c r="G42" i="6"/>
  <c r="G41" i="6"/>
  <c r="G40" i="6"/>
  <c r="G39" i="6"/>
  <c r="G38" i="6"/>
  <c r="G37" i="6"/>
  <c r="G36" i="6"/>
  <c r="G35" i="6"/>
  <c r="G34" i="6"/>
  <c r="G33" i="6"/>
  <c r="G32" i="6"/>
  <c r="G31" i="6"/>
  <c r="G30" i="6"/>
  <c r="G29" i="6"/>
  <c r="G28" i="6"/>
  <c r="G27" i="6"/>
  <c r="G26" i="6"/>
  <c r="G25" i="6"/>
  <c r="G24" i="6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G10" i="6"/>
  <c r="G9" i="6"/>
  <c r="G8" i="6"/>
  <c r="G7" i="6"/>
  <c r="G6" i="6"/>
  <c r="G5" i="6"/>
  <c r="G4" i="6"/>
  <c r="G3" i="6"/>
  <c r="F57" i="6"/>
  <c r="F56" i="6"/>
  <c r="F55" i="6"/>
  <c r="F54" i="6"/>
  <c r="F53" i="6"/>
  <c r="F52" i="6"/>
  <c r="F51" i="6"/>
  <c r="F50" i="6"/>
  <c r="F49" i="6"/>
  <c r="F48" i="6"/>
  <c r="F47" i="6"/>
  <c r="F46" i="6"/>
  <c r="F45" i="6"/>
  <c r="F44" i="6"/>
  <c r="F43" i="6"/>
  <c r="F42" i="6"/>
  <c r="F41" i="6"/>
  <c r="F40" i="6"/>
  <c r="F39" i="6"/>
  <c r="F38" i="6"/>
  <c r="F37" i="6"/>
  <c r="F36" i="6"/>
  <c r="F35" i="6"/>
  <c r="F34" i="6"/>
  <c r="F33" i="6"/>
  <c r="F32" i="6"/>
  <c r="F31" i="6"/>
  <c r="F30" i="6"/>
  <c r="F29" i="6"/>
  <c r="F28" i="6"/>
  <c r="F27" i="6"/>
  <c r="F25" i="6"/>
  <c r="F24" i="6"/>
  <c r="F23" i="6"/>
  <c r="F22" i="6"/>
  <c r="F21" i="6"/>
  <c r="F20" i="6"/>
  <c r="F19" i="6"/>
  <c r="F18" i="6"/>
  <c r="F17" i="6"/>
  <c r="F16" i="6"/>
  <c r="F15" i="6"/>
  <c r="F14" i="6"/>
  <c r="F13" i="6"/>
  <c r="F12" i="6"/>
  <c r="F11" i="6"/>
  <c r="F10" i="6"/>
  <c r="F9" i="6"/>
  <c r="F8" i="6"/>
  <c r="F7" i="6"/>
  <c r="F6" i="6"/>
  <c r="F5" i="6"/>
  <c r="F4" i="6"/>
  <c r="F3" i="6"/>
  <c r="E57" i="6"/>
  <c r="E56" i="6"/>
  <c r="E55" i="6"/>
  <c r="E54" i="6"/>
  <c r="E53" i="6"/>
  <c r="E52" i="6"/>
  <c r="E51" i="6"/>
  <c r="E50" i="6"/>
  <c r="E49" i="6"/>
  <c r="E48" i="6"/>
  <c r="E47" i="6"/>
  <c r="E46" i="6"/>
  <c r="E45" i="6"/>
  <c r="E44" i="6"/>
  <c r="E43" i="6"/>
  <c r="E42" i="6"/>
  <c r="E41" i="6"/>
  <c r="E40" i="6"/>
  <c r="E39" i="6"/>
  <c r="E38" i="6"/>
  <c r="E37" i="6"/>
  <c r="E36" i="6"/>
  <c r="E35" i="6"/>
  <c r="E34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10" i="6"/>
  <c r="D9" i="6"/>
  <c r="D8" i="6"/>
  <c r="D7" i="6"/>
  <c r="D6" i="6"/>
  <c r="D5" i="6"/>
  <c r="D4" i="6"/>
  <c r="D3" i="6"/>
  <c r="C57" i="6"/>
  <c r="C56" i="6"/>
  <c r="C55" i="6"/>
  <c r="C54" i="6"/>
  <c r="C53" i="6"/>
  <c r="C52" i="6"/>
  <c r="C51" i="6"/>
  <c r="C50" i="6"/>
  <c r="C49" i="6"/>
  <c r="C48" i="6"/>
  <c r="C47" i="6"/>
  <c r="C46" i="6"/>
  <c r="C45" i="6"/>
  <c r="C44" i="6"/>
  <c r="C43" i="6"/>
  <c r="C42" i="6"/>
  <c r="C41" i="6"/>
  <c r="C40" i="6"/>
  <c r="C39" i="6"/>
  <c r="C38" i="6"/>
  <c r="C37" i="6"/>
  <c r="C36" i="6"/>
  <c r="C35" i="6"/>
  <c r="C34" i="6"/>
  <c r="C33" i="6"/>
  <c r="C32" i="6"/>
  <c r="C31" i="6"/>
  <c r="C30" i="6"/>
  <c r="C29" i="6"/>
  <c r="C28" i="6"/>
  <c r="C27" i="6"/>
  <c r="C26" i="6"/>
  <c r="C25" i="6"/>
  <c r="C24" i="6"/>
  <c r="C23" i="6"/>
  <c r="C22" i="6"/>
  <c r="C21" i="6"/>
  <c r="C20" i="6"/>
  <c r="C19" i="6"/>
  <c r="C18" i="6"/>
  <c r="C17" i="6"/>
  <c r="C16" i="6"/>
  <c r="C15" i="6"/>
  <c r="C14" i="6"/>
  <c r="C13" i="6"/>
  <c r="C12" i="6"/>
  <c r="C11" i="6"/>
  <c r="C10" i="6"/>
  <c r="C9" i="6"/>
  <c r="C8" i="6"/>
  <c r="C7" i="6"/>
  <c r="C6" i="6"/>
  <c r="C5" i="6"/>
  <c r="C4" i="6"/>
  <c r="C3" i="6"/>
  <c r="B56" i="6"/>
  <c r="B55" i="6"/>
  <c r="B54" i="6"/>
  <c r="B53" i="6"/>
  <c r="B52" i="6"/>
  <c r="B51" i="6"/>
  <c r="B50" i="6"/>
  <c r="B49" i="6"/>
  <c r="B48" i="6"/>
  <c r="B47" i="6"/>
  <c r="B46" i="6"/>
  <c r="B45" i="6"/>
  <c r="B44" i="6"/>
  <c r="B43" i="6"/>
  <c r="B42" i="6"/>
  <c r="B41" i="6"/>
  <c r="B40" i="6"/>
  <c r="B39" i="6"/>
  <c r="B38" i="6"/>
  <c r="B37" i="6"/>
  <c r="B36" i="6"/>
  <c r="B35" i="6"/>
  <c r="B34" i="6"/>
  <c r="B33" i="6"/>
  <c r="B32" i="6"/>
  <c r="B31" i="6"/>
  <c r="M299" i="6"/>
  <c r="M298" i="6"/>
  <c r="M297" i="6"/>
  <c r="M296" i="6"/>
  <c r="M295" i="6"/>
  <c r="M294" i="6"/>
  <c r="M293" i="6"/>
  <c r="M292" i="6"/>
  <c r="M291" i="6"/>
  <c r="M290" i="6"/>
  <c r="L299" i="6"/>
  <c r="L298" i="6"/>
  <c r="L297" i="6"/>
  <c r="L296" i="6"/>
  <c r="L295" i="6"/>
  <c r="L294" i="6"/>
  <c r="L293" i="6"/>
  <c r="L292" i="6"/>
  <c r="L291" i="6"/>
  <c r="L290" i="6"/>
  <c r="L289" i="6"/>
  <c r="L288" i="6"/>
  <c r="L287" i="6"/>
  <c r="L286" i="6"/>
  <c r="L285" i="6"/>
  <c r="L284" i="6"/>
  <c r="L283" i="6"/>
  <c r="L282" i="6"/>
  <c r="L281" i="6"/>
  <c r="L280" i="6"/>
  <c r="L279" i="6"/>
  <c r="L278" i="6"/>
  <c r="L277" i="6"/>
  <c r="L276" i="6"/>
  <c r="L275" i="6"/>
  <c r="L274" i="6"/>
  <c r="L273" i="6"/>
  <c r="L272" i="6"/>
  <c r="L271" i="6"/>
  <c r="L270" i="6"/>
  <c r="L269" i="6"/>
  <c r="L268" i="6"/>
  <c r="L267" i="6"/>
  <c r="M289" i="6"/>
  <c r="M288" i="6"/>
  <c r="M287" i="6"/>
  <c r="M286" i="6"/>
  <c r="M285" i="6"/>
  <c r="M284" i="6"/>
  <c r="M283" i="6"/>
  <c r="M282" i="6"/>
  <c r="M281" i="6"/>
  <c r="M280" i="6"/>
  <c r="M279" i="6"/>
  <c r="M278" i="6"/>
  <c r="M277" i="6"/>
  <c r="M276" i="6"/>
  <c r="M275" i="6"/>
  <c r="M274" i="6"/>
  <c r="M273" i="6"/>
  <c r="M272" i="6"/>
  <c r="M271" i="6"/>
  <c r="M270" i="6"/>
  <c r="M269" i="6"/>
  <c r="M268" i="6"/>
  <c r="M267" i="6"/>
  <c r="M266" i="6"/>
  <c r="M265" i="6"/>
  <c r="M264" i="6"/>
  <c r="M263" i="6"/>
  <c r="M262" i="6"/>
  <c r="M261" i="6"/>
  <c r="M260" i="6"/>
  <c r="M259" i="6"/>
  <c r="M258" i="6"/>
  <c r="M257" i="6"/>
  <c r="M256" i="6"/>
  <c r="M255" i="6"/>
  <c r="M254" i="6"/>
  <c r="M253" i="6"/>
  <c r="M252" i="6"/>
  <c r="M251" i="6"/>
  <c r="L266" i="6"/>
  <c r="L265" i="6"/>
  <c r="L264" i="6"/>
  <c r="L263" i="6"/>
  <c r="L262" i="6"/>
  <c r="L261" i="6"/>
  <c r="L260" i="6"/>
  <c r="L259" i="6"/>
  <c r="L258" i="6"/>
  <c r="L257" i="6"/>
  <c r="L256" i="6"/>
  <c r="L255" i="6"/>
  <c r="L254" i="6"/>
  <c r="L253" i="6"/>
  <c r="L252" i="6"/>
  <c r="L251" i="6"/>
  <c r="L250" i="6"/>
  <c r="L249" i="6"/>
  <c r="L248" i="6"/>
  <c r="L247" i="6"/>
  <c r="L246" i="6"/>
  <c r="L245" i="6"/>
  <c r="L244" i="6"/>
  <c r="L243" i="6"/>
  <c r="L242" i="6"/>
  <c r="L241" i="6"/>
  <c r="L240" i="6"/>
  <c r="L239" i="6"/>
  <c r="L238" i="6"/>
  <c r="L237" i="6"/>
  <c r="L236" i="6"/>
  <c r="L235" i="6"/>
  <c r="L234" i="6"/>
  <c r="L233" i="6"/>
  <c r="L232" i="6"/>
  <c r="L231" i="6"/>
  <c r="K230" i="6"/>
  <c r="M230" i="6"/>
  <c r="L230" i="6"/>
  <c r="L229" i="6"/>
  <c r="L228" i="6"/>
  <c r="L227" i="6"/>
  <c r="L226" i="6"/>
  <c r="L225" i="6"/>
  <c r="L224" i="6"/>
  <c r="L223" i="6"/>
  <c r="L222" i="6"/>
  <c r="L221" i="6"/>
  <c r="L220" i="6"/>
  <c r="L219" i="6"/>
  <c r="M250" i="6"/>
  <c r="M249" i="6"/>
  <c r="M248" i="6"/>
  <c r="M247" i="6"/>
  <c r="M246" i="6"/>
  <c r="M245" i="6"/>
  <c r="M244" i="6"/>
  <c r="M243" i="6"/>
  <c r="M242" i="6"/>
  <c r="M241" i="6"/>
  <c r="M240" i="6"/>
  <c r="M239" i="6"/>
  <c r="M238" i="6"/>
  <c r="M237" i="6"/>
  <c r="M236" i="6"/>
  <c r="M235" i="6"/>
  <c r="M234" i="6"/>
  <c r="M233" i="6"/>
  <c r="M232" i="6"/>
  <c r="M231" i="6"/>
  <c r="M229" i="6"/>
  <c r="M228" i="6"/>
  <c r="M227" i="6"/>
  <c r="M226" i="6"/>
  <c r="M225" i="6"/>
  <c r="M224" i="6"/>
  <c r="M223" i="6"/>
  <c r="M222" i="6"/>
  <c r="M221" i="6"/>
  <c r="M220" i="6"/>
  <c r="M219" i="6"/>
  <c r="M218" i="6"/>
  <c r="M217" i="6"/>
  <c r="M216" i="6"/>
  <c r="M215" i="6"/>
  <c r="M214" i="6"/>
  <c r="M213" i="6"/>
  <c r="M212" i="6"/>
  <c r="M211" i="6"/>
  <c r="M210" i="6"/>
  <c r="M209" i="6"/>
  <c r="M208" i="6"/>
  <c r="M207" i="6"/>
  <c r="M206" i="6"/>
  <c r="M205" i="6"/>
  <c r="M204" i="6"/>
  <c r="M203" i="6"/>
  <c r="M202" i="6"/>
  <c r="M201" i="6"/>
  <c r="M200" i="6"/>
  <c r="M199" i="6"/>
  <c r="M198" i="6"/>
  <c r="M197" i="6"/>
  <c r="M196" i="6"/>
  <c r="M195" i="6"/>
  <c r="M194" i="6"/>
  <c r="M193" i="6"/>
  <c r="M192" i="6"/>
  <c r="M191" i="6"/>
  <c r="M190" i="6"/>
  <c r="M189" i="6"/>
  <c r="M188" i="6"/>
  <c r="L218" i="6"/>
  <c r="L217" i="6"/>
  <c r="L216" i="6"/>
  <c r="L215" i="6"/>
  <c r="L214" i="6"/>
  <c r="L213" i="6"/>
  <c r="L212" i="6"/>
  <c r="L211" i="6"/>
  <c r="L210" i="6"/>
  <c r="L209" i="6"/>
  <c r="L208" i="6"/>
  <c r="L207" i="6"/>
  <c r="L206" i="6"/>
  <c r="L205" i="6"/>
  <c r="L204" i="6"/>
  <c r="L203" i="6"/>
  <c r="L202" i="6"/>
  <c r="L201" i="6"/>
  <c r="L200" i="6"/>
  <c r="L199" i="6"/>
  <c r="L198" i="6"/>
  <c r="L197" i="6"/>
  <c r="L196" i="6"/>
  <c r="L195" i="6"/>
  <c r="L194" i="6"/>
  <c r="L193" i="6"/>
  <c r="L192" i="6"/>
  <c r="L191" i="6"/>
  <c r="L190" i="6"/>
  <c r="L189" i="6"/>
  <c r="L188" i="6"/>
  <c r="L187" i="6"/>
  <c r="L186" i="6"/>
  <c r="L185" i="6"/>
  <c r="L184" i="6"/>
  <c r="L183" i="6"/>
  <c r="L182" i="6"/>
  <c r="L181" i="6"/>
  <c r="L180" i="6"/>
  <c r="L179" i="6"/>
  <c r="L178" i="6"/>
  <c r="L177" i="6"/>
  <c r="L176" i="6"/>
  <c r="L175" i="6"/>
  <c r="L174" i="6"/>
  <c r="L173" i="6"/>
  <c r="M187" i="6"/>
  <c r="M186" i="6"/>
  <c r="M185" i="6"/>
  <c r="M184" i="6"/>
  <c r="M183" i="6"/>
  <c r="M182" i="6"/>
  <c r="M181" i="6"/>
  <c r="M180" i="6"/>
  <c r="M179" i="6"/>
  <c r="M178" i="6"/>
  <c r="M177" i="6"/>
  <c r="M176" i="6"/>
  <c r="M175" i="6"/>
  <c r="M174" i="6"/>
  <c r="M173" i="6"/>
  <c r="M172" i="6"/>
  <c r="M171" i="6"/>
  <c r="M170" i="6"/>
  <c r="M169" i="6"/>
  <c r="M168" i="6"/>
  <c r="M167" i="6"/>
  <c r="M166" i="6"/>
  <c r="M165" i="6"/>
  <c r="M164" i="6"/>
  <c r="M163" i="6"/>
  <c r="M162" i="6"/>
  <c r="M161" i="6"/>
  <c r="M160" i="6"/>
  <c r="M159" i="6"/>
  <c r="M158" i="6"/>
  <c r="M157" i="6"/>
  <c r="M156" i="6"/>
  <c r="M155" i="6"/>
  <c r="M154" i="6"/>
  <c r="M153" i="6"/>
  <c r="M152" i="6"/>
  <c r="M151" i="6"/>
  <c r="M150" i="6"/>
  <c r="M149" i="6"/>
  <c r="M148" i="6"/>
  <c r="M147" i="6"/>
  <c r="L172" i="6"/>
  <c r="L171" i="6"/>
  <c r="L170" i="6"/>
  <c r="L169" i="6"/>
  <c r="L168" i="6"/>
  <c r="L167" i="6"/>
  <c r="L166" i="6"/>
  <c r="L165" i="6"/>
  <c r="L164" i="6"/>
  <c r="L163" i="6"/>
  <c r="L162" i="6"/>
  <c r="L161" i="6"/>
  <c r="L160" i="6"/>
  <c r="L159" i="6"/>
  <c r="L158" i="6"/>
  <c r="L157" i="6"/>
  <c r="L156" i="6"/>
  <c r="L155" i="6"/>
  <c r="L154" i="6"/>
  <c r="L153" i="6"/>
  <c r="L152" i="6"/>
  <c r="L151" i="6"/>
  <c r="L150" i="6"/>
  <c r="L149" i="6"/>
  <c r="L148" i="6"/>
  <c r="L147" i="6"/>
  <c r="L146" i="6"/>
  <c r="L145" i="6"/>
  <c r="L144" i="6"/>
  <c r="L143" i="6"/>
  <c r="L142" i="6"/>
  <c r="L141" i="6"/>
  <c r="L140" i="6"/>
  <c r="L139" i="6"/>
  <c r="M146" i="6"/>
  <c r="M145" i="6"/>
  <c r="M144" i="6"/>
  <c r="M143" i="6"/>
  <c r="M142" i="6"/>
  <c r="M141" i="6"/>
  <c r="M140" i="6"/>
  <c r="M139" i="6"/>
  <c r="M138" i="6"/>
  <c r="M137" i="6"/>
  <c r="M136" i="6"/>
  <c r="M135" i="6"/>
  <c r="M134" i="6"/>
  <c r="M133" i="6"/>
  <c r="M132" i="6"/>
  <c r="M131" i="6"/>
  <c r="M130" i="6"/>
  <c r="M129" i="6"/>
  <c r="M128" i="6"/>
  <c r="M127" i="6"/>
  <c r="M126" i="6"/>
  <c r="M125" i="6"/>
  <c r="M124" i="6"/>
  <c r="M123" i="6"/>
  <c r="M122" i="6"/>
  <c r="M121" i="6"/>
  <c r="M120" i="6"/>
  <c r="M119" i="6"/>
  <c r="M118" i="6"/>
  <c r="M117" i="6"/>
  <c r="M116" i="6"/>
  <c r="M115" i="6"/>
  <c r="M114" i="6"/>
  <c r="L138" i="6"/>
  <c r="L137" i="6"/>
  <c r="L136" i="6"/>
  <c r="L135" i="6"/>
  <c r="L134" i="6"/>
  <c r="L133" i="6"/>
  <c r="L132" i="6"/>
  <c r="L131" i="6"/>
  <c r="L130" i="6"/>
  <c r="L129" i="6"/>
  <c r="L128" i="6"/>
  <c r="L127" i="6"/>
  <c r="L126" i="6"/>
  <c r="L125" i="6"/>
  <c r="L124" i="6"/>
  <c r="L123" i="6"/>
  <c r="L121" i="6"/>
  <c r="L122" i="6"/>
  <c r="L120" i="6"/>
  <c r="L119" i="6"/>
  <c r="L118" i="6"/>
  <c r="L117" i="6"/>
  <c r="L116" i="6"/>
  <c r="L115" i="6"/>
  <c r="L114" i="6"/>
  <c r="L113" i="6"/>
  <c r="L112" i="6"/>
  <c r="L111" i="6"/>
  <c r="L110" i="6"/>
  <c r="L109" i="6"/>
  <c r="L108" i="6"/>
  <c r="L107" i="6"/>
  <c r="L106" i="6"/>
  <c r="L105" i="6"/>
  <c r="L104" i="6"/>
  <c r="L103" i="6"/>
  <c r="L102" i="6"/>
  <c r="L101" i="6"/>
  <c r="L100" i="6"/>
  <c r="M113" i="6"/>
  <c r="M112" i="6"/>
  <c r="M111" i="6"/>
  <c r="M110" i="6"/>
  <c r="M109" i="6"/>
  <c r="M108" i="6"/>
  <c r="M107" i="6"/>
  <c r="M106" i="6"/>
  <c r="M105" i="6"/>
  <c r="M104" i="6"/>
  <c r="M103" i="6"/>
  <c r="M102" i="6"/>
  <c r="M101" i="6"/>
  <c r="M100" i="6"/>
  <c r="M99" i="6"/>
  <c r="M98" i="6"/>
  <c r="M97" i="6"/>
  <c r="M96" i="6"/>
  <c r="M95" i="6"/>
  <c r="M94" i="6"/>
  <c r="M93" i="6"/>
  <c r="M89" i="6"/>
  <c r="M88" i="6"/>
  <c r="M92" i="6"/>
  <c r="M91" i="6"/>
  <c r="M90" i="6"/>
  <c r="M87" i="6"/>
  <c r="M86" i="6"/>
  <c r="M85" i="6"/>
  <c r="M84" i="6"/>
  <c r="M83" i="6"/>
  <c r="M82" i="6"/>
  <c r="M81" i="6"/>
  <c r="M80" i="6"/>
  <c r="M79" i="6"/>
  <c r="M78" i="6"/>
  <c r="M77" i="6"/>
  <c r="M76" i="6"/>
  <c r="M75" i="6"/>
  <c r="M74" i="6"/>
  <c r="M73" i="6"/>
  <c r="M72" i="6"/>
  <c r="M71" i="6"/>
  <c r="M70" i="6"/>
  <c r="M69" i="6"/>
  <c r="M68" i="6"/>
  <c r="M67" i="6"/>
  <c r="M66" i="6"/>
  <c r="M65" i="6"/>
  <c r="M64" i="6"/>
  <c r="M63" i="6"/>
  <c r="M62" i="6"/>
  <c r="M61" i="6"/>
  <c r="M60" i="6"/>
  <c r="M59" i="6"/>
  <c r="M58" i="6"/>
  <c r="M57" i="6"/>
  <c r="M56" i="6"/>
  <c r="M55" i="6"/>
  <c r="M54" i="6"/>
  <c r="M53" i="6"/>
  <c r="M52" i="6"/>
  <c r="M51" i="6"/>
  <c r="M50" i="6"/>
  <c r="M49" i="6"/>
  <c r="M48" i="6"/>
  <c r="M47" i="6"/>
  <c r="M46" i="6"/>
  <c r="M45" i="6"/>
  <c r="M44" i="6"/>
  <c r="M43" i="6"/>
  <c r="M42" i="6"/>
  <c r="M41" i="6"/>
  <c r="M40" i="6"/>
  <c r="M39" i="6"/>
  <c r="M38" i="6"/>
  <c r="M37" i="6"/>
  <c r="M36" i="6"/>
  <c r="M35" i="6"/>
  <c r="M34" i="6"/>
  <c r="M33" i="6"/>
  <c r="M32" i="6"/>
  <c r="M31" i="6"/>
  <c r="M30" i="6"/>
  <c r="M29" i="6"/>
  <c r="M28" i="6"/>
  <c r="M27" i="6"/>
  <c r="M26" i="6"/>
  <c r="M25" i="6"/>
  <c r="M24" i="6"/>
  <c r="M23" i="6"/>
  <c r="M22" i="6"/>
  <c r="M21" i="6"/>
  <c r="M20" i="6"/>
  <c r="M19" i="6"/>
  <c r="M18" i="6"/>
  <c r="M17" i="6"/>
  <c r="M16" i="6"/>
  <c r="M15" i="6"/>
  <c r="M14" i="6"/>
  <c r="M13" i="6"/>
  <c r="M12" i="6"/>
  <c r="M11" i="6"/>
  <c r="M10" i="6"/>
  <c r="M9" i="6"/>
  <c r="M8" i="6"/>
  <c r="M7" i="6"/>
  <c r="M6" i="6"/>
  <c r="M5" i="6"/>
  <c r="M4" i="6"/>
  <c r="L99" i="6"/>
  <c r="L98" i="6"/>
  <c r="L97" i="6"/>
  <c r="L96" i="6"/>
  <c r="L95" i="6"/>
  <c r="L94" i="6"/>
  <c r="L93" i="6"/>
  <c r="L92" i="6"/>
  <c r="L91" i="6"/>
  <c r="L90" i="6"/>
  <c r="L89" i="6"/>
  <c r="L88" i="6"/>
  <c r="L87" i="6"/>
  <c r="L86" i="6"/>
  <c r="L85" i="6"/>
  <c r="L84" i="6"/>
  <c r="L83" i="6"/>
  <c r="L82" i="6"/>
  <c r="L81" i="6"/>
  <c r="L80" i="6"/>
  <c r="L79" i="6"/>
  <c r="L78" i="6"/>
  <c r="L77" i="6"/>
  <c r="L76" i="6"/>
  <c r="L75" i="6"/>
  <c r="L74" i="6"/>
  <c r="L73" i="6"/>
  <c r="L72" i="6"/>
  <c r="L71" i="6"/>
  <c r="L70" i="6"/>
  <c r="L69" i="6"/>
  <c r="L68" i="6"/>
  <c r="L67" i="6"/>
  <c r="L66" i="6"/>
  <c r="L65" i="6"/>
  <c r="L64" i="6"/>
  <c r="L63" i="6"/>
  <c r="L62" i="6"/>
  <c r="L61" i="6"/>
  <c r="L60" i="6"/>
  <c r="L59" i="6"/>
  <c r="L58" i="6"/>
  <c r="L57" i="6"/>
  <c r="L56" i="6"/>
  <c r="L55" i="6"/>
  <c r="L54" i="6"/>
  <c r="L53" i="6"/>
  <c r="L52" i="6"/>
  <c r="L51" i="6"/>
  <c r="L50" i="6"/>
  <c r="L49" i="6"/>
  <c r="L48" i="6"/>
  <c r="L47" i="6"/>
  <c r="L46" i="6"/>
  <c r="L45" i="6"/>
  <c r="L44" i="6"/>
  <c r="L43" i="6"/>
  <c r="L42" i="6"/>
  <c r="L41" i="6"/>
  <c r="L40" i="6"/>
  <c r="L39" i="6"/>
  <c r="L38" i="6"/>
  <c r="L37" i="6"/>
  <c r="L36" i="6"/>
  <c r="L35" i="6"/>
  <c r="L34" i="6"/>
  <c r="L33" i="6"/>
  <c r="K32" i="6"/>
  <c r="L32" i="6"/>
  <c r="L30" i="6"/>
  <c r="L31" i="6"/>
  <c r="L29" i="6"/>
  <c r="L28" i="6"/>
  <c r="L27" i="6"/>
  <c r="L26" i="6"/>
  <c r="L25" i="6"/>
  <c r="L24" i="6"/>
  <c r="L23" i="6"/>
  <c r="L22" i="6"/>
  <c r="L21" i="6"/>
  <c r="L20" i="6"/>
  <c r="L19" i="6"/>
  <c r="L18" i="6"/>
  <c r="L17" i="6"/>
  <c r="L16" i="6"/>
  <c r="L15" i="6"/>
  <c r="L14" i="6"/>
  <c r="L13" i="6"/>
  <c r="L12" i="6"/>
  <c r="L11" i="6"/>
  <c r="L10" i="6"/>
  <c r="L9" i="6"/>
  <c r="L8" i="6"/>
  <c r="L7" i="6"/>
  <c r="L6" i="6"/>
  <c r="L5" i="6"/>
  <c r="L4" i="6"/>
  <c r="L3" i="6"/>
  <c r="K2" i="6"/>
  <c r="K3" i="6"/>
  <c r="K4" i="6"/>
  <c r="K5" i="6"/>
  <c r="K6" i="6"/>
  <c r="K7" i="6"/>
  <c r="K8" i="6"/>
  <c r="K9" i="6"/>
  <c r="K10" i="6"/>
  <c r="K11" i="6"/>
  <c r="K12" i="6"/>
  <c r="K13" i="6"/>
  <c r="K14" i="6"/>
  <c r="K15" i="6"/>
  <c r="K16" i="6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K47" i="6"/>
  <c r="K48" i="6"/>
  <c r="K49" i="6"/>
  <c r="K50" i="6"/>
  <c r="K51" i="6"/>
  <c r="K52" i="6"/>
  <c r="K53" i="6"/>
  <c r="K54" i="6"/>
  <c r="K55" i="6"/>
  <c r="K56" i="6"/>
  <c r="K57" i="6"/>
  <c r="K58" i="6"/>
  <c r="K59" i="6"/>
  <c r="K60" i="6"/>
  <c r="K61" i="6"/>
  <c r="K62" i="6"/>
  <c r="K63" i="6"/>
  <c r="K64" i="6"/>
  <c r="K65" i="6"/>
  <c r="K66" i="6"/>
  <c r="K67" i="6"/>
  <c r="K68" i="6"/>
  <c r="K69" i="6"/>
  <c r="K70" i="6"/>
  <c r="K71" i="6"/>
  <c r="K72" i="6"/>
  <c r="K73" i="6"/>
  <c r="K74" i="6"/>
  <c r="K75" i="6"/>
  <c r="K76" i="6"/>
  <c r="K77" i="6"/>
  <c r="K78" i="6"/>
  <c r="K79" i="6"/>
  <c r="K80" i="6"/>
  <c r="K81" i="6"/>
  <c r="K82" i="6"/>
  <c r="K83" i="6"/>
  <c r="K84" i="6"/>
  <c r="K85" i="6"/>
  <c r="K86" i="6"/>
  <c r="K87" i="6"/>
  <c r="K88" i="6"/>
  <c r="K89" i="6"/>
  <c r="K90" i="6"/>
  <c r="K91" i="6"/>
  <c r="K92" i="6"/>
  <c r="K93" i="6"/>
  <c r="K94" i="6"/>
  <c r="K95" i="6"/>
  <c r="K96" i="6"/>
  <c r="K97" i="6"/>
  <c r="K98" i="6"/>
  <c r="K99" i="6"/>
  <c r="K100" i="6"/>
  <c r="K101" i="6"/>
  <c r="K102" i="6"/>
  <c r="K103" i="6"/>
  <c r="K104" i="6"/>
  <c r="K105" i="6"/>
  <c r="K106" i="6"/>
  <c r="K107" i="6"/>
  <c r="K108" i="6"/>
  <c r="K109" i="6"/>
  <c r="K110" i="6"/>
  <c r="K111" i="6"/>
  <c r="K112" i="6"/>
  <c r="K113" i="6"/>
  <c r="K114" i="6"/>
  <c r="K115" i="6"/>
  <c r="K116" i="6"/>
  <c r="K117" i="6"/>
  <c r="K118" i="6"/>
  <c r="K119" i="6"/>
  <c r="K120" i="6"/>
  <c r="K121" i="6"/>
  <c r="K122" i="6"/>
  <c r="K123" i="6"/>
  <c r="K124" i="6"/>
  <c r="K125" i="6"/>
  <c r="K126" i="6"/>
  <c r="K127" i="6"/>
  <c r="K128" i="6"/>
  <c r="K129" i="6"/>
  <c r="K130" i="6"/>
  <c r="K131" i="6"/>
  <c r="K132" i="6"/>
  <c r="K133" i="6"/>
  <c r="K134" i="6"/>
  <c r="K135" i="6"/>
  <c r="K136" i="6"/>
  <c r="K137" i="6"/>
  <c r="K138" i="6"/>
  <c r="K139" i="6"/>
  <c r="K140" i="6"/>
  <c r="K141" i="6"/>
  <c r="K142" i="6"/>
  <c r="K143" i="6"/>
  <c r="K144" i="6"/>
  <c r="K145" i="6"/>
  <c r="K146" i="6"/>
  <c r="K147" i="6"/>
  <c r="K148" i="6"/>
  <c r="K149" i="6"/>
  <c r="K150" i="6"/>
  <c r="K151" i="6"/>
  <c r="K152" i="6"/>
  <c r="K153" i="6"/>
  <c r="K154" i="6"/>
  <c r="K155" i="6"/>
  <c r="K156" i="6"/>
  <c r="K157" i="6"/>
  <c r="K158" i="6"/>
  <c r="K159" i="6"/>
  <c r="K160" i="6"/>
  <c r="K161" i="6"/>
  <c r="K162" i="6"/>
  <c r="K163" i="6"/>
  <c r="K164" i="6"/>
  <c r="K165" i="6"/>
  <c r="K166" i="6"/>
  <c r="K167" i="6"/>
  <c r="K168" i="6"/>
  <c r="K169" i="6"/>
  <c r="K170" i="6"/>
  <c r="K171" i="6"/>
  <c r="K172" i="6"/>
  <c r="K173" i="6"/>
  <c r="K174" i="6"/>
  <c r="K175" i="6"/>
  <c r="K176" i="6"/>
  <c r="K177" i="6"/>
  <c r="K178" i="6"/>
  <c r="K179" i="6"/>
  <c r="K180" i="6"/>
  <c r="K181" i="6"/>
  <c r="K182" i="6"/>
  <c r="K183" i="6"/>
  <c r="K184" i="6"/>
  <c r="K185" i="6"/>
  <c r="K186" i="6"/>
  <c r="K187" i="6"/>
  <c r="K188" i="6"/>
  <c r="K189" i="6"/>
  <c r="K190" i="6"/>
  <c r="K191" i="6"/>
  <c r="K192" i="6"/>
  <c r="K193" i="6"/>
  <c r="K194" i="6"/>
  <c r="K195" i="6"/>
  <c r="K196" i="6"/>
  <c r="K197" i="6"/>
  <c r="K198" i="6"/>
  <c r="K199" i="6"/>
  <c r="K200" i="6"/>
  <c r="K201" i="6"/>
  <c r="K202" i="6"/>
  <c r="K203" i="6"/>
  <c r="K204" i="6"/>
  <c r="K205" i="6"/>
  <c r="K206" i="6"/>
  <c r="K207" i="6"/>
  <c r="K208" i="6"/>
  <c r="K209" i="6"/>
  <c r="K210" i="6"/>
  <c r="K212" i="6"/>
  <c r="K213" i="6"/>
  <c r="K214" i="6"/>
  <c r="K215" i="6"/>
  <c r="K216" i="6"/>
  <c r="K217" i="6"/>
  <c r="K218" i="6"/>
  <c r="K219" i="6"/>
  <c r="K220" i="6"/>
  <c r="K221" i="6"/>
  <c r="K222" i="6"/>
  <c r="K223" i="6"/>
  <c r="K224" i="6"/>
  <c r="K225" i="6"/>
  <c r="K226" i="6"/>
  <c r="K227" i="6"/>
  <c r="K228" i="6"/>
  <c r="K229" i="6"/>
  <c r="K231" i="6"/>
  <c r="K232" i="6"/>
  <c r="K233" i="6"/>
  <c r="K234" i="6"/>
  <c r="K235" i="6"/>
  <c r="K236" i="6"/>
  <c r="K237" i="6"/>
  <c r="K238" i="6"/>
  <c r="K239" i="6"/>
  <c r="K240" i="6"/>
  <c r="K241" i="6"/>
  <c r="K242" i="6"/>
  <c r="K243" i="6"/>
  <c r="K244" i="6"/>
  <c r="K245" i="6"/>
  <c r="K246" i="6"/>
  <c r="K247" i="6"/>
  <c r="K248" i="6"/>
  <c r="K249" i="6"/>
  <c r="K250" i="6"/>
  <c r="K251" i="6"/>
  <c r="K252" i="6"/>
  <c r="K253" i="6"/>
  <c r="K254" i="6"/>
  <c r="K255" i="6"/>
  <c r="K256" i="6"/>
  <c r="K257" i="6"/>
  <c r="K258" i="6"/>
  <c r="K259" i="6"/>
  <c r="K260" i="6"/>
  <c r="K261" i="6"/>
  <c r="K262" i="6"/>
  <c r="K263" i="6"/>
  <c r="K264" i="6"/>
  <c r="K265" i="6"/>
  <c r="K266" i="6"/>
  <c r="K267" i="6"/>
  <c r="K268" i="6"/>
  <c r="K270" i="6"/>
  <c r="K271" i="6"/>
  <c r="K272" i="6"/>
  <c r="K273" i="6"/>
  <c r="K274" i="6"/>
  <c r="K275" i="6"/>
  <c r="K277" i="6"/>
  <c r="K278" i="6"/>
  <c r="K279" i="6"/>
  <c r="K280" i="6"/>
  <c r="K281" i="6"/>
  <c r="K282" i="6"/>
  <c r="K283" i="6"/>
  <c r="K284" i="6"/>
  <c r="K285" i="6"/>
  <c r="K286" i="6"/>
  <c r="K287" i="6"/>
  <c r="K288" i="6"/>
  <c r="K289" i="6"/>
  <c r="K290" i="6"/>
  <c r="K291" i="6"/>
  <c r="K292" i="6"/>
  <c r="K293" i="6"/>
  <c r="K294" i="6"/>
  <c r="K295" i="6"/>
  <c r="K296" i="6"/>
  <c r="K297" i="6"/>
  <c r="K298" i="6"/>
  <c r="K299" i="6"/>
  <c r="J2" i="6"/>
  <c r="I2" i="6"/>
  <c r="H2" i="6"/>
  <c r="G2" i="6"/>
  <c r="F2" i="6"/>
  <c r="E2" i="6"/>
  <c r="D2" i="6"/>
  <c r="C2" i="6"/>
  <c r="B2" i="6"/>
  <c r="A299" i="6"/>
  <c r="A298" i="6"/>
  <c r="A297" i="6"/>
  <c r="A296" i="6"/>
  <c r="A295" i="6"/>
  <c r="A294" i="6"/>
  <c r="A293" i="6"/>
  <c r="A292" i="6"/>
  <c r="A291" i="6"/>
  <c r="A290" i="6"/>
  <c r="A289" i="6"/>
  <c r="A288" i="6"/>
  <c r="A287" i="6"/>
  <c r="A286" i="6"/>
  <c r="A285" i="6"/>
  <c r="A284" i="6"/>
  <c r="A283" i="6"/>
  <c r="A282" i="6"/>
  <c r="A281" i="6"/>
  <c r="A280" i="6"/>
  <c r="A279" i="6"/>
  <c r="A278" i="6"/>
  <c r="A277" i="6"/>
  <c r="A276" i="6"/>
  <c r="A275" i="6"/>
  <c r="A274" i="6"/>
  <c r="A273" i="6"/>
  <c r="A272" i="6"/>
  <c r="A271" i="6"/>
  <c r="A270" i="6"/>
  <c r="A269" i="6"/>
  <c r="A268" i="6"/>
  <c r="A267" i="6"/>
  <c r="A266" i="6"/>
  <c r="A265" i="6"/>
  <c r="A264" i="6"/>
  <c r="A263" i="6"/>
  <c r="A262" i="6"/>
  <c r="A261" i="6"/>
  <c r="A260" i="6"/>
  <c r="A259" i="6"/>
  <c r="A258" i="6"/>
  <c r="A257" i="6"/>
  <c r="A256" i="6"/>
  <c r="A255" i="6"/>
  <c r="A254" i="6"/>
  <c r="A253" i="6"/>
  <c r="A252" i="6"/>
  <c r="A251" i="6"/>
  <c r="A250" i="6"/>
  <c r="A249" i="6"/>
  <c r="A248" i="6"/>
  <c r="A247" i="6"/>
  <c r="A246" i="6"/>
  <c r="A245" i="6"/>
  <c r="A244" i="6"/>
  <c r="A243" i="6"/>
  <c r="A242" i="6"/>
  <c r="A241" i="6"/>
  <c r="A240" i="6"/>
  <c r="A239" i="6"/>
  <c r="A238" i="6"/>
  <c r="A237" i="6"/>
  <c r="A236" i="6"/>
  <c r="A235" i="6"/>
  <c r="A234" i="6"/>
  <c r="A233" i="6"/>
  <c r="A232" i="6"/>
  <c r="A231" i="6"/>
  <c r="A230" i="6"/>
  <c r="A229" i="6"/>
  <c r="A228" i="6"/>
  <c r="A227" i="6"/>
  <c r="A226" i="6"/>
  <c r="A225" i="6"/>
  <c r="A224" i="6"/>
  <c r="A223" i="6"/>
  <c r="A222" i="6"/>
  <c r="A221" i="6"/>
  <c r="A220" i="6"/>
  <c r="A219" i="6"/>
  <c r="A218" i="6"/>
  <c r="A217" i="6"/>
  <c r="A216" i="6"/>
  <c r="A215" i="6"/>
  <c r="A214" i="6"/>
  <c r="A213" i="6"/>
  <c r="A212" i="6"/>
  <c r="A211" i="6"/>
  <c r="A210" i="6"/>
  <c r="A209" i="6"/>
  <c r="A208" i="6"/>
  <c r="A207" i="6"/>
  <c r="A206" i="6"/>
  <c r="A205" i="6"/>
  <c r="A204" i="6"/>
  <c r="A203" i="6"/>
  <c r="A202" i="6"/>
  <c r="A201" i="6"/>
  <c r="A200" i="6"/>
  <c r="A199" i="6"/>
  <c r="A198" i="6"/>
  <c r="A197" i="6"/>
  <c r="A196" i="6"/>
  <c r="A195" i="6"/>
  <c r="A194" i="6"/>
  <c r="A193" i="6"/>
  <c r="A192" i="6"/>
  <c r="A191" i="6"/>
  <c r="A190" i="6"/>
  <c r="A189" i="6"/>
  <c r="A188" i="6"/>
  <c r="A187" i="6"/>
  <c r="A186" i="6"/>
  <c r="A185" i="6"/>
  <c r="A184" i="6"/>
  <c r="A183" i="6"/>
  <c r="A182" i="6"/>
  <c r="A181" i="6"/>
  <c r="A180" i="6"/>
  <c r="A179" i="6"/>
  <c r="A178" i="6"/>
  <c r="A177" i="6"/>
  <c r="A176" i="6"/>
  <c r="A175" i="6"/>
  <c r="A174" i="6"/>
  <c r="A173" i="6"/>
  <c r="A172" i="6"/>
  <c r="A171" i="6"/>
  <c r="A170" i="6"/>
  <c r="A169" i="6"/>
  <c r="A168" i="6"/>
  <c r="A167" i="6"/>
  <c r="A166" i="6"/>
  <c r="A165" i="6"/>
  <c r="A164" i="6"/>
  <c r="A163" i="6"/>
  <c r="A162" i="6"/>
  <c r="A161" i="6"/>
  <c r="A160" i="6"/>
  <c r="A159" i="6"/>
  <c r="A158" i="6"/>
  <c r="A157" i="6"/>
  <c r="A156" i="6"/>
  <c r="A155" i="6"/>
  <c r="A154" i="6"/>
  <c r="A153" i="6"/>
  <c r="A152" i="6"/>
  <c r="A151" i="6"/>
  <c r="A150" i="6"/>
  <c r="A149" i="6"/>
  <c r="A148" i="6"/>
  <c r="A147" i="6"/>
  <c r="A146" i="6"/>
  <c r="A145" i="6"/>
  <c r="A144" i="6"/>
  <c r="A143" i="6"/>
  <c r="A142" i="6"/>
  <c r="A141" i="6"/>
  <c r="A140" i="6"/>
  <c r="A139" i="6"/>
  <c r="A138" i="6"/>
  <c r="A137" i="6"/>
  <c r="A136" i="6"/>
  <c r="A135" i="6"/>
  <c r="A134" i="6"/>
  <c r="A133" i="6"/>
  <c r="A132" i="6"/>
  <c r="A131" i="6"/>
  <c r="A130" i="6"/>
  <c r="A129" i="6"/>
  <c r="A128" i="6"/>
  <c r="A127" i="6"/>
  <c r="A126" i="6"/>
  <c r="A125" i="6"/>
  <c r="A124" i="6"/>
  <c r="A123" i="6"/>
  <c r="A122" i="6"/>
  <c r="A121" i="6"/>
  <c r="A120" i="6"/>
  <c r="A119" i="6"/>
  <c r="A118" i="6"/>
  <c r="A117" i="6"/>
  <c r="A116" i="6"/>
  <c r="A115" i="6"/>
  <c r="A114" i="6"/>
  <c r="A113" i="6"/>
  <c r="A112" i="6"/>
  <c r="A111" i="6"/>
  <c r="A110" i="6"/>
  <c r="A109" i="6"/>
  <c r="A108" i="6"/>
  <c r="A107" i="6"/>
  <c r="A106" i="6"/>
  <c r="A105" i="6"/>
  <c r="A104" i="6"/>
  <c r="A103" i="6"/>
  <c r="A102" i="6"/>
  <c r="A101" i="6"/>
  <c r="A100" i="6"/>
  <c r="A99" i="6"/>
  <c r="A98" i="6"/>
  <c r="A97" i="6"/>
  <c r="A96" i="6"/>
  <c r="A95" i="6"/>
  <c r="A94" i="6"/>
  <c r="A93" i="6"/>
  <c r="A92" i="6"/>
  <c r="A91" i="6"/>
  <c r="A90" i="6"/>
  <c r="A89" i="6"/>
  <c r="A88" i="6"/>
  <c r="A87" i="6"/>
  <c r="A86" i="6"/>
  <c r="A85" i="6"/>
  <c r="A84" i="6"/>
  <c r="A83" i="6"/>
  <c r="A82" i="6"/>
  <c r="A81" i="6"/>
  <c r="A80" i="6"/>
  <c r="A79" i="6"/>
  <c r="A78" i="6"/>
  <c r="A77" i="6"/>
  <c r="A76" i="6"/>
  <c r="A75" i="6"/>
  <c r="A74" i="6"/>
  <c r="A73" i="6"/>
  <c r="A72" i="6"/>
  <c r="A71" i="6"/>
  <c r="A70" i="6"/>
  <c r="A69" i="6"/>
  <c r="A68" i="6"/>
  <c r="A67" i="6"/>
  <c r="A66" i="6"/>
  <c r="A65" i="6"/>
  <c r="A64" i="6"/>
  <c r="A63" i="6"/>
  <c r="A62" i="6"/>
  <c r="A61" i="6"/>
  <c r="A60" i="6"/>
  <c r="A59" i="6"/>
  <c r="A58" i="6"/>
  <c r="A57" i="6"/>
  <c r="A56" i="6"/>
  <c r="A55" i="6"/>
  <c r="A54" i="6"/>
  <c r="A53" i="6"/>
  <c r="A52" i="6"/>
  <c r="A51" i="6"/>
  <c r="A50" i="6"/>
  <c r="A49" i="6"/>
  <c r="A48" i="6"/>
  <c r="A47" i="6"/>
  <c r="A46" i="6"/>
  <c r="A45" i="6"/>
  <c r="A44" i="6"/>
  <c r="A43" i="6"/>
  <c r="A42" i="6"/>
  <c r="A41" i="6"/>
  <c r="A40" i="6"/>
  <c r="A39" i="6"/>
  <c r="A38" i="6"/>
  <c r="A37" i="6"/>
  <c r="A36" i="6"/>
  <c r="A35" i="6"/>
  <c r="A34" i="6"/>
  <c r="A33" i="6"/>
  <c r="A32" i="6"/>
  <c r="A31" i="6"/>
  <c r="A30" i="6"/>
  <c r="A29" i="6"/>
  <c r="A28" i="6"/>
  <c r="A27" i="6"/>
  <c r="A26" i="6"/>
  <c r="A25" i="6"/>
  <c r="A24" i="6"/>
  <c r="A23" i="6"/>
  <c r="A22" i="6"/>
  <c r="A21" i="6"/>
  <c r="A20" i="6"/>
  <c r="A19" i="6"/>
  <c r="A18" i="6"/>
  <c r="A17" i="6"/>
  <c r="A16" i="6"/>
  <c r="A15" i="6"/>
  <c r="A14" i="6"/>
  <c r="A13" i="6"/>
  <c r="A12" i="6"/>
  <c r="A11" i="6"/>
  <c r="A10" i="6"/>
  <c r="A9" i="6"/>
  <c r="A8" i="6"/>
  <c r="A7" i="6"/>
  <c r="A6" i="6"/>
  <c r="A5" i="6"/>
  <c r="A4" i="6"/>
  <c r="A3" i="6"/>
  <c r="A2" i="6"/>
  <c r="D39" i="6" l="1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34" i="6"/>
  <c r="D35" i="6"/>
  <c r="D36" i="6"/>
  <c r="D37" i="6"/>
  <c r="D38" i="6"/>
  <c r="B30" i="6"/>
  <c r="B29" i="6"/>
  <c r="B28" i="6"/>
  <c r="I328" i="2"/>
  <c r="I327" i="2"/>
  <c r="I326" i="2"/>
  <c r="I325" i="2"/>
  <c r="I324" i="2"/>
  <c r="I323" i="2"/>
  <c r="I322" i="2"/>
  <c r="I321" i="2"/>
  <c r="I320" i="2"/>
  <c r="I319" i="2"/>
  <c r="I318" i="2"/>
  <c r="I317" i="2"/>
  <c r="I316" i="2"/>
  <c r="I315" i="2"/>
  <c r="I314" i="2"/>
  <c r="I313" i="2"/>
  <c r="I312" i="2"/>
  <c r="I311" i="2"/>
  <c r="I310" i="2"/>
  <c r="I309" i="2"/>
  <c r="I209" i="2"/>
  <c r="I211" i="2"/>
  <c r="I212" i="2"/>
  <c r="I214" i="2"/>
  <c r="I215" i="2"/>
  <c r="I217" i="2"/>
  <c r="I218" i="2"/>
  <c r="I220" i="2"/>
  <c r="I206" i="2"/>
  <c r="I208" i="2"/>
  <c r="I205" i="2"/>
  <c r="I203" i="2"/>
  <c r="J211" i="2"/>
  <c r="B27" i="6"/>
  <c r="B26" i="6"/>
  <c r="B25" i="6"/>
  <c r="B24" i="6"/>
  <c r="B23" i="6"/>
  <c r="B22" i="6"/>
  <c r="B21" i="6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7" i="6"/>
  <c r="B6" i="6"/>
  <c r="B5" i="6"/>
  <c r="B4" i="6"/>
  <c r="B3" i="6"/>
  <c r="C280" i="2" l="1"/>
  <c r="G5" i="11" l="1"/>
  <c r="F5" i="11"/>
  <c r="E5" i="11"/>
  <c r="J5" i="11"/>
  <c r="R5" i="11" s="1"/>
  <c r="I5" i="11"/>
  <c r="K5" i="11" s="1"/>
  <c r="H5" i="11"/>
  <c r="Q5" i="11" s="1"/>
  <c r="H4" i="11"/>
  <c r="Q4" i="11" s="1"/>
  <c r="H2" i="11"/>
  <c r="L2" i="11" s="1"/>
  <c r="E29" i="1"/>
  <c r="E27" i="1"/>
  <c r="E28" i="1"/>
  <c r="E26" i="1"/>
  <c r="P5" i="11" l="1"/>
  <c r="Q2" i="11"/>
  <c r="A5" i="11"/>
  <c r="A2" i="11"/>
  <c r="A3" i="11"/>
  <c r="AB5" i="11"/>
  <c r="AC5" i="11"/>
  <c r="S5" i="11" l="1"/>
  <c r="AD5" i="11"/>
  <c r="T5" i="11"/>
  <c r="A4" i="11"/>
  <c r="D5" i="11"/>
  <c r="C5" i="11"/>
  <c r="B5" i="11"/>
  <c r="D3" i="11"/>
  <c r="D4" i="11"/>
  <c r="D2" i="11"/>
  <c r="C3" i="11"/>
  <c r="C4" i="11"/>
  <c r="C2" i="11"/>
  <c r="B3" i="11"/>
  <c r="B4" i="11"/>
  <c r="A5" i="7" l="1"/>
  <c r="A4" i="7"/>
  <c r="A3" i="7"/>
  <c r="A2" i="7"/>
  <c r="I4" i="11" l="1"/>
  <c r="P4" i="11" l="1"/>
  <c r="K4" i="11"/>
  <c r="R3" i="8"/>
  <c r="S4" i="8" l="1"/>
  <c r="L5" i="11" s="1"/>
  <c r="S3" i="8"/>
  <c r="R4" i="8"/>
  <c r="M5" i="11" s="1"/>
  <c r="L7" i="8"/>
  <c r="L6" i="8"/>
  <c r="L5" i="8"/>
  <c r="L4" i="8"/>
  <c r="L3" i="8"/>
  <c r="K7" i="8"/>
  <c r="K6" i="8"/>
  <c r="K5" i="8"/>
  <c r="K4" i="8"/>
  <c r="K3" i="8"/>
  <c r="J7" i="8"/>
  <c r="J6" i="8"/>
  <c r="J5" i="8"/>
  <c r="J4" i="8"/>
  <c r="J3" i="8"/>
  <c r="U5" i="11"/>
  <c r="J4" i="11" l="1"/>
  <c r="R4" i="11" s="1"/>
  <c r="AD4" i="11" s="1"/>
  <c r="J3" i="11"/>
  <c r="R3" i="11" s="1"/>
  <c r="J2" i="11"/>
  <c r="R2" i="11" s="1"/>
  <c r="I3" i="11"/>
  <c r="K3" i="11" s="1"/>
  <c r="I2" i="11"/>
  <c r="K2" i="11" s="1"/>
  <c r="H3" i="11"/>
  <c r="Q3" i="11" s="1"/>
  <c r="G4" i="11"/>
  <c r="G3" i="11"/>
  <c r="G2" i="11"/>
  <c r="F4" i="11"/>
  <c r="F3" i="11"/>
  <c r="F2" i="11"/>
  <c r="E4" i="11"/>
  <c r="E3" i="11"/>
  <c r="E2" i="11"/>
  <c r="X5" i="11"/>
  <c r="Z5" i="11"/>
  <c r="AA5" i="11"/>
  <c r="W5" i="11"/>
  <c r="V5" i="11"/>
  <c r="Y5" i="11"/>
  <c r="P3" i="11" l="1"/>
  <c r="AD3" i="11" s="1"/>
  <c r="P2" i="11"/>
  <c r="L4" i="11"/>
  <c r="L3" i="11"/>
  <c r="K8" i="11" s="1"/>
  <c r="M4" i="11"/>
  <c r="M3" i="11"/>
  <c r="M2" i="11"/>
  <c r="AB4" i="11"/>
  <c r="W2" i="11"/>
  <c r="X3" i="11"/>
  <c r="Y3" i="11"/>
  <c r="V3" i="11"/>
  <c r="U2" i="11"/>
  <c r="Z2" i="11"/>
  <c r="Z4" i="11"/>
  <c r="AA4" i="11"/>
  <c r="U4" i="11"/>
  <c r="Y2" i="11"/>
  <c r="X4" i="11"/>
  <c r="U3" i="11"/>
  <c r="V4" i="11"/>
  <c r="X2" i="11"/>
  <c r="Y4" i="11"/>
  <c r="V2" i="11"/>
  <c r="W3" i="11"/>
  <c r="W4" i="11"/>
  <c r="AA3" i="11"/>
  <c r="AA2" i="11"/>
  <c r="Z3" i="11"/>
  <c r="AC3" i="11"/>
  <c r="AC4" i="11"/>
  <c r="AC2" i="11"/>
  <c r="S2" i="11" l="1"/>
  <c r="P8" i="11"/>
  <c r="T2" i="11"/>
  <c r="AD2" i="11"/>
  <c r="AD8" i="11" s="1"/>
  <c r="AB2" i="11"/>
  <c r="AC8" i="11"/>
  <c r="S4" i="11"/>
  <c r="S3" i="11"/>
  <c r="O2" i="11"/>
  <c r="O4" i="11"/>
  <c r="I28" i="1" s="1"/>
  <c r="T3" i="11"/>
  <c r="O5" i="11"/>
  <c r="O3" i="11"/>
  <c r="T4" i="11"/>
  <c r="AB3" i="11"/>
  <c r="I27" i="1" l="1"/>
  <c r="C9" i="11"/>
  <c r="I26" i="1"/>
  <c r="B13" i="11"/>
  <c r="I29" i="1"/>
  <c r="E13" i="11"/>
  <c r="C13" i="11"/>
  <c r="D13" i="11"/>
  <c r="C14" i="11"/>
  <c r="D14" i="11"/>
  <c r="E14" i="11"/>
  <c r="B14" i="11"/>
  <c r="AB8" i="11"/>
  <c r="T8" i="11"/>
  <c r="C15" i="11"/>
  <c r="H27" i="1" s="1"/>
  <c r="N3" i="11"/>
  <c r="C10" i="11"/>
  <c r="C11" i="11"/>
  <c r="C12" i="11"/>
  <c r="E15" i="11"/>
  <c r="E11" i="11"/>
  <c r="E10" i="11"/>
  <c r="E9" i="11"/>
  <c r="E12" i="11"/>
  <c r="D9" i="11"/>
  <c r="D12" i="11"/>
  <c r="D15" i="11"/>
  <c r="H28" i="1" s="1"/>
  <c r="J28" i="1" s="1"/>
  <c r="D11" i="11"/>
  <c r="D10" i="11"/>
  <c r="N4" i="11"/>
  <c r="B11" i="11"/>
  <c r="B12" i="11"/>
  <c r="S8" i="11"/>
  <c r="N5" i="11"/>
  <c r="O8" i="11"/>
  <c r="B9" i="11"/>
  <c r="N2" i="11"/>
  <c r="B10" i="11"/>
  <c r="B15" i="11"/>
  <c r="I5" i="1" l="1"/>
  <c r="J12" i="1" s="1"/>
  <c r="J27" i="1"/>
  <c r="I12" i="1"/>
  <c r="Q8" i="11"/>
  <c r="F15" i="11"/>
  <c r="H29" i="1"/>
  <c r="J29" i="1" s="1"/>
  <c r="I26" i="11"/>
  <c r="H26" i="1"/>
  <c r="F9" i="11"/>
  <c r="F10" i="11"/>
  <c r="N8" i="11"/>
  <c r="F14" i="11"/>
  <c r="F13" i="11"/>
  <c r="F12" i="11"/>
  <c r="F11" i="11"/>
  <c r="H32" i="1" l="1"/>
  <c r="F5" i="1"/>
  <c r="J26" i="1"/>
  <c r="I32" i="1" s="1"/>
  <c r="K5" i="1" l="1"/>
  <c r="L12" i="1" l="1"/>
  <c r="K12" i="1"/>
</calcChain>
</file>

<file path=xl/connections.xml><?xml version="1.0" encoding="utf-8"?>
<connections xmlns="http://schemas.openxmlformats.org/spreadsheetml/2006/main">
  <connection id="1" name="Connexion" type="4" refreshedVersion="4" background="1" saveData="1">
    <webPr sourceData="1" parsePre="1" consecutive="1" xl2000="1" url="http://www.xe.com/fr/currencyconverter/convert/?From=USD&amp;To=EUR" htmlTables="1"/>
  </connection>
  <connection id="2" name="Connexion1" type="4" refreshedVersion="4" background="1" saveData="1">
    <webPr sourceData="1" parsePre="1" consecutive="1" xl2000="1" url="http://www.cnr.fr/Indices-Statistiques/Frigo-LD-40T/Referentiel-de-prix-de-revient" htmlTables="1">
      <tables count="1">
        <x v="9"/>
      </tables>
    </webPr>
  </connection>
  <connection id="3" name="Connexion2" type="4" refreshedVersion="4" background="1" saveData="1">
    <webPr sourceData="1" parsePre="1" consecutive="1" xl2000="1" url="http://www.cnr.fr/Indices-Statistiques/Longue-distance-40T/Referentiel-prix-de-revient" htmlTables="1">
      <tables count="1">
        <x v="10"/>
      </tables>
    </webPr>
  </connection>
</connections>
</file>

<file path=xl/sharedStrings.xml><?xml version="1.0" encoding="utf-8"?>
<sst xmlns="http://schemas.openxmlformats.org/spreadsheetml/2006/main" count="1537" uniqueCount="385">
  <si>
    <t>LIEN</t>
  </si>
  <si>
    <t>Terme journalier €</t>
  </si>
  <si>
    <t>Terme Horaire €</t>
  </si>
  <si>
    <t>Terme kilometrique avec péage €</t>
  </si>
  <si>
    <t>RATIO US $ / €</t>
  </si>
  <si>
    <t>Ratio AUSTRALIAN $ / €</t>
  </si>
  <si>
    <t>Ratio Brazilian real / €</t>
  </si>
  <si>
    <t>Ratio Chinese Yuan Renminbi / €</t>
  </si>
  <si>
    <t>Ratio South-Korean WON / €</t>
  </si>
  <si>
    <t>Ratio Yen / €</t>
  </si>
  <si>
    <t>Ratio vietnamien Dong / €</t>
  </si>
  <si>
    <t>Ratio thai bath / €</t>
  </si>
  <si>
    <t>Ratio Singapore Dollar / €</t>
  </si>
  <si>
    <t>Ratio Malaysian Ringgit / €</t>
  </si>
  <si>
    <t>Ratio Omani Rial / €</t>
  </si>
  <si>
    <t>Ratio Hong Kond $ / €</t>
  </si>
  <si>
    <t>New Taiwan $ / €</t>
  </si>
  <si>
    <t>Ratio Indian Rupee / €</t>
  </si>
  <si>
    <t>Ratio Norvegian Krone / €</t>
  </si>
  <si>
    <t>Ratio New Zealand $ / €</t>
  </si>
  <si>
    <t>Pays</t>
  </si>
  <si>
    <t>Partie en camion</t>
  </si>
  <si>
    <t>Partie en bateau</t>
  </si>
  <si>
    <t>Liste des Incotermes</t>
  </si>
  <si>
    <t>Nom du site de livraison</t>
  </si>
  <si>
    <t>Adresse</t>
  </si>
  <si>
    <t>Distance a parcourir (Km)</t>
  </si>
  <si>
    <t>Temps de trajet (h)</t>
  </si>
  <si>
    <t>Cout péage (€)</t>
  </si>
  <si>
    <t>Nom du port de Départ/Livraison</t>
  </si>
  <si>
    <t>Pays d'arrivé</t>
  </si>
  <si>
    <t>Port d'arrivé</t>
  </si>
  <si>
    <t>EXW</t>
  </si>
  <si>
    <t>FAS (Maritime)</t>
  </si>
  <si>
    <t>Route uniquement</t>
  </si>
  <si>
    <t>FOB (Maritime)</t>
  </si>
  <si>
    <t>CFR (Maritime)</t>
  </si>
  <si>
    <t>CIF (Maritime)</t>
  </si>
  <si>
    <t>DAT (Multimodal)</t>
  </si>
  <si>
    <t>Coût de manutention au port de départ</t>
  </si>
  <si>
    <t>Coût du Conteneur standar 20'</t>
  </si>
  <si>
    <t>Coût du Conteneur standar 40'</t>
  </si>
  <si>
    <t>Distance à parcourir (Km)</t>
  </si>
  <si>
    <t>Coût de l'Open Top 20'</t>
  </si>
  <si>
    <t>Coût de l'Open Top 40'</t>
  </si>
  <si>
    <t>Coût du Conteneur Flat Rack 20'</t>
  </si>
  <si>
    <t>Coût du Conteneur Flat Rack 40'</t>
  </si>
  <si>
    <t>Coût du Conteneur High Cube PalletWide 40'</t>
  </si>
  <si>
    <t>Frais additionnel</t>
  </si>
  <si>
    <t>Frais de manutention du port d'arrivé</t>
  </si>
  <si>
    <t>Type de camion</t>
  </si>
  <si>
    <t>Surface au sol (m²)</t>
  </si>
  <si>
    <t>Nombre de caisse</t>
  </si>
  <si>
    <t>Port de départ</t>
  </si>
  <si>
    <t>Port de Marseille</t>
  </si>
  <si>
    <t>Alexandrie</t>
  </si>
  <si>
    <t>Valeurs</t>
  </si>
  <si>
    <t>Somme de Coût 20' Standard (€)</t>
  </si>
  <si>
    <t>Somme de Coût 40' Standard (€)</t>
  </si>
  <si>
    <t>Somme de Cout 20' Open Top (€)</t>
  </si>
  <si>
    <t>Somme de Cout 40' Open Top (€)</t>
  </si>
  <si>
    <t>Somme de Coût 20' Flat Rack</t>
  </si>
  <si>
    <t>Somme de Coût 40' Flat Rack</t>
  </si>
  <si>
    <t>Somme de Coût 40' High Cube PalletWide (€)</t>
  </si>
  <si>
    <t>Port d'Anvers</t>
  </si>
  <si>
    <t>Somme de Frais additionnel (€)</t>
  </si>
  <si>
    <t>Somme de Dont - Frais de manutention arrivé</t>
  </si>
  <si>
    <t>Port du Havre</t>
  </si>
  <si>
    <t>Port de Rotterdam</t>
  </si>
  <si>
    <t>Port de Fos Sur Mer</t>
  </si>
  <si>
    <t>Données : ports fréquemment utilisé</t>
  </si>
  <si>
    <t>Belgique</t>
  </si>
  <si>
    <t>Antwerp Port House: Entrepotkaai 1, 2000 Antwerp</t>
  </si>
  <si>
    <t>France</t>
  </si>
  <si>
    <t>13226, 23 Place de la Joliette, 13002 Marseille</t>
  </si>
  <si>
    <t>Terre Plein de la Barre 76600 Le Havre</t>
  </si>
  <si>
    <t>Pays Bas</t>
  </si>
  <si>
    <t xml:space="preserve">Luxembourg Weg No. 2, 3198 LG Europoort, Pays Bas </t>
  </si>
  <si>
    <t>13230 Port-Saint-Louis-du-Rhône</t>
  </si>
  <si>
    <t>Données : Coût de transport en bateau</t>
  </si>
  <si>
    <t>Coût 20' Standard (€)</t>
  </si>
  <si>
    <t>Coût 40' Standard (€)</t>
  </si>
  <si>
    <t>Coût 40' High Cube PalletWide (€)</t>
  </si>
  <si>
    <t>Cout 40' Open Top (€)</t>
  </si>
  <si>
    <t>Cout 20' Open Top (€)</t>
  </si>
  <si>
    <t>Coût 20' Flat Rack</t>
  </si>
  <si>
    <t>Coût 40' Flat Rack</t>
  </si>
  <si>
    <t>Frais additionnel (€)</t>
  </si>
  <si>
    <t>Dont - Frais de manutention arrivé</t>
  </si>
  <si>
    <t>Indicatif du pays</t>
  </si>
  <si>
    <t>Arabie Saudite</t>
  </si>
  <si>
    <t>SA</t>
  </si>
  <si>
    <t>Dammam</t>
  </si>
  <si>
    <t>Jeddah</t>
  </si>
  <si>
    <t>Argentine</t>
  </si>
  <si>
    <t>AR</t>
  </si>
  <si>
    <t>Buenos Aires</t>
  </si>
  <si>
    <t>Zarate</t>
  </si>
  <si>
    <t>Australie</t>
  </si>
  <si>
    <t>AU</t>
  </si>
  <si>
    <t>Adelaide</t>
  </si>
  <si>
    <t>Brisbane</t>
  </si>
  <si>
    <t>Fremantle</t>
  </si>
  <si>
    <t>Espagne</t>
  </si>
  <si>
    <t>Melbourne</t>
  </si>
  <si>
    <t>Sydney</t>
  </si>
  <si>
    <t>Finlande</t>
  </si>
  <si>
    <t>BR</t>
  </si>
  <si>
    <t>Salvador di bahia</t>
  </si>
  <si>
    <t>Rio de Janeiro</t>
  </si>
  <si>
    <t>Rio Grande</t>
  </si>
  <si>
    <t>CL</t>
  </si>
  <si>
    <t>Valparaiso</t>
  </si>
  <si>
    <t>Iquique</t>
  </si>
  <si>
    <t>Chine</t>
  </si>
  <si>
    <t>HK</t>
  </si>
  <si>
    <t>Hong Kong</t>
  </si>
  <si>
    <t>CN</t>
  </si>
  <si>
    <t>Shanghai</t>
  </si>
  <si>
    <t>Qingdao</t>
  </si>
  <si>
    <t>Dalian</t>
  </si>
  <si>
    <t>Colombie</t>
  </si>
  <si>
    <t>CO</t>
  </si>
  <si>
    <t>Buenaventura</t>
  </si>
  <si>
    <t>DJ</t>
  </si>
  <si>
    <t>Djibouti</t>
  </si>
  <si>
    <t>KE</t>
  </si>
  <si>
    <t>Mombassa</t>
  </si>
  <si>
    <t>SD</t>
  </si>
  <si>
    <t>Port Soudan</t>
  </si>
  <si>
    <t>CI</t>
  </si>
  <si>
    <t>Abidjan</t>
  </si>
  <si>
    <t>DZ</t>
  </si>
  <si>
    <t>Alger</t>
  </si>
  <si>
    <t>AO</t>
  </si>
  <si>
    <t>Luanda</t>
  </si>
  <si>
    <t>CG</t>
  </si>
  <si>
    <t>Pointe Noire</t>
  </si>
  <si>
    <t>GA</t>
  </si>
  <si>
    <t>Port Gentil</t>
  </si>
  <si>
    <t>MA</t>
  </si>
  <si>
    <t>Tanger</t>
  </si>
  <si>
    <t>Corée du sud</t>
  </si>
  <si>
    <t>KR</t>
  </si>
  <si>
    <t>Busan</t>
  </si>
  <si>
    <t>Incheon</t>
  </si>
  <si>
    <t>Egypte</t>
  </si>
  <si>
    <t>EG</t>
  </si>
  <si>
    <t>Equateur</t>
  </si>
  <si>
    <t>EC</t>
  </si>
  <si>
    <t>Guayaquil</t>
  </si>
  <si>
    <t>ES</t>
  </si>
  <si>
    <t>Barcelone</t>
  </si>
  <si>
    <t>Valence</t>
  </si>
  <si>
    <t>FI</t>
  </si>
  <si>
    <t>Helsinki</t>
  </si>
  <si>
    <t>Kotka</t>
  </si>
  <si>
    <t>Rauma</t>
  </si>
  <si>
    <t>Honduras</t>
  </si>
  <si>
    <t>HN</t>
  </si>
  <si>
    <t>Puerto Cortes</t>
  </si>
  <si>
    <t>Inde</t>
  </si>
  <si>
    <t>IN</t>
  </si>
  <si>
    <t>Chennai-Ennore</t>
  </si>
  <si>
    <t>Haldia</t>
  </si>
  <si>
    <t>Vishakapatnam</t>
  </si>
  <si>
    <t>Indonesie</t>
  </si>
  <si>
    <t>ID</t>
  </si>
  <si>
    <t>Jakarta</t>
  </si>
  <si>
    <t>Makassar</t>
  </si>
  <si>
    <t>Surabaya</t>
  </si>
  <si>
    <t>Iran</t>
  </si>
  <si>
    <t>IR</t>
  </si>
  <si>
    <t>Bandar Shahid Rajaee</t>
  </si>
  <si>
    <t>Japon</t>
  </si>
  <si>
    <t>JP</t>
  </si>
  <si>
    <t>Kobe-Osaka</t>
  </si>
  <si>
    <t xml:space="preserve">Moji / Kitakyushu </t>
  </si>
  <si>
    <t>Nagoya</t>
  </si>
  <si>
    <t>Tokyo</t>
  </si>
  <si>
    <t>Tomakomai</t>
  </si>
  <si>
    <t>Libye</t>
  </si>
  <si>
    <t>LY</t>
  </si>
  <si>
    <t>Tripoli</t>
  </si>
  <si>
    <t>Malaysie</t>
  </si>
  <si>
    <t>MY</t>
  </si>
  <si>
    <t>Port Kelang</t>
  </si>
  <si>
    <t>Martinique</t>
  </si>
  <si>
    <t>MQ</t>
  </si>
  <si>
    <t>Fort de France</t>
  </si>
  <si>
    <t>Mexique</t>
  </si>
  <si>
    <t>MX</t>
  </si>
  <si>
    <t>Manzanillo</t>
  </si>
  <si>
    <t>Veracruz</t>
  </si>
  <si>
    <t>Mozanbique</t>
  </si>
  <si>
    <t>MZ</t>
  </si>
  <si>
    <t>Nacala</t>
  </si>
  <si>
    <t>Norvege</t>
  </si>
  <si>
    <t>NO</t>
  </si>
  <si>
    <t>Brevik</t>
  </si>
  <si>
    <t>Oslo</t>
  </si>
  <si>
    <t>Nouvelle-Zellande</t>
  </si>
  <si>
    <t>NZ</t>
  </si>
  <si>
    <t>Auckland</t>
  </si>
  <si>
    <t>Oman</t>
  </si>
  <si>
    <t>OM</t>
  </si>
  <si>
    <t>Salalah</t>
  </si>
  <si>
    <t>Pakistant</t>
  </si>
  <si>
    <t>PK</t>
  </si>
  <si>
    <t>Karachi</t>
  </si>
  <si>
    <t>Port Qasim</t>
  </si>
  <si>
    <t>Panama</t>
  </si>
  <si>
    <t>PA</t>
  </si>
  <si>
    <t>Manzanillo, Pa</t>
  </si>
  <si>
    <t>PE</t>
  </si>
  <si>
    <t>Paita</t>
  </si>
  <si>
    <t>Pérou</t>
  </si>
  <si>
    <t>Callao</t>
  </si>
  <si>
    <t>Russie</t>
  </si>
  <si>
    <t>RU</t>
  </si>
  <si>
    <t>Philippines</t>
  </si>
  <si>
    <t>PH</t>
  </si>
  <si>
    <t>Manille</t>
  </si>
  <si>
    <t>Puerto Rico</t>
  </si>
  <si>
    <t>PR</t>
  </si>
  <si>
    <t>San Juan</t>
  </si>
  <si>
    <t>Kaliningrad</t>
  </si>
  <si>
    <t>Saint-Pétersbourg</t>
  </si>
  <si>
    <t>UST'-Luga</t>
  </si>
  <si>
    <t>Vladivostock</t>
  </si>
  <si>
    <t>Vostochny</t>
  </si>
  <si>
    <t>Singapour</t>
  </si>
  <si>
    <t>SG</t>
  </si>
  <si>
    <t>Taiwan</t>
  </si>
  <si>
    <t>TW</t>
  </si>
  <si>
    <t>Taichung</t>
  </si>
  <si>
    <t>Tanzanie</t>
  </si>
  <si>
    <t>TZ</t>
  </si>
  <si>
    <t>Zanzibar</t>
  </si>
  <si>
    <t>Thailande</t>
  </si>
  <si>
    <t>TH</t>
  </si>
  <si>
    <t>Bangkok</t>
  </si>
  <si>
    <t>US</t>
  </si>
  <si>
    <t>Houston</t>
  </si>
  <si>
    <t>Miami</t>
  </si>
  <si>
    <t>New York</t>
  </si>
  <si>
    <t>Nouvelle Orleans</t>
  </si>
  <si>
    <t>Savannah</t>
  </si>
  <si>
    <t>Venezuela</t>
  </si>
  <si>
    <t>VE</t>
  </si>
  <si>
    <t>Puerto Cabello</t>
  </si>
  <si>
    <t>Vietnam</t>
  </si>
  <si>
    <t>VN</t>
  </si>
  <si>
    <t>Haiphong</t>
  </si>
  <si>
    <t>Ho Chi Minh</t>
  </si>
  <si>
    <t>Yemen</t>
  </si>
  <si>
    <t>YE</t>
  </si>
  <si>
    <t>Aden</t>
  </si>
  <si>
    <t>Moyenne frais de manutention arrivé (si pas de valeur dans mon tableau)</t>
  </si>
  <si>
    <t>Transport France</t>
  </si>
  <si>
    <t>Transport Europe</t>
  </si>
  <si>
    <t>FCA (Routier)</t>
  </si>
  <si>
    <t>DAP (Routier) Europe Uniquement</t>
  </si>
  <si>
    <t>Incoterme/type d'envoie</t>
  </si>
  <si>
    <t>Coût de revient camion (€)</t>
  </si>
  <si>
    <t>Type de D'envoie</t>
  </si>
  <si>
    <t>SEMI</t>
  </si>
  <si>
    <t>Surbaissé 4 essieux</t>
  </si>
  <si>
    <t>Incoterm / Type d'envoie</t>
  </si>
  <si>
    <t>mode de transport</t>
  </si>
  <si>
    <t>cout du transport</t>
  </si>
  <si>
    <t xml:space="preserve"> </t>
  </si>
  <si>
    <r>
      <t xml:space="preserve">Coût de transport Bateau (€) </t>
    </r>
    <r>
      <rPr>
        <b/>
        <i/>
        <u/>
        <sz val="11"/>
        <color theme="1"/>
        <rFont val="Times New Roman"/>
        <family val="1"/>
      </rPr>
      <t>hors Manutention</t>
    </r>
  </si>
  <si>
    <t>Cout manutention port de départ</t>
  </si>
  <si>
    <t>Données camoins</t>
  </si>
  <si>
    <t>Nombre de Camion (Ratio Surface)</t>
  </si>
  <si>
    <t>Nombre de Camion (Ratio volume)</t>
  </si>
  <si>
    <t>Nombre de Camion (Ratio masse)</t>
  </si>
  <si>
    <t>CU (kg)</t>
  </si>
  <si>
    <t>SURFACE (m²)</t>
  </si>
  <si>
    <t>volume (m^3)</t>
  </si>
  <si>
    <t>L (m)</t>
  </si>
  <si>
    <t>l  (m)</t>
  </si>
  <si>
    <t>H  (m)</t>
  </si>
  <si>
    <t>Routier-Maritime</t>
  </si>
  <si>
    <t>Données conteneur</t>
  </si>
  <si>
    <t>Nombre de Conteneur (Ratio masse)</t>
  </si>
  <si>
    <t>Nombre de Conteneur (Ratio volume)</t>
  </si>
  <si>
    <t>Nombre de Conteneur (Ratio Surface)</t>
  </si>
  <si>
    <t>CAMION STANDARD</t>
  </si>
  <si>
    <t>CAMION SURBAISSEE</t>
  </si>
  <si>
    <t>Marchandise nécesitant un transport en surbaissée/plateau</t>
  </si>
  <si>
    <r>
      <t xml:space="preserve">Montant du transport total ( </t>
    </r>
    <r>
      <rPr>
        <sz val="28"/>
        <color theme="1"/>
        <rFont val="Calibri"/>
        <family val="2"/>
      </rPr>
      <t>€ )</t>
    </r>
  </si>
  <si>
    <t>Marchandise nécessitant un transport standard</t>
  </si>
  <si>
    <t>Terme kilométrique avec péages (CK)</t>
  </si>
  <si>
    <t>(1 km parcouru) CK</t>
  </si>
  <si>
    <t>(0,353 € Hors péage)</t>
  </si>
  <si>
    <t>Terme journalier (CV + CS)</t>
  </si>
  <si>
    <t>(coût de véhicule + coût de structure) CV + CS</t>
  </si>
  <si>
    <t>Terme horaire</t>
  </si>
  <si>
    <t>(1 heure de temps de service) CC/h</t>
  </si>
  <si>
    <t>(0,355 € Hors péage)</t>
  </si>
  <si>
    <r>
      <t xml:space="preserve">Données exporter </t>
    </r>
    <r>
      <rPr>
        <b/>
        <i/>
        <u/>
        <sz val="48"/>
        <color theme="1"/>
        <rFont val="Times New Roman"/>
        <family val="1"/>
      </rPr>
      <t>automatiquement</t>
    </r>
    <r>
      <rPr>
        <b/>
        <i/>
        <u/>
        <sz val="20"/>
        <color theme="1"/>
        <rFont val="Times New Roman"/>
        <family val="1"/>
      </rPr>
      <t xml:space="preserve"> relatives au camion</t>
    </r>
  </si>
  <si>
    <r>
      <t xml:space="preserve">Données </t>
    </r>
    <r>
      <rPr>
        <b/>
        <i/>
        <u/>
        <sz val="36"/>
        <color theme="1"/>
        <rFont val="Times New Roman"/>
        <family val="1"/>
      </rPr>
      <t>à exporter</t>
    </r>
    <r>
      <rPr>
        <b/>
        <i/>
        <u/>
        <sz val="20"/>
        <color theme="1"/>
        <rFont val="Times New Roman"/>
        <family val="1"/>
      </rPr>
      <t xml:space="preserve"> relatives a la monnaie</t>
    </r>
  </si>
  <si>
    <t>Poids (kg)</t>
  </si>
  <si>
    <t>Marchandise hors gabari</t>
  </si>
  <si>
    <t>Marchandise standard</t>
  </si>
  <si>
    <t>transformateur d'essaie</t>
  </si>
  <si>
    <t>Outillage</t>
  </si>
  <si>
    <t>Envoie au même endroit/même façon</t>
  </si>
  <si>
    <t>oui</t>
  </si>
  <si>
    <t>non</t>
  </si>
  <si>
    <t>Données marchandise pour calcul des cout de transport</t>
  </si>
  <si>
    <t>moyenne des tailles de conteuneur de 40' tout type</t>
  </si>
  <si>
    <t>Coût empotage</t>
  </si>
  <si>
    <t>Fos sur mer</t>
  </si>
  <si>
    <t xml:space="preserve">Données : Coût de transport en bateau rentrer les données brute en euro/$/ ….. </t>
  </si>
  <si>
    <t>EN $ dans CMA-CGM</t>
  </si>
  <si>
    <t>EN EUR DANS CMA-CGM</t>
  </si>
  <si>
    <t>$</t>
  </si>
  <si>
    <t>Brezil</t>
  </si>
  <si>
    <t>Chili</t>
  </si>
  <si>
    <t>Afrique</t>
  </si>
  <si>
    <t>USA</t>
  </si>
  <si>
    <t>(Tous)</t>
  </si>
  <si>
    <t>Coût du transport MARITIME</t>
  </si>
  <si>
    <t>Coût du transport ROUTIER</t>
  </si>
  <si>
    <t>Frais d'empotage au port marchandise standard</t>
  </si>
  <si>
    <t>Frais d'empotage au port marchandise hor gabari</t>
  </si>
  <si>
    <t>NOMBRE TOTAL DE CONTENEUR</t>
  </si>
  <si>
    <t>NOMBRE TOTAL DE CAMION</t>
  </si>
  <si>
    <t>SOUS TOTAL CAMION</t>
  </si>
  <si>
    <t>SOUS TOTAL BATEAU hors manu</t>
  </si>
  <si>
    <t>SOUS TOTAL MANUTENTION PORT DEPART</t>
  </si>
  <si>
    <t>SOUS TOTAL FAIS ADDITIONNEL</t>
  </si>
  <si>
    <t>SOUS TOTAL FRAIS MANU ARRIVER</t>
  </si>
  <si>
    <t>SOUS TOTAL EMPOTAGE</t>
  </si>
  <si>
    <t>SOUS TOTAL ASSURANCE POUR CIF</t>
  </si>
  <si>
    <r>
      <t>Coût Assurance Transport Principal</t>
    </r>
    <r>
      <rPr>
        <b/>
        <sz val="11"/>
        <color theme="1"/>
        <rFont val="Times New Roman"/>
        <family val="1"/>
      </rPr>
      <t xml:space="preserve"> CIF (</t>
    </r>
    <r>
      <rPr>
        <sz val="11"/>
        <color theme="1"/>
        <rFont val="Times New Roman"/>
        <family val="1"/>
      </rPr>
      <t>€)</t>
    </r>
  </si>
  <si>
    <t>cout total</t>
  </si>
  <si>
    <t>COUT FCA</t>
  </si>
  <si>
    <t>COUT FAS</t>
  </si>
  <si>
    <t>COUT FOB</t>
  </si>
  <si>
    <t>COUT CFR</t>
  </si>
  <si>
    <t>COUT CIF</t>
  </si>
  <si>
    <t>COUT DAT</t>
  </si>
  <si>
    <t>COUT DAP</t>
  </si>
  <si>
    <t>TOTAL</t>
  </si>
  <si>
    <t>Partie en routier ( € )</t>
  </si>
  <si>
    <t>Partie en Maritime ( € )</t>
  </si>
  <si>
    <t>Montant reel du transport total ( € )</t>
  </si>
  <si>
    <t>Cout reel routier ( € )</t>
  </si>
  <si>
    <t>Cout reel maritime ( € )</t>
  </si>
  <si>
    <t>MON APPLICATION</t>
  </si>
  <si>
    <t>DIVER FRAIS DE DOUANE/BL/VISA routier</t>
  </si>
  <si>
    <t>DIVER FRAIS DE DOUANE/BL/VISAmaritime</t>
  </si>
  <si>
    <t>VALEURS REELLES</t>
  </si>
  <si>
    <t>MES VALEURS</t>
  </si>
  <si>
    <t>EN MONAIE DU PAYS</t>
  </si>
  <si>
    <t>PAS PRECISER AU MOMENT DE LA PREMI7RE MISE A JOUR OU EN EURO</t>
  </si>
  <si>
    <t>ECART REELE/MOI</t>
  </si>
  <si>
    <t>ECART REELLE/(MOI + DIVERS)</t>
  </si>
  <si>
    <t>Légende des couleurs</t>
  </si>
  <si>
    <t>1,00 USD</t>
  </si>
  <si>
    <t>=</t>
  </si>
  <si>
    <t>0,869831 EUR</t>
  </si>
  <si>
    <t>Dollar des États-Unis</t>
  </si>
  <si>
    <t>↔</t>
  </si>
  <si>
    <t>Euro</t>
  </si>
  <si>
    <t>1 USD = 0,869831 EUR</t>
  </si>
  <si>
    <t>1 EUR = 1,14965 USD</t>
  </si>
  <si>
    <t xml:space="preserve">Actualisation automatique 15x </t>
  </si>
  <si>
    <t>USD</t>
  </si>
  <si>
    <t>EUR</t>
  </si>
  <si>
    <t>GBP</t>
  </si>
  <si>
    <t>INR</t>
  </si>
  <si>
    <t>AUD</t>
  </si>
  <si>
    <t>CAD</t>
  </si>
  <si>
    <t>ZAR</t>
  </si>
  <si>
    <t>NZD</t>
  </si>
  <si>
    <t>JPY</t>
  </si>
  <si>
    <t>1 USD</t>
  </si>
  <si>
    <t>Inverse :</t>
  </si>
  <si>
    <t>1 EUR</t>
  </si>
  <si>
    <r>
      <t xml:space="preserve">Données monaitaires exporter </t>
    </r>
    <r>
      <rPr>
        <b/>
        <i/>
        <u/>
        <sz val="48"/>
        <color theme="1"/>
        <rFont val="Times New Roman"/>
        <family val="1"/>
      </rPr>
      <t>automatiquement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</si>
</sst>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\ &quot;€&quot;;[Red]\-#,##0.000\ &quot;€&quot;"/>
    <numFmt numFmtId="165" formatCode="0.0%"/>
  </numFmts>
  <fonts count="39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b/>
      <sz val="28"/>
      <color rgb="FFDD0806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u/>
      <sz val="20"/>
      <color theme="1"/>
      <name val="Times New Roman"/>
      <family val="1"/>
    </font>
    <font>
      <u/>
      <sz val="12"/>
      <color theme="10"/>
      <name val="Calibri"/>
      <family val="2"/>
      <scheme val="minor"/>
    </font>
    <font>
      <u/>
      <sz val="12"/>
      <color theme="10"/>
      <name val="Times New Roman"/>
      <family val="1"/>
    </font>
    <font>
      <b/>
      <sz val="22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rgb="FF222222"/>
      <name val="Times New Roman"/>
      <family val="1"/>
    </font>
    <font>
      <sz val="16"/>
      <color theme="1"/>
      <name val="Times New Roman"/>
      <family val="1"/>
    </font>
    <font>
      <b/>
      <sz val="22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6"/>
      <color rgb="FFFF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i/>
      <u/>
      <sz val="11"/>
      <color theme="1"/>
      <name val="Times New Roman"/>
      <family val="1"/>
    </font>
    <font>
      <sz val="18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8"/>
      <color theme="1"/>
      <name val="Times New Roman"/>
      <family val="1"/>
    </font>
    <font>
      <sz val="28"/>
      <color theme="1"/>
      <name val="Calibri"/>
      <family val="2"/>
    </font>
    <font>
      <sz val="14"/>
      <color theme="1"/>
      <name val="Times New Roman"/>
      <family val="1"/>
    </font>
    <font>
      <u/>
      <sz val="14"/>
      <color theme="10"/>
      <name val="Times New Roman"/>
      <family val="1"/>
    </font>
    <font>
      <b/>
      <i/>
      <u/>
      <sz val="36"/>
      <color theme="1"/>
      <name val="Times New Roman"/>
      <family val="1"/>
    </font>
    <font>
      <b/>
      <i/>
      <u/>
      <sz val="48"/>
      <color theme="1"/>
      <name val="Times New Roman"/>
      <family val="1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45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6"/>
      <color theme="1"/>
      <name val="Times New Roman"/>
      <family val="1"/>
    </font>
    <font>
      <sz val="16"/>
      <name val="Times New Roman"/>
      <family val="1"/>
    </font>
    <font>
      <b/>
      <u/>
      <sz val="22"/>
      <color theme="10"/>
      <name val="Times New Roman"/>
      <family val="1"/>
    </font>
    <font>
      <b/>
      <sz val="18"/>
      <color theme="1"/>
      <name val="Times New Roman"/>
      <family val="1"/>
    </font>
    <font>
      <b/>
      <sz val="20"/>
      <color theme="1"/>
      <name val="Times New Roman"/>
      <family val="1"/>
    </font>
    <font>
      <b/>
      <sz val="72"/>
      <color theme="1"/>
      <name val="Times New Roman"/>
      <family val="1"/>
    </font>
    <font>
      <sz val="48"/>
      <color theme="1"/>
      <name val="Times New Roman"/>
      <family val="1"/>
    </font>
    <font>
      <b/>
      <sz val="48"/>
      <color theme="1"/>
      <name val="Times New Roman"/>
      <family val="1"/>
    </font>
  </fonts>
  <fills count="1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CC0000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009900"/>
        <bgColor indexed="64"/>
      </patternFill>
    </fill>
  </fills>
  <borders count="71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double">
        <color auto="1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double">
        <color indexed="64"/>
      </left>
      <right/>
      <top style="double">
        <color auto="1"/>
      </top>
      <bottom style="double">
        <color auto="1"/>
      </bottom>
      <diagonal/>
    </border>
    <border>
      <left style="thin">
        <color indexed="64"/>
      </left>
      <right/>
      <top style="double">
        <color auto="1"/>
      </top>
      <bottom style="double">
        <color auto="1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ck">
        <color auto="1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thick">
        <color indexed="64"/>
      </bottom>
      <diagonal/>
    </border>
    <border>
      <left/>
      <right/>
      <top style="double">
        <color auto="1"/>
      </top>
      <bottom style="thick">
        <color indexed="64"/>
      </bottom>
      <diagonal/>
    </border>
    <border>
      <left/>
      <right style="double">
        <color auto="1"/>
      </right>
      <top style="double">
        <color auto="1"/>
      </top>
      <bottom style="thick">
        <color indexed="64"/>
      </bottom>
      <diagonal/>
    </border>
    <border>
      <left style="double">
        <color auto="1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double">
        <color auto="1"/>
      </right>
      <top style="thick">
        <color indexed="64"/>
      </top>
      <bottom style="thick">
        <color indexed="64"/>
      </bottom>
      <diagonal/>
    </border>
    <border>
      <left style="double">
        <color auto="1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double">
        <color auto="1"/>
      </right>
      <top style="thick">
        <color indexed="64"/>
      </top>
      <bottom style="thin">
        <color indexed="64"/>
      </bottom>
      <diagonal/>
    </border>
    <border>
      <left style="double">
        <color auto="1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ck">
        <color indexed="64"/>
      </right>
      <top style="thin">
        <color indexed="64"/>
      </top>
      <bottom style="double">
        <color auto="1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9" fontId="30" fillId="0" borderId="0" applyFont="0" applyFill="0" applyBorder="0" applyAlignment="0" applyProtection="0"/>
  </cellStyleXfs>
  <cellXfs count="301">
    <xf numFmtId="0" fontId="0" fillId="0" borderId="0" xfId="0"/>
    <xf numFmtId="0" fontId="3" fillId="8" borderId="14" xfId="0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1" fillId="4" borderId="20" xfId="0" applyFont="1" applyFill="1" applyBorder="1" applyAlignment="1">
      <alignment horizontal="center" vertical="center" wrapText="1"/>
    </xf>
    <xf numFmtId="1" fontId="11" fillId="0" borderId="3" xfId="0" applyNumberFormat="1" applyFont="1" applyFill="1" applyBorder="1" applyAlignment="1">
      <alignment horizontal="center" vertical="center" wrapText="1"/>
    </xf>
    <xf numFmtId="1" fontId="11" fillId="2" borderId="16" xfId="0" applyNumberFormat="1" applyFont="1" applyFill="1" applyBorder="1" applyAlignment="1">
      <alignment horizontal="center" vertical="center" wrapText="1"/>
    </xf>
    <xf numFmtId="1" fontId="11" fillId="2" borderId="21" xfId="0" applyNumberFormat="1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1" fontId="11" fillId="2" borderId="23" xfId="0" applyNumberFormat="1" applyFont="1" applyFill="1" applyBorder="1" applyAlignment="1">
      <alignment horizontal="center" vertical="center" wrapText="1"/>
    </xf>
    <xf numFmtId="1" fontId="11" fillId="2" borderId="24" xfId="0" applyNumberFormat="1" applyFont="1" applyFill="1" applyBorder="1" applyAlignment="1">
      <alignment horizontal="center" vertical="center" wrapText="1"/>
    </xf>
    <xf numFmtId="0" fontId="11" fillId="3" borderId="22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pivotButton="1"/>
    <xf numFmtId="0" fontId="11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 wrapText="1"/>
    </xf>
    <xf numFmtId="0" fontId="13" fillId="8" borderId="3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" fontId="9" fillId="0" borderId="0" xfId="0" applyNumberFormat="1" applyFont="1" applyFill="1" applyBorder="1" applyAlignment="1">
      <alignment horizontal="center" vertical="center" wrapText="1"/>
    </xf>
    <xf numFmtId="3" fontId="11" fillId="0" borderId="0" xfId="0" applyNumberFormat="1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vertical="center" wrapText="1"/>
    </xf>
    <xf numFmtId="0" fontId="11" fillId="2" borderId="27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0" fillId="10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3" fillId="8" borderId="25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11" borderId="0" xfId="0" applyFont="1" applyFill="1" applyAlignment="1">
      <alignment horizontal="center" vertical="center" wrapText="1"/>
    </xf>
    <xf numFmtId="0" fontId="7" fillId="6" borderId="11" xfId="1" applyFont="1" applyFill="1" applyBorder="1" applyAlignment="1">
      <alignment horizontal="center" vertical="center" wrapText="1"/>
    </xf>
    <xf numFmtId="0" fontId="7" fillId="6" borderId="11" xfId="1" applyFont="1" applyFill="1" applyBorder="1" applyAlignment="1">
      <alignment horizontal="center" vertical="center"/>
    </xf>
    <xf numFmtId="0" fontId="3" fillId="4" borderId="31" xfId="0" applyFont="1" applyFill="1" applyBorder="1" applyAlignment="1">
      <alignment horizontal="center" vertical="center" wrapText="1"/>
    </xf>
    <xf numFmtId="0" fontId="3" fillId="5" borderId="32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4" borderId="33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3" fillId="5" borderId="25" xfId="0" applyFont="1" applyFill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3" fillId="8" borderId="35" xfId="0" applyFont="1" applyFill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/>
    </xf>
    <xf numFmtId="0" fontId="15" fillId="0" borderId="36" xfId="0" applyFont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3" fillId="4" borderId="35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3" fillId="8" borderId="38" xfId="0" applyFont="1" applyFill="1" applyBorder="1" applyAlignment="1">
      <alignment horizontal="center" vertical="center" wrapText="1"/>
    </xf>
    <xf numFmtId="0" fontId="3" fillId="8" borderId="39" xfId="0" applyFont="1" applyFill="1" applyBorder="1" applyAlignment="1">
      <alignment horizontal="center" vertical="center" wrapText="1"/>
    </xf>
    <xf numFmtId="0" fontId="18" fillId="4" borderId="37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0" fillId="10" borderId="42" xfId="0" applyFill="1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2" fontId="15" fillId="0" borderId="3" xfId="0" applyNumberFormat="1" applyFont="1" applyBorder="1" applyAlignment="1">
      <alignment horizontal="center" vertical="center" wrapText="1"/>
    </xf>
    <xf numFmtId="2" fontId="15" fillId="0" borderId="22" xfId="0" applyNumberFormat="1" applyFont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" fontId="1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0" fontId="23" fillId="0" borderId="3" xfId="0" applyFont="1" applyFill="1" applyBorder="1" applyAlignment="1">
      <alignment horizontal="center" vertical="center"/>
    </xf>
    <xf numFmtId="0" fontId="23" fillId="0" borderId="16" xfId="0" applyFont="1" applyFill="1" applyBorder="1" applyAlignment="1">
      <alignment horizontal="center" vertical="center"/>
    </xf>
    <xf numFmtId="0" fontId="23" fillId="0" borderId="21" xfId="0" applyFont="1" applyFill="1" applyBorder="1" applyAlignment="1">
      <alignment horizontal="center" vertical="center"/>
    </xf>
    <xf numFmtId="0" fontId="23" fillId="0" borderId="33" xfId="0" applyFont="1" applyFill="1" applyBorder="1" applyAlignment="1">
      <alignment horizontal="center" vertical="center"/>
    </xf>
    <xf numFmtId="0" fontId="23" fillId="0" borderId="34" xfId="0" applyFont="1" applyFill="1" applyBorder="1" applyAlignment="1">
      <alignment horizontal="center" vertical="center"/>
    </xf>
    <xf numFmtId="0" fontId="23" fillId="0" borderId="49" xfId="0" applyFont="1" applyFill="1" applyBorder="1" applyAlignment="1">
      <alignment horizontal="center" vertical="center"/>
    </xf>
    <xf numFmtId="164" fontId="23" fillId="0" borderId="3" xfId="0" applyNumberFormat="1" applyFont="1" applyFill="1" applyBorder="1" applyAlignment="1">
      <alignment horizontal="center" vertical="center"/>
    </xf>
    <xf numFmtId="164" fontId="23" fillId="0" borderId="21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1" fillId="5" borderId="52" xfId="0" applyFont="1" applyFill="1" applyBorder="1" applyAlignment="1">
      <alignment horizontal="center" vertical="center" wrapText="1"/>
    </xf>
    <xf numFmtId="2" fontId="15" fillId="0" borderId="0" xfId="0" applyNumberFormat="1" applyFont="1" applyAlignment="1">
      <alignment horizontal="center" vertical="center" wrapText="1"/>
    </xf>
    <xf numFmtId="2" fontId="15" fillId="0" borderId="0" xfId="0" applyNumberFormat="1" applyFont="1" applyFill="1" applyBorder="1" applyAlignment="1">
      <alignment horizontal="center" vertical="center" wrapText="1"/>
    </xf>
    <xf numFmtId="1" fontId="13" fillId="0" borderId="14" xfId="0" applyNumberFormat="1" applyFont="1" applyFill="1" applyBorder="1" applyAlignment="1">
      <alignment horizontal="center" vertical="center" wrapText="1"/>
    </xf>
    <xf numFmtId="0" fontId="11" fillId="10" borderId="0" xfId="0" applyFont="1" applyFill="1" applyBorder="1" applyAlignment="1">
      <alignment horizontal="center" vertical="center" wrapText="1"/>
    </xf>
    <xf numFmtId="0" fontId="11" fillId="8" borderId="3" xfId="0" applyFont="1" applyFill="1" applyBorder="1" applyAlignment="1">
      <alignment horizontal="center" vertical="center" wrapText="1"/>
    </xf>
    <xf numFmtId="0" fontId="24" fillId="10" borderId="0" xfId="1" applyFont="1" applyFill="1" applyBorder="1" applyAlignment="1">
      <alignment horizontal="center" vertical="center"/>
    </xf>
    <xf numFmtId="0" fontId="23" fillId="10" borderId="0" xfId="0" applyFont="1" applyFill="1" applyBorder="1" applyAlignment="1">
      <alignment horizontal="center" vertical="center"/>
    </xf>
    <xf numFmtId="0" fontId="23" fillId="10" borderId="10" xfId="0" applyFont="1" applyFill="1" applyBorder="1" applyAlignment="1">
      <alignment horizontal="center" vertical="center"/>
    </xf>
    <xf numFmtId="0" fontId="27" fillId="0" borderId="3" xfId="0" applyFont="1" applyFill="1" applyBorder="1" applyAlignment="1">
      <alignment horizontal="center" vertical="center" wrapText="1"/>
    </xf>
    <xf numFmtId="1" fontId="11" fillId="13" borderId="21" xfId="0" applyNumberFormat="1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1" fontId="11" fillId="12" borderId="21" xfId="0" applyNumberFormat="1" applyFont="1" applyFill="1" applyBorder="1" applyAlignment="1">
      <alignment horizontal="center" vertical="center" wrapText="1"/>
    </xf>
    <xf numFmtId="1" fontId="11" fillId="15" borderId="21" xfId="0" applyNumberFormat="1" applyFont="1" applyFill="1" applyBorder="1" applyAlignment="1">
      <alignment horizontal="center" vertical="center" wrapText="1"/>
    </xf>
    <xf numFmtId="1" fontId="11" fillId="14" borderId="21" xfId="0" applyNumberFormat="1" applyFont="1" applyFill="1" applyBorder="1" applyAlignment="1">
      <alignment horizontal="center" vertical="center" wrapText="1"/>
    </xf>
    <xf numFmtId="1" fontId="11" fillId="15" borderId="21" xfId="0" quotePrefix="1" applyNumberFormat="1" applyFont="1" applyFill="1" applyBorder="1" applyAlignment="1">
      <alignment horizontal="center" vertical="center" wrapText="1"/>
    </xf>
    <xf numFmtId="0" fontId="11" fillId="3" borderId="16" xfId="0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11" fillId="5" borderId="11" xfId="0" applyFont="1" applyFill="1" applyBorder="1" applyAlignment="1">
      <alignment horizontal="center" vertical="center" wrapText="1"/>
    </xf>
    <xf numFmtId="0" fontId="11" fillId="15" borderId="11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 wrapText="1"/>
    </xf>
    <xf numFmtId="0" fontId="11" fillId="4" borderId="53" xfId="0" applyFont="1" applyFill="1" applyBorder="1" applyAlignment="1">
      <alignment horizontal="center" vertical="center" wrapText="1"/>
    </xf>
    <xf numFmtId="1" fontId="11" fillId="15" borderId="16" xfId="0" applyNumberFormat="1" applyFont="1" applyFill="1" applyBorder="1" applyAlignment="1">
      <alignment horizontal="center" vertical="center" wrapText="1"/>
    </xf>
    <xf numFmtId="1" fontId="11" fillId="14" borderId="16" xfId="0" applyNumberFormat="1" applyFont="1" applyFill="1" applyBorder="1" applyAlignment="1">
      <alignment horizontal="center" vertical="center" wrapText="1"/>
    </xf>
    <xf numFmtId="1" fontId="11" fillId="12" borderId="16" xfId="0" applyNumberFormat="1" applyFont="1" applyFill="1" applyBorder="1" applyAlignment="1">
      <alignment horizontal="center" vertical="center" wrapText="1"/>
    </xf>
    <xf numFmtId="1" fontId="0" fillId="0" borderId="2" xfId="0" applyNumberFormat="1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vertical="center" wrapText="1"/>
    </xf>
    <xf numFmtId="0" fontId="0" fillId="0" borderId="0" xfId="0" applyFont="1" applyBorder="1" applyAlignment="1">
      <alignment horizontal="center" vertical="center" wrapText="1"/>
    </xf>
    <xf numFmtId="1" fontId="0" fillId="0" borderId="0" xfId="0" applyNumberFormat="1" applyFont="1" applyAlignment="1">
      <alignment horizontal="center" vertical="center" wrapText="1"/>
    </xf>
    <xf numFmtId="0" fontId="11" fillId="4" borderId="12" xfId="0" applyFont="1" applyFill="1" applyBorder="1" applyAlignment="1">
      <alignment vertical="center" wrapText="1"/>
    </xf>
    <xf numFmtId="0" fontId="11" fillId="4" borderId="12" xfId="0" applyFont="1" applyFill="1" applyBorder="1" applyAlignment="1">
      <alignment horizontal="center" vertical="center" wrapText="1"/>
    </xf>
    <xf numFmtId="1" fontId="13" fillId="5" borderId="3" xfId="0" applyNumberFormat="1" applyFont="1" applyFill="1" applyBorder="1" applyAlignment="1">
      <alignment horizontal="center" vertical="center" wrapText="1"/>
    </xf>
    <xf numFmtId="0" fontId="0" fillId="3" borderId="0" xfId="0" applyFont="1" applyFill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10" fontId="9" fillId="0" borderId="0" xfId="2" applyNumberFormat="1" applyFont="1" applyFill="1" applyBorder="1" applyAlignment="1">
      <alignment horizontal="center" vertical="center" wrapText="1"/>
    </xf>
    <xf numFmtId="9" fontId="9" fillId="0" borderId="0" xfId="2" applyFont="1" applyFill="1" applyBorder="1" applyAlignment="1">
      <alignment horizontal="center" vertical="center" wrapText="1"/>
    </xf>
    <xf numFmtId="9" fontId="9" fillId="0" borderId="0" xfId="0" applyNumberFormat="1" applyFont="1" applyFill="1" applyBorder="1" applyAlignment="1">
      <alignment horizontal="center" vertical="center" wrapText="1"/>
    </xf>
    <xf numFmtId="165" fontId="9" fillId="13" borderId="11" xfId="2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11" fillId="4" borderId="57" xfId="0" applyFont="1" applyFill="1" applyBorder="1" applyAlignment="1">
      <alignment horizontal="center" vertical="center" wrapText="1"/>
    </xf>
    <xf numFmtId="1" fontId="11" fillId="12" borderId="31" xfId="0" applyNumberFormat="1" applyFont="1" applyFill="1" applyBorder="1" applyAlignment="1">
      <alignment horizontal="center" vertical="center" wrapText="1"/>
    </xf>
    <xf numFmtId="1" fontId="11" fillId="12" borderId="32" xfId="0" applyNumberFormat="1" applyFont="1" applyFill="1" applyBorder="1" applyAlignment="1">
      <alignment horizontal="center" vertical="center" wrapText="1"/>
    </xf>
    <xf numFmtId="1" fontId="11" fillId="12" borderId="58" xfId="0" applyNumberFormat="1" applyFont="1" applyFill="1" applyBorder="1" applyAlignment="1">
      <alignment horizontal="center" vertical="center" wrapText="1"/>
    </xf>
    <xf numFmtId="1" fontId="11" fillId="12" borderId="3" xfId="0" applyNumberFormat="1" applyFont="1" applyFill="1" applyBorder="1" applyAlignment="1">
      <alignment horizontal="center" vertical="center" wrapText="1"/>
    </xf>
    <xf numFmtId="1" fontId="11" fillId="13" borderId="16" xfId="0" applyNumberFormat="1" applyFont="1" applyFill="1" applyBorder="1" applyAlignment="1">
      <alignment horizontal="center" vertical="center" wrapText="1"/>
    </xf>
    <xf numFmtId="1" fontId="11" fillId="13" borderId="3" xfId="0" applyNumberFormat="1" applyFont="1" applyFill="1" applyBorder="1" applyAlignment="1">
      <alignment horizontal="center" vertical="center" wrapText="1"/>
    </xf>
    <xf numFmtId="1" fontId="11" fillId="13" borderId="16" xfId="0" quotePrefix="1" applyNumberFormat="1" applyFont="1" applyFill="1" applyBorder="1" applyAlignment="1">
      <alignment horizontal="center" vertical="center" wrapText="1"/>
    </xf>
    <xf numFmtId="1" fontId="11" fillId="13" borderId="3" xfId="0" quotePrefix="1" applyNumberFormat="1" applyFont="1" applyFill="1" applyBorder="1" applyAlignment="1">
      <alignment horizontal="center" vertical="center" wrapText="1"/>
    </xf>
    <xf numFmtId="1" fontId="11" fillId="13" borderId="21" xfId="0" quotePrefix="1" applyNumberFormat="1" applyFont="1" applyFill="1" applyBorder="1" applyAlignment="1">
      <alignment horizontal="center" vertical="center" wrapText="1"/>
    </xf>
    <xf numFmtId="1" fontId="11" fillId="12" borderId="33" xfId="0" applyNumberFormat="1" applyFont="1" applyFill="1" applyBorder="1" applyAlignment="1">
      <alignment horizontal="center" vertical="center" wrapText="1"/>
    </xf>
    <xf numFmtId="1" fontId="11" fillId="12" borderId="34" xfId="0" applyNumberFormat="1" applyFont="1" applyFill="1" applyBorder="1" applyAlignment="1">
      <alignment horizontal="center" vertical="center" wrapText="1"/>
    </xf>
    <xf numFmtId="1" fontId="11" fillId="12" borderId="49" xfId="0" applyNumberFormat="1" applyFont="1" applyFill="1" applyBorder="1" applyAlignment="1">
      <alignment horizontal="center" vertical="center" wrapText="1"/>
    </xf>
    <xf numFmtId="1" fontId="11" fillId="15" borderId="58" xfId="0" applyNumberFormat="1" applyFont="1" applyFill="1" applyBorder="1" applyAlignment="1">
      <alignment horizontal="center" vertical="center" wrapText="1"/>
    </xf>
    <xf numFmtId="1" fontId="11" fillId="2" borderId="33" xfId="0" applyNumberFormat="1" applyFont="1" applyFill="1" applyBorder="1" applyAlignment="1">
      <alignment horizontal="center" vertical="center" wrapText="1"/>
    </xf>
    <xf numFmtId="1" fontId="11" fillId="2" borderId="49" xfId="0" applyNumberFormat="1" applyFont="1" applyFill="1" applyBorder="1" applyAlignment="1">
      <alignment horizontal="center" vertical="center" wrapText="1"/>
    </xf>
    <xf numFmtId="0" fontId="11" fillId="3" borderId="31" xfId="0" applyFont="1" applyFill="1" applyBorder="1" applyAlignment="1">
      <alignment horizontal="center" vertical="center" wrapText="1"/>
    </xf>
    <xf numFmtId="0" fontId="11" fillId="3" borderId="32" xfId="0" applyFont="1" applyFill="1" applyBorder="1" applyAlignment="1">
      <alignment horizontal="center" vertical="center" wrapText="1"/>
    </xf>
    <xf numFmtId="0" fontId="11" fillId="3" borderId="58" xfId="0" applyFont="1" applyFill="1" applyBorder="1" applyAlignment="1">
      <alignment horizontal="center" vertical="center" wrapText="1"/>
    </xf>
    <xf numFmtId="0" fontId="11" fillId="3" borderId="33" xfId="0" applyFont="1" applyFill="1" applyBorder="1" applyAlignment="1">
      <alignment horizontal="center" vertical="center" wrapText="1"/>
    </xf>
    <xf numFmtId="0" fontId="11" fillId="3" borderId="34" xfId="0" applyFont="1" applyFill="1" applyBorder="1" applyAlignment="1">
      <alignment horizontal="center" vertical="center" wrapText="1"/>
    </xf>
    <xf numFmtId="0" fontId="11" fillId="3" borderId="49" xfId="0" applyFont="1" applyFill="1" applyBorder="1" applyAlignment="1">
      <alignment horizontal="center" vertical="center" wrapText="1"/>
    </xf>
    <xf numFmtId="1" fontId="32" fillId="12" borderId="16" xfId="0" applyNumberFormat="1" applyFont="1" applyFill="1" applyBorder="1" applyAlignment="1">
      <alignment horizontal="center" vertical="center" wrapText="1"/>
    </xf>
    <xf numFmtId="1" fontId="32" fillId="12" borderId="3" xfId="0" applyNumberFormat="1" applyFont="1" applyFill="1" applyBorder="1" applyAlignment="1">
      <alignment horizontal="center" vertical="center" wrapText="1"/>
    </xf>
    <xf numFmtId="1" fontId="32" fillId="12" borderId="21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vertical="center" wrapText="1"/>
    </xf>
    <xf numFmtId="0" fontId="13" fillId="0" borderId="0" xfId="0" applyFont="1"/>
    <xf numFmtId="0" fontId="13" fillId="10" borderId="0" xfId="0" applyFont="1" applyFill="1"/>
    <xf numFmtId="0" fontId="34" fillId="0" borderId="3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9" fontId="35" fillId="0" borderId="0" xfId="0" applyNumberFormat="1" applyFont="1" applyFill="1" applyBorder="1" applyAlignment="1">
      <alignment vertical="center"/>
    </xf>
    <xf numFmtId="0" fontId="35" fillId="0" borderId="0" xfId="0" applyFont="1" applyFill="1" applyBorder="1" applyAlignment="1">
      <alignment vertical="center"/>
    </xf>
    <xf numFmtId="0" fontId="37" fillId="0" borderId="0" xfId="0" applyFont="1"/>
    <xf numFmtId="0" fontId="37" fillId="0" borderId="60" xfId="0" applyFont="1" applyBorder="1"/>
    <xf numFmtId="0" fontId="37" fillId="0" borderId="60" xfId="0" applyFont="1" applyBorder="1" applyAlignment="1">
      <alignment horizontal="center" vertical="center" wrapText="1"/>
    </xf>
    <xf numFmtId="0" fontId="37" fillId="0" borderId="61" xfId="0" applyFont="1" applyBorder="1"/>
    <xf numFmtId="0" fontId="11" fillId="4" borderId="65" xfId="0" applyFont="1" applyFill="1" applyBorder="1" applyAlignment="1">
      <alignment horizontal="center" vertical="center" wrapText="1"/>
    </xf>
    <xf numFmtId="0" fontId="11" fillId="3" borderId="66" xfId="0" applyFont="1" applyFill="1" applyBorder="1" applyAlignment="1">
      <alignment horizontal="center" vertical="center" wrapText="1"/>
    </xf>
    <xf numFmtId="0" fontId="11" fillId="4" borderId="67" xfId="0" applyFont="1" applyFill="1" applyBorder="1" applyAlignment="1">
      <alignment horizontal="center" vertical="center" wrapText="1"/>
    </xf>
    <xf numFmtId="0" fontId="11" fillId="3" borderId="68" xfId="0" applyFont="1" applyFill="1" applyBorder="1" applyAlignment="1">
      <alignment horizontal="center" vertical="center" wrapText="1"/>
    </xf>
    <xf numFmtId="0" fontId="11" fillId="4" borderId="69" xfId="0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0" fontId="11" fillId="4" borderId="70" xfId="0" applyFont="1" applyFill="1" applyBorder="1" applyAlignment="1">
      <alignment horizontal="center" vertical="center" wrapText="1"/>
    </xf>
    <xf numFmtId="1" fontId="11" fillId="12" borderId="23" xfId="0" applyNumberFormat="1" applyFont="1" applyFill="1" applyBorder="1" applyAlignment="1">
      <alignment horizontal="center" vertical="center" wrapText="1"/>
    </xf>
    <xf numFmtId="1" fontId="11" fillId="12" borderId="22" xfId="0" applyNumberFormat="1" applyFont="1" applyFill="1" applyBorder="1" applyAlignment="1">
      <alignment horizontal="center" vertical="center" wrapText="1"/>
    </xf>
    <xf numFmtId="1" fontId="11" fillId="12" borderId="24" xfId="0" applyNumberFormat="1" applyFont="1" applyFill="1" applyBorder="1" applyAlignment="1">
      <alignment horizontal="center" vertical="center" wrapText="1"/>
    </xf>
    <xf numFmtId="0" fontId="11" fillId="3" borderId="36" xfId="0" applyFont="1" applyFill="1" applyBorder="1" applyAlignment="1">
      <alignment horizontal="center" vertical="center" wrapText="1"/>
    </xf>
    <xf numFmtId="0" fontId="36" fillId="0" borderId="59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9" fillId="3" borderId="47" xfId="0" applyFont="1" applyFill="1" applyBorder="1" applyAlignment="1">
      <alignment horizontal="center" vertical="center" wrapText="1"/>
    </xf>
    <xf numFmtId="165" fontId="9" fillId="13" borderId="47" xfId="2" applyNumberFormat="1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9" fontId="34" fillId="0" borderId="3" xfId="0" applyNumberFormat="1" applyFont="1" applyFill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25" xfId="0" applyFont="1" applyFill="1" applyBorder="1" applyAlignment="1">
      <alignment horizontal="center" vertical="center" wrapText="1"/>
    </xf>
    <xf numFmtId="0" fontId="18" fillId="0" borderId="25" xfId="0" applyFont="1" applyBorder="1" applyAlignment="1">
      <alignment horizontal="center" vertical="center" wrapText="1"/>
    </xf>
    <xf numFmtId="20" fontId="18" fillId="0" borderId="14" xfId="0" applyNumberFormat="1" applyFont="1" applyBorder="1" applyAlignment="1">
      <alignment horizontal="center" vertical="center" wrapText="1"/>
    </xf>
    <xf numFmtId="0" fontId="18" fillId="0" borderId="35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0" borderId="36" xfId="0" applyFont="1" applyBorder="1" applyAlignment="1">
      <alignment horizontal="center" vertical="center" wrapText="1"/>
    </xf>
    <xf numFmtId="0" fontId="9" fillId="3" borderId="47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29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30" xfId="0" applyFont="1" applyFill="1" applyBorder="1" applyAlignment="1">
      <alignment horizontal="center" vertical="center" wrapText="1"/>
    </xf>
    <xf numFmtId="0" fontId="21" fillId="2" borderId="54" xfId="0" applyFont="1" applyFill="1" applyBorder="1" applyAlignment="1">
      <alignment horizontal="center" vertical="center" wrapText="1"/>
    </xf>
    <xf numFmtId="0" fontId="21" fillId="2" borderId="11" xfId="0" applyFont="1" applyFill="1" applyBorder="1" applyAlignment="1">
      <alignment horizontal="center" vertical="center" wrapText="1"/>
    </xf>
    <xf numFmtId="0" fontId="11" fillId="16" borderId="55" xfId="0" applyFont="1" applyFill="1" applyBorder="1" applyAlignment="1">
      <alignment horizontal="center" vertical="center" wrapText="1"/>
    </xf>
    <xf numFmtId="0" fontId="11" fillId="16" borderId="54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21" fillId="16" borderId="54" xfId="0" applyFont="1" applyFill="1" applyBorder="1" applyAlignment="1">
      <alignment horizontal="center" vertical="center" wrapText="1"/>
    </xf>
    <xf numFmtId="0" fontId="21" fillId="16" borderId="11" xfId="0" applyFont="1" applyFill="1" applyBorder="1" applyAlignment="1">
      <alignment horizontal="center" vertical="center" wrapText="1"/>
    </xf>
    <xf numFmtId="1" fontId="9" fillId="0" borderId="7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13" borderId="11" xfId="2" applyNumberFormat="1" applyFont="1" applyFill="1" applyBorder="1" applyAlignment="1">
      <alignment horizontal="center" vertical="center" wrapText="1"/>
    </xf>
    <xf numFmtId="0" fontId="31" fillId="16" borderId="56" xfId="0" applyFont="1" applyFill="1" applyBorder="1" applyAlignment="1">
      <alignment horizontal="center" vertical="center" wrapText="1"/>
    </xf>
    <xf numFmtId="0" fontId="8" fillId="2" borderId="56" xfId="0" applyFont="1" applyFill="1" applyBorder="1" applyAlignment="1">
      <alignment horizontal="center" vertical="center" wrapText="1"/>
    </xf>
    <xf numFmtId="0" fontId="21" fillId="16" borderId="47" xfId="0" applyFont="1" applyFill="1" applyBorder="1" applyAlignment="1">
      <alignment horizontal="center" vertical="center" wrapText="1"/>
    </xf>
    <xf numFmtId="0" fontId="21" fillId="16" borderId="48" xfId="0" applyFont="1" applyFill="1" applyBorder="1" applyAlignment="1">
      <alignment horizontal="center" vertical="center" wrapText="1"/>
    </xf>
    <xf numFmtId="0" fontId="21" fillId="16" borderId="45" xfId="0" applyFont="1" applyFill="1" applyBorder="1" applyAlignment="1">
      <alignment horizontal="center" vertical="center" wrapText="1"/>
    </xf>
    <xf numFmtId="1" fontId="9" fillId="0" borderId="8" xfId="0" applyNumberFormat="1" applyFont="1" applyFill="1" applyBorder="1" applyAlignment="1">
      <alignment horizontal="center" vertical="center" wrapText="1"/>
    </xf>
    <xf numFmtId="1" fontId="9" fillId="0" borderId="29" xfId="0" applyNumberFormat="1" applyFont="1" applyFill="1" applyBorder="1" applyAlignment="1">
      <alignment horizontal="center" vertical="center" wrapText="1"/>
    </xf>
    <xf numFmtId="1" fontId="9" fillId="0" borderId="9" xfId="0" applyNumberFormat="1" applyFont="1" applyFill="1" applyBorder="1" applyAlignment="1">
      <alignment horizontal="center" vertical="center" wrapText="1"/>
    </xf>
    <xf numFmtId="1" fontId="9" fillId="0" borderId="10" xfId="0" applyNumberFormat="1" applyFont="1" applyFill="1" applyBorder="1" applyAlignment="1">
      <alignment horizontal="center" vertical="center" wrapText="1"/>
    </xf>
    <xf numFmtId="1" fontId="9" fillId="0" borderId="30" xfId="0" applyNumberFormat="1" applyFont="1" applyFill="1" applyBorder="1" applyAlignment="1">
      <alignment horizontal="center" vertical="center" wrapText="1"/>
    </xf>
    <xf numFmtId="0" fontId="21" fillId="2" borderId="47" xfId="0" applyFont="1" applyFill="1" applyBorder="1" applyAlignment="1">
      <alignment horizontal="center" vertical="center" wrapText="1"/>
    </xf>
    <xf numFmtId="0" fontId="21" fillId="2" borderId="48" xfId="0" applyFont="1" applyFill="1" applyBorder="1" applyAlignment="1">
      <alignment horizontal="center" vertical="center" wrapText="1"/>
    </xf>
    <xf numFmtId="0" fontId="21" fillId="2" borderId="45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4" fillId="5" borderId="44" xfId="0" applyFont="1" applyFill="1" applyBorder="1" applyAlignment="1">
      <alignment horizontal="center" vertical="center" wrapText="1"/>
    </xf>
    <xf numFmtId="0" fontId="4" fillId="5" borderId="42" xfId="0" applyFont="1" applyFill="1" applyBorder="1" applyAlignment="1">
      <alignment horizontal="center" vertical="center" wrapText="1"/>
    </xf>
    <xf numFmtId="0" fontId="4" fillId="4" borderId="44" xfId="0" applyFont="1" applyFill="1" applyBorder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 wrapText="1"/>
    </xf>
    <xf numFmtId="0" fontId="4" fillId="4" borderId="43" xfId="0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 wrapText="1"/>
    </xf>
    <xf numFmtId="0" fontId="18" fillId="4" borderId="5" xfId="0" applyFont="1" applyFill="1" applyBorder="1" applyAlignment="1">
      <alignment horizontal="center" vertical="center" wrapText="1"/>
    </xf>
    <xf numFmtId="0" fontId="18" fillId="4" borderId="6" xfId="0" applyFont="1" applyFill="1" applyBorder="1" applyAlignment="1">
      <alignment horizontal="center" vertical="center" wrapText="1"/>
    </xf>
    <xf numFmtId="0" fontId="19" fillId="4" borderId="40" xfId="0" applyFont="1" applyFill="1" applyBorder="1" applyAlignment="1">
      <alignment horizontal="center" vertical="center" wrapText="1"/>
    </xf>
    <xf numFmtId="0" fontId="19" fillId="4" borderId="41" xfId="0" applyFont="1" applyFill="1" applyBorder="1" applyAlignment="1">
      <alignment horizontal="center" vertical="center" wrapText="1"/>
    </xf>
    <xf numFmtId="0" fontId="19" fillId="4" borderId="4" xfId="0" applyFont="1" applyFill="1" applyBorder="1" applyAlignment="1">
      <alignment horizontal="center" vertical="center" wrapText="1"/>
    </xf>
    <xf numFmtId="0" fontId="19" fillId="4" borderId="5" xfId="0" applyFont="1" applyFill="1" applyBorder="1" applyAlignment="1">
      <alignment horizontal="center" vertical="center" wrapText="1"/>
    </xf>
    <xf numFmtId="0" fontId="19" fillId="4" borderId="6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8" fillId="9" borderId="62" xfId="0" applyFont="1" applyFill="1" applyBorder="1" applyAlignment="1">
      <alignment horizontal="center"/>
    </xf>
    <xf numFmtId="0" fontId="8" fillId="9" borderId="63" xfId="0" applyFont="1" applyFill="1" applyBorder="1" applyAlignment="1">
      <alignment horizontal="center"/>
    </xf>
    <xf numFmtId="0" fontId="8" fillId="9" borderId="64" xfId="0" applyFont="1" applyFill="1" applyBorder="1" applyAlignment="1">
      <alignment horizontal="center"/>
    </xf>
    <xf numFmtId="0" fontId="23" fillId="4" borderId="15" xfId="0" applyFont="1" applyFill="1" applyBorder="1" applyAlignment="1">
      <alignment horizontal="center" vertical="center"/>
    </xf>
    <xf numFmtId="0" fontId="23" fillId="4" borderId="19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29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5" fillId="5" borderId="30" xfId="0" applyFont="1" applyFill="1" applyBorder="1" applyAlignment="1">
      <alignment horizontal="center" vertical="center"/>
    </xf>
    <xf numFmtId="2" fontId="8" fillId="7" borderId="11" xfId="0" applyNumberFormat="1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23" fillId="4" borderId="50" xfId="0" applyFont="1" applyFill="1" applyBorder="1" applyAlignment="1">
      <alignment horizontal="center" vertical="center"/>
    </xf>
    <xf numFmtId="0" fontId="8" fillId="7" borderId="11" xfId="0" applyFont="1" applyFill="1" applyBorder="1" applyAlignment="1">
      <alignment horizontal="center" vertical="center" wrapText="1"/>
    </xf>
    <xf numFmtId="0" fontId="33" fillId="6" borderId="17" xfId="1" applyFont="1" applyFill="1" applyBorder="1" applyAlignment="1">
      <alignment horizontal="center" vertical="center"/>
    </xf>
    <xf numFmtId="0" fontId="33" fillId="6" borderId="18" xfId="1" applyFont="1" applyFill="1" applyBorder="1" applyAlignment="1">
      <alignment horizontal="center" vertical="center"/>
    </xf>
    <xf numFmtId="0" fontId="33" fillId="6" borderId="51" xfId="1" applyFont="1" applyFill="1" applyBorder="1" applyAlignment="1">
      <alignment horizontal="center" vertical="center"/>
    </xf>
    <xf numFmtId="0" fontId="8" fillId="7" borderId="11" xfId="0" applyFont="1" applyFill="1" applyBorder="1" applyAlignment="1">
      <alignment horizontal="center" vertical="center"/>
    </xf>
    <xf numFmtId="0" fontId="38" fillId="12" borderId="60" xfId="0" applyFont="1" applyFill="1" applyBorder="1" applyAlignment="1">
      <alignment horizontal="center" vertical="center" wrapText="1"/>
    </xf>
    <xf numFmtId="0" fontId="38" fillId="13" borderId="60" xfId="0" applyFont="1" applyFill="1" applyBorder="1" applyAlignment="1">
      <alignment horizontal="center" vertical="center" wrapText="1"/>
    </xf>
    <xf numFmtId="0" fontId="38" fillId="14" borderId="60" xfId="0" applyFont="1" applyFill="1" applyBorder="1" applyAlignment="1">
      <alignment horizontal="center" vertical="center" wrapText="1"/>
    </xf>
    <xf numFmtId="0" fontId="38" fillId="15" borderId="60" xfId="0" applyFont="1" applyFill="1" applyBorder="1" applyAlignment="1">
      <alignment horizontal="center" vertical="center" wrapText="1"/>
    </xf>
    <xf numFmtId="0" fontId="37" fillId="15" borderId="60" xfId="0" applyFont="1" applyFill="1" applyBorder="1" applyAlignment="1">
      <alignment horizontal="center" vertical="center" wrapText="1"/>
    </xf>
    <xf numFmtId="0" fontId="38" fillId="15" borderId="60" xfId="0" applyFont="1" applyFill="1" applyBorder="1" applyAlignment="1">
      <alignment horizontal="center" wrapText="1"/>
    </xf>
    <xf numFmtId="0" fontId="37" fillId="15" borderId="60" xfId="0" applyFont="1" applyFill="1" applyBorder="1" applyAlignment="1">
      <alignment horizontal="center" wrapText="1"/>
    </xf>
    <xf numFmtId="0" fontId="28" fillId="12" borderId="0" xfId="0" applyFont="1" applyFill="1" applyAlignment="1">
      <alignment horizontal="center" vertical="center" wrapText="1"/>
    </xf>
    <xf numFmtId="0" fontId="20" fillId="13" borderId="0" xfId="0" applyFont="1" applyFill="1" applyAlignment="1">
      <alignment horizontal="center" vertical="center" wrapText="1"/>
    </xf>
    <xf numFmtId="0" fontId="12" fillId="14" borderId="0" xfId="0" applyFont="1" applyFill="1" applyAlignment="1">
      <alignment horizontal="center" vertical="center" wrapText="1"/>
    </xf>
    <xf numFmtId="0" fontId="20" fillId="15" borderId="0" xfId="0" applyFont="1" applyFill="1" applyAlignment="1">
      <alignment horizontal="center" wrapText="1"/>
    </xf>
    <xf numFmtId="0" fontId="0" fillId="15" borderId="0" xfId="0" applyFill="1" applyAlignment="1">
      <alignment horizontal="center" wrapText="1"/>
    </xf>
    <xf numFmtId="0" fontId="12" fillId="9" borderId="11" xfId="0" applyFont="1" applyFill="1" applyBorder="1" applyAlignment="1">
      <alignment horizontal="center"/>
    </xf>
    <xf numFmtId="0" fontId="11" fillId="16" borderId="7" xfId="0" applyFont="1" applyFill="1" applyBorder="1" applyAlignment="1">
      <alignment horizontal="center" vertical="center" wrapText="1"/>
    </xf>
    <xf numFmtId="0" fontId="11" fillId="16" borderId="9" xfId="0" applyFont="1" applyFill="1" applyBorder="1" applyAlignment="1">
      <alignment horizontal="center" vertical="center" wrapText="1"/>
    </xf>
    <xf numFmtId="0" fontId="21" fillId="16" borderId="9" xfId="0" applyFont="1" applyFill="1" applyBorder="1" applyAlignment="1">
      <alignment horizontal="center" vertical="center" wrapText="1"/>
    </xf>
    <xf numFmtId="0" fontId="21" fillId="2" borderId="9" xfId="0" applyFont="1" applyFill="1" applyBorder="1" applyAlignment="1">
      <alignment horizontal="center" vertical="center" wrapText="1"/>
    </xf>
    <xf numFmtId="0" fontId="9" fillId="13" borderId="47" xfId="2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165" fontId="9" fillId="0" borderId="0" xfId="2" applyNumberFormat="1" applyFont="1" applyFill="1" applyBorder="1" applyAlignment="1">
      <alignment horizontal="center" vertical="center" wrapText="1"/>
    </xf>
  </cellXfs>
  <cellStyles count="3">
    <cellStyle name="Lien hypertexte" xfId="1" builtinId="8"/>
    <cellStyle name="Normal" xfId="0" builtinId="0"/>
    <cellStyle name="Pourcentage" xfId="2" builtinId="5"/>
  </cellStyles>
  <dxfs count="1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CC0000"/>
      <color rgb="FF00FF00"/>
      <color rgb="FF0099FF"/>
      <color rgb="FFFF3399"/>
      <color rgb="FF990033"/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514350</xdr:colOff>
          <xdr:row>12</xdr:row>
          <xdr:rowOff>228600</xdr:rowOff>
        </xdr:from>
        <xdr:to>
          <xdr:col>2</xdr:col>
          <xdr:colOff>866775</xdr:colOff>
          <xdr:row>14</xdr:row>
          <xdr:rowOff>152400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Incoterm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552450</xdr:colOff>
          <xdr:row>9</xdr:row>
          <xdr:rowOff>180975</xdr:rowOff>
        </xdr:from>
        <xdr:to>
          <xdr:col>2</xdr:col>
          <xdr:colOff>904875</xdr:colOff>
          <xdr:row>11</xdr:row>
          <xdr:rowOff>133350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Données Marchandises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590550</xdr:colOff>
          <xdr:row>0</xdr:row>
          <xdr:rowOff>171450</xdr:rowOff>
        </xdr:from>
        <xdr:to>
          <xdr:col>2</xdr:col>
          <xdr:colOff>942975</xdr:colOff>
          <xdr:row>3</xdr:row>
          <xdr:rowOff>161925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45720" rIns="54864" bIns="45720" anchor="ctr" upright="1"/>
            <a:lstStyle/>
            <a:p>
              <a:pPr algn="ctr" rtl="0">
                <a:defRPr sz="1000"/>
              </a:pPr>
              <a:r>
                <a:rPr lang="fr-FR" sz="2800" b="1" i="0" u="none" strike="noStrike" baseline="0">
                  <a:solidFill>
                    <a:srgbClr val="DD0806"/>
                  </a:solidFill>
                  <a:latin typeface="Times New Roman"/>
                  <a:cs typeface="Times New Roman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xdr:oneCellAnchor>
    <xdr:from>
      <xdr:col>2</xdr:col>
      <xdr:colOff>969819</xdr:colOff>
      <xdr:row>0</xdr:row>
      <xdr:rowOff>200707</xdr:rowOff>
    </xdr:from>
    <xdr:ext cx="542636" cy="5514293"/>
    <xdr:sp macro="" textlink="" fLocksText="0">
      <xdr:nvSpPr>
        <xdr:cNvPr id="8" name="Flèche vers le bas 7"/>
        <xdr:cNvSpPr/>
      </xdr:nvSpPr>
      <xdr:spPr>
        <a:xfrm>
          <a:off x="3140364" y="200707"/>
          <a:ext cx="542636" cy="5514293"/>
        </a:xfrm>
        <a:prstGeom prst="downArrow">
          <a:avLst>
            <a:gd name="adj1" fmla="val 51462"/>
            <a:gd name="adj2" fmla="val 196300"/>
          </a:avLst>
        </a:prstGeom>
        <a:gradFill>
          <a:gsLst>
            <a:gs pos="0">
              <a:schemeClr val="accent1">
                <a:tint val="100000"/>
                <a:shade val="100000"/>
                <a:satMod val="130000"/>
              </a:schemeClr>
            </a:gs>
            <a:gs pos="65000">
              <a:schemeClr val="accent1">
                <a:tint val="50000"/>
                <a:shade val="100000"/>
                <a:satMod val="350000"/>
              </a:schemeClr>
            </a:gs>
          </a:gsLst>
        </a:gradFill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noAutofit/>
        </a:bodyPr>
        <a:lstStyle/>
        <a:p>
          <a:pPr algn="ctr"/>
          <a:r>
            <a:rPr lang="fr-FR" sz="1200" b="1" i="1">
              <a:solidFill>
                <a:srgbClr val="FFFF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O</a:t>
          </a:r>
        </a:p>
        <a:p>
          <a:pPr algn="ctr"/>
          <a:r>
            <a:rPr lang="fr-FR" sz="1200" b="1" i="1">
              <a:solidFill>
                <a:srgbClr val="FFFF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R</a:t>
          </a:r>
        </a:p>
        <a:p>
          <a:pPr algn="ctr"/>
          <a:r>
            <a:rPr lang="fr-FR" sz="1200" b="1" i="1">
              <a:solidFill>
                <a:srgbClr val="FFFF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D</a:t>
          </a:r>
        </a:p>
        <a:p>
          <a:pPr algn="ctr"/>
          <a:r>
            <a:rPr lang="fr-FR" sz="1200" b="1" i="1">
              <a:solidFill>
                <a:srgbClr val="FFFF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R</a:t>
          </a:r>
        </a:p>
        <a:p>
          <a:pPr algn="ctr"/>
          <a:r>
            <a:rPr lang="fr-FR" sz="1200" b="1" i="1">
              <a:solidFill>
                <a:srgbClr val="FFFF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E </a:t>
          </a:r>
        </a:p>
        <a:p>
          <a:pPr algn="ctr"/>
          <a:endParaRPr lang="fr-FR" sz="1200" b="1" i="1">
            <a:solidFill>
              <a:srgbClr val="FFFF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fr-FR" sz="1200" b="1" i="1">
            <a:solidFill>
              <a:srgbClr val="FFFF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fr-FR" sz="1200" b="1" i="1">
              <a:solidFill>
                <a:srgbClr val="FFFF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D</a:t>
          </a:r>
        </a:p>
        <a:p>
          <a:pPr algn="ctr"/>
          <a:r>
            <a:rPr lang="fr-FR" sz="1200" b="1" i="1">
              <a:solidFill>
                <a:srgbClr val="FFFF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E</a:t>
          </a:r>
        </a:p>
        <a:p>
          <a:pPr algn="ctr"/>
          <a:r>
            <a:rPr lang="fr-FR" sz="1200" b="1" i="1">
              <a:solidFill>
                <a:srgbClr val="FFFF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S </a:t>
          </a:r>
        </a:p>
        <a:p>
          <a:pPr algn="ctr"/>
          <a:endParaRPr lang="fr-FR" sz="1200" b="1" i="1">
            <a:solidFill>
              <a:srgbClr val="FFFF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fr-FR" sz="1200" b="1" i="1">
            <a:solidFill>
              <a:srgbClr val="FFFF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fr-FR" sz="1200" b="1" i="1">
              <a:solidFill>
                <a:srgbClr val="FFFF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M</a:t>
          </a:r>
        </a:p>
        <a:p>
          <a:pPr algn="ctr"/>
          <a:r>
            <a:rPr lang="fr-FR" sz="1200" b="1" i="1">
              <a:solidFill>
                <a:srgbClr val="FFFF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O</a:t>
          </a:r>
        </a:p>
        <a:p>
          <a:pPr algn="ctr"/>
          <a:r>
            <a:rPr lang="fr-FR" sz="1200" b="1" i="1">
              <a:solidFill>
                <a:srgbClr val="FFFF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D</a:t>
          </a:r>
        </a:p>
        <a:p>
          <a:pPr algn="ctr"/>
          <a:r>
            <a:rPr lang="fr-FR" sz="1200" b="1" i="1">
              <a:solidFill>
                <a:srgbClr val="FFFF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I</a:t>
          </a:r>
        </a:p>
        <a:p>
          <a:pPr algn="ctr"/>
          <a:r>
            <a:rPr lang="fr-FR" sz="1200" b="1" i="1">
              <a:solidFill>
                <a:srgbClr val="FFFF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F</a:t>
          </a:r>
        </a:p>
        <a:p>
          <a:pPr algn="ctr"/>
          <a:r>
            <a:rPr lang="fr-FR" sz="1200" b="1" i="1">
              <a:solidFill>
                <a:srgbClr val="FFFF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I</a:t>
          </a:r>
        </a:p>
        <a:p>
          <a:pPr algn="ctr"/>
          <a:r>
            <a:rPr lang="fr-FR" sz="1200" b="1" i="1">
              <a:solidFill>
                <a:srgbClr val="FFFF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</a:t>
          </a:r>
        </a:p>
        <a:p>
          <a:pPr algn="ctr"/>
          <a:r>
            <a:rPr lang="fr-FR" sz="1200" b="1" i="1">
              <a:solidFill>
                <a:srgbClr val="FFFF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A</a:t>
          </a:r>
        </a:p>
        <a:p>
          <a:pPr algn="ctr"/>
          <a:r>
            <a:rPr lang="fr-FR" sz="1200" b="1" i="1">
              <a:solidFill>
                <a:srgbClr val="FFFF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T</a:t>
          </a:r>
        </a:p>
        <a:p>
          <a:pPr algn="ctr"/>
          <a:r>
            <a:rPr lang="fr-FR" sz="1200" b="1" i="1">
              <a:solidFill>
                <a:srgbClr val="FFFF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I</a:t>
          </a:r>
        </a:p>
        <a:p>
          <a:pPr algn="ctr"/>
          <a:r>
            <a:rPr lang="fr-FR" sz="1200" b="1" i="1">
              <a:solidFill>
                <a:srgbClr val="FFFF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O</a:t>
          </a:r>
        </a:p>
        <a:p>
          <a:pPr algn="ctr"/>
          <a:r>
            <a:rPr lang="fr-FR" sz="1200" b="1" i="1">
              <a:solidFill>
                <a:srgbClr val="FFFF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N</a:t>
          </a:r>
        </a:p>
        <a:p>
          <a:pPr algn="ctr"/>
          <a:r>
            <a:rPr lang="fr-FR" sz="1200" b="1" i="1">
              <a:solidFill>
                <a:srgbClr val="FFFF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S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523875</xdr:colOff>
          <xdr:row>15</xdr:row>
          <xdr:rowOff>161925</xdr:rowOff>
        </xdr:from>
        <xdr:to>
          <xdr:col>2</xdr:col>
          <xdr:colOff>885825</xdr:colOff>
          <xdr:row>18</xdr:row>
          <xdr:rowOff>95250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Envoie de l'Outillage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542925</xdr:colOff>
          <xdr:row>20</xdr:row>
          <xdr:rowOff>19050</xdr:rowOff>
        </xdr:from>
        <xdr:to>
          <xdr:col>2</xdr:col>
          <xdr:colOff>904875</xdr:colOff>
          <xdr:row>21</xdr:row>
          <xdr:rowOff>238125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Envoie du transformateur d'essaie  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uillaume Gasc" refreshedDate="42492.682355092591" createdVersion="4" refreshedVersion="6" minRefreshableVersion="3" recordCount="297">
  <cacheSource type="worksheet">
    <worksheetSource ref="A2:M299" sheet="Données bateau"/>
  </cacheSource>
  <cacheFields count="13">
    <cacheField name="Port de départ" numFmtId="0">
      <sharedItems count="5">
        <s v="Port d'Anvers"/>
        <s v="Port de Fos Sur Mer"/>
        <s v="Port de Rotterdam"/>
        <s v="Port du Havre"/>
        <s v="Port de Marseille"/>
      </sharedItems>
    </cacheField>
    <cacheField name="Coût 20' Standard (€)" numFmtId="1">
      <sharedItems containsSemiMixedTypes="0" containsString="0" containsNumber="1" minValue="0" maxValue="3347"/>
    </cacheField>
    <cacheField name="Coût 40' Standard (€)" numFmtId="1">
      <sharedItems containsSemiMixedTypes="0" containsString="0" containsNumber="1" minValue="0" maxValue="4430"/>
    </cacheField>
    <cacheField name="Coût 40' High Cube PalletWide (€)" numFmtId="1">
      <sharedItems containsMixedTypes="1" containsNumber="1" minValue="0" maxValue="4430"/>
    </cacheField>
    <cacheField name="Cout 40' Open Top (€)" numFmtId="1">
      <sharedItems containsSemiMixedTypes="0" containsString="0" containsNumber="1" minValue="0" maxValue="3840"/>
    </cacheField>
    <cacheField name="Cout 20' Open Top (€)" numFmtId="1">
      <sharedItems containsSemiMixedTypes="0" containsString="0" containsNumber="1" minValue="0" maxValue="2678"/>
    </cacheField>
    <cacheField name="Coût 20' Flat Rack" numFmtId="1">
      <sharedItems containsSemiMixedTypes="0" containsString="0" containsNumber="1" minValue="0" maxValue="2792.79"/>
    </cacheField>
    <cacheField name="Coût 40' Flat Rack" numFmtId="1">
      <sharedItems containsSemiMixedTypes="0" containsString="0" containsNumber="1" minValue="0" maxValue="3516"/>
    </cacheField>
    <cacheField name="Frais additionnel (€)" numFmtId="1">
      <sharedItems containsSemiMixedTypes="0" containsString="0" containsNumber="1" minValue="0" maxValue="310"/>
    </cacheField>
    <cacheField name="Dont - Frais de manutention arrivé" numFmtId="1">
      <sharedItems containsSemiMixedTypes="0" containsString="0" containsNumber="1" minValue="0" maxValue="531.96"/>
    </cacheField>
    <cacheField name="Pays d'arrivé" numFmtId="0">
      <sharedItems/>
    </cacheField>
    <cacheField name="Indicatif du pays" numFmtId="0">
      <sharedItems/>
    </cacheField>
    <cacheField name="Port d'arrivé" numFmtId="0">
      <sharedItems count="85">
        <s v="Dammam"/>
        <s v="Jeddah"/>
        <s v="Buenos Aires"/>
        <s v="Zarate"/>
        <s v="Adelaide"/>
        <s v="Brisbane"/>
        <s v="Fremantle"/>
        <s v="Melbourne"/>
        <s v="Sydney"/>
        <s v="Salvador di bahia"/>
        <s v="Rio de Janeiro"/>
        <s v="Rio Grande"/>
        <s v="Valparaiso"/>
        <s v="Iquique"/>
        <s v="Hong Kong"/>
        <s v="Shanghai"/>
        <s v="Qingdao"/>
        <s v="Dalian"/>
        <s v="Buenaventura"/>
        <s v="Djibouti"/>
        <s v="Mombassa"/>
        <s v="Port Soudan"/>
        <s v="Abidjan"/>
        <s v="Alger"/>
        <s v="Luanda"/>
        <s v="Pointe Noire"/>
        <s v="Port Gentil"/>
        <s v="Tanger"/>
        <s v="Busan"/>
        <s v="Incheon"/>
        <s v="Alexandrie"/>
        <s v="Guayaquil"/>
        <s v="Barcelone"/>
        <s v="Valence"/>
        <s v="Helsinki"/>
        <s v="Kotka"/>
        <s v="Rauma"/>
        <s v="Puerto Cortes"/>
        <s v="Chennai-Ennore"/>
        <s v="Haldia"/>
        <s v="Vishakapatnam"/>
        <s v="Jakarta"/>
        <s v="Makassar"/>
        <s v="Surabaya"/>
        <s v="Bandar Shahid Rajaee"/>
        <s v="Kobe-Osaka"/>
        <s v="Moji / Kitakyushu "/>
        <s v="Nagoya"/>
        <s v="Tokyo"/>
        <s v="Tomakomai"/>
        <s v="Tripoli"/>
        <s v="Port Kelang"/>
        <s v="Fort de France"/>
        <s v="Manzanillo"/>
        <s v="Veracruz"/>
        <s v="Nacala"/>
        <s v="Brevik"/>
        <s v="Oslo"/>
        <s v="Auckland"/>
        <s v="Salalah"/>
        <s v="Karachi"/>
        <s v="Port Qasim"/>
        <s v="Manzanillo, Pa"/>
        <s v="Paita"/>
        <s v="Callao"/>
        <s v="Manille"/>
        <s v="San Juan"/>
        <s v="Kaliningrad"/>
        <s v="Saint-Pétersbourg"/>
        <s v="UST'-Luga"/>
        <s v="Vladivostock"/>
        <s v="Vostochny"/>
        <s v="Singapour"/>
        <s v="Taichung"/>
        <s v="Zanzibar"/>
        <s v="Bangkok"/>
        <s v="Houston"/>
        <s v="Miami"/>
        <s v="New York"/>
        <s v="Nouvelle Orleans"/>
        <s v="Savannah"/>
        <s v="Puerto Cabello"/>
        <s v="Haiphong"/>
        <s v="Ho Chi Minh"/>
        <s v="Aden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97">
  <r>
    <x v="0"/>
    <n v="846.70300000000009"/>
    <n v="1207.5492000000002"/>
    <n v="1207.5492000000002"/>
    <n v="0"/>
    <n v="0"/>
    <n v="0"/>
    <n v="0"/>
    <n v="0"/>
    <n v="0"/>
    <s v="Arabie Saudite"/>
    <s v="SA"/>
    <x v="0"/>
  </r>
  <r>
    <x v="1"/>
    <n v="1084.3118000000002"/>
    <n v="1368.0238000000002"/>
    <n v="1368.0238000000002"/>
    <n v="0"/>
    <n v="0"/>
    <n v="0"/>
    <n v="0"/>
    <n v="0"/>
    <n v="0"/>
    <s v="Arabie Saudite"/>
    <s v="SA"/>
    <x v="0"/>
  </r>
  <r>
    <x v="2"/>
    <n v="861.77520000000004"/>
    <n v="1222.6214"/>
    <n v="1222.6214"/>
    <n v="0"/>
    <n v="0"/>
    <n v="0"/>
    <n v="0"/>
    <n v="0"/>
    <n v="0"/>
    <s v="Arabie Saudite"/>
    <s v="SA"/>
    <x v="0"/>
  </r>
  <r>
    <x v="3"/>
    <n v="851.13600000000008"/>
    <n v="1212.8688"/>
    <n v="1212.8688"/>
    <n v="0"/>
    <n v="0"/>
    <n v="0"/>
    <n v="0"/>
    <n v="0"/>
    <n v="0"/>
    <s v="Arabie Saudite"/>
    <s v="SA"/>
    <x v="0"/>
  </r>
  <r>
    <x v="0"/>
    <n v="708.39340000000004"/>
    <n v="931.81660000000011"/>
    <n v="931.81660000000011"/>
    <n v="0"/>
    <n v="0"/>
    <n v="0"/>
    <n v="0"/>
    <n v="0"/>
    <n v="0"/>
    <s v="Arabie Saudite"/>
    <s v="SA"/>
    <x v="1"/>
  </r>
  <r>
    <x v="1"/>
    <n v="853.7958000000001"/>
    <n v="933.58980000000008"/>
    <n v="933.58980000000008"/>
    <n v="0"/>
    <n v="0"/>
    <n v="0"/>
    <n v="0"/>
    <n v="0"/>
    <n v="0"/>
    <s v="Arabie Saudite"/>
    <s v="SA"/>
    <x v="1"/>
  </r>
  <r>
    <x v="2"/>
    <n v="723.46559999999999"/>
    <n v="947.7754000000001"/>
    <n v="947.7754000000001"/>
    <n v="0"/>
    <n v="0"/>
    <n v="0"/>
    <n v="0"/>
    <n v="0"/>
    <n v="0"/>
    <s v="Arabie Saudite"/>
    <s v="SA"/>
    <x v="1"/>
  </r>
  <r>
    <x v="3"/>
    <n v="713.71300000000008"/>
    <n v="937.13620000000003"/>
    <n v="937.13620000000003"/>
    <n v="0"/>
    <n v="0"/>
    <n v="0"/>
    <n v="0"/>
    <n v="0"/>
    <n v="0"/>
    <s v="Arabie Saudite"/>
    <s v="SA"/>
    <x v="1"/>
  </r>
  <r>
    <x v="0"/>
    <n v="877.73400000000004"/>
    <n v="1214.6420000000001"/>
    <n v="1214.6420000000001"/>
    <n v="0"/>
    <n v="0"/>
    <n v="0"/>
    <n v="0"/>
    <n v="0"/>
    <n v="190.619"/>
    <s v="Argentine"/>
    <s v="AR"/>
    <x v="2"/>
  </r>
  <r>
    <x v="1"/>
    <n v="1094.0644"/>
    <n v="1730.6432000000002"/>
    <n v="1730.6432000000002"/>
    <n v="0"/>
    <n v="0"/>
    <n v="0"/>
    <n v="0"/>
    <n v="0"/>
    <n v="190.619"/>
    <s v="Argentine"/>
    <s v="AR"/>
    <x v="2"/>
  </r>
  <r>
    <x v="2"/>
    <n v="891.03300000000002"/>
    <n v="1227.941"/>
    <n v="1227.941"/>
    <n v="0"/>
    <n v="0"/>
    <n v="0"/>
    <n v="0"/>
    <n v="0"/>
    <n v="190.619"/>
    <s v="Argentine"/>
    <s v="AR"/>
    <x v="2"/>
  </r>
  <r>
    <x v="3"/>
    <n v="815.67200000000003"/>
    <n v="1174.7450000000001"/>
    <n v="1174.7450000000001"/>
    <n v="0"/>
    <n v="0"/>
    <n v="0"/>
    <n v="0"/>
    <n v="0"/>
    <n v="190.619"/>
    <s v="Argentine"/>
    <s v="AR"/>
    <x v="2"/>
  </r>
  <r>
    <x v="0"/>
    <n v="1143.7140000000002"/>
    <n v="1746.6020000000001"/>
    <n v="1746.6020000000001"/>
    <n v="0"/>
    <n v="0"/>
    <n v="0"/>
    <n v="0"/>
    <n v="0"/>
    <n v="190.619"/>
    <s v="Argentine"/>
    <s v="AR"/>
    <x v="3"/>
  </r>
  <r>
    <x v="1"/>
    <n v="1360.0444"/>
    <n v="2262.6032"/>
    <n v="2262.6032"/>
    <n v="0"/>
    <n v="0"/>
    <n v="0"/>
    <n v="0"/>
    <n v="0"/>
    <n v="190.619"/>
    <s v="Argentine"/>
    <s v="AR"/>
    <x v="3"/>
  </r>
  <r>
    <x v="2"/>
    <n v="1157.0130000000001"/>
    <n v="1759.9010000000001"/>
    <n v="1759.9010000000001"/>
    <n v="0"/>
    <n v="0"/>
    <n v="0"/>
    <n v="0"/>
    <n v="0"/>
    <n v="190.619"/>
    <s v="Argentine"/>
    <s v="AR"/>
    <x v="3"/>
  </r>
  <r>
    <x v="3"/>
    <n v="1170.3120000000001"/>
    <n v="1795.365"/>
    <n v="1795.365"/>
    <n v="0"/>
    <n v="0"/>
    <n v="0"/>
    <n v="0"/>
    <n v="0"/>
    <n v="190.619"/>
    <s v="Argentine"/>
    <s v="AR"/>
    <x v="3"/>
  </r>
  <r>
    <x v="0"/>
    <n v="1642.8698000000002"/>
    <n v="2775.9446000000003"/>
    <n v="2864.6046000000001"/>
    <n v="0"/>
    <n v="0"/>
    <n v="0"/>
    <n v="0"/>
    <n v="53.6"/>
    <n v="288.10000000000002"/>
    <s v="Australie"/>
    <s v="AU"/>
    <x v="4"/>
  </r>
  <r>
    <x v="1"/>
    <n v="1531.1582000000001"/>
    <n v="2640.2948000000001"/>
    <n v="2640.2948000000001"/>
    <n v="0"/>
    <n v="0"/>
    <n v="0"/>
    <n v="0"/>
    <n v="53.6"/>
    <n v="288.10000000000002"/>
    <s v="Australie"/>
    <s v="AU"/>
    <x v="4"/>
  </r>
  <r>
    <x v="2"/>
    <n v="1569.2820000000002"/>
    <n v="2702.3568"/>
    <n v="2791.0168000000003"/>
    <n v="0"/>
    <n v="0"/>
    <n v="0"/>
    <n v="0"/>
    <n v="53.6"/>
    <n v="288.10000000000002"/>
    <s v="Australie"/>
    <s v="AU"/>
    <x v="4"/>
  </r>
  <r>
    <x v="3"/>
    <n v="1648.1894000000002"/>
    <n v="2781.2642000000001"/>
    <n v="2869.9242000000004"/>
    <n v="0"/>
    <n v="0"/>
    <n v="0"/>
    <n v="0"/>
    <n v="53.6"/>
    <n v="288.10000000000002"/>
    <s v="Australie"/>
    <s v="AU"/>
    <x v="4"/>
  </r>
  <r>
    <x v="0"/>
    <n v="1738.6226000000001"/>
    <n v="3055.2236000000003"/>
    <n v="3055.2236000000003"/>
    <n v="0"/>
    <n v="0"/>
    <n v="0"/>
    <n v="0"/>
    <n v="53.6"/>
    <n v="288.10000000000002"/>
    <s v="Australie"/>
    <s v="AU"/>
    <x v="5"/>
  </r>
  <r>
    <x v="1"/>
    <n v="1715.5710000000001"/>
    <n v="3008.2338"/>
    <n v="3008.2338"/>
    <n v="0"/>
    <n v="0"/>
    <n v="0"/>
    <n v="0"/>
    <n v="53.6"/>
    <n v="288.10000000000002"/>
    <s v="Australie"/>
    <s v="AU"/>
    <x v="5"/>
  </r>
  <r>
    <x v="2"/>
    <n v="1665.0348000000001"/>
    <n v="2804.3158000000003"/>
    <n v="2804.3158000000003"/>
    <n v="0"/>
    <n v="0"/>
    <n v="0"/>
    <n v="0"/>
    <n v="53.6"/>
    <n v="288.10000000000002"/>
    <s v="Australie"/>
    <s v="AU"/>
    <x v="5"/>
  </r>
  <r>
    <x v="3"/>
    <n v="1654.3956000000001"/>
    <n v="2794.5632000000001"/>
    <n v="2794.5632000000001"/>
    <n v="0"/>
    <n v="0"/>
    <n v="0"/>
    <n v="0"/>
    <n v="53.6"/>
    <n v="288.10000000000002"/>
    <s v="Australie"/>
    <s v="AU"/>
    <x v="5"/>
  </r>
  <r>
    <x v="0"/>
    <n v="1642.8698000000002"/>
    <n v="2775.9446000000003"/>
    <n v="2864.6046000000001"/>
    <n v="0"/>
    <n v="0"/>
    <n v="0"/>
    <n v="0"/>
    <n v="53.6"/>
    <n v="288.10000000000002"/>
    <s v="Australie"/>
    <s v="AU"/>
    <x v="6"/>
  </r>
  <r>
    <x v="1"/>
    <n v="1531.1582000000001"/>
    <n v="2640.2948000000001"/>
    <n v="2640.2948000000001"/>
    <n v="3615.5548000000003"/>
    <n v="2151.7782000000002"/>
    <n v="0"/>
    <n v="0"/>
    <n v="53.6"/>
    <n v="288.10000000000002"/>
    <s v="Australie"/>
    <s v="AU"/>
    <x v="6"/>
  </r>
  <r>
    <x v="2"/>
    <n v="1657.942"/>
    <n v="2791.0168000000003"/>
    <n v="2879.6768000000002"/>
    <n v="0"/>
    <n v="0"/>
    <n v="0"/>
    <n v="0"/>
    <n v="53.6"/>
    <n v="288.10000000000002"/>
    <s v="Australie"/>
    <s v="AU"/>
    <x v="6"/>
  </r>
  <r>
    <x v="3"/>
    <n v="1649.076"/>
    <n v="2781.2642000000001"/>
    <n v="2869.9242000000004"/>
    <n v="0"/>
    <n v="0"/>
    <n v="0"/>
    <n v="0"/>
    <n v="53.6"/>
    <n v="288.10000000000002"/>
    <s v="Australie"/>
    <s v="AU"/>
    <x v="6"/>
  </r>
  <r>
    <x v="0"/>
    <n v="1667.6946"/>
    <n v="2826.4808000000003"/>
    <n v="2915.1408000000001"/>
    <n v="0"/>
    <n v="0"/>
    <n v="0"/>
    <n v="0"/>
    <n v="53.6"/>
    <n v="288.10000000000002"/>
    <s v="Australie"/>
    <s v="AU"/>
    <x v="7"/>
  </r>
  <r>
    <x v="1"/>
    <n v="1555.9830000000002"/>
    <n v="2689.9444000000003"/>
    <n v="2689.9444000000003"/>
    <n v="3665.2044000000001"/>
    <n v="2176.6030000000001"/>
    <n v="0"/>
    <n v="0"/>
    <n v="70.927999999999997"/>
    <n v="288.10000000000002"/>
    <s v="Australie"/>
    <s v="AU"/>
    <x v="7"/>
  </r>
  <r>
    <x v="2"/>
    <n v="1682.7668000000001"/>
    <n v="2841.5530000000003"/>
    <s v="$"/>
    <n v="0"/>
    <n v="0"/>
    <n v="0"/>
    <n v="0"/>
    <n v="70.927999999999997"/>
    <n v="288.10000000000002"/>
    <s v="Australie"/>
    <s v="AU"/>
    <x v="7"/>
  </r>
  <r>
    <x v="3"/>
    <n v="1673.0142000000001"/>
    <n v="2830.9138000000003"/>
    <n v="2919.5738000000001"/>
    <n v="0"/>
    <n v="0"/>
    <n v="0"/>
    <n v="0"/>
    <n v="70.927999999999997"/>
    <n v="288.10000000000002"/>
    <s v="Australie"/>
    <s v="AU"/>
    <x v="7"/>
  </r>
  <r>
    <x v="0"/>
    <n v="1645.5296000000001"/>
    <n v="2781.2642000000001"/>
    <n v="2869.9242000000004"/>
    <n v="0"/>
    <n v="0"/>
    <n v="0"/>
    <n v="0"/>
    <n v="70.927999999999997"/>
    <n v="288.10000000000002"/>
    <s v="Australie"/>
    <s v="AU"/>
    <x v="8"/>
  </r>
  <r>
    <x v="1"/>
    <n v="1533.818"/>
    <n v="2645.6144000000004"/>
    <n v="2645.6144000000004"/>
    <n v="3620.8744000000002"/>
    <n v="2154.4380000000001"/>
    <n v="0"/>
    <n v="0"/>
    <n v="70.927999999999997"/>
    <n v="288.10000000000002"/>
    <s v="Australie"/>
    <s v="AU"/>
    <x v="8"/>
  </r>
  <r>
    <x v="2"/>
    <n v="1660.6018000000001"/>
    <n v="2796.3364000000001"/>
    <n v="2884.9964"/>
    <n v="0"/>
    <n v="0"/>
    <n v="0"/>
    <n v="0"/>
    <n v="70.927999999999997"/>
    <n v="288.10000000000002"/>
    <s v="Australie"/>
    <s v="AU"/>
    <x v="8"/>
  </r>
  <r>
    <x v="3"/>
    <n v="1650.8492000000001"/>
    <n v="2786.5838000000003"/>
    <n v="2875.2438000000002"/>
    <n v="0"/>
    <n v="0"/>
    <n v="0"/>
    <n v="0"/>
    <n v="70.927999999999997"/>
    <n v="288.10000000000002"/>
    <s v="Australie"/>
    <s v="AU"/>
    <x v="8"/>
  </r>
  <r>
    <x v="0"/>
    <n v="847"/>
    <n v="1209"/>
    <n v="1209"/>
    <n v="0"/>
    <n v="0"/>
    <n v="0"/>
    <n v="0"/>
    <n v="310"/>
    <n v="188.33600000000001"/>
    <s v="Brezil"/>
    <s v="BR"/>
    <x v="9"/>
  </r>
  <r>
    <x v="2"/>
    <n v="862"/>
    <n v="1224"/>
    <n v="1224"/>
    <n v="0"/>
    <n v="0"/>
    <n v="0"/>
    <n v="0"/>
    <n v="310"/>
    <n v="188.33600000000001"/>
    <s v="Brezil"/>
    <s v="BR"/>
    <x v="9"/>
  </r>
  <r>
    <x v="3"/>
    <n v="877"/>
    <n v="1264"/>
    <n v="1264"/>
    <n v="0"/>
    <n v="0"/>
    <n v="0"/>
    <n v="0"/>
    <n v="310"/>
    <n v="188.33600000000001"/>
    <s v="Brezil"/>
    <s v="BR"/>
    <x v="9"/>
  </r>
  <r>
    <x v="0"/>
    <n v="781"/>
    <n v="1143"/>
    <n v="1143"/>
    <n v="0"/>
    <n v="2678"/>
    <n v="0"/>
    <n v="0"/>
    <n v="310"/>
    <n v="188.33600000000001"/>
    <s v="Brezil"/>
    <s v="BR"/>
    <x v="10"/>
  </r>
  <r>
    <x v="1"/>
    <n v="1020"/>
    <n v="1720"/>
    <n v="1720"/>
    <n v="0"/>
    <n v="0"/>
    <n v="0"/>
    <n v="0"/>
    <n v="310"/>
    <n v="188.33600000000001"/>
    <s v="Brezil"/>
    <s v="BR"/>
    <x v="10"/>
  </r>
  <r>
    <x v="2"/>
    <n v="796"/>
    <n v="1158"/>
    <n v="1158"/>
    <n v="0"/>
    <n v="0"/>
    <n v="0"/>
    <n v="0"/>
    <n v="310"/>
    <n v="188.33600000000001"/>
    <s v="Brezil"/>
    <s v="BR"/>
    <x v="10"/>
  </r>
  <r>
    <x v="3"/>
    <n v="811"/>
    <n v="1198"/>
    <n v="1198"/>
    <n v="0"/>
    <n v="0"/>
    <n v="0"/>
    <n v="0"/>
    <n v="310"/>
    <n v="188.33600000000001"/>
    <s v="Brezil"/>
    <s v="BR"/>
    <x v="10"/>
  </r>
  <r>
    <x v="0"/>
    <n v="845"/>
    <n v="1207"/>
    <n v="1207"/>
    <n v="0"/>
    <n v="0"/>
    <n v="0"/>
    <n v="0"/>
    <n v="310"/>
    <n v="188.33600000000001"/>
    <s v="Brezil"/>
    <s v="BR"/>
    <x v="11"/>
  </r>
  <r>
    <x v="1"/>
    <n v="1082"/>
    <n v="1782"/>
    <n v="1782"/>
    <n v="0"/>
    <n v="0"/>
    <n v="0"/>
    <n v="0"/>
    <n v="310"/>
    <n v="188.33600000000001"/>
    <s v="Brezil"/>
    <s v="BR"/>
    <x v="11"/>
  </r>
  <r>
    <x v="2"/>
    <n v="860"/>
    <n v="1222"/>
    <n v="1222"/>
    <n v="0"/>
    <n v="0"/>
    <n v="0"/>
    <n v="0"/>
    <n v="310"/>
    <n v="188.33600000000001"/>
    <s v="Brezil"/>
    <s v="BR"/>
    <x v="11"/>
  </r>
  <r>
    <x v="3"/>
    <n v="875"/>
    <n v="1262"/>
    <n v="1262"/>
    <n v="0"/>
    <n v="0"/>
    <n v="0"/>
    <n v="0"/>
    <n v="310"/>
    <n v="188.33600000000001"/>
    <s v="Brezil"/>
    <s v="BR"/>
    <x v="11"/>
  </r>
  <r>
    <x v="0"/>
    <n v="1060"/>
    <n v="1751"/>
    <n v="1751"/>
    <n v="0"/>
    <n v="0"/>
    <n v="0"/>
    <n v="0"/>
    <n v="0"/>
    <n v="75.361000000000004"/>
    <s v="Chili"/>
    <s v="CL"/>
    <x v="12"/>
  </r>
  <r>
    <x v="1"/>
    <n v="1472"/>
    <n v="2531"/>
    <n v="2531"/>
    <n v="0"/>
    <n v="0"/>
    <n v="0"/>
    <n v="0"/>
    <n v="0"/>
    <n v="75.361000000000004"/>
    <s v="Chili"/>
    <s v="CL"/>
    <x v="12"/>
  </r>
  <r>
    <x v="2"/>
    <n v="1075"/>
    <n v="1766"/>
    <n v="1766"/>
    <n v="0"/>
    <n v="0"/>
    <n v="0"/>
    <n v="0"/>
    <n v="0"/>
    <n v="75.361000000000004"/>
    <s v="Chili"/>
    <s v="CL"/>
    <x v="12"/>
  </r>
  <r>
    <x v="3"/>
    <n v="1212"/>
    <n v="1951"/>
    <n v="1951"/>
    <n v="0"/>
    <n v="0"/>
    <n v="0"/>
    <n v="0"/>
    <n v="0"/>
    <n v="75.361000000000004"/>
    <s v="Chili"/>
    <s v="CL"/>
    <x v="12"/>
  </r>
  <r>
    <x v="0"/>
    <n v="1499"/>
    <n v="2434"/>
    <n v="2434"/>
    <n v="0"/>
    <n v="0"/>
    <n v="0"/>
    <n v="0"/>
    <n v="0"/>
    <n v="75.361000000000004"/>
    <s v="Chili"/>
    <s v="CL"/>
    <x v="13"/>
  </r>
  <r>
    <x v="1"/>
    <n v="3347"/>
    <n v="4430"/>
    <n v="4430"/>
    <n v="3516"/>
    <n v="2333"/>
    <n v="2333"/>
    <n v="3516"/>
    <n v="0"/>
    <n v="75.361000000000004"/>
    <s v="Chili"/>
    <s v="CL"/>
    <x v="13"/>
  </r>
  <r>
    <x v="2"/>
    <n v="1514"/>
    <n v="2449"/>
    <n v="2449"/>
    <n v="0"/>
    <n v="0"/>
    <n v="0"/>
    <n v="0"/>
    <n v="0"/>
    <n v="75.361000000000004"/>
    <s v="Chili"/>
    <s v="CL"/>
    <x v="13"/>
  </r>
  <r>
    <x v="3"/>
    <n v="1504"/>
    <n v="2439"/>
    <n v="2439"/>
    <n v="0"/>
    <n v="0"/>
    <n v="0"/>
    <n v="0"/>
    <n v="0"/>
    <n v="75.361000000000004"/>
    <s v="Chili"/>
    <s v="CL"/>
    <x v="13"/>
  </r>
  <r>
    <x v="0"/>
    <n v="861.52"/>
    <n v="1094.72"/>
    <n v="1754.72"/>
    <n v="0"/>
    <n v="0"/>
    <n v="0"/>
    <n v="0"/>
    <n v="0"/>
    <n v="307.8"/>
    <s v="Chine"/>
    <s v="HK"/>
    <x v="14"/>
  </r>
  <r>
    <x v="1"/>
    <n v="724.35220000000004"/>
    <n v="832.51740000000007"/>
    <n v="832.51740000000007"/>
    <n v="0"/>
    <n v="0"/>
    <n v="0"/>
    <n v="0"/>
    <n v="0"/>
    <n v="307.8"/>
    <s v="Chine"/>
    <s v="HK"/>
    <x v="14"/>
  </r>
  <r>
    <x v="2"/>
    <n v="877.36"/>
    <n v="1109.68"/>
    <n v="1109.68"/>
    <n v="0"/>
    <n v="0"/>
    <n v="0"/>
    <n v="0"/>
    <n v="0"/>
    <n v="307.8"/>
    <s v="Chine"/>
    <s v="HK"/>
    <x v="14"/>
  </r>
  <r>
    <x v="3"/>
    <n v="866.8"/>
    <n v="1100"/>
    <n v="1100"/>
    <n v="0"/>
    <n v="0"/>
    <n v="0"/>
    <n v="0"/>
    <n v="0"/>
    <n v="307.8"/>
    <s v="Chine"/>
    <s v="HK"/>
    <x v="14"/>
  </r>
  <r>
    <x v="0"/>
    <n v="636.5788"/>
    <n v="836.06380000000001"/>
    <n v="1501.0138000000002"/>
    <n v="0"/>
    <n v="0"/>
    <n v="0"/>
    <n v="0"/>
    <n v="61.514999999999993"/>
    <n v="136.69999999999999"/>
    <s v="Chine"/>
    <s v="CN"/>
    <x v="15"/>
  </r>
  <r>
    <x v="1"/>
    <n v="580.72300000000007"/>
    <n v="652.5376"/>
    <n v="652.5376"/>
    <n v="0"/>
    <n v="0"/>
    <n v="0"/>
    <n v="0"/>
    <n v="61.514999999999993"/>
    <n v="136.69999999999999"/>
    <s v="Chine"/>
    <s v="CN"/>
    <x v="15"/>
  </r>
  <r>
    <x v="2"/>
    <n v="740.31100000000004"/>
    <n v="939.79600000000005"/>
    <n v="939.79600000000005"/>
    <n v="0"/>
    <n v="0"/>
    <n v="0"/>
    <n v="0"/>
    <n v="61.514999999999993"/>
    <n v="136.69999999999999"/>
    <s v="Chine"/>
    <s v="CN"/>
    <x v="15"/>
  </r>
  <r>
    <x v="3"/>
    <n v="730.55840000000001"/>
    <n v="929.15680000000009"/>
    <n v="929.15680000000009"/>
    <n v="0"/>
    <n v="0"/>
    <n v="0"/>
    <n v="0"/>
    <n v="61.514999999999993"/>
    <n v="136.69999999999999"/>
    <s v="Chine"/>
    <s v="CN"/>
    <x v="15"/>
  </r>
  <r>
    <x v="0"/>
    <n v="728.78520000000003"/>
    <n v="929.15680000000009"/>
    <n v="1594.1068"/>
    <n v="0"/>
    <n v="0"/>
    <n v="0"/>
    <n v="0"/>
    <n v="61.514999999999993"/>
    <n v="136.69999999999999"/>
    <s v="Chine"/>
    <s v="CN"/>
    <x v="16"/>
  </r>
  <r>
    <x v="1"/>
    <n v="584.26940000000002"/>
    <n v="657.85720000000003"/>
    <n v="657.85720000000003"/>
    <n v="0"/>
    <n v="0"/>
    <n v="0"/>
    <n v="0"/>
    <n v="61.514999999999993"/>
    <n v="136.69999999999999"/>
    <s v="Chine"/>
    <s v="CN"/>
    <x v="16"/>
  </r>
  <r>
    <x v="2"/>
    <n v="743.8574000000001"/>
    <n v="944.22900000000004"/>
    <n v="944.22900000000004"/>
    <n v="0"/>
    <n v="0"/>
    <n v="0"/>
    <n v="0"/>
    <n v="61.514999999999993"/>
    <n v="136.69999999999999"/>
    <s v="Chine"/>
    <s v="CN"/>
    <x v="16"/>
  </r>
  <r>
    <x v="3"/>
    <n v="731.44500000000005"/>
    <n v="934.47640000000001"/>
    <n v="934.47640000000001"/>
    <n v="0"/>
    <n v="0"/>
    <n v="0"/>
    <n v="0"/>
    <n v="61.514999999999993"/>
    <n v="136.69999999999999"/>
    <s v="Chine"/>
    <s v="CN"/>
    <x v="16"/>
  </r>
  <r>
    <x v="0"/>
    <n v="723.46559999999999"/>
    <n v="921.17740000000003"/>
    <n v="1586.1274000000001"/>
    <n v="0"/>
    <n v="0"/>
    <n v="0"/>
    <n v="0"/>
    <n v="61.514999999999993"/>
    <n v="136.69999999999999"/>
    <s v="Chine"/>
    <s v="CN"/>
    <x v="17"/>
  </r>
  <r>
    <x v="1"/>
    <n v="578.94979999999998"/>
    <n v="649.87780000000009"/>
    <n v="649.87780000000009"/>
    <n v="0"/>
    <n v="0"/>
    <n v="0"/>
    <n v="0"/>
    <n v="61.514999999999993"/>
    <n v="136.69999999999999"/>
    <s v="Chine"/>
    <s v="CN"/>
    <x v="17"/>
  </r>
  <r>
    <x v="2"/>
    <n v="738.53780000000006"/>
    <n v="936.2496000000001"/>
    <n v="936.2496000000001"/>
    <n v="0"/>
    <n v="0"/>
    <n v="0"/>
    <n v="0"/>
    <n v="61.514999999999993"/>
    <n v="136.69999999999999"/>
    <s v="Chine"/>
    <s v="CN"/>
    <x v="17"/>
  </r>
  <r>
    <x v="3"/>
    <n v="728.78520000000003"/>
    <n v="926.49700000000007"/>
    <n v="926.49700000000007"/>
    <n v="0"/>
    <n v="0"/>
    <n v="0"/>
    <n v="0"/>
    <n v="61.514999999999993"/>
    <n v="136.69999999999999"/>
    <s v="Chine"/>
    <s v="CN"/>
    <x v="17"/>
  </r>
  <r>
    <x v="0"/>
    <n v="1511"/>
    <n v="2445"/>
    <n v="2445"/>
    <n v="0"/>
    <n v="0"/>
    <n v="0"/>
    <n v="0"/>
    <n v="0"/>
    <n v="86.886800000000008"/>
    <s v="Colombie"/>
    <s v="CO"/>
    <x v="18"/>
  </r>
  <r>
    <x v="1"/>
    <n v="1483"/>
    <n v="2542"/>
    <n v="2542"/>
    <n v="2942"/>
    <n v="1783"/>
    <n v="1783"/>
    <n v="2942"/>
    <n v="0"/>
    <n v="86.886800000000008"/>
    <s v="Colombie"/>
    <s v="CO"/>
    <x v="18"/>
  </r>
  <r>
    <x v="2"/>
    <n v="1526"/>
    <n v="2460"/>
    <n v="2460"/>
    <n v="0"/>
    <n v="0"/>
    <n v="0"/>
    <n v="0"/>
    <n v="0"/>
    <n v="86.886800000000008"/>
    <s v="Colombie"/>
    <s v="CO"/>
    <x v="18"/>
  </r>
  <r>
    <x v="3"/>
    <n v="1516"/>
    <n v="2450"/>
    <n v="2450"/>
    <n v="0"/>
    <n v="0"/>
    <n v="0"/>
    <n v="0"/>
    <n v="0"/>
    <n v="86.886800000000008"/>
    <s v="Colombie"/>
    <s v="CO"/>
    <x v="18"/>
  </r>
  <r>
    <x v="0"/>
    <n v="1086.9716000000001"/>
    <n v="1724.4370000000001"/>
    <n v="1724.4370000000001"/>
    <n v="0"/>
    <n v="0"/>
    <n v="0"/>
    <n v="0"/>
    <n v="0"/>
    <n v="0"/>
    <s v="Afrique"/>
    <s v="DJ"/>
    <x v="19"/>
  </r>
  <r>
    <x v="1"/>
    <n v="1004.5178000000001"/>
    <n v="1536.4778000000001"/>
    <n v="1536.4778000000001"/>
    <n v="0"/>
    <n v="0"/>
    <n v="0"/>
    <n v="0"/>
    <n v="0"/>
    <n v="0"/>
    <s v="Afrique"/>
    <s v="DJ"/>
    <x v="19"/>
  </r>
  <r>
    <x v="2"/>
    <n v="1102.0438000000001"/>
    <n v="1739.5092000000002"/>
    <n v="1739.5092000000002"/>
    <n v="0"/>
    <n v="0"/>
    <n v="0"/>
    <n v="0"/>
    <n v="0"/>
    <n v="0"/>
    <s v="Afrique"/>
    <s v="DJ"/>
    <x v="19"/>
  </r>
  <r>
    <x v="3"/>
    <n v="1092.2912000000001"/>
    <n v="1728.8700000000001"/>
    <n v="1728.8700000000001"/>
    <n v="0"/>
    <n v="0"/>
    <n v="0"/>
    <n v="0"/>
    <n v="0"/>
    <n v="0"/>
    <s v="Afrique"/>
    <s v="DJ"/>
    <x v="19"/>
  </r>
  <r>
    <x v="0"/>
    <n v="1306.8484000000001"/>
    <n v="2259.0568000000003"/>
    <n v="2259.0568000000003"/>
    <n v="0"/>
    <n v="0"/>
    <n v="0"/>
    <n v="0"/>
    <n v="0"/>
    <n v="106.39200000000001"/>
    <s v="Afrique"/>
    <s v="KE"/>
    <x v="20"/>
  </r>
  <r>
    <x v="1"/>
    <n v="1107.3634"/>
    <n v="1948.7468000000001"/>
    <n v="1948.7468000000001"/>
    <n v="0"/>
    <n v="0"/>
    <n v="0"/>
    <n v="0"/>
    <n v="0"/>
    <n v="106.39200000000001"/>
    <s v="Afrique"/>
    <s v="KE"/>
    <x v="20"/>
  </r>
  <r>
    <x v="2"/>
    <n v="1306.8484000000001"/>
    <n v="2259.0568000000003"/>
    <n v="2259.0568000000003"/>
    <n v="0"/>
    <n v="0"/>
    <n v="0"/>
    <n v="0"/>
    <n v="0"/>
    <n v="106.39200000000001"/>
    <s v="Afrique"/>
    <s v="KE"/>
    <x v="20"/>
  </r>
  <r>
    <x v="3"/>
    <n v="1196.0234"/>
    <n v="1948.7468000000001"/>
    <n v="1948.7468000000001"/>
    <n v="0"/>
    <n v="0"/>
    <n v="0"/>
    <n v="0"/>
    <n v="0"/>
    <n v="106.39200000000001"/>
    <s v="Afrique"/>
    <s v="KE"/>
    <x v="20"/>
  </r>
  <r>
    <x v="0"/>
    <n v="1154.3532"/>
    <n v="1746.6020000000001"/>
    <n v="1746.6020000000001"/>
    <n v="0"/>
    <n v="0"/>
    <n v="0"/>
    <n v="0"/>
    <n v="0"/>
    <n v="0"/>
    <s v="Afrique"/>
    <s v="SD"/>
    <x v="21"/>
  </r>
  <r>
    <x v="1"/>
    <n v="1093.1778000000002"/>
    <n v="1625.1378000000002"/>
    <n v="1625.1378000000002"/>
    <n v="0"/>
    <n v="0"/>
    <n v="0"/>
    <n v="0"/>
    <n v="0"/>
    <n v="0"/>
    <s v="Afrique"/>
    <s v="SD"/>
    <x v="21"/>
  </r>
  <r>
    <x v="2"/>
    <n v="1169.4254000000001"/>
    <n v="1761.6742000000002"/>
    <n v="1761.6742000000002"/>
    <n v="0"/>
    <n v="0"/>
    <n v="0"/>
    <n v="0"/>
    <n v="0"/>
    <n v="0"/>
    <s v="Afrique"/>
    <s v="SD"/>
    <x v="21"/>
  </r>
  <r>
    <x v="3"/>
    <n v="1159.6728000000001"/>
    <n v="1751.9216000000001"/>
    <n v="1751.9216000000001"/>
    <n v="0"/>
    <n v="0"/>
    <n v="0"/>
    <n v="0"/>
    <n v="0"/>
    <n v="0"/>
    <s v="Afrique"/>
    <s v="SD"/>
    <x v="21"/>
  </r>
  <r>
    <x v="0"/>
    <n v="1122"/>
    <n v="1575"/>
    <n v="1575"/>
    <n v="0"/>
    <n v="0"/>
    <n v="0"/>
    <n v="0"/>
    <n v="0"/>
    <n v="140"/>
    <s v="Afrique"/>
    <s v="CI"/>
    <x v="22"/>
  </r>
  <r>
    <x v="1"/>
    <n v="1164"/>
    <n v="1712"/>
    <n v="1712"/>
    <n v="0"/>
    <n v="0"/>
    <n v="0"/>
    <n v="0"/>
    <n v="0"/>
    <n v="140"/>
    <s v="Afrique"/>
    <s v="CI"/>
    <x v="22"/>
  </r>
  <r>
    <x v="1"/>
    <n v="1164"/>
    <n v="1712"/>
    <n v="1712"/>
    <n v="0"/>
    <n v="0"/>
    <n v="0"/>
    <n v="0"/>
    <n v="0"/>
    <n v="140"/>
    <s v="Afrique"/>
    <s v="CI"/>
    <x v="22"/>
  </r>
  <r>
    <x v="4"/>
    <n v="1186"/>
    <n v="1696"/>
    <n v="1696"/>
    <n v="0"/>
    <n v="0"/>
    <n v="0"/>
    <n v="0"/>
    <n v="0"/>
    <n v="140"/>
    <s v="Afrique"/>
    <s v="CI"/>
    <x v="22"/>
  </r>
  <r>
    <x v="3"/>
    <n v="1199"/>
    <n v="1782"/>
    <n v="1782"/>
    <n v="0"/>
    <n v="0"/>
    <n v="0"/>
    <n v="0"/>
    <n v="0"/>
    <n v="140"/>
    <s v="Afrique"/>
    <s v="CI"/>
    <x v="22"/>
  </r>
  <r>
    <x v="0"/>
    <n v="1200"/>
    <n v="2384"/>
    <n v="2384"/>
    <n v="0"/>
    <n v="0"/>
    <n v="0"/>
    <n v="0"/>
    <n v="0"/>
    <n v="0"/>
    <s v="Afrique"/>
    <s v="DZ"/>
    <x v="23"/>
  </r>
  <r>
    <x v="4"/>
    <n v="1384"/>
    <n v="2124"/>
    <n v="2207"/>
    <n v="0"/>
    <n v="0"/>
    <n v="0"/>
    <n v="0"/>
    <n v="0"/>
    <n v="0"/>
    <s v="Afrique"/>
    <s v="DZ"/>
    <x v="23"/>
  </r>
  <r>
    <x v="2"/>
    <n v="1216"/>
    <n v="2398"/>
    <n v="2398"/>
    <n v="0"/>
    <n v="0"/>
    <n v="0"/>
    <n v="0"/>
    <n v="0"/>
    <n v="0"/>
    <s v="Afrique"/>
    <s v="DZ"/>
    <x v="23"/>
  </r>
  <r>
    <x v="3"/>
    <n v="1206"/>
    <n v="2388"/>
    <n v="2388"/>
    <n v="0"/>
    <n v="0"/>
    <n v="0"/>
    <n v="0"/>
    <n v="0"/>
    <n v="0"/>
    <s v="Afrique"/>
    <s v="DZ"/>
    <x v="23"/>
  </r>
  <r>
    <x v="0"/>
    <n v="1735"/>
    <n v="2787"/>
    <n v="2789"/>
    <n v="0"/>
    <n v="0"/>
    <n v="0"/>
    <n v="0"/>
    <n v="0"/>
    <n v="0"/>
    <s v="Afrique"/>
    <s v="AO"/>
    <x v="24"/>
  </r>
  <r>
    <x v="1"/>
    <n v="2120"/>
    <n v="3103"/>
    <n v="3103"/>
    <n v="0"/>
    <n v="0"/>
    <n v="0"/>
    <n v="0"/>
    <n v="0"/>
    <n v="0"/>
    <s v="Afrique"/>
    <s v="AO"/>
    <x v="24"/>
  </r>
  <r>
    <x v="4"/>
    <n v="2013"/>
    <n v="3087"/>
    <n v="3087"/>
    <n v="0"/>
    <n v="0"/>
    <n v="0"/>
    <n v="0"/>
    <n v="0"/>
    <n v="0"/>
    <s v="Afrique"/>
    <s v="AO"/>
    <x v="24"/>
  </r>
  <r>
    <x v="3"/>
    <n v="2155"/>
    <n v="3173"/>
    <n v="3173"/>
    <n v="0"/>
    <n v="0"/>
    <n v="0"/>
    <n v="0"/>
    <n v="0"/>
    <n v="0"/>
    <s v="Afrique"/>
    <s v="AO"/>
    <x v="24"/>
  </r>
  <r>
    <x v="0"/>
    <n v="1581"/>
    <n v="2363"/>
    <n v="2363"/>
    <n v="0"/>
    <n v="0"/>
    <n v="0"/>
    <n v="0"/>
    <n v="0"/>
    <n v="0"/>
    <s v="Afrique"/>
    <s v="CG"/>
    <x v="25"/>
  </r>
  <r>
    <x v="4"/>
    <n v="1478"/>
    <n v="2186"/>
    <n v="2186"/>
    <n v="0"/>
    <n v="0"/>
    <n v="0"/>
    <n v="0"/>
    <n v="0"/>
    <n v="0"/>
    <s v="Afrique"/>
    <s v="CG"/>
    <x v="25"/>
  </r>
  <r>
    <x v="1"/>
    <n v="1388"/>
    <n v="2237"/>
    <n v="2237"/>
    <n v="0"/>
    <n v="0"/>
    <n v="0"/>
    <n v="0"/>
    <n v="0"/>
    <n v="0"/>
    <s v="Afrique"/>
    <s v="CG"/>
    <x v="25"/>
  </r>
  <r>
    <x v="3"/>
    <n v="1423"/>
    <n v="2307"/>
    <n v="2307"/>
    <n v="0"/>
    <n v="0"/>
    <n v="0"/>
    <n v="0"/>
    <n v="0"/>
    <n v="0"/>
    <s v="Afrique"/>
    <s v="CG"/>
    <x v="25"/>
  </r>
  <r>
    <x v="0"/>
    <n v="2070"/>
    <n v="3619"/>
    <n v="3622"/>
    <n v="0"/>
    <n v="0"/>
    <n v="0"/>
    <n v="0"/>
    <n v="0"/>
    <n v="0"/>
    <s v="Afrique"/>
    <s v="GA"/>
    <x v="26"/>
  </r>
  <r>
    <x v="1"/>
    <n v="1940"/>
    <n v="3393"/>
    <n v="3393"/>
    <n v="0"/>
    <n v="0"/>
    <n v="0"/>
    <n v="0"/>
    <n v="0"/>
    <n v="0"/>
    <s v="Afrique"/>
    <s v="GA"/>
    <x v="26"/>
  </r>
  <r>
    <x v="4"/>
    <n v="1967"/>
    <n v="3448"/>
    <n v="3448"/>
    <n v="0"/>
    <n v="0"/>
    <n v="0"/>
    <n v="0"/>
    <n v="0"/>
    <n v="0"/>
    <s v="Afrique"/>
    <s v="GA"/>
    <x v="26"/>
  </r>
  <r>
    <x v="3"/>
    <n v="1975"/>
    <n v="3463"/>
    <n v="3463"/>
    <n v="0"/>
    <n v="0"/>
    <n v="0"/>
    <n v="0"/>
    <n v="0"/>
    <n v="0"/>
    <s v="Afrique"/>
    <s v="GA"/>
    <x v="26"/>
  </r>
  <r>
    <x v="0"/>
    <n v="981"/>
    <n v="1591"/>
    <n v="1591"/>
    <n v="0"/>
    <n v="0"/>
    <n v="0"/>
    <n v="0"/>
    <n v="0"/>
    <n v="0"/>
    <s v="Afrique"/>
    <s v="MA"/>
    <x v="27"/>
  </r>
  <r>
    <x v="2"/>
    <n v="996"/>
    <n v="1606"/>
    <n v="1606"/>
    <n v="0"/>
    <n v="1446"/>
    <n v="0"/>
    <n v="0"/>
    <n v="0"/>
    <n v="0"/>
    <s v="Afrique"/>
    <s v="MA"/>
    <x v="27"/>
  </r>
  <r>
    <x v="3"/>
    <n v="986"/>
    <n v="1596"/>
    <n v="1596"/>
    <n v="0"/>
    <n v="0"/>
    <n v="0"/>
    <n v="0"/>
    <n v="0"/>
    <n v="0"/>
    <s v="Afrique"/>
    <s v="MA"/>
    <x v="27"/>
  </r>
  <r>
    <x v="0"/>
    <n v="741.19760000000008"/>
    <n v="944.22900000000004"/>
    <n v="1609.1790000000001"/>
    <n v="0"/>
    <n v="0"/>
    <n v="0"/>
    <n v="0"/>
    <n v="0"/>
    <n v="130.9"/>
    <s v="Corée du sud"/>
    <s v="KR"/>
    <x v="28"/>
  </r>
  <r>
    <x v="1"/>
    <n v="594.90860000000009"/>
    <n v="671.15620000000001"/>
    <n v="671.15620000000001"/>
    <n v="0"/>
    <n v="0"/>
    <n v="0"/>
    <n v="0"/>
    <n v="0"/>
    <n v="130.9"/>
    <s v="Corée du sud"/>
    <s v="KR"/>
    <x v="28"/>
  </r>
  <r>
    <x v="2"/>
    <n v="911.4248"/>
    <n v="1203.1162000000002"/>
    <n v="1203.1162000000002"/>
    <n v="0"/>
    <n v="0"/>
    <n v="0"/>
    <n v="0"/>
    <n v="0"/>
    <n v="130.9"/>
    <s v="Corée du sud"/>
    <s v="KR"/>
    <x v="28"/>
  </r>
  <r>
    <x v="3"/>
    <n v="750.9502"/>
    <n v="948.66200000000003"/>
    <n v="948.66200000000003"/>
    <n v="0"/>
    <n v="0"/>
    <n v="0"/>
    <n v="0"/>
    <n v="0"/>
    <n v="130.9"/>
    <s v="Corée du sud"/>
    <s v="KR"/>
    <x v="28"/>
  </r>
  <r>
    <x v="0"/>
    <n v="896.35260000000005"/>
    <n v="1188.0440000000001"/>
    <n v="1852.9940000000001"/>
    <n v="0"/>
    <n v="0"/>
    <n v="0"/>
    <n v="0"/>
    <n v="0"/>
    <n v="103.94999999999999"/>
    <s v="Corée du sud"/>
    <s v="KR"/>
    <x v="29"/>
  </r>
  <r>
    <x v="1"/>
    <n v="845.81640000000004"/>
    <n v="887.48660000000007"/>
    <n v="887.48660000000007"/>
    <n v="0"/>
    <n v="0"/>
    <n v="0"/>
    <n v="0"/>
    <n v="0"/>
    <n v="103.94999999999999"/>
    <s v="Corée du sud"/>
    <s v="KR"/>
    <x v="29"/>
  </r>
  <r>
    <x v="2"/>
    <n v="911.4248"/>
    <n v="1203.1162000000002"/>
    <n v="1203.1162000000002"/>
    <n v="0"/>
    <n v="0"/>
    <n v="0"/>
    <n v="0"/>
    <n v="0"/>
    <n v="103.94999999999999"/>
    <s v="Corée du sud"/>
    <s v="KR"/>
    <x v="29"/>
  </r>
  <r>
    <x v="3"/>
    <n v="900.78560000000004"/>
    <n v="1192.4770000000001"/>
    <n v="1192.4770000000001"/>
    <n v="0"/>
    <n v="0"/>
    <n v="0"/>
    <n v="0"/>
    <n v="0"/>
    <n v="103.94999999999999"/>
    <s v="Corée du sud"/>
    <s v="KR"/>
    <x v="29"/>
  </r>
  <r>
    <x v="1"/>
    <n v="656"/>
    <n v="959"/>
    <n v="959"/>
    <n v="0"/>
    <n v="0"/>
    <n v="0"/>
    <n v="0"/>
    <n v="0"/>
    <n v="0"/>
    <s v="Egypte"/>
    <s v="EG"/>
    <x v="30"/>
  </r>
  <r>
    <x v="4"/>
    <n v="716"/>
    <n v="988"/>
    <n v="988"/>
    <n v="0"/>
    <n v="0"/>
    <n v="0"/>
    <n v="0"/>
    <n v="0"/>
    <n v="0"/>
    <s v="Egypte"/>
    <s v="EG"/>
    <x v="30"/>
  </r>
  <r>
    <x v="0"/>
    <n v="1131"/>
    <n v="1821"/>
    <n v="1821"/>
    <n v="0"/>
    <n v="0"/>
    <n v="0"/>
    <n v="0"/>
    <n v="0"/>
    <n v="270"/>
    <s v="Equateur"/>
    <s v="EC"/>
    <x v="31"/>
  </r>
  <r>
    <x v="1"/>
    <n v="1372"/>
    <n v="2065"/>
    <n v="2065"/>
    <n v="2465"/>
    <n v="1672"/>
    <n v="1672"/>
    <n v="2465"/>
    <n v="0"/>
    <n v="270"/>
    <s v="Equateur"/>
    <s v="EC"/>
    <x v="31"/>
  </r>
  <r>
    <x v="2"/>
    <n v="1146"/>
    <n v="1836"/>
    <n v="1836"/>
    <n v="0"/>
    <n v="0"/>
    <n v="0"/>
    <n v="0"/>
    <n v="0"/>
    <n v="270"/>
    <s v="Equateur"/>
    <s v="EC"/>
    <x v="31"/>
  </r>
  <r>
    <x v="3"/>
    <n v="1136"/>
    <n v="1826"/>
    <n v="1826"/>
    <n v="0"/>
    <n v="0"/>
    <n v="0"/>
    <n v="0"/>
    <n v="0"/>
    <n v="270"/>
    <s v="Equateur"/>
    <s v="EC"/>
    <x v="31"/>
  </r>
  <r>
    <x v="0"/>
    <n v="1256"/>
    <n v="1814"/>
    <n v="1814"/>
    <n v="0"/>
    <n v="0"/>
    <n v="0"/>
    <n v="0"/>
    <n v="0"/>
    <n v="180"/>
    <s v="Espagne"/>
    <s v="ES"/>
    <x v="32"/>
  </r>
  <r>
    <x v="2"/>
    <n v="1270"/>
    <n v="1828"/>
    <n v="1828"/>
    <n v="0"/>
    <n v="0"/>
    <n v="0"/>
    <n v="0"/>
    <n v="0"/>
    <n v="180"/>
    <s v="Espagne"/>
    <s v="ES"/>
    <x v="32"/>
  </r>
  <r>
    <x v="3"/>
    <n v="1260"/>
    <n v="1818"/>
    <n v="1818"/>
    <n v="0"/>
    <n v="0"/>
    <n v="0"/>
    <n v="0"/>
    <n v="0"/>
    <n v="180"/>
    <s v="Espagne"/>
    <s v="ES"/>
    <x v="32"/>
  </r>
  <r>
    <x v="0"/>
    <n v="1256"/>
    <n v="1814"/>
    <n v="1814"/>
    <n v="0"/>
    <n v="0"/>
    <n v="0"/>
    <n v="0"/>
    <n v="0"/>
    <n v="180"/>
    <s v="Espagne"/>
    <s v="ES"/>
    <x v="33"/>
  </r>
  <r>
    <x v="2"/>
    <n v="1270"/>
    <n v="1828"/>
    <n v="1828"/>
    <n v="0"/>
    <n v="0"/>
    <n v="0"/>
    <n v="0"/>
    <n v="0"/>
    <n v="180"/>
    <s v="Espagne"/>
    <s v="ES"/>
    <x v="33"/>
  </r>
  <r>
    <x v="3"/>
    <n v="1260"/>
    <n v="1818"/>
    <n v="1818"/>
    <n v="0"/>
    <n v="0"/>
    <n v="0"/>
    <n v="0"/>
    <n v="0"/>
    <n v="180"/>
    <s v="Espagne"/>
    <s v="ES"/>
    <x v="33"/>
  </r>
  <r>
    <x v="1"/>
    <n v="1202"/>
    <n v="1502"/>
    <n v="1502"/>
    <n v="0"/>
    <n v="0"/>
    <n v="0"/>
    <n v="0"/>
    <n v="0"/>
    <n v="130"/>
    <s v="Finlande"/>
    <s v="FI"/>
    <x v="34"/>
  </r>
  <r>
    <x v="1"/>
    <n v="1202"/>
    <n v="1502"/>
    <n v="1502"/>
    <n v="0"/>
    <n v="0"/>
    <n v="0"/>
    <n v="0"/>
    <n v="0"/>
    <n v="130"/>
    <s v="Finlande"/>
    <s v="FI"/>
    <x v="35"/>
  </r>
  <r>
    <x v="1"/>
    <n v="1202"/>
    <n v="1502"/>
    <n v="1502"/>
    <n v="0"/>
    <n v="0"/>
    <n v="0"/>
    <n v="0"/>
    <n v="0"/>
    <n v="130"/>
    <s v="Finlande"/>
    <s v="FI"/>
    <x v="36"/>
  </r>
  <r>
    <x v="1"/>
    <n v="1359"/>
    <n v="2058"/>
    <n v="2058"/>
    <n v="2458"/>
    <n v="1659"/>
    <n v="1672"/>
    <n v="2458"/>
    <n v="0"/>
    <n v="128.55700000000002"/>
    <s v="Honduras"/>
    <s v="HN"/>
    <x v="37"/>
  </r>
  <r>
    <x v="2"/>
    <n v="1244"/>
    <n v="1972"/>
    <n v="1972"/>
    <n v="0"/>
    <n v="0"/>
    <n v="0"/>
    <n v="0"/>
    <n v="0"/>
    <n v="128.55700000000002"/>
    <s v="Honduras"/>
    <s v="HN"/>
    <x v="37"/>
  </r>
  <r>
    <x v="3"/>
    <n v="1234"/>
    <n v="1962"/>
    <n v="1962"/>
    <n v="0"/>
    <n v="0"/>
    <n v="0"/>
    <n v="0"/>
    <n v="0"/>
    <n v="128.55700000000002"/>
    <s v="Honduras"/>
    <s v="HN"/>
    <x v="37"/>
  </r>
  <r>
    <x v="1"/>
    <n v="894.57940000000008"/>
    <n v="1010.724"/>
    <n v="1010.724"/>
    <n v="0"/>
    <n v="0"/>
    <n v="0"/>
    <n v="0"/>
    <n v="0"/>
    <n v="78"/>
    <s v="Inde"/>
    <s v="IN"/>
    <x v="38"/>
  </r>
  <r>
    <x v="1"/>
    <n v="1368.9104"/>
    <n v="1958.4994000000002"/>
    <n v="1910.623"/>
    <n v="0"/>
    <n v="0"/>
    <n v="0"/>
    <n v="0"/>
    <n v="0"/>
    <n v="130"/>
    <s v="Inde"/>
    <s v="IN"/>
    <x v="39"/>
  </r>
  <r>
    <x v="1"/>
    <n v="1388.4156"/>
    <n v="1863.6332000000002"/>
    <n v="1907.9632000000001"/>
    <n v="0"/>
    <n v="0"/>
    <n v="0"/>
    <n v="0"/>
    <n v="0"/>
    <n v="120"/>
    <s v="Inde"/>
    <s v="IN"/>
    <x v="40"/>
  </r>
  <r>
    <x v="0"/>
    <n v="1078.1056000000001"/>
    <n v="1537.3644000000002"/>
    <n v="2202.3144000000002"/>
    <n v="0"/>
    <n v="0"/>
    <n v="0"/>
    <n v="0"/>
    <n v="0"/>
    <n v="115.25800000000001"/>
    <s v="Indonesie"/>
    <s v="ID"/>
    <x v="41"/>
  </r>
  <r>
    <x v="1"/>
    <n v="734.10480000000007"/>
    <n v="867.09480000000008"/>
    <n v="867.09480000000008"/>
    <n v="0"/>
    <n v="0"/>
    <n v="0"/>
    <n v="0"/>
    <n v="0"/>
    <n v="115.25800000000001"/>
    <s v="Indonesie"/>
    <s v="ID"/>
    <x v="41"/>
  </r>
  <r>
    <x v="2"/>
    <n v="1094.0644"/>
    <n v="1553.3232"/>
    <n v="1553.3232"/>
    <n v="0"/>
    <n v="0"/>
    <n v="0"/>
    <n v="0"/>
    <n v="0"/>
    <n v="115.25800000000001"/>
    <s v="Indonesie"/>
    <s v="ID"/>
    <x v="41"/>
  </r>
  <r>
    <x v="3"/>
    <n v="1083.4252000000001"/>
    <n v="1542.6840000000002"/>
    <n v="1542.6840000000002"/>
    <n v="0"/>
    <n v="0"/>
    <n v="0"/>
    <n v="0"/>
    <n v="0"/>
    <n v="115.25800000000001"/>
    <s v="Indonesie"/>
    <s v="ID"/>
    <x v="41"/>
  </r>
  <r>
    <x v="0"/>
    <n v="1432.7456000000002"/>
    <n v="2446.1294000000003"/>
    <n v="2822.9344000000001"/>
    <n v="0"/>
    <n v="0"/>
    <n v="0"/>
    <n v="0"/>
    <n v="0"/>
    <n v="115.25800000000001"/>
    <s v="Indonesie"/>
    <s v="ID"/>
    <x v="42"/>
  </r>
  <r>
    <x v="2"/>
    <n v="1448.7044000000001"/>
    <n v="2462.0882000000001"/>
    <n v="2173.9432000000002"/>
    <n v="0"/>
    <n v="0"/>
    <n v="0"/>
    <n v="0"/>
    <n v="0"/>
    <n v="115.25800000000001"/>
    <s v="Indonesie"/>
    <s v="ID"/>
    <x v="42"/>
  </r>
  <r>
    <x v="3"/>
    <n v="1438.0652"/>
    <n v="2451.4490000000001"/>
    <n v="2163.3040000000001"/>
    <n v="0"/>
    <n v="0"/>
    <n v="0"/>
    <n v="0"/>
    <n v="0"/>
    <n v="115.25800000000001"/>
    <s v="Indonesie"/>
    <s v="ID"/>
    <x v="42"/>
  </r>
  <r>
    <x v="0"/>
    <n v="878.62060000000008"/>
    <n v="1470.8694"/>
    <n v="2135.8194000000003"/>
    <n v="0"/>
    <n v="0"/>
    <n v="0"/>
    <n v="0"/>
    <n v="0"/>
    <n v="115.25800000000001"/>
    <s v="Indonesie"/>
    <s v="ID"/>
    <x v="43"/>
  </r>
  <r>
    <x v="1"/>
    <n v="734.10480000000007"/>
    <n v="867.09480000000008"/>
    <n v="867.09480000000008"/>
    <n v="0"/>
    <n v="0"/>
    <n v="0"/>
    <n v="0"/>
    <n v="0"/>
    <n v="115.25800000000001"/>
    <s v="Indonesie"/>
    <s v="ID"/>
    <x v="43"/>
  </r>
  <r>
    <x v="2"/>
    <n v="894.57940000000008"/>
    <n v="1486.8282000000002"/>
    <n v="1486.8282000000002"/>
    <n v="0"/>
    <n v="0"/>
    <n v="0"/>
    <n v="0"/>
    <n v="0"/>
    <n v="115.25800000000001"/>
    <s v="Indonesie"/>
    <s v="ID"/>
    <x v="43"/>
  </r>
  <r>
    <x v="3"/>
    <n v="883.9402"/>
    <n v="1476.1890000000001"/>
    <n v="1476.1890000000001"/>
    <n v="0"/>
    <n v="0"/>
    <n v="0"/>
    <n v="0"/>
    <n v="0"/>
    <n v="115.25800000000001"/>
    <s v="Indonesie"/>
    <s v="ID"/>
    <x v="43"/>
  </r>
  <r>
    <x v="0"/>
    <n v="1255"/>
    <n v="2234"/>
    <n v="2234"/>
    <n v="0"/>
    <n v="0"/>
    <n v="0"/>
    <n v="0"/>
    <n v="0"/>
    <n v="212.78400000000002"/>
    <s v="Iran"/>
    <s v="IR"/>
    <x v="44"/>
  </r>
  <r>
    <x v="1"/>
    <n v="2001"/>
    <n v="2918"/>
    <n v="2918"/>
    <n v="0"/>
    <n v="0"/>
    <n v="0"/>
    <n v="0"/>
    <n v="0"/>
    <n v="265.98"/>
    <s v="Iran"/>
    <s v="IR"/>
    <x v="44"/>
  </r>
  <r>
    <x v="2"/>
    <n v="1255"/>
    <n v="2234"/>
    <n v="2234"/>
    <n v="0"/>
    <n v="0"/>
    <n v="0"/>
    <n v="0"/>
    <n v="0"/>
    <n v="265.98"/>
    <s v="Iran"/>
    <s v="IR"/>
    <x v="44"/>
  </r>
  <r>
    <x v="3"/>
    <n v="1255"/>
    <n v="2234"/>
    <n v="2234"/>
    <n v="0"/>
    <n v="0"/>
    <n v="0"/>
    <n v="0"/>
    <n v="0"/>
    <n v="265.98"/>
    <s v="Iran"/>
    <s v="IR"/>
    <x v="44"/>
  </r>
  <r>
    <x v="0"/>
    <n v="1093.1778000000002"/>
    <n v="1457.5704000000001"/>
    <n v="2122.5204000000003"/>
    <n v="0"/>
    <n v="0"/>
    <n v="0"/>
    <n v="0"/>
    <n v="26.598000000000003"/>
    <n v="320"/>
    <s v="Japon"/>
    <s v="JP"/>
    <x v="45"/>
  </r>
  <r>
    <x v="1"/>
    <n v="818.33180000000004"/>
    <n v="1013.3838000000001"/>
    <n v="1013.3838000000001"/>
    <n v="0"/>
    <n v="0"/>
    <n v="0"/>
    <n v="0"/>
    <n v="26.4"/>
    <n v="320"/>
    <s v="Japon"/>
    <s v="JP"/>
    <x v="45"/>
  </r>
  <r>
    <x v="2"/>
    <n v="1108.25"/>
    <n v="1472.6426000000001"/>
    <n v="1472.6426000000001"/>
    <n v="0"/>
    <n v="0"/>
    <n v="0"/>
    <n v="0"/>
    <n v="26.598000000000003"/>
    <n v="320"/>
    <s v="Japon"/>
    <s v="JP"/>
    <x v="45"/>
  </r>
  <r>
    <x v="3"/>
    <n v="1098.4974"/>
    <n v="1462.89"/>
    <n v="1462.89"/>
    <n v="0"/>
    <n v="0"/>
    <n v="0"/>
    <n v="0"/>
    <n v="26.598000000000003"/>
    <n v="320"/>
    <s v="Japon"/>
    <s v="JP"/>
    <x v="45"/>
  </r>
  <r>
    <x v="0"/>
    <n v="1181.8378"/>
    <n v="1546.2304000000001"/>
    <n v="2211.1804000000002"/>
    <n v="0"/>
    <n v="0"/>
    <n v="0"/>
    <n v="0"/>
    <n v="26.598000000000003"/>
    <n v="320"/>
    <s v="Japon"/>
    <s v="JP"/>
    <x v="46"/>
  </r>
  <r>
    <x v="2"/>
    <n v="1196.9100000000001"/>
    <n v="1561.3026"/>
    <n v="1561.3026"/>
    <n v="0"/>
    <n v="0"/>
    <n v="0"/>
    <n v="0"/>
    <n v="26.598000000000003"/>
    <n v="320"/>
    <s v="Japon"/>
    <s v="JP"/>
    <x v="46"/>
  </r>
  <r>
    <x v="3"/>
    <n v="1187.1574000000001"/>
    <n v="1551.5500000000002"/>
    <n v="1551.5500000000002"/>
    <n v="0"/>
    <n v="0"/>
    <n v="0"/>
    <n v="0"/>
    <n v="26.598000000000003"/>
    <n v="320"/>
    <s v="Japon"/>
    <s v="JP"/>
    <x v="46"/>
  </r>
  <r>
    <x v="0"/>
    <n v="1093.1778000000002"/>
    <n v="1701.3854000000001"/>
    <n v="2366.3353999999999"/>
    <n v="0"/>
    <n v="0"/>
    <n v="0"/>
    <n v="0"/>
    <n v="26.598000000000003"/>
    <n v="320"/>
    <s v="Japon"/>
    <s v="JP"/>
    <x v="47"/>
  </r>
  <r>
    <x v="1"/>
    <n v="818.33180000000004"/>
    <n v="1013.3838000000001"/>
    <n v="1013.3838000000001"/>
    <n v="0"/>
    <n v="0"/>
    <n v="0"/>
    <n v="0"/>
    <n v="26.4"/>
    <n v="320"/>
    <s v="Japon"/>
    <s v="JP"/>
    <x v="47"/>
  </r>
  <r>
    <x v="2"/>
    <n v="1108.25"/>
    <n v="1716.4576000000002"/>
    <n v="1716.4576000000002"/>
    <n v="0"/>
    <n v="0"/>
    <n v="0"/>
    <n v="0"/>
    <n v="26.598000000000003"/>
    <n v="320"/>
    <s v="Japon"/>
    <s v="JP"/>
    <x v="47"/>
  </r>
  <r>
    <x v="3"/>
    <n v="1098.4974"/>
    <n v="1706.7050000000002"/>
    <n v="1706.7050000000002"/>
    <n v="0"/>
    <n v="0"/>
    <n v="0"/>
    <n v="0"/>
    <n v="26.598000000000003"/>
    <n v="320"/>
    <s v="Japon"/>
    <s v="JP"/>
    <x v="47"/>
  </r>
  <r>
    <x v="0"/>
    <n v="1071.0128"/>
    <n v="1501.9004"/>
    <n v="2166.8504000000003"/>
    <n v="0"/>
    <n v="0"/>
    <n v="0"/>
    <n v="0"/>
    <n v="26.598000000000003"/>
    <n v="320"/>
    <s v="Japon"/>
    <s v="JP"/>
    <x v="48"/>
  </r>
  <r>
    <x v="1"/>
    <n v="818.33180000000004"/>
    <n v="1013.3838000000001"/>
    <n v="1013.3838000000001"/>
    <n v="0"/>
    <n v="0"/>
    <n v="0"/>
    <n v="0"/>
    <n v="26.4"/>
    <n v="320"/>
    <s v="Japon"/>
    <s v="JP"/>
    <x v="48"/>
  </r>
  <r>
    <x v="2"/>
    <n v="1086.085"/>
    <n v="1516.9726000000001"/>
    <n v="1516.9726000000001"/>
    <n v="0"/>
    <n v="0"/>
    <n v="0"/>
    <n v="0"/>
    <n v="26.598000000000003"/>
    <n v="320"/>
    <s v="Japon"/>
    <s v="JP"/>
    <x v="48"/>
  </r>
  <r>
    <x v="3"/>
    <n v="1076.3324"/>
    <n v="1507.22"/>
    <n v="1507.22"/>
    <n v="0"/>
    <n v="0"/>
    <n v="0"/>
    <n v="0"/>
    <n v="26.598000000000003"/>
    <n v="320"/>
    <s v="Japon"/>
    <s v="JP"/>
    <x v="48"/>
  </r>
  <r>
    <x v="0"/>
    <n v="1580.8078"/>
    <n v="2277.6754000000001"/>
    <n v="2942.6254000000004"/>
    <n v="0"/>
    <n v="0"/>
    <n v="0"/>
    <n v="0"/>
    <n v="26.598000000000003"/>
    <n v="320"/>
    <s v="Japon"/>
    <s v="JP"/>
    <x v="49"/>
  </r>
  <r>
    <x v="2"/>
    <n v="1595.88"/>
    <n v="2292.7476000000001"/>
    <n v="2292.7476000000001"/>
    <n v="0"/>
    <n v="0"/>
    <n v="0"/>
    <n v="0"/>
    <n v="26.598000000000003"/>
    <n v="320"/>
    <s v="Japon"/>
    <s v="JP"/>
    <x v="49"/>
  </r>
  <r>
    <x v="3"/>
    <n v="1586.1274000000001"/>
    <n v="2282.9950000000003"/>
    <n v="2282.9950000000003"/>
    <n v="0"/>
    <n v="0"/>
    <n v="0"/>
    <n v="0"/>
    <n v="26.598000000000003"/>
    <n v="320"/>
    <s v="Japon"/>
    <s v="JP"/>
    <x v="49"/>
  </r>
  <r>
    <x v="0"/>
    <n v="1250"/>
    <n v="2384"/>
    <n v="2384"/>
    <n v="0"/>
    <n v="0"/>
    <n v="0"/>
    <n v="0"/>
    <n v="0"/>
    <n v="0"/>
    <s v="Libye"/>
    <s v="LY"/>
    <x v="50"/>
  </r>
  <r>
    <x v="2"/>
    <n v="1266"/>
    <n v="2398"/>
    <n v="2398"/>
    <n v="0"/>
    <n v="0"/>
    <n v="0"/>
    <n v="0"/>
    <n v="0"/>
    <n v="0"/>
    <s v="Libye"/>
    <s v="LY"/>
    <x v="50"/>
  </r>
  <r>
    <x v="3"/>
    <n v="1256"/>
    <n v="2388"/>
    <n v="2388"/>
    <n v="0"/>
    <n v="0"/>
    <n v="0"/>
    <n v="0"/>
    <n v="0"/>
    <n v="0"/>
    <s v="Libye"/>
    <s v="LY"/>
    <x v="50"/>
  </r>
  <r>
    <x v="0"/>
    <n v="710.16660000000002"/>
    <n v="907.87840000000006"/>
    <n v="1572.8284000000001"/>
    <n v="0"/>
    <n v="0"/>
    <n v="0"/>
    <n v="0"/>
    <n v="0"/>
    <n v="114.4"/>
    <s v="Malaysie"/>
    <s v="MY"/>
    <x v="51"/>
  </r>
  <r>
    <x v="1"/>
    <n v="565.6508"/>
    <n v="635.69220000000007"/>
    <n v="635.69220000000007"/>
    <n v="0"/>
    <n v="0"/>
    <n v="0"/>
    <n v="0"/>
    <n v="0"/>
    <n v="114.4"/>
    <s v="Malaysie"/>
    <s v="MY"/>
    <x v="51"/>
  </r>
  <r>
    <x v="2"/>
    <n v="726.12540000000001"/>
    <n v="922.95060000000001"/>
    <n v="922.95060000000001"/>
    <n v="0"/>
    <n v="0"/>
    <n v="0"/>
    <n v="0"/>
    <n v="0"/>
    <n v="114.4"/>
    <s v="Malaysie"/>
    <s v="MY"/>
    <x v="51"/>
  </r>
  <r>
    <x v="3"/>
    <n v="715.48620000000005"/>
    <n v="913.19800000000009"/>
    <n v="913.19800000000009"/>
    <n v="0"/>
    <n v="0"/>
    <n v="0"/>
    <n v="0"/>
    <n v="0"/>
    <n v="114.4"/>
    <s v="Malaysie"/>
    <s v="MY"/>
    <x v="51"/>
  </r>
  <r>
    <x v="0"/>
    <n v="1934"/>
    <n v="2855"/>
    <n v="2855"/>
    <n v="0"/>
    <n v="0"/>
    <n v="0"/>
    <n v="0"/>
    <n v="0"/>
    <n v="330"/>
    <s v="Martinique"/>
    <s v="MQ"/>
    <x v="52"/>
  </r>
  <r>
    <x v="1"/>
    <n v="1806"/>
    <n v="3000"/>
    <n v="3000"/>
    <n v="0"/>
    <n v="2171"/>
    <n v="0"/>
    <n v="0"/>
    <n v="0"/>
    <n v="330"/>
    <s v="Martinique"/>
    <s v="MQ"/>
    <x v="52"/>
  </r>
  <r>
    <x v="2"/>
    <n v="1949"/>
    <n v="2870"/>
    <n v="2870"/>
    <n v="0"/>
    <n v="0"/>
    <n v="0"/>
    <n v="0"/>
    <n v="0"/>
    <n v="330"/>
    <s v="Martinique"/>
    <s v="MQ"/>
    <x v="52"/>
  </r>
  <r>
    <x v="3"/>
    <n v="1924"/>
    <n v="2845"/>
    <n v="2845"/>
    <n v="0"/>
    <n v="0"/>
    <n v="0"/>
    <n v="0"/>
    <n v="0"/>
    <n v="330"/>
    <s v="Martinique"/>
    <s v="MQ"/>
    <x v="52"/>
  </r>
  <r>
    <x v="0"/>
    <n v="1717.3442"/>
    <n v="2634.9752000000003"/>
    <n v="2634.9752000000003"/>
    <n v="0"/>
    <n v="0"/>
    <n v="0"/>
    <n v="0"/>
    <n v="28.371200000000002"/>
    <n v="0"/>
    <s v="Mexique"/>
    <s v="MX"/>
    <x v="53"/>
  </r>
  <r>
    <x v="1"/>
    <n v="1649.9626000000001"/>
    <n v="2525.9234000000001"/>
    <n v="2525.9234000000001"/>
    <n v="0"/>
    <n v="0"/>
    <n v="0"/>
    <n v="0"/>
    <n v="28.16"/>
    <n v="0"/>
    <s v="Mexique"/>
    <s v="MX"/>
    <x v="53"/>
  </r>
  <r>
    <x v="2"/>
    <n v="1717.3442"/>
    <n v="2634.9752000000003"/>
    <n v="2634.9752000000003"/>
    <n v="0"/>
    <n v="0"/>
    <n v="0"/>
    <n v="0"/>
    <n v="28.371200000000002"/>
    <n v="0"/>
    <s v="Mexique"/>
    <s v="MX"/>
    <x v="53"/>
  </r>
  <r>
    <x v="3"/>
    <n v="1717.3442"/>
    <n v="2634.9752000000003"/>
    <n v="2634.9752000000003"/>
    <n v="0"/>
    <n v="0"/>
    <n v="0"/>
    <n v="0"/>
    <n v="28.371200000000002"/>
    <n v="0"/>
    <s v="Mexique"/>
    <s v="MX"/>
    <x v="53"/>
  </r>
  <r>
    <x v="0"/>
    <n v="1197.7966000000001"/>
    <n v="1304.1886000000002"/>
    <n v="1304.1886000000002"/>
    <n v="0"/>
    <n v="0"/>
    <n v="0"/>
    <n v="0"/>
    <n v="28.371200000000002"/>
    <n v="0"/>
    <s v="Mexique"/>
    <s v="MX"/>
    <x v="54"/>
  </r>
  <r>
    <x v="1"/>
    <n v="1197.7966000000001"/>
    <n v="1831.7156000000002"/>
    <n v="1831.7156000000002"/>
    <n v="0"/>
    <n v="0"/>
    <n v="0"/>
    <n v="0"/>
    <n v="28.16"/>
    <n v="0"/>
    <s v="Mexique"/>
    <s v="MX"/>
    <x v="54"/>
  </r>
  <r>
    <x v="2"/>
    <n v="1212.8688"/>
    <n v="1319.2608"/>
    <n v="1319.2608"/>
    <n v="0"/>
    <n v="0"/>
    <n v="0"/>
    <n v="0"/>
    <n v="28.371200000000002"/>
    <n v="0"/>
    <s v="Mexique"/>
    <s v="MX"/>
    <x v="54"/>
  </r>
  <r>
    <x v="3"/>
    <n v="1203.1162000000002"/>
    <n v="1309.5082"/>
    <n v="1309.5082"/>
    <n v="0"/>
    <n v="0"/>
    <n v="0"/>
    <n v="0"/>
    <n v="28.371200000000002"/>
    <n v="0"/>
    <s v="Mexique"/>
    <s v="MX"/>
    <x v="54"/>
  </r>
  <r>
    <x v="0"/>
    <n v="1383.096"/>
    <n v="2637.6350000000002"/>
    <n v="2637.6350000000002"/>
    <n v="0"/>
    <n v="0"/>
    <n v="0"/>
    <n v="0"/>
    <n v="0"/>
    <n v="128.55700000000002"/>
    <s v="Mozanbique"/>
    <s v="MZ"/>
    <x v="55"/>
  </r>
  <r>
    <x v="1"/>
    <n v="1538.2510000000002"/>
    <n v="2770.625"/>
    <n v="2770.625"/>
    <n v="0"/>
    <n v="0"/>
    <n v="0"/>
    <n v="0"/>
    <n v="0"/>
    <n v="128.55700000000002"/>
    <s v="Mozanbique"/>
    <s v="MZ"/>
    <x v="55"/>
  </r>
  <r>
    <x v="2"/>
    <n v="1383.096"/>
    <n v="2637.6350000000002"/>
    <n v="2637.6350000000002"/>
    <n v="0"/>
    <n v="0"/>
    <n v="0"/>
    <n v="0"/>
    <n v="0"/>
    <n v="128.55700000000002"/>
    <s v="Mozanbique"/>
    <s v="MZ"/>
    <x v="55"/>
  </r>
  <r>
    <x v="3"/>
    <n v="1383.096"/>
    <n v="2460.3150000000001"/>
    <n v="2460.3150000000001"/>
    <n v="0"/>
    <n v="0"/>
    <n v="0"/>
    <n v="0"/>
    <n v="0"/>
    <n v="128.55700000000002"/>
    <s v="Mozanbique"/>
    <s v="MZ"/>
    <x v="55"/>
  </r>
  <r>
    <x v="1"/>
    <n v="1245"/>
    <n v="1620"/>
    <n v="1620"/>
    <n v="0"/>
    <n v="0"/>
    <n v="0"/>
    <n v="0"/>
    <n v="0"/>
    <n v="105.6"/>
    <s v="Norvege"/>
    <s v="NO"/>
    <x v="56"/>
  </r>
  <r>
    <x v="1"/>
    <n v="1244"/>
    <n v="1619"/>
    <n v="1619"/>
    <n v="0"/>
    <n v="0"/>
    <n v="0"/>
    <n v="0"/>
    <n v="0"/>
    <n v="105.6"/>
    <s v="Norvege"/>
    <s v="NO"/>
    <x v="57"/>
  </r>
  <r>
    <x v="1"/>
    <n v="1118.0026"/>
    <n v="1888.4580000000001"/>
    <n v="1888.4580000000001"/>
    <n v="0"/>
    <n v="0"/>
    <n v="0"/>
    <n v="0"/>
    <n v="42"/>
    <n v="300"/>
    <s v="Nouvelle-Zellande"/>
    <s v="NZ"/>
    <x v="58"/>
  </r>
  <r>
    <x v="0"/>
    <n v="943.34240000000011"/>
    <n v="1267.838"/>
    <n v="1267.838"/>
    <n v="0"/>
    <n v="0"/>
    <n v="0"/>
    <n v="0"/>
    <n v="0"/>
    <n v="125.39999999999999"/>
    <s v="Oman"/>
    <s v="OM"/>
    <x v="59"/>
  </r>
  <r>
    <x v="1"/>
    <n v="954.86820000000012"/>
    <n v="1355.6114"/>
    <n v="1355.6114"/>
    <n v="0"/>
    <n v="0"/>
    <n v="0"/>
    <n v="0"/>
    <n v="0"/>
    <n v="125.39999999999999"/>
    <s v="Oman"/>
    <s v="OM"/>
    <x v="59"/>
  </r>
  <r>
    <x v="2"/>
    <n v="1071.0128"/>
    <n v="1395.5084000000002"/>
    <n v="1395.5084000000002"/>
    <n v="0"/>
    <n v="0"/>
    <n v="0"/>
    <n v="0"/>
    <n v="0"/>
    <n v="125.39999999999999"/>
    <s v="Oman"/>
    <s v="OM"/>
    <x v="59"/>
  </r>
  <r>
    <x v="3"/>
    <n v="948.66200000000003"/>
    <n v="1273.1576"/>
    <n v="1273.1576"/>
    <n v="0"/>
    <n v="0"/>
    <n v="0"/>
    <n v="0"/>
    <n v="0"/>
    <n v="125.39999999999999"/>
    <s v="Oman"/>
    <s v="OM"/>
    <x v="59"/>
  </r>
  <r>
    <x v="1"/>
    <n v="743.8574000000001"/>
    <n v="916.74440000000004"/>
    <n v="916.74440000000004"/>
    <n v="0"/>
    <n v="0"/>
    <n v="0"/>
    <n v="0"/>
    <n v="0"/>
    <n v="115.25800000000001"/>
    <s v="Pakistant"/>
    <s v="PK"/>
    <x v="60"/>
  </r>
  <r>
    <x v="1"/>
    <n v="743.8574000000001"/>
    <n v="916.74440000000004"/>
    <n v="916.74440000000004"/>
    <n v="0"/>
    <n v="0"/>
    <n v="0"/>
    <n v="0"/>
    <n v="0"/>
    <n v="115.25800000000001"/>
    <s v="Pakistant"/>
    <s v="PK"/>
    <x v="61"/>
  </r>
  <r>
    <x v="0"/>
    <n v="1302"/>
    <n v="2038"/>
    <n v="2038"/>
    <n v="0"/>
    <n v="0"/>
    <n v="0"/>
    <n v="0"/>
    <n v="0"/>
    <n v="186.18600000000001"/>
    <s v="Panama"/>
    <s v="PA"/>
    <x v="62"/>
  </r>
  <r>
    <x v="1"/>
    <n v="1580"/>
    <n v="2018"/>
    <n v="2018"/>
    <n v="2000"/>
    <n v="1509"/>
    <n v="1509"/>
    <n v="2000"/>
    <n v="0"/>
    <n v="186.18600000000001"/>
    <s v="Panama"/>
    <s v="PA"/>
    <x v="62"/>
  </r>
  <r>
    <x v="2"/>
    <n v="1317"/>
    <n v="2053"/>
    <n v="2053"/>
    <n v="0"/>
    <n v="0"/>
    <n v="0"/>
    <n v="0"/>
    <n v="0"/>
    <n v="186.18600000000001"/>
    <s v="Panama"/>
    <s v="PA"/>
    <x v="62"/>
  </r>
  <r>
    <x v="3"/>
    <n v="1307"/>
    <n v="2043"/>
    <n v="2043"/>
    <n v="0"/>
    <n v="0"/>
    <n v="0"/>
    <n v="0"/>
    <n v="0"/>
    <n v="186.18600000000001"/>
    <s v="Panama"/>
    <s v="PA"/>
    <x v="62"/>
  </r>
  <r>
    <x v="0"/>
    <n v="1074"/>
    <n v="1764"/>
    <n v="1764"/>
    <n v="0"/>
    <n v="0"/>
    <n v="0"/>
    <n v="0"/>
    <n v="0"/>
    <n v="88.660000000000011"/>
    <s v="Pérou"/>
    <s v="PE"/>
    <x v="63"/>
  </r>
  <r>
    <x v="1"/>
    <n v="1485"/>
    <n v="2349"/>
    <n v="2349"/>
    <n v="2749"/>
    <n v="1785"/>
    <n v="1785"/>
    <n v="2749"/>
    <n v="0"/>
    <n v="88.660000000000011"/>
    <s v="Pérou"/>
    <s v="PE"/>
    <x v="63"/>
  </r>
  <r>
    <x v="2"/>
    <n v="1089"/>
    <n v="1779"/>
    <n v="1779"/>
    <n v="0"/>
    <n v="0"/>
    <n v="0"/>
    <n v="0"/>
    <n v="0"/>
    <n v="88.660000000000011"/>
    <s v="Pérou"/>
    <s v="PE"/>
    <x v="63"/>
  </r>
  <r>
    <x v="3"/>
    <n v="1079"/>
    <n v="1769"/>
    <n v="1769"/>
    <n v="0"/>
    <n v="0"/>
    <n v="0"/>
    <n v="0"/>
    <n v="0"/>
    <n v="88.660000000000011"/>
    <s v="Pérou"/>
    <s v="PE"/>
    <x v="63"/>
  </r>
  <r>
    <x v="0"/>
    <n v="1052"/>
    <n v="1760"/>
    <n v="1760"/>
    <n v="0"/>
    <n v="0"/>
    <n v="0"/>
    <n v="0"/>
    <n v="0"/>
    <n v="70.927999999999997"/>
    <s v="Pérou"/>
    <s v="PE"/>
    <x v="64"/>
  </r>
  <r>
    <x v="1"/>
    <n v="1463"/>
    <n v="2344"/>
    <n v="2344"/>
    <n v="2744"/>
    <n v="1723"/>
    <n v="1763"/>
    <n v="2744"/>
    <n v="0"/>
    <n v="70.927999999999997"/>
    <s v="Pérou"/>
    <s v="PE"/>
    <x v="64"/>
  </r>
  <r>
    <x v="2"/>
    <n v="1067"/>
    <n v="1775"/>
    <n v="1775"/>
    <n v="0"/>
    <n v="0"/>
    <n v="0"/>
    <n v="0"/>
    <n v="0"/>
    <n v="70.927999999999997"/>
    <s v="Pérou"/>
    <s v="PE"/>
    <x v="64"/>
  </r>
  <r>
    <x v="3"/>
    <n v="1057"/>
    <n v="1765"/>
    <n v="1765"/>
    <n v="0"/>
    <n v="0"/>
    <n v="0"/>
    <n v="0"/>
    <n v="0"/>
    <n v="70.927999999999997"/>
    <s v="Pérou"/>
    <s v="PE"/>
    <x v="64"/>
  </r>
  <r>
    <x v="0"/>
    <n v="1389.3022000000001"/>
    <n v="2001.0562000000002"/>
    <n v="2688.1712000000002"/>
    <n v="0"/>
    <n v="0"/>
    <n v="0"/>
    <n v="0"/>
    <n v="0"/>
    <n v="177.32000000000002"/>
    <s v="Philippines"/>
    <s v="PH"/>
    <x v="65"/>
  </r>
  <r>
    <x v="1"/>
    <n v="1068.3530000000001"/>
    <n v="1419.4466"/>
    <n v="1441.6116000000002"/>
    <n v="0"/>
    <n v="0"/>
    <n v="0"/>
    <n v="0"/>
    <n v="0"/>
    <n v="177.32000000000002"/>
    <s v="Philippines"/>
    <s v="PH"/>
    <x v="65"/>
  </r>
  <r>
    <x v="2"/>
    <n v="1404.3744000000002"/>
    <n v="2016.1284000000001"/>
    <n v="2038.2934"/>
    <n v="0"/>
    <n v="0"/>
    <n v="0"/>
    <n v="0"/>
    <n v="0"/>
    <n v="177.32000000000002"/>
    <s v="Philippines"/>
    <s v="PH"/>
    <x v="65"/>
  </r>
  <r>
    <x v="3"/>
    <n v="1394.6218000000001"/>
    <n v="2005.4892000000002"/>
    <n v="2027.6542000000002"/>
    <n v="0"/>
    <n v="0"/>
    <n v="0"/>
    <n v="0"/>
    <n v="0"/>
    <n v="177.32000000000002"/>
    <s v="Philippines"/>
    <s v="PH"/>
    <x v="65"/>
  </r>
  <r>
    <x v="0"/>
    <n v="1626"/>
    <n v="2569"/>
    <n v="2569"/>
    <n v="0"/>
    <n v="0"/>
    <n v="0"/>
    <n v="0"/>
    <n v="28.371200000000002"/>
    <n v="141.85599999999999"/>
    <s v="Puerto Rico"/>
    <s v="PR"/>
    <x v="66"/>
  </r>
  <r>
    <x v="1"/>
    <n v="1440"/>
    <n v="1768"/>
    <n v="1670"/>
    <n v="2168"/>
    <n v="1740"/>
    <n v="1740"/>
    <n v="2168"/>
    <n v="28.371200000000002"/>
    <n v="141.85599999999999"/>
    <s v="Puerto Rico"/>
    <s v="PR"/>
    <x v="66"/>
  </r>
  <r>
    <x v="2"/>
    <n v="1641"/>
    <n v="2584"/>
    <n v="2584"/>
    <n v="0"/>
    <n v="0"/>
    <n v="0"/>
    <n v="0"/>
    <n v="28.371200000000002"/>
    <n v="141.85599999999999"/>
    <s v="Puerto Rico"/>
    <s v="PR"/>
    <x v="66"/>
  </r>
  <r>
    <x v="3"/>
    <n v="1631"/>
    <n v="2574"/>
    <n v="2574"/>
    <n v="0"/>
    <n v="0"/>
    <n v="0"/>
    <n v="0"/>
    <n v="28.371200000000002"/>
    <n v="141.85599999999999"/>
    <s v="Puerto Rico"/>
    <s v="PR"/>
    <x v="66"/>
  </r>
  <r>
    <x v="0"/>
    <n v="1172"/>
    <n v="1607"/>
    <n v="1607"/>
    <n v="0"/>
    <n v="0"/>
    <n v="0"/>
    <n v="0"/>
    <n v="0"/>
    <n v="150.72200000000001"/>
    <s v="Russie"/>
    <s v="RU"/>
    <x v="67"/>
  </r>
  <r>
    <x v="1"/>
    <n v="1327"/>
    <n v="1912"/>
    <n v="1912"/>
    <n v="0"/>
    <n v="0"/>
    <n v="0"/>
    <n v="0"/>
    <n v="0"/>
    <n v="150.72200000000001"/>
    <s v="Russie"/>
    <s v="RU"/>
    <x v="67"/>
  </r>
  <r>
    <x v="2"/>
    <n v="1087"/>
    <n v="1472"/>
    <n v="1472"/>
    <n v="0"/>
    <n v="0"/>
    <n v="0"/>
    <n v="0"/>
    <n v="0"/>
    <n v="150.72200000000001"/>
    <s v="Russie"/>
    <s v="RU"/>
    <x v="67"/>
  </r>
  <r>
    <x v="3"/>
    <n v="1177"/>
    <n v="1612"/>
    <n v="1612"/>
    <n v="0"/>
    <n v="0"/>
    <n v="0"/>
    <n v="0"/>
    <n v="0"/>
    <n v="150.72200000000001"/>
    <s v="Russie"/>
    <s v="RU"/>
    <x v="67"/>
  </r>
  <r>
    <x v="0"/>
    <n v="872"/>
    <n v="997"/>
    <n v="997"/>
    <n v="0"/>
    <n v="0"/>
    <n v="0"/>
    <n v="0"/>
    <n v="0"/>
    <n v="385.67100000000005"/>
    <s v="Russie"/>
    <s v="RU"/>
    <x v="68"/>
  </r>
  <r>
    <x v="1"/>
    <n v="1327"/>
    <n v="1777"/>
    <n v="1777"/>
    <n v="0"/>
    <n v="0"/>
    <n v="0"/>
    <n v="0"/>
    <n v="0"/>
    <n v="385.67100000000005"/>
    <s v="Russie"/>
    <s v="RU"/>
    <x v="68"/>
  </r>
  <r>
    <x v="2"/>
    <n v="888"/>
    <n v="1013"/>
    <n v="1013"/>
    <n v="0"/>
    <n v="0"/>
    <n v="0"/>
    <n v="0"/>
    <n v="0"/>
    <n v="385.67100000000005"/>
    <s v="Russie"/>
    <s v="RU"/>
    <x v="68"/>
  </r>
  <r>
    <x v="3"/>
    <n v="1003"/>
    <n v="1150"/>
    <n v="1150"/>
    <n v="0"/>
    <n v="0"/>
    <n v="0"/>
    <n v="0"/>
    <n v="0"/>
    <n v="385.67100000000005"/>
    <s v="Russie"/>
    <s v="RU"/>
    <x v="68"/>
  </r>
  <r>
    <x v="0"/>
    <n v="994"/>
    <n v="1119"/>
    <n v="1119"/>
    <n v="0"/>
    <n v="0"/>
    <n v="0"/>
    <n v="0"/>
    <n v="0"/>
    <n v="305.87700000000001"/>
    <s v="Russie"/>
    <s v="RU"/>
    <x v="69"/>
  </r>
  <r>
    <x v="1"/>
    <n v="1248"/>
    <n v="1698"/>
    <n v="1698"/>
    <n v="0"/>
    <n v="0"/>
    <n v="0"/>
    <n v="0"/>
    <n v="0"/>
    <n v="305.87700000000001"/>
    <s v="Russie"/>
    <s v="RU"/>
    <x v="69"/>
  </r>
  <r>
    <x v="2"/>
    <n v="809"/>
    <n v="934"/>
    <n v="934"/>
    <n v="0"/>
    <n v="0"/>
    <n v="0"/>
    <n v="0"/>
    <n v="0"/>
    <n v="305.87700000000001"/>
    <s v="Russie"/>
    <s v="RU"/>
    <x v="69"/>
  </r>
  <r>
    <x v="3"/>
    <n v="924"/>
    <n v="1074"/>
    <n v="1074"/>
    <n v="0"/>
    <n v="0"/>
    <n v="0"/>
    <n v="0"/>
    <n v="0"/>
    <n v="305.87700000000001"/>
    <s v="Russie"/>
    <s v="RU"/>
    <x v="69"/>
  </r>
  <r>
    <x v="0"/>
    <n v="1538.2510000000002"/>
    <n v="2428.3974000000003"/>
    <n v="2428.3974000000003"/>
    <n v="0"/>
    <n v="0"/>
    <n v="0"/>
    <n v="0"/>
    <n v="0"/>
    <n v="243.81500000000003"/>
    <s v="Russie"/>
    <s v="RU"/>
    <x v="70"/>
  </r>
  <r>
    <x v="1"/>
    <n v="1323.6938"/>
    <n v="2173.9432000000002"/>
    <n v="2173.9432000000002"/>
    <n v="0"/>
    <n v="0"/>
    <n v="0"/>
    <n v="0"/>
    <n v="0"/>
    <n v="243.81500000000003"/>
    <s v="Russie"/>
    <s v="RU"/>
    <x v="70"/>
  </r>
  <r>
    <x v="2"/>
    <n v="1553.3232"/>
    <n v="2443.4696000000004"/>
    <n v="2443.4696000000004"/>
    <n v="0"/>
    <n v="0"/>
    <n v="0"/>
    <n v="0"/>
    <n v="0"/>
    <n v="243.81500000000003"/>
    <s v="Russie"/>
    <s v="RU"/>
    <x v="70"/>
  </r>
  <r>
    <x v="3"/>
    <n v="1543.5706"/>
    <n v="2432.8304000000003"/>
    <n v="2432.8304000000003"/>
    <n v="0"/>
    <n v="0"/>
    <n v="0"/>
    <n v="0"/>
    <n v="0"/>
    <n v="243.81500000000003"/>
    <s v="Russie"/>
    <s v="RU"/>
    <x v="70"/>
  </r>
  <r>
    <x v="0"/>
    <n v="1538.2510000000002"/>
    <n v="2428.3974000000003"/>
    <n v="2428.3974000000003"/>
    <n v="0"/>
    <n v="0"/>
    <n v="0"/>
    <n v="0"/>
    <n v="0"/>
    <n v="239.38200000000001"/>
    <s v="Russie"/>
    <s v="RU"/>
    <x v="71"/>
  </r>
  <r>
    <x v="1"/>
    <n v="1323.6938"/>
    <n v="2173.9432000000002"/>
    <n v="2173.9432000000002"/>
    <n v="0"/>
    <n v="0"/>
    <n v="0"/>
    <n v="0"/>
    <n v="0"/>
    <n v="239.38200000000001"/>
    <s v="Russie"/>
    <s v="RU"/>
    <x v="71"/>
  </r>
  <r>
    <x v="2"/>
    <n v="1553.3232"/>
    <n v="2443.4696000000004"/>
    <n v="2443.4696000000004"/>
    <n v="0"/>
    <n v="0"/>
    <n v="0"/>
    <n v="0"/>
    <n v="0"/>
    <n v="239.38200000000001"/>
    <s v="Russie"/>
    <s v="RU"/>
    <x v="71"/>
  </r>
  <r>
    <x v="3"/>
    <n v="1543.5706"/>
    <n v="2432.8304000000003"/>
    <n v="2432.8304000000003"/>
    <n v="0"/>
    <n v="0"/>
    <n v="0"/>
    <n v="0"/>
    <n v="0"/>
    <n v="239.38200000000001"/>
    <s v="Russie"/>
    <s v="RU"/>
    <x v="71"/>
  </r>
  <r>
    <x v="0"/>
    <n v="758.92960000000005"/>
    <n v="979.6930000000001"/>
    <n v="1644.643"/>
    <n v="0"/>
    <n v="0"/>
    <n v="0"/>
    <n v="0"/>
    <n v="0"/>
    <n v="188.5"/>
    <s v="Singapour"/>
    <s v="SG"/>
    <x v="72"/>
  </r>
  <r>
    <x v="1"/>
    <n v="680.90880000000004"/>
    <n v="842.2700000000001"/>
    <n v="842.2700000000001"/>
    <n v="0"/>
    <n v="0"/>
    <n v="0"/>
    <n v="0"/>
    <n v="0"/>
    <n v="188.5"/>
    <s v="Singapour"/>
    <s v="SG"/>
    <x v="72"/>
  </r>
  <r>
    <x v="2"/>
    <n v="774.0018"/>
    <n v="994.76520000000005"/>
    <n v="994.76520000000005"/>
    <n v="0"/>
    <n v="0"/>
    <n v="0"/>
    <n v="0"/>
    <n v="0"/>
    <n v="188.5"/>
    <s v="Singapour"/>
    <s v="SG"/>
    <x v="72"/>
  </r>
  <r>
    <x v="3"/>
    <n v="763.36260000000004"/>
    <n v="985.01260000000002"/>
    <n v="985.01260000000002"/>
    <n v="0"/>
    <n v="0"/>
    <n v="0"/>
    <n v="0"/>
    <n v="0"/>
    <n v="188.5"/>
    <s v="Singapour"/>
    <s v="SG"/>
    <x v="72"/>
  </r>
  <r>
    <x v="0"/>
    <n v="992.10540000000003"/>
    <n v="1378.663"/>
    <n v="2043.6130000000001"/>
    <n v="0"/>
    <n v="0"/>
    <n v="0"/>
    <n v="0"/>
    <n v="0"/>
    <n v="189"/>
    <s v="Taiwan"/>
    <s v="TW"/>
    <x v="73"/>
  </r>
  <r>
    <x v="1"/>
    <n v="758.92960000000005"/>
    <n v="885.71340000000009"/>
    <n v="909.65160000000003"/>
    <n v="0"/>
    <n v="0"/>
    <n v="0"/>
    <n v="0"/>
    <n v="0"/>
    <n v="189"/>
    <s v="Taiwan"/>
    <s v="TW"/>
    <x v="73"/>
  </r>
  <r>
    <x v="2"/>
    <n v="1007.1776000000001"/>
    <n v="1393.7352000000001"/>
    <n v="1393.7352000000001"/>
    <n v="0"/>
    <n v="0"/>
    <n v="0"/>
    <n v="0"/>
    <n v="0"/>
    <n v="189"/>
    <s v="Taiwan"/>
    <s v="TW"/>
    <x v="73"/>
  </r>
  <r>
    <x v="3"/>
    <n v="997.42500000000007"/>
    <n v="1383.9826"/>
    <n v="1383.9826"/>
    <n v="0"/>
    <n v="0"/>
    <n v="0"/>
    <n v="0"/>
    <n v="0"/>
    <n v="189"/>
    <s v="Taiwan"/>
    <s v="TW"/>
    <x v="73"/>
  </r>
  <r>
    <x v="0"/>
    <n v="1462.89"/>
    <n v="2615.4700000000003"/>
    <n v="2615.4700000000003"/>
    <n v="0"/>
    <n v="0"/>
    <n v="0"/>
    <n v="0"/>
    <n v="0"/>
    <n v="0"/>
    <s v="Tanzanie"/>
    <s v="TZ"/>
    <x v="74"/>
  </r>
  <r>
    <x v="1"/>
    <n v="1241.24"/>
    <n v="2216.5"/>
    <n v="2216.5"/>
    <n v="0"/>
    <n v="0"/>
    <n v="0"/>
    <n v="0"/>
    <n v="0"/>
    <n v="0"/>
    <s v="Tanzanie"/>
    <s v="TZ"/>
    <x v="74"/>
  </r>
  <r>
    <x v="2"/>
    <n v="1485.0550000000001"/>
    <n v="2659.8"/>
    <n v="2659.8"/>
    <n v="0"/>
    <n v="0"/>
    <n v="0"/>
    <n v="0"/>
    <n v="0"/>
    <n v="0"/>
    <s v="Tanzanie"/>
    <s v="TZ"/>
    <x v="74"/>
  </r>
  <r>
    <x v="3"/>
    <n v="1263.405"/>
    <n v="2260.83"/>
    <n v="2260.83"/>
    <n v="0"/>
    <n v="0"/>
    <n v="0"/>
    <n v="0"/>
    <n v="0"/>
    <n v="0"/>
    <s v="Tanzanie"/>
    <s v="TZ"/>
    <x v="74"/>
  </r>
  <r>
    <x v="0"/>
    <n v="793.50700000000006"/>
    <n v="1196.9100000000001"/>
    <n v="1874.2724000000001"/>
    <n v="0"/>
    <n v="0"/>
    <n v="0"/>
    <n v="0"/>
    <n v="0"/>
    <n v="100"/>
    <s v="Thailande"/>
    <s v="TH"/>
    <x v="75"/>
  </r>
  <r>
    <x v="1"/>
    <n v="627.71280000000002"/>
    <n v="660.51700000000005"/>
    <n v="672.92939999999999"/>
    <n v="0"/>
    <n v="0"/>
    <n v="0"/>
    <n v="0"/>
    <n v="0"/>
    <n v="100"/>
    <s v="Thailande"/>
    <s v="TH"/>
    <x v="75"/>
  </r>
  <r>
    <x v="2"/>
    <n v="808.57920000000001"/>
    <n v="1211.9822000000001"/>
    <n v="1224.3946000000001"/>
    <n v="0"/>
    <n v="0"/>
    <n v="0"/>
    <n v="0"/>
    <n v="0"/>
    <n v="100"/>
    <s v="Thailande"/>
    <s v="TH"/>
    <x v="75"/>
  </r>
  <r>
    <x v="3"/>
    <n v="798.8266000000001"/>
    <n v="1202.2296000000001"/>
    <n v="1214.6420000000001"/>
    <n v="0"/>
    <n v="0"/>
    <n v="0"/>
    <n v="0"/>
    <n v="0"/>
    <n v="100"/>
    <s v="Thailande"/>
    <s v="TH"/>
    <x v="75"/>
  </r>
  <r>
    <x v="0"/>
    <n v="0"/>
    <n v="0"/>
    <n v="0"/>
    <n v="2172.17"/>
    <n v="1431.8590000000002"/>
    <n v="1431.8590000000002"/>
    <n v="2287.4280000000003"/>
    <n v="28.371200000000002"/>
    <n v="487.63000000000005"/>
    <s v="USA"/>
    <s v="US"/>
    <x v="76"/>
  </r>
  <r>
    <x v="1"/>
    <n v="1628.6842000000001"/>
    <n v="2098.5822000000003"/>
    <n v="2098.5822000000003"/>
    <n v="0"/>
    <n v="0"/>
    <n v="0"/>
    <n v="0"/>
    <n v="28.371200000000002"/>
    <n v="487.63000000000005"/>
    <s v="USA"/>
    <s v="US"/>
    <x v="76"/>
  </r>
  <r>
    <x v="2"/>
    <n v="0"/>
    <n v="0"/>
    <n v="0"/>
    <n v="3262.6880000000001"/>
    <n v="2495.779"/>
    <n v="2438.15"/>
    <n v="3262.6880000000001"/>
    <n v="28.371200000000002"/>
    <n v="487.63000000000005"/>
    <s v="USA"/>
    <s v="US"/>
    <x v="76"/>
  </r>
  <r>
    <x v="3"/>
    <n v="0"/>
    <n v="0"/>
    <n v="0"/>
    <n v="3262.6880000000001"/>
    <n v="2495.779"/>
    <n v="2495.779"/>
    <n v="3262.6880000000001"/>
    <n v="28.371200000000002"/>
    <n v="487.63000000000005"/>
    <s v="USA"/>
    <s v="US"/>
    <x v="76"/>
  </r>
  <r>
    <x v="0"/>
    <n v="0"/>
    <n v="0"/>
    <n v="0"/>
    <n v="3262.6880000000001"/>
    <n v="2495.779"/>
    <n v="2495.779"/>
    <n v="3262.6880000000001"/>
    <n v="28.371200000000002"/>
    <n v="531.96"/>
    <s v="USA"/>
    <s v="US"/>
    <x v="77"/>
  </r>
  <r>
    <x v="1"/>
    <n v="1619.8182000000002"/>
    <n v="2080.8502000000003"/>
    <n v="2080.8502000000003"/>
    <n v="0"/>
    <n v="0"/>
    <n v="0"/>
    <n v="0"/>
    <n v="28.371200000000002"/>
    <n v="531.96"/>
    <s v="USA"/>
    <s v="US"/>
    <x v="77"/>
  </r>
  <r>
    <x v="2"/>
    <n v="0"/>
    <n v="0"/>
    <n v="0"/>
    <n v="3262.6880000000001"/>
    <n v="2495.779"/>
    <n v="2495.779"/>
    <n v="3262.6880000000001"/>
    <n v="28.371200000000002"/>
    <n v="531.96"/>
    <s v="USA"/>
    <s v="US"/>
    <x v="77"/>
  </r>
  <r>
    <x v="3"/>
    <n v="0"/>
    <n v="0"/>
    <n v="0"/>
    <n v="3262.6880000000001"/>
    <n v="2495.779"/>
    <n v="2495.779"/>
    <n v="3262.6880000000001"/>
    <n v="28.371200000000002"/>
    <n v="531.96"/>
    <s v="USA"/>
    <s v="US"/>
    <x v="77"/>
  </r>
  <r>
    <x v="0"/>
    <n v="0"/>
    <n v="0"/>
    <n v="0"/>
    <n v="3059.6566000000003"/>
    <n v="2393.8200000000002"/>
    <n v="2792.79"/>
    <n v="3059.6566000000003"/>
    <n v="28.371200000000002"/>
    <n v="531.96"/>
    <s v="USA"/>
    <s v="US"/>
    <x v="78"/>
  </r>
  <r>
    <x v="1"/>
    <n v="1477.9622000000002"/>
    <n v="1943.4272000000001"/>
    <n v="1943.4272000000001"/>
    <n v="0"/>
    <n v="0"/>
    <n v="0"/>
    <n v="0"/>
    <n v="28.371200000000002"/>
    <n v="531.96"/>
    <s v="USA"/>
    <s v="US"/>
    <x v="78"/>
  </r>
  <r>
    <x v="2"/>
    <n v="0"/>
    <n v="0"/>
    <n v="0"/>
    <n v="3059.6566000000003"/>
    <n v="2393.8200000000002"/>
    <n v="2393.8200000000002"/>
    <n v="3059.6566000000003"/>
    <n v="28.371200000000002"/>
    <n v="531.96"/>
    <s v="USA"/>
    <s v="US"/>
    <x v="78"/>
  </r>
  <r>
    <x v="3"/>
    <n v="0"/>
    <n v="0"/>
    <n v="0"/>
    <n v="3059.6566000000003"/>
    <n v="2393.8200000000002"/>
    <n v="2393.8200000000002"/>
    <n v="3059.6566000000003"/>
    <n v="28.371200000000002"/>
    <n v="531.96"/>
    <s v="USA"/>
    <s v="US"/>
    <x v="78"/>
  </r>
  <r>
    <x v="0"/>
    <n v="0"/>
    <n v="0"/>
    <n v="0"/>
    <n v="3322.9768000000004"/>
    <n v="2556.0678000000003"/>
    <n v="2556.0678000000003"/>
    <n v="3322.9768000000004"/>
    <n v="28.371200000000002"/>
    <n v="531.96"/>
    <s v="USA"/>
    <s v="US"/>
    <x v="79"/>
  </r>
  <r>
    <x v="1"/>
    <n v="1631.3440000000001"/>
    <n v="2101.2420000000002"/>
    <n v="2101.2420000000002"/>
    <n v="0"/>
    <n v="0"/>
    <n v="0"/>
    <n v="0"/>
    <n v="28.371200000000002"/>
    <n v="531.96"/>
    <s v="USA"/>
    <s v="US"/>
    <x v="79"/>
  </r>
  <r>
    <x v="2"/>
    <n v="0"/>
    <n v="0"/>
    <n v="0"/>
    <n v="3322.9768000000004"/>
    <n v="2556.0678000000003"/>
    <n v="2556.0678000000003"/>
    <n v="3322.9768000000004"/>
    <n v="28.371200000000002"/>
    <n v="531.96"/>
    <s v="USA"/>
    <s v="US"/>
    <x v="79"/>
  </r>
  <r>
    <x v="3"/>
    <n v="0"/>
    <n v="0"/>
    <n v="0"/>
    <n v="3322.9768000000004"/>
    <n v="2556.0678000000003"/>
    <n v="2556.0678000000003"/>
    <n v="3322.9768000000004"/>
    <n v="28.371200000000002"/>
    <n v="531.96"/>
    <s v="USA"/>
    <s v="US"/>
    <x v="79"/>
  </r>
  <r>
    <x v="0"/>
    <n v="0"/>
    <n v="0"/>
    <n v="0"/>
    <n v="3262.6880000000001"/>
    <n v="2495.779"/>
    <n v="2495.779"/>
    <n v="3262.6880000000001"/>
    <n v="28.371200000000002"/>
    <n v="531.96"/>
    <s v="USA"/>
    <s v="US"/>
    <x v="80"/>
  </r>
  <r>
    <x v="1"/>
    <n v="1473.5292000000002"/>
    <n v="1934.5612000000001"/>
    <n v="1934.5612000000001"/>
    <n v="0"/>
    <n v="0"/>
    <n v="0"/>
    <n v="0"/>
    <n v="28.371200000000002"/>
    <n v="531.96"/>
    <s v="USA"/>
    <s v="US"/>
    <x v="80"/>
  </r>
  <r>
    <x v="2"/>
    <n v="0"/>
    <n v="0"/>
    <n v="0"/>
    <n v="3262.6880000000001"/>
    <n v="2495.779"/>
    <n v="2495.779"/>
    <n v="3262.6880000000001"/>
    <n v="28.371200000000002"/>
    <n v="531.96"/>
    <s v="USA"/>
    <s v="US"/>
    <x v="80"/>
  </r>
  <r>
    <x v="3"/>
    <n v="0"/>
    <n v="0"/>
    <n v="0"/>
    <n v="3262.6880000000001"/>
    <n v="2495.779"/>
    <n v="2495.779"/>
    <n v="3262.6880000000001"/>
    <n v="28.371200000000002"/>
    <n v="531.96"/>
    <s v="USA"/>
    <s v="US"/>
    <x v="80"/>
  </r>
  <r>
    <x v="0"/>
    <n v="1789"/>
    <n v="2733"/>
    <n v="2733"/>
    <n v="0"/>
    <n v="0"/>
    <n v="0"/>
    <n v="0"/>
    <n v="0"/>
    <n v="283.71199999999999"/>
    <s v="Venezuela"/>
    <s v="VE"/>
    <x v="81"/>
  </r>
  <r>
    <x v="1"/>
    <n v="1749"/>
    <n v="2440"/>
    <n v="2440"/>
    <n v="3840"/>
    <n v="2449"/>
    <n v="2149"/>
    <n v="3040"/>
    <n v="0"/>
    <n v="283.71199999999999"/>
    <s v="Venezuela"/>
    <s v="VE"/>
    <x v="81"/>
  </r>
  <r>
    <x v="2"/>
    <n v="1904"/>
    <n v="2848"/>
    <n v="2848"/>
    <n v="0"/>
    <n v="0"/>
    <n v="0"/>
    <n v="0"/>
    <n v="0"/>
    <n v="283.71199999999999"/>
    <s v="Venezuela"/>
    <s v="VE"/>
    <x v="81"/>
  </r>
  <r>
    <x v="3"/>
    <n v="1894"/>
    <n v="2838"/>
    <n v="2838"/>
    <n v="0"/>
    <n v="0"/>
    <n v="0"/>
    <n v="0"/>
    <n v="0"/>
    <n v="283.71199999999999"/>
    <s v="Venezuela"/>
    <s v="VE"/>
    <x v="81"/>
  </r>
  <r>
    <x v="0"/>
    <n v="912.31140000000005"/>
    <n v="1388.4156"/>
    <n v="2053.3656000000001"/>
    <n v="0"/>
    <n v="0"/>
    <n v="0"/>
    <n v="0"/>
    <n v="0"/>
    <n v="110.682"/>
    <s v="Vietnam"/>
    <s v="VN"/>
    <x v="82"/>
  </r>
  <r>
    <x v="1"/>
    <n v="724.35220000000004"/>
    <n v="940.68260000000009"/>
    <n v="940.68260000000009"/>
    <n v="0"/>
    <n v="0"/>
    <n v="0"/>
    <n v="0"/>
    <n v="0"/>
    <n v="110.682"/>
    <s v="Vietnam"/>
    <s v="VN"/>
    <x v="82"/>
  </r>
  <r>
    <x v="2"/>
    <n v="927.3836"/>
    <n v="1403.4878000000001"/>
    <n v="1403.4878000000001"/>
    <n v="0"/>
    <n v="0"/>
    <n v="0"/>
    <n v="0"/>
    <n v="0"/>
    <n v="110.682"/>
    <s v="Vietnam"/>
    <s v="VN"/>
    <x v="82"/>
  </r>
  <r>
    <x v="3"/>
    <n v="917.63100000000009"/>
    <n v="1393.7352000000001"/>
    <n v="1393.7352000000001"/>
    <n v="0"/>
    <n v="0"/>
    <n v="0"/>
    <n v="0"/>
    <n v="0"/>
    <n v="110.682"/>
    <s v="Vietnam"/>
    <s v="VN"/>
    <x v="82"/>
  </r>
  <r>
    <x v="0"/>
    <n v="823.65140000000008"/>
    <n v="1233.2606000000001"/>
    <n v="1898.2106000000001"/>
    <n v="0"/>
    <n v="0"/>
    <n v="0"/>
    <n v="0"/>
    <n v="0"/>
    <n v="110.682"/>
    <s v="Vietnam"/>
    <s v="VN"/>
    <x v="83"/>
  </r>
  <r>
    <x v="1"/>
    <n v="635.69220000000007"/>
    <n v="674.70260000000007"/>
    <n v="674.70260000000007"/>
    <n v="0"/>
    <n v="0"/>
    <n v="0"/>
    <n v="0"/>
    <n v="0"/>
    <n v="110.682"/>
    <s v="Vietnam"/>
    <s v="VN"/>
    <x v="83"/>
  </r>
  <r>
    <x v="2"/>
    <n v="838.72360000000003"/>
    <n v="1248.3328000000001"/>
    <n v="1248.3328000000001"/>
    <n v="0"/>
    <n v="0"/>
    <n v="0"/>
    <n v="0"/>
    <n v="0"/>
    <n v="110.682"/>
    <s v="Vietnam"/>
    <s v="VN"/>
    <x v="83"/>
  </r>
  <r>
    <x v="3"/>
    <n v="828.971"/>
    <n v="1238.5802000000001"/>
    <n v="1238.5802000000001"/>
    <n v="0"/>
    <n v="0"/>
    <n v="0"/>
    <n v="0"/>
    <n v="0"/>
    <n v="110.682"/>
    <s v="Vietnam"/>
    <s v="VN"/>
    <x v="83"/>
  </r>
  <r>
    <x v="0"/>
    <n v="2414.2118"/>
    <n v="4132.4426000000003"/>
    <n v="4132.4426000000003"/>
    <n v="0"/>
    <n v="0"/>
    <n v="0"/>
    <n v="0"/>
    <n v="0"/>
    <n v="0"/>
    <s v="Yemen"/>
    <s v="YE"/>
    <x v="84"/>
  </r>
  <r>
    <x v="1"/>
    <n v="2024.9944"/>
    <n v="3487.8844000000004"/>
    <n v="3487.8844000000004"/>
    <n v="0"/>
    <n v="0"/>
    <n v="0"/>
    <n v="0"/>
    <n v="0"/>
    <n v="0"/>
    <s v="Yemen"/>
    <s v="YE"/>
    <x v="84"/>
  </r>
  <r>
    <x v="2"/>
    <n v="2429.2840000000001"/>
    <n v="4147.5147999999999"/>
    <n v="4147.5147999999999"/>
    <n v="0"/>
    <n v="0"/>
    <n v="0"/>
    <n v="0"/>
    <n v="0"/>
    <n v="0"/>
    <s v="Yemen"/>
    <s v="YE"/>
    <x v="84"/>
  </r>
  <r>
    <x v="3"/>
    <n v="2419.5314000000003"/>
    <n v="4137.7622000000001"/>
    <n v="4137.7622000000001"/>
    <n v="0"/>
    <n v="0"/>
    <n v="0"/>
    <n v="0"/>
    <n v="0"/>
    <n v="0"/>
    <s v="Yemen"/>
    <s v="YE"/>
    <x v="8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dataOnRows="1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>
  <location ref="A4:B13" firstHeaderRow="1" firstDataRow="1" firstDataCol="1" rowPageCount="2" colPageCount="1"/>
  <pivotFields count="13">
    <pivotField axis="axisPage" showAll="0">
      <items count="6">
        <item x="0"/>
        <item x="1"/>
        <item x="4"/>
        <item x="2"/>
        <item x="3"/>
        <item t="default"/>
      </items>
    </pivotField>
    <pivotField dataField="1" showAll="0"/>
    <pivotField dataField="1" showAll="0"/>
    <pivotField dataField="1" showAll="0"/>
    <pivotField dataField="1" numFmtId="1" showAll="0"/>
    <pivotField dataField="1" numFmtId="1" showAll="0"/>
    <pivotField dataField="1" numFmtId="1" showAll="0"/>
    <pivotField dataField="1" numFmtId="1" showAll="0"/>
    <pivotField dataField="1" showAll="0"/>
    <pivotField dataField="1" showAll="0"/>
    <pivotField showAll="0"/>
    <pivotField showAll="0" defaultSubtotal="0"/>
    <pivotField axis="axisPage" showAll="0" defaultSubtotal="0">
      <items count="85">
        <item x="22"/>
        <item x="4"/>
        <item x="84"/>
        <item x="30"/>
        <item x="23"/>
        <item x="58"/>
        <item x="44"/>
        <item x="75"/>
        <item x="32"/>
        <item x="56"/>
        <item x="5"/>
        <item x="18"/>
        <item x="2"/>
        <item x="28"/>
        <item x="64"/>
        <item x="38"/>
        <item x="17"/>
        <item x="0"/>
        <item x="19"/>
        <item x="52"/>
        <item x="6"/>
        <item x="31"/>
        <item x="82"/>
        <item x="39"/>
        <item x="34"/>
        <item x="83"/>
        <item x="14"/>
        <item x="76"/>
        <item x="29"/>
        <item x="13"/>
        <item x="41"/>
        <item x="1"/>
        <item x="67"/>
        <item x="60"/>
        <item x="45"/>
        <item x="35"/>
        <item x="24"/>
        <item x="42"/>
        <item x="65"/>
        <item x="53"/>
        <item x="62"/>
        <item x="7"/>
        <item x="77"/>
        <item x="46"/>
        <item x="20"/>
        <item x="55"/>
        <item x="47"/>
        <item x="78"/>
        <item x="79"/>
        <item x="57"/>
        <item x="63"/>
        <item x="25"/>
        <item x="26"/>
        <item x="51"/>
        <item x="61"/>
        <item x="21"/>
        <item x="81"/>
        <item x="37"/>
        <item x="16"/>
        <item x="36"/>
        <item x="10"/>
        <item x="11"/>
        <item x="68"/>
        <item x="59"/>
        <item x="9"/>
        <item x="66"/>
        <item x="80"/>
        <item x="15"/>
        <item x="72"/>
        <item x="43"/>
        <item x="8"/>
        <item x="73"/>
        <item x="27"/>
        <item x="48"/>
        <item x="49"/>
        <item x="50"/>
        <item x="69"/>
        <item x="33"/>
        <item x="12"/>
        <item x="54"/>
        <item x="40"/>
        <item x="70"/>
        <item x="71"/>
        <item x="74"/>
        <item x="3"/>
      </items>
    </pivotField>
  </pivotFields>
  <rowFields count="1">
    <field x="-2"/>
  </rowFields>
  <rowItems count="9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</rowItems>
  <colItems count="1">
    <i/>
  </colItems>
  <pageFields count="2">
    <pageField fld="0" item="1" hier="-1"/>
    <pageField fld="12" item="17" hier="-1"/>
  </pageFields>
  <dataFields count="9">
    <dataField name="Somme de Coût 20' Standard (€)" fld="1" baseField="0" baseItem="34597984"/>
    <dataField name="Somme de Coût 40' Standard (€)" fld="2" baseField="0" baseItem="34597984"/>
    <dataField name="Somme de Cout 20' Open Top (€)" fld="5" baseField="0" baseItem="0"/>
    <dataField name="Somme de Cout 40' Open Top (€)" fld="4" baseField="0" baseItem="0"/>
    <dataField name="Somme de Coût 20' Flat Rack" fld="6" baseField="0" baseItem="0"/>
    <dataField name="Somme de Coût 40' Flat Rack" fld="7" baseField="0" baseItem="0"/>
    <dataField name="Somme de Coût 40' High Cube PalletWide (€)" fld="3" baseField="0" baseItem="34597984"/>
    <dataField name="Somme de Frais additionnel (€)" fld="8" baseField="0" baseItem="34597984"/>
    <dataField name="Somme de Dont - Frais de manutention arrivé" fld="9" baseField="0" baseItem="3459798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1" dataOnRows="1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>
  <location ref="A4:B13" firstHeaderRow="1" firstDataRow="1" firstDataCol="1" rowPageCount="2" colPageCount="1"/>
  <pivotFields count="13">
    <pivotField axis="axisPage" showAll="0">
      <items count="6">
        <item x="0"/>
        <item x="1"/>
        <item x="4"/>
        <item x="2"/>
        <item x="3"/>
        <item t="default"/>
      </items>
    </pivotField>
    <pivotField dataField="1" showAll="0"/>
    <pivotField dataField="1" showAll="0"/>
    <pivotField dataField="1" showAll="0"/>
    <pivotField dataField="1" numFmtId="1" showAll="0"/>
    <pivotField dataField="1" numFmtId="1" showAll="0"/>
    <pivotField dataField="1" numFmtId="1" showAll="0"/>
    <pivotField dataField="1" numFmtId="1" showAll="0"/>
    <pivotField dataField="1" showAll="0"/>
    <pivotField dataField="1" showAll="0"/>
    <pivotField showAll="0"/>
    <pivotField showAll="0" defaultSubtotal="0"/>
    <pivotField axis="axisPage" showAll="0" defaultSubtotal="0">
      <items count="85">
        <item x="22"/>
        <item x="4"/>
        <item x="84"/>
        <item x="30"/>
        <item x="23"/>
        <item x="58"/>
        <item x="44"/>
        <item x="75"/>
        <item x="32"/>
        <item x="56"/>
        <item x="5"/>
        <item x="18"/>
        <item x="2"/>
        <item x="28"/>
        <item x="64"/>
        <item x="38"/>
        <item x="17"/>
        <item x="0"/>
        <item x="19"/>
        <item x="52"/>
        <item x="6"/>
        <item x="31"/>
        <item x="82"/>
        <item x="39"/>
        <item x="34"/>
        <item x="83"/>
        <item x="14"/>
        <item x="76"/>
        <item x="29"/>
        <item x="13"/>
        <item x="41"/>
        <item x="1"/>
        <item x="67"/>
        <item x="60"/>
        <item x="45"/>
        <item x="35"/>
        <item x="24"/>
        <item x="42"/>
        <item x="65"/>
        <item x="53"/>
        <item x="62"/>
        <item x="7"/>
        <item x="77"/>
        <item x="46"/>
        <item x="20"/>
        <item x="55"/>
        <item x="47"/>
        <item x="78"/>
        <item x="79"/>
        <item x="57"/>
        <item x="63"/>
        <item x="25"/>
        <item x="26"/>
        <item x="51"/>
        <item x="61"/>
        <item x="21"/>
        <item x="81"/>
        <item x="37"/>
        <item x="16"/>
        <item x="36"/>
        <item x="10"/>
        <item x="11"/>
        <item x="68"/>
        <item x="59"/>
        <item x="9"/>
        <item x="66"/>
        <item x="80"/>
        <item x="15"/>
        <item x="72"/>
        <item x="43"/>
        <item x="8"/>
        <item x="73"/>
        <item x="27"/>
        <item x="48"/>
        <item x="49"/>
        <item x="50"/>
        <item x="69"/>
        <item x="33"/>
        <item x="12"/>
        <item x="54"/>
        <item x="40"/>
        <item x="70"/>
        <item x="71"/>
        <item x="74"/>
        <item x="3"/>
      </items>
    </pivotField>
  </pivotFields>
  <rowFields count="1">
    <field x="-2"/>
  </rowFields>
  <rowItems count="9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</rowItems>
  <colItems count="1">
    <i/>
  </colItems>
  <pageFields count="2">
    <pageField fld="0" item="2" hier="-1"/>
    <pageField fld="12" hier="-1"/>
  </pageFields>
  <dataFields count="9">
    <dataField name="Somme de Coût 20' Standard (€)" fld="1" baseField="0" baseItem="1568792"/>
    <dataField name="Somme de Coût 40' Standard (€)" fld="2" baseField="0" baseItem="1568792"/>
    <dataField name="Somme de Cout 20' Open Top (€)" fld="5" baseField="0" baseItem="0"/>
    <dataField name="Somme de Cout 40' Open Top (€)" fld="4" baseField="0" baseItem="0"/>
    <dataField name="Somme de Coût 20' Flat Rack" fld="6" baseField="0" baseItem="0"/>
    <dataField name="Somme de Coût 40' Flat Rack" fld="7" baseField="0" baseItem="0"/>
    <dataField name="Somme de Coût 40' High Cube PalletWide (€)" fld="3" baseField="0" baseItem="1568792"/>
    <dataField name="Somme de Frais additionnel (€)" fld="8" baseField="0" baseItem="1568792"/>
    <dataField name="Somme de Dont - Frais de manutention arrivé" fld="9" baseField="0" baseItem="156879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1" dataOnRows="1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>
  <location ref="A4:B13" firstHeaderRow="1" firstDataRow="1" firstDataCol="1" rowPageCount="2" colPageCount="1"/>
  <pivotFields count="13">
    <pivotField axis="axisPage" showAll="0">
      <items count="6">
        <item x="0"/>
        <item x="1"/>
        <item x="4"/>
        <item x="2"/>
        <item x="3"/>
        <item t="default"/>
      </items>
    </pivotField>
    <pivotField dataField="1" showAll="0"/>
    <pivotField dataField="1" showAll="0"/>
    <pivotField dataField="1" showAll="0"/>
    <pivotField dataField="1" numFmtId="1" showAll="0"/>
    <pivotField dataField="1" numFmtId="1" showAll="0"/>
    <pivotField dataField="1" numFmtId="1" showAll="0"/>
    <pivotField dataField="1" numFmtId="1" showAll="0"/>
    <pivotField dataField="1" showAll="0"/>
    <pivotField dataField="1" showAll="0"/>
    <pivotField showAll="0"/>
    <pivotField showAll="0" defaultSubtotal="0"/>
    <pivotField axis="axisPage" showAll="0" defaultSubtotal="0">
      <items count="85">
        <item x="22"/>
        <item x="4"/>
        <item x="84"/>
        <item x="30"/>
        <item x="23"/>
        <item x="58"/>
        <item x="44"/>
        <item x="75"/>
        <item x="32"/>
        <item x="56"/>
        <item x="5"/>
        <item x="18"/>
        <item x="2"/>
        <item x="28"/>
        <item x="64"/>
        <item x="38"/>
        <item x="17"/>
        <item x="0"/>
        <item x="19"/>
        <item x="52"/>
        <item x="6"/>
        <item x="31"/>
        <item x="82"/>
        <item x="39"/>
        <item x="34"/>
        <item x="83"/>
        <item x="14"/>
        <item x="76"/>
        <item x="29"/>
        <item x="13"/>
        <item x="41"/>
        <item x="1"/>
        <item x="67"/>
        <item x="60"/>
        <item x="45"/>
        <item x="35"/>
        <item x="24"/>
        <item x="42"/>
        <item x="65"/>
        <item x="53"/>
        <item x="62"/>
        <item x="7"/>
        <item x="77"/>
        <item x="46"/>
        <item x="20"/>
        <item x="55"/>
        <item x="47"/>
        <item x="78"/>
        <item x="79"/>
        <item x="57"/>
        <item x="63"/>
        <item x="25"/>
        <item x="26"/>
        <item x="51"/>
        <item x="61"/>
        <item x="21"/>
        <item x="81"/>
        <item x="37"/>
        <item x="16"/>
        <item x="36"/>
        <item x="10"/>
        <item x="11"/>
        <item x="68"/>
        <item x="59"/>
        <item x="9"/>
        <item x="66"/>
        <item x="80"/>
        <item x="15"/>
        <item x="72"/>
        <item x="43"/>
        <item x="8"/>
        <item x="73"/>
        <item x="27"/>
        <item x="48"/>
        <item x="49"/>
        <item x="50"/>
        <item x="69"/>
        <item x="33"/>
        <item x="12"/>
        <item x="54"/>
        <item x="40"/>
        <item x="70"/>
        <item x="71"/>
        <item x="74"/>
        <item x="3"/>
      </items>
    </pivotField>
  </pivotFields>
  <rowFields count="1">
    <field x="-2"/>
  </rowFields>
  <rowItems count="9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</rowItems>
  <colItems count="1">
    <i/>
  </colItems>
  <pageFields count="2">
    <pageField fld="0" item="4" hier="-1"/>
    <pageField fld="12" hier="-1"/>
  </pageFields>
  <dataFields count="9">
    <dataField name="Somme de Coût 20' Standard (€)" fld="1" baseField="0" baseItem="1568792"/>
    <dataField name="Somme de Coût 40' Standard (€)" fld="2" baseField="0" baseItem="1568792"/>
    <dataField name="Somme de Cout 20' Open Top (€)" fld="5" baseField="0" baseItem="0"/>
    <dataField name="Somme de Cout 40' Open Top (€)" fld="4" baseField="0" baseItem="0"/>
    <dataField name="Somme de Coût 20' Flat Rack" fld="6" baseField="0" baseItem="0"/>
    <dataField name="Somme de Coût 40' Flat Rack" fld="7" baseField="0" baseItem="0"/>
    <dataField name="Somme de Coût 40' High Cube PalletWide (€)" fld="3" baseField="0" baseItem="1568792"/>
    <dataField name="Somme de Frais additionnel (€)" fld="8" baseField="0" baseItem="1568792"/>
    <dataField name="Somme de Dont - Frais de manutention arrivé" fld="9" baseField="0" baseItem="156879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?From=USD&amp;To=EUR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Referentiel-de-prix-de-revient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Referentiel-prix-de-revient" connectionId="3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www.x-rates.com/calculator/?from=THB&amp;to=EUR&amp;amount=1" TargetMode="External"/><Relationship Id="rId13" Type="http://schemas.openxmlformats.org/officeDocument/2006/relationships/hyperlink" Target="http://www.x-rates.com/calculator/?from=TWD&amp;to=EUR&amp;amount=1" TargetMode="External"/><Relationship Id="rId18" Type="http://schemas.openxmlformats.org/officeDocument/2006/relationships/printerSettings" Target="../printerSettings/printerSettings4.bin"/><Relationship Id="rId3" Type="http://schemas.openxmlformats.org/officeDocument/2006/relationships/hyperlink" Target="http://www.x-rates.com/calculator/?from=BRL&amp;to=EUR&amp;amount=1" TargetMode="External"/><Relationship Id="rId21" Type="http://schemas.openxmlformats.org/officeDocument/2006/relationships/queryTable" Target="../queryTables/queryTable3.xml"/><Relationship Id="rId7" Type="http://schemas.openxmlformats.org/officeDocument/2006/relationships/hyperlink" Target="http://www.xe.com/fr/currencyconverter/convert/?Amount=1&amp;From=VND&amp;To=EUR" TargetMode="External"/><Relationship Id="rId12" Type="http://schemas.openxmlformats.org/officeDocument/2006/relationships/hyperlink" Target="http://www.x-rates.com/calculator/?from=HKD&amp;to=EUR&amp;amount=1" TargetMode="External"/><Relationship Id="rId17" Type="http://schemas.openxmlformats.org/officeDocument/2006/relationships/hyperlink" Target="http://www.autoroutes.fr/fr/itineraires.htm" TargetMode="External"/><Relationship Id="rId2" Type="http://schemas.openxmlformats.org/officeDocument/2006/relationships/hyperlink" Target="http://www.x-rates.com/calculator/?from=AUD&amp;to=EUR&amp;amount=1" TargetMode="External"/><Relationship Id="rId16" Type="http://schemas.openxmlformats.org/officeDocument/2006/relationships/hyperlink" Target="http://www.x-rates.com/calculator/?from=NZD&amp;to=EUR&amp;amount=1" TargetMode="External"/><Relationship Id="rId20" Type="http://schemas.openxmlformats.org/officeDocument/2006/relationships/queryTable" Target="../queryTables/queryTable2.xml"/><Relationship Id="rId1" Type="http://schemas.openxmlformats.org/officeDocument/2006/relationships/hyperlink" Target="http://www.x-rates.com/calculator/?from=USD&amp;to=EUR&amp;amount=1" TargetMode="External"/><Relationship Id="rId6" Type="http://schemas.openxmlformats.org/officeDocument/2006/relationships/hyperlink" Target="http://www.x-rates.com/calculator/?from=JPY&amp;to=EUR&amp;amount=1" TargetMode="External"/><Relationship Id="rId11" Type="http://schemas.openxmlformats.org/officeDocument/2006/relationships/hyperlink" Target="http://www.x-rates.com/calculator/?from=OMR&amp;to=EUR&amp;amount=1" TargetMode="External"/><Relationship Id="rId5" Type="http://schemas.openxmlformats.org/officeDocument/2006/relationships/hyperlink" Target="http://www.x-rates.com/calculator/?from=KRW&amp;to=EUR&amp;amount=1" TargetMode="External"/><Relationship Id="rId15" Type="http://schemas.openxmlformats.org/officeDocument/2006/relationships/hyperlink" Target="http://www.x-rates.com/calculator/?from=NOK&amp;to=EUR&amp;amount=1" TargetMode="External"/><Relationship Id="rId10" Type="http://schemas.openxmlformats.org/officeDocument/2006/relationships/hyperlink" Target="http://www.x-rates.com/calculator/?from=MYR&amp;to=EUR&amp;amount=1" TargetMode="External"/><Relationship Id="rId19" Type="http://schemas.openxmlformats.org/officeDocument/2006/relationships/queryTable" Target="../queryTables/queryTable1.xml"/><Relationship Id="rId4" Type="http://schemas.openxmlformats.org/officeDocument/2006/relationships/hyperlink" Target="http://www.x-rates.com/calculator/?from=CNY&amp;to=EUR&amp;amount=1" TargetMode="External"/><Relationship Id="rId9" Type="http://schemas.openxmlformats.org/officeDocument/2006/relationships/hyperlink" Target="http://www.x-rates.com/calculator/?from=SGD&amp;to=EUR&amp;amount=1" TargetMode="External"/><Relationship Id="rId14" Type="http://schemas.openxmlformats.org/officeDocument/2006/relationships/hyperlink" Target="http://www.x-rates.com/calculator/?from=INR&amp;to=EUR&amp;amount=1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F0"/>
  </sheetPr>
  <dimension ref="A1:P65"/>
  <sheetViews>
    <sheetView topLeftCell="C1" zoomScale="65" zoomScaleNormal="70" workbookViewId="0">
      <selection activeCell="L23" sqref="L23"/>
    </sheetView>
  </sheetViews>
  <sheetFormatPr baseColWidth="10" defaultColWidth="11.42578125" defaultRowHeight="20.25" x14ac:dyDescent="0.25"/>
  <cols>
    <col min="1" max="1" width="11.42578125" style="35"/>
    <col min="2" max="2" width="19.7109375" style="35" customWidth="1"/>
    <col min="3" max="3" width="34.85546875" style="35" customWidth="1"/>
    <col min="4" max="4" width="11.42578125" style="35"/>
    <col min="5" max="5" width="34.42578125" style="35" customWidth="1"/>
    <col min="6" max="6" width="32.42578125" style="35" customWidth="1"/>
    <col min="7" max="7" width="29.28515625" style="35" customWidth="1"/>
    <col min="8" max="8" width="38" style="35" customWidth="1"/>
    <col min="9" max="9" width="32.5703125" style="35" customWidth="1"/>
    <col min="10" max="10" width="28.5703125" style="35" customWidth="1"/>
    <col min="11" max="11" width="34.7109375" style="35" customWidth="1"/>
    <col min="12" max="13" width="36.42578125" style="35" customWidth="1"/>
    <col min="14" max="14" width="33.28515625" style="35" customWidth="1"/>
    <col min="15" max="15" width="39.42578125" style="35" customWidth="1"/>
    <col min="16" max="16384" width="11.42578125" style="35"/>
  </cols>
  <sheetData>
    <row r="1" spans="1:16" ht="21" customHeight="1" thickTop="1" x14ac:dyDescent="0.25">
      <c r="A1" s="32"/>
      <c r="B1" s="33"/>
      <c r="C1" s="34"/>
      <c r="I1" s="214" t="s">
        <v>353</v>
      </c>
      <c r="J1" s="214"/>
      <c r="K1" s="214"/>
      <c r="L1" s="294"/>
      <c r="M1" s="299"/>
      <c r="N1" s="299"/>
      <c r="O1" s="140"/>
      <c r="P1" s="140"/>
    </row>
    <row r="2" spans="1:16" ht="21" thickBot="1" x14ac:dyDescent="0.3">
      <c r="A2" s="36"/>
      <c r="B2" s="37"/>
      <c r="C2" s="221"/>
      <c r="I2" s="215"/>
      <c r="J2" s="215"/>
      <c r="K2" s="215"/>
      <c r="L2" s="295"/>
      <c r="M2" s="299"/>
      <c r="N2" s="299"/>
      <c r="O2" s="140"/>
      <c r="P2" s="140"/>
    </row>
    <row r="3" spans="1:16" ht="21.6" customHeight="1" thickTop="1" thickBot="1" x14ac:dyDescent="0.3">
      <c r="A3" s="222"/>
      <c r="B3" s="37"/>
      <c r="C3" s="221"/>
      <c r="E3" s="228" t="s">
        <v>357</v>
      </c>
      <c r="F3" s="230" t="s">
        <v>292</v>
      </c>
      <c r="G3" s="231"/>
      <c r="H3" s="232"/>
      <c r="I3" s="218" t="s">
        <v>348</v>
      </c>
      <c r="J3" s="218"/>
      <c r="K3" s="218" t="s">
        <v>349</v>
      </c>
      <c r="L3" s="296"/>
      <c r="M3" s="216"/>
      <c r="N3" s="216"/>
      <c r="O3" s="216"/>
      <c r="P3" s="216"/>
    </row>
    <row r="4" spans="1:16" ht="21.6" customHeight="1" thickTop="1" thickBot="1" x14ac:dyDescent="0.3">
      <c r="A4" s="222"/>
      <c r="B4" s="37"/>
      <c r="C4" s="38"/>
      <c r="E4" s="228"/>
      <c r="F4" s="230"/>
      <c r="G4" s="231"/>
      <c r="H4" s="232"/>
      <c r="I4" s="219"/>
      <c r="J4" s="219"/>
      <c r="K4" s="219"/>
      <c r="L4" s="230"/>
      <c r="M4" s="216"/>
      <c r="N4" s="216"/>
      <c r="O4" s="216"/>
      <c r="P4" s="216"/>
    </row>
    <row r="5" spans="1:16" ht="21" thickTop="1" x14ac:dyDescent="0.25">
      <c r="A5" s="36"/>
      <c r="B5" s="37"/>
      <c r="C5" s="38"/>
      <c r="E5" s="228"/>
      <c r="F5" s="220">
        <f>SUM($H$26:$H$29)</f>
        <v>0</v>
      </c>
      <c r="G5" s="233"/>
      <c r="H5" s="234"/>
      <c r="I5" s="220">
        <f>SUM($I$26:$I$29)</f>
        <v>0</v>
      </c>
      <c r="J5" s="209"/>
      <c r="K5" s="220">
        <f>SUM($J$26:$J$29)</f>
        <v>0</v>
      </c>
      <c r="L5" s="241"/>
      <c r="M5" s="217"/>
      <c r="N5" s="217"/>
      <c r="O5" s="217"/>
      <c r="P5" s="217"/>
    </row>
    <row r="6" spans="1:16" ht="21" thickBot="1" x14ac:dyDescent="0.3">
      <c r="A6" s="222"/>
      <c r="B6" s="37"/>
      <c r="C6" s="221"/>
      <c r="E6" s="228"/>
      <c r="F6" s="235"/>
      <c r="G6" s="236"/>
      <c r="H6" s="237"/>
      <c r="I6" s="210"/>
      <c r="J6" s="211"/>
      <c r="K6" s="210"/>
      <c r="L6" s="242"/>
      <c r="M6" s="217"/>
      <c r="N6" s="217"/>
      <c r="O6" s="217"/>
      <c r="P6" s="217"/>
    </row>
    <row r="7" spans="1:16" ht="21.6" customHeight="1" thickTop="1" thickBot="1" x14ac:dyDescent="0.3">
      <c r="A7" s="222"/>
      <c r="B7" s="37"/>
      <c r="C7" s="221"/>
      <c r="E7" s="229" t="s">
        <v>356</v>
      </c>
      <c r="F7" s="238" t="s">
        <v>350</v>
      </c>
      <c r="G7" s="239"/>
      <c r="H7" s="240"/>
      <c r="I7" s="212" t="s">
        <v>351</v>
      </c>
      <c r="J7" s="212"/>
      <c r="K7" s="212" t="s">
        <v>352</v>
      </c>
      <c r="L7" s="297"/>
      <c r="M7" s="216"/>
      <c r="N7" s="216"/>
      <c r="O7" s="216"/>
      <c r="P7" s="216"/>
    </row>
    <row r="8" spans="1:16" ht="21.6" customHeight="1" thickTop="1" thickBot="1" x14ac:dyDescent="0.3">
      <c r="A8" s="36"/>
      <c r="B8" s="37"/>
      <c r="C8" s="38"/>
      <c r="E8" s="229"/>
      <c r="F8" s="238"/>
      <c r="G8" s="239"/>
      <c r="H8" s="240"/>
      <c r="I8" s="213"/>
      <c r="J8" s="213"/>
      <c r="K8" s="213"/>
      <c r="L8" s="238"/>
      <c r="M8" s="216"/>
      <c r="N8" s="216"/>
      <c r="O8" s="216"/>
      <c r="P8" s="216"/>
    </row>
    <row r="9" spans="1:16" ht="21" thickTop="1" x14ac:dyDescent="0.25">
      <c r="A9" s="36"/>
      <c r="B9" s="37"/>
      <c r="C9" s="38"/>
      <c r="E9" s="229"/>
      <c r="F9" s="208"/>
      <c r="G9" s="241"/>
      <c r="H9" s="209"/>
      <c r="I9" s="208"/>
      <c r="J9" s="209"/>
      <c r="K9" s="208">
        <f>127775</f>
        <v>127775</v>
      </c>
      <c r="L9" s="241"/>
      <c r="M9" s="217"/>
      <c r="N9" s="217"/>
      <c r="O9" s="217"/>
      <c r="P9" s="217"/>
    </row>
    <row r="10" spans="1:16" ht="21" thickBot="1" x14ac:dyDescent="0.3">
      <c r="A10" s="36"/>
      <c r="B10" s="37"/>
      <c r="C10" s="221"/>
      <c r="E10" s="229"/>
      <c r="F10" s="210"/>
      <c r="G10" s="242"/>
      <c r="H10" s="211"/>
      <c r="I10" s="210"/>
      <c r="J10" s="211"/>
      <c r="K10" s="210"/>
      <c r="L10" s="242"/>
      <c r="M10" s="217"/>
      <c r="N10" s="217"/>
      <c r="O10" s="217"/>
      <c r="P10" s="217"/>
    </row>
    <row r="11" spans="1:16" ht="60.95" customHeight="1" thickTop="1" thickBot="1" x14ac:dyDescent="0.3">
      <c r="A11" s="36"/>
      <c r="B11" s="37"/>
      <c r="C11" s="221"/>
      <c r="E11" s="19"/>
      <c r="F11" s="19"/>
      <c r="G11" s="19"/>
      <c r="H11" s="19"/>
      <c r="I11" s="139" t="s">
        <v>360</v>
      </c>
      <c r="J11" s="139" t="s">
        <v>361</v>
      </c>
      <c r="K11" s="139" t="s">
        <v>360</v>
      </c>
      <c r="L11" s="195" t="s">
        <v>361</v>
      </c>
      <c r="M11" s="217"/>
      <c r="N11" s="217"/>
      <c r="O11" s="194"/>
      <c r="P11" s="19"/>
    </row>
    <row r="12" spans="1:16" ht="50.45" customHeight="1" thickTop="1" thickBot="1" x14ac:dyDescent="0.3">
      <c r="A12" s="36"/>
      <c r="B12" s="37"/>
      <c r="C12" s="221"/>
      <c r="E12" s="19"/>
      <c r="F12" s="19"/>
      <c r="H12" s="19"/>
      <c r="I12" s="144" t="e">
        <f>100%-$I$9/$I$5</f>
        <v>#DIV/0!</v>
      </c>
      <c r="J12" s="144" t="e">
        <f>100%-$I$9/($I$5+$I$15)</f>
        <v>#DIV/0!</v>
      </c>
      <c r="K12" s="144" t="e">
        <f>100%-$K$9/$K$5</f>
        <v>#DIV/0!</v>
      </c>
      <c r="L12" s="196">
        <f>100%-$K$9/($K$5+$K$15)</f>
        <v>-83.284300791556731</v>
      </c>
      <c r="M12" s="300"/>
      <c r="N12" s="300"/>
      <c r="O12" s="141"/>
      <c r="P12" s="141"/>
    </row>
    <row r="13" spans="1:16" ht="21.75" thickTop="1" thickBot="1" x14ac:dyDescent="0.3">
      <c r="A13" s="36"/>
      <c r="B13" s="37"/>
      <c r="C13" s="38"/>
      <c r="E13" s="19"/>
      <c r="H13" s="19"/>
      <c r="I13" s="19"/>
      <c r="J13" s="19"/>
      <c r="K13" s="19"/>
      <c r="L13" s="29"/>
      <c r="M13" s="18"/>
      <c r="N13" s="18"/>
      <c r="O13" s="4"/>
    </row>
    <row r="14" spans="1:16" ht="21.75" thickTop="1" thickBot="1" x14ac:dyDescent="0.3">
      <c r="A14" s="222"/>
      <c r="B14" s="37"/>
      <c r="C14" s="38"/>
      <c r="E14" s="19"/>
      <c r="F14" s="19"/>
      <c r="G14" s="142"/>
      <c r="H14" s="142"/>
      <c r="I14" s="226" t="s">
        <v>354</v>
      </c>
      <c r="J14" s="226"/>
      <c r="K14" s="226" t="s">
        <v>355</v>
      </c>
      <c r="L14" s="207"/>
      <c r="M14" s="18"/>
      <c r="N14" s="18"/>
      <c r="O14" s="4"/>
    </row>
    <row r="15" spans="1:16" ht="21.75" thickTop="1" thickBot="1" x14ac:dyDescent="0.3">
      <c r="A15" s="222"/>
      <c r="B15" s="37"/>
      <c r="C15" s="221"/>
      <c r="E15" s="19"/>
      <c r="F15" s="19"/>
      <c r="G15" s="143"/>
      <c r="H15" s="19"/>
      <c r="I15" s="227">
        <f>0</f>
        <v>0</v>
      </c>
      <c r="J15" s="227"/>
      <c r="K15" s="227">
        <f>330+250+260+60+616</f>
        <v>1516</v>
      </c>
      <c r="L15" s="298"/>
      <c r="M15" s="18"/>
      <c r="N15" s="18"/>
      <c r="O15" s="4"/>
    </row>
    <row r="16" spans="1:16" ht="21" thickTop="1" x14ac:dyDescent="0.25">
      <c r="A16" s="36"/>
      <c r="B16" s="37"/>
      <c r="C16" s="221"/>
      <c r="E16" s="19"/>
      <c r="F16" s="19"/>
      <c r="G16" s="19"/>
      <c r="H16" s="19"/>
      <c r="I16" s="19"/>
      <c r="J16" s="19"/>
      <c r="K16" s="19"/>
      <c r="L16" s="29"/>
      <c r="M16" s="18"/>
      <c r="N16" s="18"/>
      <c r="O16" s="4"/>
    </row>
    <row r="17" spans="1:15" x14ac:dyDescent="0.25">
      <c r="A17" s="36"/>
      <c r="B17" s="37"/>
      <c r="C17" s="38"/>
      <c r="E17" s="19"/>
      <c r="F17" s="19"/>
      <c r="G17" s="19"/>
      <c r="H17" s="19"/>
      <c r="I17" s="19"/>
      <c r="J17" s="19"/>
      <c r="K17" s="19"/>
      <c r="L17" s="29"/>
      <c r="M17" s="18"/>
      <c r="N17" s="18"/>
      <c r="O17" s="4"/>
    </row>
    <row r="18" spans="1:15" x14ac:dyDescent="0.25">
      <c r="A18" s="222"/>
      <c r="B18" s="37"/>
      <c r="C18" s="38"/>
      <c r="E18" s="19"/>
      <c r="F18" s="19"/>
      <c r="G18" s="19"/>
      <c r="H18" s="19"/>
      <c r="I18" s="19"/>
      <c r="J18" s="19"/>
      <c r="K18" s="19"/>
      <c r="L18" s="29"/>
      <c r="M18" s="18"/>
      <c r="N18" s="18"/>
      <c r="O18" s="4"/>
    </row>
    <row r="19" spans="1:15" x14ac:dyDescent="0.25">
      <c r="A19" s="222"/>
      <c r="B19" s="37"/>
      <c r="C19" s="221"/>
      <c r="E19" s="19"/>
      <c r="F19" s="19"/>
      <c r="G19" s="19"/>
      <c r="H19" s="19"/>
      <c r="I19" s="19"/>
      <c r="J19" s="19"/>
      <c r="K19" s="19"/>
      <c r="L19" s="29"/>
      <c r="M19" s="18"/>
      <c r="N19" s="18"/>
      <c r="O19" s="18"/>
    </row>
    <row r="20" spans="1:15" x14ac:dyDescent="0.25">
      <c r="A20" s="36"/>
      <c r="B20" s="37"/>
      <c r="C20" s="221"/>
      <c r="E20" s="19"/>
      <c r="F20" s="19"/>
      <c r="G20" s="19"/>
      <c r="H20" s="19"/>
      <c r="I20" s="19"/>
      <c r="J20" s="19"/>
      <c r="K20" s="19"/>
      <c r="L20" s="29"/>
      <c r="M20" s="18"/>
      <c r="N20" s="18"/>
    </row>
    <row r="21" spans="1:15" x14ac:dyDescent="0.25">
      <c r="A21" s="36"/>
      <c r="B21" s="37"/>
      <c r="C21" s="38"/>
      <c r="E21" s="19"/>
      <c r="F21" s="19"/>
      <c r="G21" s="19"/>
      <c r="H21" s="19"/>
      <c r="K21" s="19"/>
      <c r="L21" s="29"/>
      <c r="M21" s="18"/>
      <c r="N21" s="18"/>
    </row>
    <row r="22" spans="1:15" x14ac:dyDescent="0.25">
      <c r="A22" s="36"/>
      <c r="B22" s="37"/>
      <c r="C22" s="38"/>
      <c r="E22" s="19"/>
      <c r="F22" s="19"/>
      <c r="G22" s="19"/>
      <c r="H22" s="19"/>
      <c r="I22" s="19"/>
      <c r="J22" s="19"/>
      <c r="K22" s="19"/>
      <c r="L22" s="29"/>
      <c r="M22" s="18"/>
      <c r="N22" s="18"/>
    </row>
    <row r="23" spans="1:15" x14ac:dyDescent="0.25">
      <c r="A23" s="36"/>
      <c r="B23" s="37"/>
      <c r="C23" s="38"/>
      <c r="E23" s="18"/>
      <c r="F23" s="18"/>
      <c r="G23" s="18"/>
      <c r="H23" s="18"/>
      <c r="I23" s="18"/>
      <c r="J23" s="18"/>
      <c r="K23" s="18"/>
      <c r="L23" s="30"/>
      <c r="M23" s="18"/>
      <c r="N23" s="18"/>
    </row>
    <row r="24" spans="1:15" x14ac:dyDescent="0.25">
      <c r="A24" s="223"/>
      <c r="B24" s="224"/>
      <c r="C24" s="225"/>
      <c r="E24" s="18"/>
      <c r="F24" s="18"/>
      <c r="G24" s="18"/>
      <c r="H24" s="18"/>
      <c r="I24" s="18"/>
      <c r="J24" s="18"/>
      <c r="K24" s="18"/>
      <c r="L24" s="30"/>
      <c r="M24" s="18"/>
      <c r="N24" s="18"/>
    </row>
    <row r="25" spans="1:15" ht="40.5" x14ac:dyDescent="0.25">
      <c r="A25" s="223"/>
      <c r="B25" s="224"/>
      <c r="C25" s="225"/>
      <c r="E25" s="109"/>
      <c r="F25" s="105" t="s">
        <v>268</v>
      </c>
      <c r="G25" s="39" t="s">
        <v>269</v>
      </c>
      <c r="H25" s="39" t="s">
        <v>270</v>
      </c>
      <c r="I25" s="39" t="s">
        <v>326</v>
      </c>
      <c r="J25" s="39" t="s">
        <v>325</v>
      </c>
      <c r="K25" s="11"/>
      <c r="L25" s="30"/>
      <c r="M25" s="194"/>
      <c r="N25" s="18"/>
    </row>
    <row r="26" spans="1:15" x14ac:dyDescent="0.25">
      <c r="A26" s="223"/>
      <c r="B26" s="224"/>
      <c r="C26" s="225"/>
      <c r="E26" s="110" t="str">
        <f>données!A17</f>
        <v>Marchandise standard</v>
      </c>
      <c r="F26" s="11"/>
      <c r="G26" s="11"/>
      <c r="H26" s="6">
        <f>IF(F26="FCA (Routier)",'CALCUL COUTS'!$B$9,0)+IF(F26="FAS (Maritime)",'CALCUL COUTS'!$B$10,0)+IF(F26="FOB (Maritime)",'CALCUL COUTS'!$B$11,0)+IF(F26="CFR (Maritime)",'CALCUL COUTS'!$B$12,0)+IF(F26="CIF (Maritime)",'CALCUL COUTS'!$B$13,0)+IF(F26="DAT (Multimodal)",'CALCUL COUTS'!$B$14,0)+IF(F26="DAP (Routier) Europe Uniquement",'CALCUL COUTS'!$B$15,0)</f>
        <v>0</v>
      </c>
      <c r="I26" s="6">
        <f>'CALCUL COUTS'!$O$2</f>
        <v>0</v>
      </c>
      <c r="J26" s="6">
        <f>H26-I26</f>
        <v>0</v>
      </c>
      <c r="K26" s="11"/>
      <c r="L26" s="30"/>
      <c r="M26" s="142"/>
      <c r="N26" s="18"/>
    </row>
    <row r="27" spans="1:15" x14ac:dyDescent="0.25">
      <c r="A27" s="36"/>
      <c r="B27" s="37"/>
      <c r="C27" s="38"/>
      <c r="E27" s="110" t="str">
        <f>données!A18</f>
        <v>transformateur d'essaie</v>
      </c>
      <c r="F27" s="11"/>
      <c r="G27" s="11"/>
      <c r="H27" s="6">
        <f>IF(F27="FCA (Routier)",'CALCUL COUTS'!$C$9,0)+IF(F27="FAS (Maritime)",'CALCUL COUTS'!$C$10,0)+IF(F27="FOB (Maritime)",'CALCUL COUTS'!$C$11,0)+IF(F27="CFR (Maritime)",'CALCUL COUTS'!$C$12,0)+IF(F27="CIF (Maritime)",'CALCUL COUTS'!$C$13,0)+IF(F27="DAT (Multimodal)",'CALCUL COUTS'!$C$14,0)+IF(F27="DAP (Routier) Europe Uniquement",'CALCUL COUTS'!$C$15,0)</f>
        <v>0</v>
      </c>
      <c r="I27" s="6">
        <f>'CALCUL COUTS'!$O$3</f>
        <v>0</v>
      </c>
      <c r="J27" s="6">
        <f t="shared" ref="J27:J29" si="0">H27-I27</f>
        <v>0</v>
      </c>
      <c r="K27" s="11"/>
      <c r="L27" s="30"/>
      <c r="M27" s="18"/>
      <c r="N27" s="18"/>
    </row>
    <row r="28" spans="1:15" x14ac:dyDescent="0.25">
      <c r="A28" s="36"/>
      <c r="B28" s="37"/>
      <c r="C28" s="38"/>
      <c r="E28" s="110" t="str">
        <f>données!A19</f>
        <v>Outillage</v>
      </c>
      <c r="F28" s="40"/>
      <c r="G28" s="40"/>
      <c r="H28" s="6">
        <f>IF(F28="FCA (Routier)",'CALCUL COUTS'!$D$9,0)+IF(F28="FAS (Maritime)",'CALCUL COUTS'!$D$10,0)+IF(F28="FOB (Maritime)",'CALCUL COUTS'!$D$11,0)+IF(F28="CFR (Maritime)",'CALCUL COUTS'!$D$12,0)+IF(F28="CIF (Maritime)",'CALCUL COUTS'!$D$13,0)+IF(F28="DAT (Multimodal)",'CALCUL COUTS'!$D$14,0)+IF(F28="DAP (Routier) Europe Uniquement",'CALCUL COUTS'!$D$15,0)</f>
        <v>0</v>
      </c>
      <c r="I28" s="6">
        <f>'CALCUL COUTS'!$O$4</f>
        <v>0</v>
      </c>
      <c r="J28" s="6">
        <f t="shared" si="0"/>
        <v>0</v>
      </c>
      <c r="K28" s="40"/>
      <c r="M28" s="18"/>
      <c r="N28" s="18"/>
    </row>
    <row r="29" spans="1:15" x14ac:dyDescent="0.25">
      <c r="A29" s="36"/>
      <c r="B29" s="37"/>
      <c r="C29" s="38"/>
      <c r="E29" s="110" t="str">
        <f>données!C17</f>
        <v>Marchandise hors gabari</v>
      </c>
      <c r="F29" s="40"/>
      <c r="G29" s="40"/>
      <c r="H29" s="6">
        <f>IF(F29="FCA (Routier)",'CALCUL COUTS'!$E$9,0)+IF(F29="FAS (Maritime)",'CALCUL COUTS'!$E$10,0)+IF(F29="FOB (Maritime)",'CALCUL COUTS'!$E$11,0)+IF(F29="CFR (Maritime)",'CALCUL COUTS'!$E$12,0)+IF(F29="CIF (Maritime)",'CALCUL COUTS'!$E$13,0)+IF(F29="DAT (Multimodal)",'CALCUL COUTS'!$E$14,0)+IF(F29="DAP (Routier) Europe Uniquement",'CALCUL COUTS'!$E$15,0)</f>
        <v>0</v>
      </c>
      <c r="I29" s="6">
        <f>'CALCUL COUTS'!$O$5</f>
        <v>0</v>
      </c>
      <c r="J29" s="6">
        <f t="shared" si="0"/>
        <v>0</v>
      </c>
      <c r="K29" s="40"/>
      <c r="M29" s="18"/>
      <c r="N29" s="18"/>
    </row>
    <row r="30" spans="1:15" x14ac:dyDescent="0.25">
      <c r="A30" s="36"/>
      <c r="B30" s="37"/>
      <c r="C30" s="38"/>
      <c r="E30" s="18"/>
      <c r="F30" s="18"/>
      <c r="G30" s="18"/>
      <c r="H30" s="18"/>
      <c r="I30" s="18"/>
      <c r="J30" s="18"/>
      <c r="K30" s="18"/>
      <c r="L30" s="4"/>
    </row>
    <row r="31" spans="1:15" ht="20.45" x14ac:dyDescent="0.35">
      <c r="A31" s="36"/>
      <c r="B31" s="37"/>
      <c r="C31" s="38"/>
      <c r="E31" s="18"/>
      <c r="F31" s="18"/>
      <c r="G31" s="18"/>
      <c r="H31" s="18"/>
      <c r="I31" s="18"/>
      <c r="J31" s="18"/>
      <c r="K31" s="18"/>
      <c r="L31" s="4"/>
    </row>
    <row r="32" spans="1:15" ht="20.45" x14ac:dyDescent="0.35">
      <c r="A32" s="36"/>
      <c r="B32" s="37"/>
      <c r="C32" s="38"/>
      <c r="E32" s="104"/>
      <c r="F32" s="18"/>
      <c r="G32" s="18"/>
      <c r="H32" s="29">
        <f>SUM(H26:H29)</f>
        <v>0</v>
      </c>
      <c r="I32" s="29">
        <f>SUM(I26:J29)</f>
        <v>0</v>
      </c>
      <c r="J32" s="18"/>
      <c r="K32" s="18"/>
      <c r="L32" s="4"/>
    </row>
    <row r="33" spans="1:12" ht="20.45" x14ac:dyDescent="0.35">
      <c r="A33" s="36"/>
      <c r="B33" s="37"/>
      <c r="C33" s="38"/>
      <c r="E33" s="104"/>
      <c r="F33" s="18"/>
      <c r="G33" s="18"/>
      <c r="H33" s="18"/>
      <c r="I33" s="18"/>
      <c r="J33" s="18"/>
      <c r="K33" s="18"/>
      <c r="L33" s="4"/>
    </row>
    <row r="34" spans="1:12" ht="20.45" x14ac:dyDescent="0.35">
      <c r="A34" s="36"/>
      <c r="B34" s="37"/>
      <c r="C34" s="38"/>
      <c r="E34" s="104"/>
      <c r="F34" s="18"/>
      <c r="G34" s="18"/>
      <c r="H34" s="18"/>
      <c r="I34" s="18"/>
      <c r="J34" s="18"/>
      <c r="K34" s="18"/>
      <c r="L34" s="4"/>
    </row>
    <row r="35" spans="1:12" ht="20.45" x14ac:dyDescent="0.35">
      <c r="A35" s="36"/>
      <c r="B35" s="37"/>
      <c r="C35" s="38"/>
      <c r="L35" s="4"/>
    </row>
    <row r="36" spans="1:12" x14ac:dyDescent="0.25">
      <c r="A36" s="36"/>
      <c r="B36" s="37"/>
      <c r="C36" s="38"/>
      <c r="L36" s="4"/>
    </row>
    <row r="37" spans="1:12" x14ac:dyDescent="0.25">
      <c r="A37" s="36"/>
      <c r="B37" s="37"/>
      <c r="C37" s="38"/>
      <c r="L37" s="4"/>
    </row>
    <row r="38" spans="1:12" s="44" customFormat="1" ht="21" thickBot="1" x14ac:dyDescent="0.3">
      <c r="A38" s="41"/>
      <c r="B38" s="42"/>
      <c r="C38" s="43"/>
      <c r="L38" s="31"/>
    </row>
    <row r="39" spans="1:12" s="18" customFormat="1" ht="21" thickTop="1" x14ac:dyDescent="0.25">
      <c r="L39" s="4"/>
    </row>
    <row r="40" spans="1:12" s="18" customFormat="1" x14ac:dyDescent="0.25"/>
    <row r="41" spans="1:12" s="18" customFormat="1" x14ac:dyDescent="0.25"/>
    <row r="42" spans="1:12" s="18" customFormat="1" x14ac:dyDescent="0.25"/>
    <row r="43" spans="1:12" s="18" customFormat="1" x14ac:dyDescent="0.25"/>
    <row r="44" spans="1:12" s="18" customFormat="1" x14ac:dyDescent="0.25"/>
    <row r="45" spans="1:12" s="18" customFormat="1" x14ac:dyDescent="0.25"/>
    <row r="46" spans="1:12" s="18" customFormat="1" x14ac:dyDescent="0.25"/>
    <row r="47" spans="1:12" s="18" customFormat="1" x14ac:dyDescent="0.25"/>
    <row r="48" spans="1:12" s="18" customFormat="1" x14ac:dyDescent="0.25"/>
    <row r="49" s="18" customFormat="1" x14ac:dyDescent="0.25"/>
    <row r="50" s="18" customFormat="1" x14ac:dyDescent="0.25"/>
    <row r="51" s="18" customFormat="1" x14ac:dyDescent="0.25"/>
    <row r="52" s="18" customFormat="1" x14ac:dyDescent="0.25"/>
    <row r="53" s="18" customFormat="1" x14ac:dyDescent="0.25"/>
    <row r="54" s="18" customFormat="1" x14ac:dyDescent="0.25"/>
    <row r="55" s="18" customFormat="1" x14ac:dyDescent="0.25"/>
    <row r="56" s="18" customFormat="1" x14ac:dyDescent="0.25"/>
    <row r="57" s="18" customFormat="1" x14ac:dyDescent="0.25"/>
    <row r="58" s="18" customFormat="1" x14ac:dyDescent="0.25"/>
    <row r="59" s="18" customFormat="1" x14ac:dyDescent="0.25"/>
    <row r="60" s="18" customFormat="1" x14ac:dyDescent="0.25"/>
    <row r="61" s="18" customFormat="1" x14ac:dyDescent="0.25"/>
    <row r="62" s="18" customFormat="1" x14ac:dyDescent="0.25"/>
    <row r="63" s="18" customFormat="1" x14ac:dyDescent="0.25"/>
    <row r="64" s="18" customFormat="1" x14ac:dyDescent="0.25"/>
    <row r="65" s="18" customFormat="1" x14ac:dyDescent="0.25"/>
  </sheetData>
  <mergeCells count="40">
    <mergeCell ref="K14:L14"/>
    <mergeCell ref="K15:L15"/>
    <mergeCell ref="I14:J14"/>
    <mergeCell ref="I15:J15"/>
    <mergeCell ref="E3:E6"/>
    <mergeCell ref="E7:E10"/>
    <mergeCell ref="F3:H4"/>
    <mergeCell ref="F5:H6"/>
    <mergeCell ref="K7:L8"/>
    <mergeCell ref="K9:L10"/>
    <mergeCell ref="I7:J8"/>
    <mergeCell ref="I9:J10"/>
    <mergeCell ref="F7:H8"/>
    <mergeCell ref="F9:H10"/>
    <mergeCell ref="A24:C26"/>
    <mergeCell ref="A14:A15"/>
    <mergeCell ref="C15:C16"/>
    <mergeCell ref="A18:A19"/>
    <mergeCell ref="C19:C20"/>
    <mergeCell ref="C2:C3"/>
    <mergeCell ref="A3:A4"/>
    <mergeCell ref="A6:A7"/>
    <mergeCell ref="C6:C7"/>
    <mergeCell ref="C10:C12"/>
    <mergeCell ref="I1:L2"/>
    <mergeCell ref="O3:P4"/>
    <mergeCell ref="O5:P6"/>
    <mergeCell ref="O7:P8"/>
    <mergeCell ref="O9:P10"/>
    <mergeCell ref="M1:N2"/>
    <mergeCell ref="I3:J4"/>
    <mergeCell ref="K3:L4"/>
    <mergeCell ref="I5:J6"/>
    <mergeCell ref="K5:L6"/>
    <mergeCell ref="M11:N11"/>
    <mergeCell ref="M12:N12"/>
    <mergeCell ref="M3:N4"/>
    <mergeCell ref="M5:N6"/>
    <mergeCell ref="M7:N8"/>
    <mergeCell ref="M9:N10"/>
  </mergeCells>
  <conditionalFormatting sqref="K12:L12">
    <cfRule type="expression" dxfId="12" priority="39">
      <formula>OR(#REF!="EXW")</formula>
    </cfRule>
  </conditionalFormatting>
  <conditionalFormatting sqref="F11:H11">
    <cfRule type="expression" dxfId="11" priority="14">
      <formula>OR(#REF!="FAS (Maritime)")</formula>
    </cfRule>
  </conditionalFormatting>
  <conditionalFormatting sqref="F12 H12 M25">
    <cfRule type="expression" dxfId="10" priority="13">
      <formula>OR(#REF!="FOB (Maritime)")</formula>
    </cfRule>
  </conditionalFormatting>
  <conditionalFormatting sqref="F14:H14 M14">
    <cfRule type="expression" dxfId="9" priority="12">
      <formula>OR(#REF!="CIP (Multimodal)")</formula>
    </cfRule>
  </conditionalFormatting>
  <conditionalFormatting sqref="F15:H15 M15">
    <cfRule type="expression" dxfId="8" priority="11">
      <formula>OR(#REF!="CFR (Maritime)")</formula>
    </cfRule>
  </conditionalFormatting>
  <conditionalFormatting sqref="F16:M16">
    <cfRule type="expression" dxfId="7" priority="10">
      <formula>OR(#REF!="CIF (Maritimel)")</formula>
    </cfRule>
  </conditionalFormatting>
  <conditionalFormatting sqref="F17:M17">
    <cfRule type="expression" dxfId="6" priority="9">
      <formula>OR(#REF!="DAT (Multimodal)")</formula>
    </cfRule>
  </conditionalFormatting>
  <conditionalFormatting sqref="F18:M18">
    <cfRule type="expression" dxfId="5" priority="8">
      <formula>OR(#REF!="DAP (Routier) Europe Uniquement")</formula>
    </cfRule>
  </conditionalFormatting>
  <conditionalFormatting sqref="I12:J12">
    <cfRule type="expression" dxfId="4" priority="6">
      <formula>OR(#REF!="EXW")</formula>
    </cfRule>
  </conditionalFormatting>
  <conditionalFormatting sqref="K15">
    <cfRule type="expression" dxfId="3" priority="5">
      <formula>OR(#REF!="EXW")</formula>
    </cfRule>
  </conditionalFormatting>
  <conditionalFormatting sqref="I15">
    <cfRule type="expression" dxfId="2" priority="4">
      <formula>OR(#REF!="EXW")</formula>
    </cfRule>
  </conditionalFormatting>
  <conditionalFormatting sqref="O12:P12">
    <cfRule type="expression" dxfId="1" priority="2">
      <formula>OR(#REF!="EXW")</formula>
    </cfRule>
  </conditionalFormatting>
  <conditionalFormatting sqref="M12">
    <cfRule type="expression" dxfId="0" priority="1">
      <formula>OR(#REF!="EXW")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INCOTERM_Cliquer">
                <anchor moveWithCells="1" sizeWithCells="1">
                  <from>
                    <xdr:col>0</xdr:col>
                    <xdr:colOff>514350</xdr:colOff>
                    <xdr:row>12</xdr:row>
                    <xdr:rowOff>228600</xdr:rowOff>
                  </from>
                  <to>
                    <xdr:col>2</xdr:col>
                    <xdr:colOff>866775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MAR_Cliquer">
                <anchor moveWithCells="1" sizeWithCells="1">
                  <from>
                    <xdr:col>0</xdr:col>
                    <xdr:colOff>552450</xdr:colOff>
                    <xdr:row>9</xdr:row>
                    <xdr:rowOff>180975</xdr:rowOff>
                  </from>
                  <to>
                    <xdr:col>2</xdr:col>
                    <xdr:colOff>904875</xdr:colOff>
                    <xdr:row>11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Button 6">
              <controlPr defaultSize="0" print="0" autoFill="0" autoPict="0" macro="[0]!RAZ_Cliquer">
                <anchor moveWithCells="1" sizeWithCells="1">
                  <from>
                    <xdr:col>0</xdr:col>
                    <xdr:colOff>590550</xdr:colOff>
                    <xdr:row>0</xdr:row>
                    <xdr:rowOff>171450</xdr:rowOff>
                  </from>
                  <to>
                    <xdr:col>2</xdr:col>
                    <xdr:colOff>942975</xdr:colOff>
                    <xdr:row>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Button 7">
              <controlPr defaultSize="0" print="0" autoFill="0" autoPict="0" macro="[0]!ENVOI_SEPAR_OUTIL_Cliquer">
                <anchor moveWithCells="1" sizeWithCells="1">
                  <from>
                    <xdr:col>0</xdr:col>
                    <xdr:colOff>523875</xdr:colOff>
                    <xdr:row>15</xdr:row>
                    <xdr:rowOff>161925</xdr:rowOff>
                  </from>
                  <to>
                    <xdr:col>2</xdr:col>
                    <xdr:colOff>885825</xdr:colOff>
                    <xdr:row>18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Button 8">
              <controlPr defaultSize="0" print="0" autoFill="0" autoPict="0" macro="[0]!ENVOI_SEPAR_TRANSFO_Cliquer">
                <anchor moveWithCells="1" sizeWithCells="1">
                  <from>
                    <xdr:col>0</xdr:col>
                    <xdr:colOff>542925</xdr:colOff>
                    <xdr:row>20</xdr:row>
                    <xdr:rowOff>19050</xdr:rowOff>
                  </from>
                  <to>
                    <xdr:col>2</xdr:col>
                    <xdr:colOff>904875</xdr:colOff>
                    <xdr:row>21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FF00"/>
  </sheetPr>
  <dimension ref="A1:O11"/>
  <sheetViews>
    <sheetView zoomScale="65" zoomScaleNormal="50" workbookViewId="0">
      <selection activeCell="N3" sqref="N3"/>
    </sheetView>
  </sheetViews>
  <sheetFormatPr baseColWidth="10" defaultColWidth="11.42578125" defaultRowHeight="15" x14ac:dyDescent="0.25"/>
  <cols>
    <col min="1" max="1" width="21.140625" style="47" customWidth="1"/>
    <col min="2" max="2" width="19.85546875" style="47" customWidth="1"/>
    <col min="3" max="3" width="15" style="52" customWidth="1"/>
    <col min="4" max="4" width="15" style="56" customWidth="1"/>
    <col min="5" max="5" width="39.85546875" style="56" customWidth="1"/>
    <col min="6" max="6" width="15" style="56" customWidth="1"/>
    <col min="7" max="7" width="17.28515625" style="56" customWidth="1"/>
    <col min="8" max="8" width="15" style="54" customWidth="1"/>
    <col min="9" max="9" width="18.7109375" style="52" customWidth="1"/>
    <col min="10" max="10" width="15" style="47" customWidth="1"/>
    <col min="11" max="11" width="15" style="54" customWidth="1"/>
    <col min="12" max="12" width="15" style="52" customWidth="1"/>
    <col min="13" max="14" width="15" style="47" customWidth="1"/>
    <col min="15" max="15" width="11.42578125" style="52"/>
    <col min="16" max="16384" width="11.42578125" style="47"/>
  </cols>
  <sheetData>
    <row r="1" spans="1:15" ht="70.5" customHeight="1" x14ac:dyDescent="0.25">
      <c r="A1" s="46"/>
      <c r="B1" s="55" t="s">
        <v>263</v>
      </c>
      <c r="C1" s="1" t="s">
        <v>20</v>
      </c>
      <c r="D1" s="2" t="s">
        <v>24</v>
      </c>
      <c r="E1" s="2" t="s">
        <v>25</v>
      </c>
      <c r="F1" s="2" t="s">
        <v>26</v>
      </c>
      <c r="G1" s="2" t="s">
        <v>27</v>
      </c>
      <c r="H1" s="50" t="s">
        <v>28</v>
      </c>
      <c r="I1" s="1" t="s">
        <v>29</v>
      </c>
      <c r="J1" s="2" t="s">
        <v>30</v>
      </c>
      <c r="K1" s="50" t="s">
        <v>31</v>
      </c>
      <c r="L1" s="1" t="s">
        <v>280</v>
      </c>
      <c r="M1" s="2" t="s">
        <v>304</v>
      </c>
      <c r="N1" s="2" t="s">
        <v>51</v>
      </c>
      <c r="O1" s="1" t="s">
        <v>52</v>
      </c>
    </row>
    <row r="2" spans="1:15" ht="33" customHeight="1" x14ac:dyDescent="0.25">
      <c r="A2" s="2" t="str">
        <f>données!$A$17</f>
        <v>Marchandise standard</v>
      </c>
      <c r="B2" s="55"/>
      <c r="C2" s="20"/>
      <c r="D2" s="3"/>
      <c r="E2" s="3"/>
      <c r="F2" s="3"/>
      <c r="G2" s="3"/>
      <c r="H2" s="51"/>
      <c r="I2" s="20"/>
      <c r="J2" s="3"/>
      <c r="K2" s="51"/>
      <c r="L2" s="20"/>
      <c r="M2" s="3"/>
      <c r="N2" s="3"/>
      <c r="O2" s="20"/>
    </row>
    <row r="3" spans="1:15" ht="33" customHeight="1" x14ac:dyDescent="0.25">
      <c r="A3" s="2" t="str">
        <f>données!$A$18</f>
        <v>transformateur d'essaie</v>
      </c>
      <c r="B3" s="55"/>
      <c r="C3" s="20"/>
      <c r="D3" s="3"/>
      <c r="E3" s="3"/>
      <c r="F3" s="3"/>
      <c r="G3" s="3"/>
      <c r="H3" s="51"/>
      <c r="I3" s="20"/>
      <c r="J3" s="3"/>
      <c r="K3" s="51"/>
      <c r="L3" s="20"/>
      <c r="M3" s="3"/>
      <c r="N3" s="3"/>
      <c r="O3" s="20"/>
    </row>
    <row r="4" spans="1:15" ht="33" customHeight="1" x14ac:dyDescent="0.25">
      <c r="A4" s="2" t="str">
        <f>données!$A$19</f>
        <v>Outillage</v>
      </c>
      <c r="B4" s="55"/>
      <c r="C4" s="20"/>
      <c r="D4" s="3"/>
      <c r="E4" s="3"/>
      <c r="F4" s="3"/>
      <c r="G4" s="3"/>
      <c r="H4" s="51"/>
      <c r="I4" s="20"/>
      <c r="J4" s="3"/>
      <c r="K4" s="51"/>
      <c r="L4" s="20"/>
      <c r="M4" s="3"/>
      <c r="N4" s="3"/>
      <c r="O4" s="20"/>
    </row>
    <row r="5" spans="1:15" ht="33" customHeight="1" x14ac:dyDescent="0.25">
      <c r="A5" s="2" t="str">
        <f>données!$C$17</f>
        <v>Marchandise hors gabari</v>
      </c>
      <c r="B5" s="55"/>
      <c r="C5" s="20"/>
      <c r="D5" s="3"/>
      <c r="E5" s="3"/>
      <c r="F5" s="3"/>
      <c r="G5" s="3"/>
      <c r="H5" s="51"/>
      <c r="I5" s="20"/>
      <c r="J5" s="3"/>
      <c r="K5" s="51"/>
      <c r="L5" s="20"/>
      <c r="M5" s="3"/>
      <c r="N5" s="3"/>
      <c r="O5" s="20"/>
    </row>
    <row r="9" spans="1:15" thickBot="1" x14ac:dyDescent="0.4"/>
    <row r="10" spans="1:15" s="82" customFormat="1" ht="37.5" customHeight="1" thickTop="1" thickBot="1" x14ac:dyDescent="0.3">
      <c r="A10" s="81"/>
      <c r="B10" s="81"/>
      <c r="C10" s="247" t="s">
        <v>21</v>
      </c>
      <c r="D10" s="246"/>
      <c r="E10" s="246"/>
      <c r="F10" s="246"/>
      <c r="G10" s="246"/>
      <c r="H10" s="246"/>
      <c r="I10" s="243" t="s">
        <v>22</v>
      </c>
      <c r="J10" s="244"/>
      <c r="K10" s="244"/>
      <c r="L10" s="245" t="s">
        <v>312</v>
      </c>
      <c r="M10" s="246"/>
      <c r="N10" s="246"/>
      <c r="O10" s="88"/>
    </row>
    <row r="11" spans="1:15" ht="15.95" thickTop="1" x14ac:dyDescent="0.35">
      <c r="J11" s="4"/>
      <c r="K11" s="53"/>
      <c r="L11" s="87"/>
    </row>
  </sheetData>
  <mergeCells count="3">
    <mergeCell ref="I10:K10"/>
    <mergeCell ref="L10:N10"/>
    <mergeCell ref="C10:H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92D050"/>
  </sheetPr>
  <dimension ref="A1:AD26"/>
  <sheetViews>
    <sheetView tabSelected="1" zoomScale="91" zoomScaleNormal="100" workbookViewId="0">
      <selection activeCell="M4" sqref="M4"/>
    </sheetView>
  </sheetViews>
  <sheetFormatPr baseColWidth="10" defaultColWidth="10.85546875" defaultRowHeight="15" x14ac:dyDescent="0.25"/>
  <cols>
    <col min="1" max="1" width="31.42578125" style="23" customWidth="1"/>
    <col min="2" max="2" width="18.28515625" style="23" customWidth="1"/>
    <col min="3" max="3" width="17.42578125" style="23" customWidth="1"/>
    <col min="4" max="4" width="16.28515625" style="23" customWidth="1"/>
    <col min="5" max="5" width="19.28515625" style="23" customWidth="1"/>
    <col min="6" max="6" width="17.140625" style="23" customWidth="1"/>
    <col min="7" max="7" width="13.140625" style="23" customWidth="1"/>
    <col min="8" max="8" width="15.7109375" style="23" customWidth="1"/>
    <col min="9" max="9" width="16.42578125" style="23" customWidth="1"/>
    <col min="10" max="10" width="14.42578125" style="23" customWidth="1"/>
    <col min="11" max="11" width="19.7109375" style="23" customWidth="1"/>
    <col min="12" max="12" width="18" style="23" customWidth="1"/>
    <col min="13" max="13" width="19" style="23" customWidth="1"/>
    <col min="14" max="14" width="23" style="48" customWidth="1"/>
    <col min="15" max="15" width="16.5703125" style="48" customWidth="1"/>
    <col min="16" max="16" width="16.28515625" style="49" customWidth="1"/>
    <col min="17" max="18" width="16.28515625" style="85" customWidth="1"/>
    <col min="19" max="19" width="23" style="85" customWidth="1"/>
    <col min="20" max="20" width="19.85546875" style="133" customWidth="1"/>
    <col min="21" max="21" width="17.7109375" style="23" customWidth="1"/>
    <col min="22" max="22" width="17.140625" style="23" customWidth="1"/>
    <col min="23" max="23" width="16.140625" style="23" customWidth="1"/>
    <col min="24" max="24" width="23" style="23" customWidth="1"/>
    <col min="25" max="25" width="18.140625" style="23" customWidth="1"/>
    <col min="26" max="26" width="18" style="23" customWidth="1"/>
    <col min="27" max="27" width="23" style="23" customWidth="1"/>
    <col min="28" max="28" width="12.7109375" style="23" customWidth="1"/>
    <col min="29" max="29" width="19" style="23" customWidth="1"/>
    <col min="30" max="30" width="11.28515625" style="23" bestFit="1" customWidth="1"/>
    <col min="31" max="16384" width="10.85546875" style="23"/>
  </cols>
  <sheetData>
    <row r="1" spans="1:30" ht="47.25" x14ac:dyDescent="0.25">
      <c r="A1" s="57"/>
      <c r="B1" s="24" t="s">
        <v>3</v>
      </c>
      <c r="C1" s="24" t="s">
        <v>1</v>
      </c>
      <c r="D1" s="24" t="s">
        <v>2</v>
      </c>
      <c r="E1" s="24" t="s">
        <v>42</v>
      </c>
      <c r="F1" s="24" t="s">
        <v>27</v>
      </c>
      <c r="G1" s="24" t="s">
        <v>28</v>
      </c>
      <c r="H1" s="22" t="s">
        <v>280</v>
      </c>
      <c r="I1" s="22" t="s">
        <v>304</v>
      </c>
      <c r="J1" s="22" t="s">
        <v>51</v>
      </c>
      <c r="K1" s="22" t="s">
        <v>277</v>
      </c>
      <c r="L1" s="24" t="s">
        <v>276</v>
      </c>
      <c r="M1" s="24" t="s">
        <v>275</v>
      </c>
      <c r="N1" s="45" t="s">
        <v>338</v>
      </c>
      <c r="O1" s="45" t="s">
        <v>264</v>
      </c>
      <c r="P1" s="72" t="s">
        <v>286</v>
      </c>
      <c r="Q1" s="24" t="s">
        <v>287</v>
      </c>
      <c r="R1" s="24" t="s">
        <v>288</v>
      </c>
      <c r="S1" s="45" t="s">
        <v>272</v>
      </c>
      <c r="T1" s="45" t="s">
        <v>39</v>
      </c>
      <c r="U1" s="24" t="s">
        <v>40</v>
      </c>
      <c r="V1" s="24" t="s">
        <v>41</v>
      </c>
      <c r="W1" s="24" t="s">
        <v>43</v>
      </c>
      <c r="X1" s="24" t="s">
        <v>44</v>
      </c>
      <c r="Y1" s="24" t="s">
        <v>45</v>
      </c>
      <c r="Z1" s="24" t="s">
        <v>46</v>
      </c>
      <c r="AA1" s="24" t="s">
        <v>47</v>
      </c>
      <c r="AB1" s="45" t="s">
        <v>48</v>
      </c>
      <c r="AC1" s="45" t="s">
        <v>49</v>
      </c>
      <c r="AD1" s="45" t="s">
        <v>314</v>
      </c>
    </row>
    <row r="2" spans="1:30" ht="15.6" customHeight="1" x14ac:dyDescent="0.35">
      <c r="A2" s="25" t="str">
        <f>IF(données!$A$17=0,"",données!$A$17)</f>
        <v>Marchandise standard</v>
      </c>
      <c r="B2" s="26">
        <f>'Mise A Jour BDD'!$B$4</f>
        <v>0.435</v>
      </c>
      <c r="C2" s="26">
        <f>'Mise A Jour BDD'!$B$6</f>
        <v>163.63999999999999</v>
      </c>
      <c r="D2" s="26">
        <f>'Mise A Jour BDD'!$B$8</f>
        <v>23.11</v>
      </c>
      <c r="E2" s="26">
        <f>'INPUT DATA 2'!$F$2</f>
        <v>0</v>
      </c>
      <c r="F2" s="26">
        <f>'INPUT DATA 2'!$G$2</f>
        <v>0</v>
      </c>
      <c r="G2" s="26">
        <f>'INPUT DATA 2'!$H$2</f>
        <v>0</v>
      </c>
      <c r="H2" s="26">
        <f>'INPUT DATA 2'!$L$2</f>
        <v>0</v>
      </c>
      <c r="I2" s="26">
        <f>'INPUT DATA 2'!$M$2</f>
        <v>0</v>
      </c>
      <c r="J2" s="26">
        <f>'INPUT DATA 2'!$N$2</f>
        <v>0</v>
      </c>
      <c r="K2" s="86">
        <f>$I$2/données!$T$3</f>
        <v>0</v>
      </c>
      <c r="L2" s="86">
        <f>$H$2/données!$S$3</f>
        <v>0</v>
      </c>
      <c r="M2" s="86">
        <f>$J$2/données!$R$3</f>
        <v>0</v>
      </c>
      <c r="N2" s="137">
        <f>10%*$O$2</f>
        <v>0</v>
      </c>
      <c r="O2" s="137">
        <f>($E$2*$B$2+($C$2*$F$2/9)+$F$2*$D$2+$G$2)*MAX($K$2:$M$2)</f>
        <v>0</v>
      </c>
      <c r="P2" s="108">
        <f>I2/données!$AE$3</f>
        <v>0</v>
      </c>
      <c r="Q2" s="86">
        <f>H2/données!$AD$3</f>
        <v>0</v>
      </c>
      <c r="R2" s="86">
        <f>J2/données!$AC$3</f>
        <v>0</v>
      </c>
      <c r="S2" s="137">
        <f>(IF(Utilisateur!$G$26="Routier-Maritime",MAX($U$2:$AA$2),0))*MAX($P$2:$R$2)</f>
        <v>0</v>
      </c>
      <c r="T2" s="137">
        <f>(IF('INPUT DATA 2'!$I$2="Port d'Anvers",données!$W$2,0)+IF('INPUT DATA 2'!$I$2="Port de Marseille",données!$W$3,0)+IF('INPUT DATA 2'!$I$2="Port du Havre",données!$W$4,0)+IF('INPUT DATA 2'!$I$2="Port de Rotterdam",données!$W$5,0)+IF('INPUT DATA 2'!$I$2="Port de Fos Sur Mer",données!$W$6,0))*MAX($P$2:$R$2)</f>
        <v>0</v>
      </c>
      <c r="U2" s="26">
        <f>GETPIVOTDATA("Somme de Coût 20' Standard (€)",'tcd marchan'!$A$4)</f>
        <v>1084.3118000000002</v>
      </c>
      <c r="V2" s="26">
        <f>GETPIVOTDATA("Somme de Coût 40' Standard (€)",'tcd marchan'!$A$4)</f>
        <v>1368.0238000000002</v>
      </c>
      <c r="W2" s="26">
        <f>GETPIVOTDATA("Somme de Cout 20' Open Top (€)",'tcd marchan'!$A$4)</f>
        <v>0</v>
      </c>
      <c r="X2" s="26">
        <f>GETPIVOTDATA("Somme de Cout 40' Open Top (€)",'tcd marchan'!$A$4)</f>
        <v>0</v>
      </c>
      <c r="Y2" s="26">
        <f>GETPIVOTDATA("Somme de Coût 20' Flat Rack",'tcd marchan'!$A$4)</f>
        <v>0</v>
      </c>
      <c r="Z2" s="26">
        <f>GETPIVOTDATA("Somme de Coût 40' Flat Rack",'tcd marchan'!$A$4)</f>
        <v>0</v>
      </c>
      <c r="AA2" s="26">
        <f>GETPIVOTDATA("Somme de Coût 40' High Cube PalletWide (€)",'tcd marchan'!$A$4)</f>
        <v>1368.0238000000002</v>
      </c>
      <c r="AB2" s="137">
        <f>(IF('INPUT DATA 2'!$I$2="Port d'Anvers",GETPIVOTDATA("Somme de Frais additionnel (€)",'tcd marchan'!$A$4),0)+IF('INPUT DATA 2'!$I$2="Port de Marseille",GETPIVOTDATA("Somme de Frais additionnel (€)",'tcd marchan'!$A$4),0)+IF('INPUT DATA 2'!$I$2="Port du Havre",GETPIVOTDATA("Somme de Frais additionnel (€)",'tcd marchan'!$A$4),0)+IF('INPUT DATA 2'!$I$2="Port de Rotterdam",GETPIVOTDATA("Somme de Frais additionnel (€)",'tcd marchan'!$A$4),0)+IF('INPUT DATA 2'!$I$2="Port de Fos Sur Mer",GETPIVOTDATA("Somme de Frais additionnel (€)",'tcd marchan'!$A$4),0))*MAX($P$2:$R$2)</f>
        <v>0</v>
      </c>
      <c r="AC2" s="137">
        <f>(IF(GETPIVOTDATA("Somme de Dont - Frais de manutention arrivé",'tcd marchan'!$A$4)=0,données!W7,GETPIVOTDATA("Somme de Dont - Frais de manutention arrivé",'tcd marchan'!$A$4)))*MAX($P$2:$R$2)</f>
        <v>0</v>
      </c>
      <c r="AD2" s="137">
        <f>(IF('INPUT DATA 2'!$I$2="Port d'Anvers",données!$V$12,0)+IF('INPUT DATA 2'!$I$2="Port de Marseille",données!$V$13,0)+IF('INPUT DATA 2'!$I$2="Port du Havre",données!$V$14,0)+IF('INPUT DATA 2'!$I$2="Port de Rotterdam",données!$V$15,0)+IF('INPUT DATA 2'!$I$2="Port de Fos Sur Mer",données!$V$11,0))*MAX($P$2:$R$2)</f>
        <v>0</v>
      </c>
    </row>
    <row r="3" spans="1:30" ht="15.6" customHeight="1" x14ac:dyDescent="0.35">
      <c r="A3" s="25" t="str">
        <f>IF(données!$A$18=0,"",données!$A$18)</f>
        <v>transformateur d'essaie</v>
      </c>
      <c r="B3" s="26">
        <f>'Mise A Jour BDD'!$B$4</f>
        <v>0.435</v>
      </c>
      <c r="C3" s="26">
        <f>'Mise A Jour BDD'!$B$6</f>
        <v>163.63999999999999</v>
      </c>
      <c r="D3" s="26">
        <f>'Mise A Jour BDD'!$B$8</f>
        <v>23.11</v>
      </c>
      <c r="E3" s="26">
        <f>'INPUT DATA 2'!$F$3</f>
        <v>0</v>
      </c>
      <c r="F3" s="26">
        <f>'INPUT DATA 2'!$G$3</f>
        <v>0</v>
      </c>
      <c r="G3" s="26">
        <f>'INPUT DATA 2'!$H$3</f>
        <v>0</v>
      </c>
      <c r="H3" s="26">
        <f>'INPUT DATA 2'!$L$3</f>
        <v>0</v>
      </c>
      <c r="I3" s="26">
        <f>'INPUT DATA 2'!$M$3</f>
        <v>0</v>
      </c>
      <c r="J3" s="26">
        <f>'INPUT DATA 2'!$N$3</f>
        <v>0</v>
      </c>
      <c r="K3" s="86">
        <f>$I$3/données!$T$3</f>
        <v>0</v>
      </c>
      <c r="L3" s="86">
        <f>$H$3/données!$S$3</f>
        <v>0</v>
      </c>
      <c r="M3" s="86">
        <f>$J$3/données!$R$3</f>
        <v>0</v>
      </c>
      <c r="N3" s="137">
        <f>10%*$O$3</f>
        <v>0</v>
      </c>
      <c r="O3" s="137">
        <f>($E$3*$B$3+($C$3*$F$3/9)+$F$3*$D$3+$G$3)*MAX($K$3:$M$3)</f>
        <v>0</v>
      </c>
      <c r="P3" s="108">
        <f>I3/données!$AE$3</f>
        <v>0</v>
      </c>
      <c r="Q3" s="86">
        <f>H3/données!$AD$3</f>
        <v>0</v>
      </c>
      <c r="R3" s="86">
        <f>J3/données!$AC$3</f>
        <v>0</v>
      </c>
      <c r="S3" s="137">
        <f>(IF(Utilisateur!$G$26="Routier-Maritime",SUMPRODUCT(($U$2:$AA$2&lt;&gt;0)*$U$2:$AA$2)/SUMPRODUCT(($U$2:$AA$2&lt;&gt;0)*1),0))*MAX($P$3:$R$3)</f>
        <v>0</v>
      </c>
      <c r="T3" s="137">
        <f>(IF('INPUT DATA 2'!$I$3="Port d'Anvers",données!$W$2,0)+IF('INPUT DATA 2'!$I$3="Port de Marseille",données!$W$3,0)+IF('INPUT DATA 2'!$I$3="Port du Havre",données!$W$4,0)+IF('INPUT DATA 2'!$I$3="Port de Rotterdam",données!$W$5,0)+IF('INPUT DATA 2'!$I$3="Port de Fos Sur Mer",données!$W$6,0))*MAX($K$3:$M$3)</f>
        <v>0</v>
      </c>
      <c r="U3" s="26">
        <f>GETPIVOTDATA("Somme de Coût 20' Standard (€)",'tcd transfo'!$A$4)</f>
        <v>83010.331999999995</v>
      </c>
      <c r="V3" s="26">
        <f>GETPIVOTDATA("Somme de Coût 40' Standard (€)",'tcd transfo'!$A$4)</f>
        <v>127590.63019999999</v>
      </c>
      <c r="W3" s="26">
        <f>GETPIVOTDATA("Somme de Cout 20' Open Top (€)",'tcd transfo'!$A$4)</f>
        <v>12437.224800000002</v>
      </c>
      <c r="X3" s="26">
        <f>GETPIVOTDATA("Somme de Cout 40' Open Top (€)",'tcd transfo'!$A$4)</f>
        <v>16170.697400000001</v>
      </c>
      <c r="Y3" s="26">
        <f>GETPIVOTDATA("Somme de Coût 20' Flat Rack",'tcd transfo'!$A$4)</f>
        <v>12437.224800000002</v>
      </c>
      <c r="Z3" s="26">
        <f>GETPIVOTDATA("Somme de Coût 40' Flat Rack",'tcd transfo'!$A$4)</f>
        <v>16170.697400000001</v>
      </c>
      <c r="AA3" s="26">
        <f>GETPIVOTDATA("Somme de Coût 40' High Cube PalletWide (€)",'tcd transfo'!$A$4)</f>
        <v>127691.70259999996</v>
      </c>
      <c r="AB3" s="137">
        <f>(IF('INPUT DATA 2'!$I$3="Port d'Anvers",GETPIVOTDATA("Somme de Frais additionnel (€)",'tcd transfo'!$A$4),0)+IF('INPUT DATA 2'!$I$3="Port de Marseille",GETPIVOTDATA("Somme de Frais additionnel (€)",'tcd transfo'!$A$4),0)+IF('INPUT DATA 2'!$I$3="Port du Havre",GETPIVOTDATA("Somme de Frais additionnel (€)",'tcd transfo'!$A$4),0)+IF('INPUT DATA 2'!$I$3="Port de Rotterdam",GETPIVOTDATA("Somme de Frais additionnel (€)",'tcd transfo'!$A$4),0)+IF('INPUT DATA 2'!$I$3="Port de Fos Sur Mer",GETPIVOTDATA("Somme de Frais additionnel (€)",'tcd transfo'!$A$4),0))*MAX($P$3:$R$3)</f>
        <v>0</v>
      </c>
      <c r="AC3" s="137">
        <f>(IF(GETPIVOTDATA("Somme de Dont - Frais de manutention arrivé",'tcd marchan'!$A$4)=0,données!W7,GETPIVOTDATA("Somme de Dont - Frais de manutention arrivé",'tcd marchan'!$A$4)))*MAX($K$3:$M$3)</f>
        <v>0</v>
      </c>
      <c r="AD3" s="137">
        <f>(IF('INPUT DATA 2'!$I$3="Port d'Anvers",données!$V$12,0)+IF('INPUT DATA 2'!$I$3="Port de Marseille",données!$V$13,0)+IF('INPUT DATA 2'!$I$3="Port du Havre",données!$V$14,0)+IF('INPUT DATA 2'!$I$3="Port de Rotterdam",données!$V$15,0)+IF('INPUT DATA 2'!$I$3="Port de Fos Sur Mer",données!$V$11,0))*MAX($P$3:$R$3)</f>
        <v>0</v>
      </c>
    </row>
    <row r="4" spans="1:30" ht="15.6" customHeight="1" x14ac:dyDescent="0.35">
      <c r="A4" s="25" t="str">
        <f>IF(données!$A$19=0,"",données!$A$19)</f>
        <v>Outillage</v>
      </c>
      <c r="B4" s="26">
        <f>'Mise A Jour BDD'!$B$4</f>
        <v>0.435</v>
      </c>
      <c r="C4" s="26">
        <f>'Mise A Jour BDD'!$B$6</f>
        <v>163.63999999999999</v>
      </c>
      <c r="D4" s="26">
        <f>'Mise A Jour BDD'!$B$8</f>
        <v>23.11</v>
      </c>
      <c r="E4" s="26">
        <f>'INPUT DATA 2'!$F$4</f>
        <v>0</v>
      </c>
      <c r="F4" s="26">
        <f>'INPUT DATA 2'!$G$4</f>
        <v>0</v>
      </c>
      <c r="G4" s="26">
        <f>'INPUT DATA 2'!$H$4</f>
        <v>0</v>
      </c>
      <c r="H4" s="26">
        <f>'INPUT DATA 2'!$L$4</f>
        <v>0</v>
      </c>
      <c r="I4" s="26">
        <f>'INPUT DATA 2'!$M$4</f>
        <v>0</v>
      </c>
      <c r="J4" s="26">
        <f>'INPUT DATA 2'!$N$4</f>
        <v>0</v>
      </c>
      <c r="K4" s="86">
        <f>$I$4/données!$T$3</f>
        <v>0</v>
      </c>
      <c r="L4" s="86">
        <f>$H$3/données!$S$3</f>
        <v>0</v>
      </c>
      <c r="M4" s="86">
        <f>$J$3/données!$R$3</f>
        <v>0</v>
      </c>
      <c r="N4" s="137">
        <f>10%*$O$4</f>
        <v>0</v>
      </c>
      <c r="O4" s="137">
        <f>($E$4*$B$4+($C$4*$F$4/9)+$F$4*$D$4+$G$4)*MAX($K$4:$M$4)</f>
        <v>0</v>
      </c>
      <c r="P4" s="108">
        <f>I4/données!$AE$3</f>
        <v>0</v>
      </c>
      <c r="Q4" s="86">
        <f>H4/données!$AD$3</f>
        <v>0</v>
      </c>
      <c r="R4" s="86">
        <f>J4/données!$AC$3</f>
        <v>0</v>
      </c>
      <c r="S4" s="137">
        <f>(IF(Utilisateur!$G$26="Routier-Maritime",SUMPRODUCT(($U$2:$AA$2&lt;&gt;0)*$U$2:$AA$2)/SUMPRODUCT(($U$2:$AA$2&lt;&gt;0)*1),0))*MAX($P$4:$R$4)</f>
        <v>0</v>
      </c>
      <c r="T4" s="137">
        <f>(IF('INPUT DATA 2'!$I$4="Port d'Anvers",données!$W$2,0)+IF('INPUT DATA 2'!$I$4="Port de Marseille",données!$W$3,0)+IF('INPUT DATA 2'!$I$4="Port du Havre",données!$W$4,0)+IF('INPUT DATA 2'!$I$4="Port de Rotterdam",données!$W$5,0)+IF('INPUT DATA 2'!$I$4="Port de Fos Sur Mer",données!$W$6,0))*MAX($K$4:$M$4)</f>
        <v>0</v>
      </c>
      <c r="U4" s="26">
        <f>GETPIVOTDATA("Somme de Coût 20' Standard (€)",'tcd outil'!$A$4)</f>
        <v>8744</v>
      </c>
      <c r="V4" s="26">
        <f>GETPIVOTDATA("Somme de Coût 40' Standard (€)",'tcd outil'!$A$4)</f>
        <v>13529</v>
      </c>
      <c r="W4" s="26">
        <f>GETPIVOTDATA("Somme de Cout 20' Open Top (€)",'tcd outil'!$A$4)</f>
        <v>0</v>
      </c>
      <c r="X4" s="26">
        <f>GETPIVOTDATA("Somme de Cout 40' Open Top (€)",'tcd outil'!$A$4)</f>
        <v>0</v>
      </c>
      <c r="Y4" s="26">
        <f>GETPIVOTDATA("Somme de Coût 20' Flat Rack",'tcd outil'!$A$4)</f>
        <v>0</v>
      </c>
      <c r="Z4" s="26">
        <f>GETPIVOTDATA("Somme de Coût 40' Flat Rack",'tcd outil'!$A$4)</f>
        <v>0</v>
      </c>
      <c r="AA4" s="26">
        <f>GETPIVOTDATA("Somme de Coût 40' High Cube PalletWide (€)",'tcd outil'!$A$4)</f>
        <v>13612</v>
      </c>
      <c r="AB4" s="137">
        <f>(IF('INPUT DATA 2'!$I$4="Port d'Anvers",GETPIVOTDATA("Somme de Frais additionnel (€)",'tcd outil'!$A$4),0)+IF('INPUT DATA 2'!$I$4="Port de Marseille",GETPIVOTDATA("Somme de Frais additionnel (€)",'tcd outil'!$A$4),0)+IF('INPUT DATA 2'!$I$4="Port du Havre",GETPIVOTDATA("Somme de Frais additionnel (€)",'tcd outil'!$A$4),0)+IF('INPUT DATA 2'!$I$4="Port de Rotterdam",GETPIVOTDATA("Somme de Frais additionnel (€)",'tcd outil'!$A$4),0)+IF('INPUT DATA 2'!$I$4="Port de Fos Sur Mer",GETPIVOTDATA("Somme de Frais additionnel (€)",'tcd outil'!$A$4),0))*MAX($P$4:$R$4)</f>
        <v>0</v>
      </c>
      <c r="AC4" s="137">
        <f>(IF(GETPIVOTDATA("Somme de Dont - Frais de manutention arrivé",'tcd marchan'!$A$4)=0,données!W7,GETPIVOTDATA("Somme de Dont - Frais de manutention arrivé",'tcd marchan'!$A$4)))*MAX($K$4:$M$4)</f>
        <v>0</v>
      </c>
      <c r="AD4" s="137">
        <f>(IF('INPUT DATA 2'!$I$4="Port d'Anvers",données!$V$12,0)+IF('INPUT DATA 2'!$I$4="Port de Marseille",données!$V$13,0)+IF('INPUT DATA 2'!$I$4="Port du Havre",données!$V$14,0)+IF('INPUT DATA 2'!$I$4="Port de Rotterdam",données!$V$15,0)+IF('INPUT DATA 2'!$I$4="Port de Fos Sur Mer",données!$V$11,0))*MAX($P$4:$R$4)</f>
        <v>0</v>
      </c>
    </row>
    <row r="5" spans="1:30" ht="15.6" customHeight="1" x14ac:dyDescent="0.35">
      <c r="A5" s="25" t="str">
        <f>IF(données!$C$17=0,"",données!$C$17)</f>
        <v>Marchandise hors gabari</v>
      </c>
      <c r="B5" s="26">
        <f>'Mise A Jour BDD'!$E$4</f>
        <v>0.441</v>
      </c>
      <c r="C5" s="26">
        <f>'Mise A Jour BDD'!$E$6</f>
        <v>224.73</v>
      </c>
      <c r="D5" s="26">
        <f>'Mise A Jour BDD'!$E$8</f>
        <v>25.11</v>
      </c>
      <c r="E5" s="26">
        <f>'INPUT DATA 2'!$F$5</f>
        <v>0</v>
      </c>
      <c r="F5" s="26">
        <f>'INPUT DATA 2'!$G$5</f>
        <v>0</v>
      </c>
      <c r="G5" s="26">
        <f>'INPUT DATA 2'!$H$5</f>
        <v>0</v>
      </c>
      <c r="H5" s="26">
        <f>'INPUT DATA 2'!$L$5</f>
        <v>0</v>
      </c>
      <c r="I5" s="26">
        <f>'INPUT DATA 2'!$M$5</f>
        <v>0</v>
      </c>
      <c r="J5" s="26">
        <f>'INPUT DATA 2'!$N$5</f>
        <v>0</v>
      </c>
      <c r="K5" s="86">
        <f>$I$5/données!$T$4</f>
        <v>0</v>
      </c>
      <c r="L5" s="86">
        <f>$H$5/données!$S$4</f>
        <v>0</v>
      </c>
      <c r="M5" s="86">
        <f>$J$5/données!$R$4</f>
        <v>0</v>
      </c>
      <c r="N5" s="137">
        <f>10%*$O$5</f>
        <v>0</v>
      </c>
      <c r="O5" s="137">
        <f>($E$5*$B$5+($C$5*$F$5/9)+$F$5*$D$5+$G$5)*MAX($K$5:$M$5)</f>
        <v>0</v>
      </c>
      <c r="P5" s="108">
        <f>I5/données!$AE$3</f>
        <v>0</v>
      </c>
      <c r="Q5" s="86">
        <f>H5/données!$AD$3</f>
        <v>0</v>
      </c>
      <c r="R5" s="86">
        <f>J5/données!$AC$3</f>
        <v>0</v>
      </c>
      <c r="S5" s="137">
        <f>(IF(Utilisateur!$G$29="Routier-Maritime",MAX($U$5:$AA$5),0))*MAX($P$5:$R$5)</f>
        <v>0</v>
      </c>
      <c r="T5" s="137">
        <f>(IF('INPUT DATA 2'!$I$5="Port d'Anvers",données!$W$2,0)+IF('INPUT DATA 2'!$I$5="Port de Marseille",données!$W$3,0)+IF('INPUT DATA 2'!$I$5="Port du Havre",données!$W$4,0)+IF('INPUT DATA 2'!$I$5="Port de Rotterdam",données!$W$5,0)+IF('INPUT DATA 2'!$I$5="Port de Fos Sur Mer",données!$W$6,0))*MAX($P$5:$R$5)</f>
        <v>0</v>
      </c>
      <c r="U5" s="26">
        <f>GETPIVOTDATA("Somme de Coût 20' Standard (€)",'tcd marchan'!$A$4)</f>
        <v>1084.3118000000002</v>
      </c>
      <c r="V5" s="26">
        <f>GETPIVOTDATA("Somme de Coût 40' Standard (€)",'tcd marchan'!$A$4)</f>
        <v>1368.0238000000002</v>
      </c>
      <c r="W5" s="26">
        <f>GETPIVOTDATA("Somme de Cout 20' Open Top (€)",'tcd marchan'!$A$4)</f>
        <v>0</v>
      </c>
      <c r="X5" s="26">
        <f>GETPIVOTDATA("Somme de Cout 40' Open Top (€)",'tcd marchan'!$A$4)</f>
        <v>0</v>
      </c>
      <c r="Y5" s="26">
        <f>GETPIVOTDATA("Somme de Coût 20' Flat Rack",'tcd marchan'!$A$4)</f>
        <v>0</v>
      </c>
      <c r="Z5" s="26">
        <f>GETPIVOTDATA("Somme de Coût 40' Flat Rack",'tcd marchan'!$A$4)</f>
        <v>0</v>
      </c>
      <c r="AA5" s="26">
        <f>GETPIVOTDATA("Somme de Coût 40' High Cube PalletWide (€)",'tcd marchan'!$A$4)</f>
        <v>1368.0238000000002</v>
      </c>
      <c r="AB5" s="137">
        <f>(IF('INPUT DATA 2'!$I$5="Port d'Anvers",GETPIVOTDATA("Somme de Frais additionnel (€)",'tcd marchan'!$A$4),0)+IF('INPUT DATA 2'!$I$5="Port de Marseille",GETPIVOTDATA("Somme de Frais additionnel (€)",'tcd marchan'!$A$4),0)+IF('INPUT DATA 2'!$I$5="Port du Havre",GETPIVOTDATA("Somme de Frais additionnel (€)",'tcd marchan'!$A$4),0)+IF('INPUT DATA 2'!$I$5="Port de Rotterdam",GETPIVOTDATA("Somme de Frais additionnel (€)",'tcd marchan'!$A$4),0)+IF('INPUT DATA 2'!$I$5="Port de Fos Sur Mer",GETPIVOTDATA("Somme de Frais additionnel (€)",'tcd marchan'!$A$4),0))*MAX($P$5:$R$5)</f>
        <v>0</v>
      </c>
      <c r="AC5" s="137">
        <f>(IF(GETPIVOTDATA("Somme de Dont - Frais de manutention arrivé",'tcd marchan'!$A$4)=0,données!W7,GETPIVOTDATA("Somme de Dont - Frais de manutention arrivé",'tcd marchan'!$A$4)))*MAX($P$5:$R$5)</f>
        <v>0</v>
      </c>
      <c r="AD5" s="137">
        <f>(IF('INPUT DATA 2'!$I$5="Port d'Anvers",données!$W$12,0)+IF('INPUT DATA 2'!$I$5="Port de Marseille",données!$W$13,0)+IF('INPUT DATA 2'!$I$5="Port du Havre",données!$W$14,0)+IF('INPUT DATA 2'!$I$5="Port de Rotterdam",données!$W$15,0)+IF('INPUT DATA 2'!$I$5="Port de Fos Sur Mer",données!$W$11,0))*MAX($P$5:$R$5)</f>
        <v>0</v>
      </c>
    </row>
    <row r="7" spans="1:30" ht="43.5" x14ac:dyDescent="0.35">
      <c r="K7" s="23" t="s">
        <v>330</v>
      </c>
      <c r="N7" s="48" t="s">
        <v>337</v>
      </c>
      <c r="O7" s="48" t="s">
        <v>331</v>
      </c>
      <c r="P7" s="49" t="s">
        <v>329</v>
      </c>
      <c r="Q7" s="85" t="s">
        <v>339</v>
      </c>
      <c r="S7" s="85" t="s">
        <v>332</v>
      </c>
      <c r="T7" s="133" t="s">
        <v>333</v>
      </c>
      <c r="AB7" s="23" t="s">
        <v>334</v>
      </c>
      <c r="AC7" s="23" t="s">
        <v>335</v>
      </c>
      <c r="AD7" s="23" t="s">
        <v>336</v>
      </c>
    </row>
    <row r="8" spans="1:30" ht="27.95" x14ac:dyDescent="0.35">
      <c r="B8" s="25" t="str">
        <f>IF(données!$A$17=0,"",données!$A$17)</f>
        <v>Marchandise standard</v>
      </c>
      <c r="C8" s="25" t="str">
        <f>IF(données!$A$18=0,"",données!$A$18)</f>
        <v>transformateur d'essaie</v>
      </c>
      <c r="D8" s="25" t="str">
        <f>IF(données!$A$19=0,"",données!$A$19)</f>
        <v>Outillage</v>
      </c>
      <c r="E8" s="25" t="str">
        <f>IF(données!$C$17=0,"",données!$C$17)</f>
        <v>Marchandise hors gabari</v>
      </c>
      <c r="F8" s="138" t="s">
        <v>347</v>
      </c>
      <c r="K8" s="134">
        <f>MAX($K$2:$M$2)+MAX($K$3:$M$3)+MAX($K$4:$M$4)+MAX($K$5:$M$5)</f>
        <v>0</v>
      </c>
      <c r="N8" s="48">
        <f>SUM($N$2:$N$5)</f>
        <v>0</v>
      </c>
      <c r="O8" s="48">
        <f>SUM($O$2:$O$5)</f>
        <v>0</v>
      </c>
      <c r="P8" s="131">
        <f>MAX($P$2:$R$2)+MAX($P$3:$R$3)+MAX($P$4:$R$4)+MAX($P$5:$R$5)</f>
        <v>0</v>
      </c>
      <c r="Q8" s="85">
        <f>S8+T8+AB8+AC8+AD8</f>
        <v>0</v>
      </c>
      <c r="S8" s="85">
        <f>SUM($S$2:$S$5)</f>
        <v>0</v>
      </c>
      <c r="T8" s="85">
        <f>SUM($T$2:$T$5)</f>
        <v>0</v>
      </c>
      <c r="AB8" s="23">
        <f>SUM($AB$2:$AB$5)</f>
        <v>0</v>
      </c>
      <c r="AC8" s="23">
        <f>SUM($AC$2:$AC$5)</f>
        <v>0</v>
      </c>
      <c r="AD8" s="23">
        <f>SUM($AD$2:$AD$5)</f>
        <v>0</v>
      </c>
    </row>
    <row r="9" spans="1:30" ht="14.45" x14ac:dyDescent="0.35">
      <c r="A9" s="25" t="s">
        <v>340</v>
      </c>
      <c r="B9" s="134">
        <f>$O$2</f>
        <v>0</v>
      </c>
      <c r="C9" s="134">
        <f>$O$3</f>
        <v>0</v>
      </c>
      <c r="D9" s="134">
        <f>$O$4</f>
        <v>0</v>
      </c>
      <c r="E9" s="134">
        <f>$O$5</f>
        <v>0</v>
      </c>
      <c r="F9" s="134">
        <f>SUM(B9:E9)</f>
        <v>0</v>
      </c>
    </row>
    <row r="10" spans="1:30" ht="14.45" x14ac:dyDescent="0.35">
      <c r="A10" s="25" t="s">
        <v>341</v>
      </c>
      <c r="B10" s="134">
        <f t="shared" ref="B10:B15" si="0">$O$2</f>
        <v>0</v>
      </c>
      <c r="C10" s="134">
        <f>$O$3</f>
        <v>0</v>
      </c>
      <c r="D10" s="134">
        <f>$O$4</f>
        <v>0</v>
      </c>
      <c r="E10" s="134">
        <f>$O$5</f>
        <v>0</v>
      </c>
      <c r="F10" s="134">
        <f t="shared" ref="F10:F15" si="1">SUM(B10:E10)</f>
        <v>0</v>
      </c>
    </row>
    <row r="11" spans="1:30" ht="14.45" x14ac:dyDescent="0.35">
      <c r="A11" s="25" t="s">
        <v>342</v>
      </c>
      <c r="B11" s="134">
        <f>$O$2+$AB$2+$AD$2+$T$2</f>
        <v>0</v>
      </c>
      <c r="C11" s="134">
        <f>$O$3+$AB$3+$AD$3+$T$3</f>
        <v>0</v>
      </c>
      <c r="D11" s="134">
        <f>$O$4+$AB$4+$AD$4+$T$4</f>
        <v>0</v>
      </c>
      <c r="E11" s="134">
        <f>$O$5+$AB$5+$AD$5+$T$5</f>
        <v>0</v>
      </c>
      <c r="F11" s="134">
        <f t="shared" si="1"/>
        <v>0</v>
      </c>
    </row>
    <row r="12" spans="1:30" ht="14.45" x14ac:dyDescent="0.35">
      <c r="A12" s="25" t="s">
        <v>343</v>
      </c>
      <c r="B12" s="134">
        <f>$O$2+$AB$2+$AD$2+$S$2+$T$2</f>
        <v>0</v>
      </c>
      <c r="C12" s="134">
        <f>$O$3+$AB$3+$AD$3+$S$3+$T$3</f>
        <v>0</v>
      </c>
      <c r="D12" s="134">
        <f>$O$4+$AB$4+$AD$4+$S$4+$T$4</f>
        <v>0</v>
      </c>
      <c r="E12" s="134">
        <f>$O$5+$AB$5+$AD$5+$S$5+$T$5</f>
        <v>0</v>
      </c>
      <c r="F12" s="134">
        <f t="shared" si="1"/>
        <v>0</v>
      </c>
    </row>
    <row r="13" spans="1:30" ht="14.45" x14ac:dyDescent="0.35">
      <c r="A13" s="25" t="s">
        <v>344</v>
      </c>
      <c r="B13" s="134">
        <f>($O$2+$AB$2+$AD$2+$S$2+$T$2)*115%</f>
        <v>0</v>
      </c>
      <c r="C13" s="134">
        <f>($O$3+$AB$3+$AD$3+$S$3+$T$3)*115%</f>
        <v>0</v>
      </c>
      <c r="D13" s="134">
        <f>($O$4+$AB$4+$AD$4+$S$4+$T$4)*115%</f>
        <v>0</v>
      </c>
      <c r="E13" s="134">
        <f>($O$5+$AB$5+$AD$5+$S$5+$T$5)*115%</f>
        <v>0</v>
      </c>
      <c r="F13" s="134">
        <f t="shared" si="1"/>
        <v>0</v>
      </c>
    </row>
    <row r="14" spans="1:30" ht="14.45" x14ac:dyDescent="0.35">
      <c r="A14" s="25" t="s">
        <v>345</v>
      </c>
      <c r="B14" s="134">
        <f>IF(Utilisateur!$G$26="Routier-Maritime",($O$2+$AB$2+$AD$2+$S$2+$T$2)*110%+$AC$2,0)+IF(Utilisateur!$G$26="Route uniquement",$O$2,0)</f>
        <v>0</v>
      </c>
      <c r="C14" s="134">
        <f>IF(Utilisateur!$G$26="Routier-Maritime",($O$3+$AB$3+$AD$3+$S$3+$T$3)*110%+$AC$3,0)+IF(Utilisateur!$G$26="Route uniquement",$O$3,0)</f>
        <v>0</v>
      </c>
      <c r="D14" s="134">
        <f>IF(Utilisateur!$G$26="Routier-Maritime",($O$4+$AB$4+$AD$4+$S$4+$T$4)*110%+$AC$4,0)+IF(Utilisateur!$G$26="Route uniquement",$O$4,0)</f>
        <v>0</v>
      </c>
      <c r="E14" s="134">
        <f>IF(Utilisateur!$G$26="Routier-Maritime",($O$5+$AB$5+$AD$5+$S$5+$T$5)*110%+$AC$5,0)+IF(Utilisateur!$G$26="Route uniquement",$O$5,0)</f>
        <v>0</v>
      </c>
      <c r="F14" s="134">
        <f t="shared" si="1"/>
        <v>0</v>
      </c>
    </row>
    <row r="15" spans="1:30" ht="14.45" x14ac:dyDescent="0.35">
      <c r="A15" s="25" t="s">
        <v>346</v>
      </c>
      <c r="B15" s="134">
        <f t="shared" si="0"/>
        <v>0</v>
      </c>
      <c r="C15" s="134">
        <f>$O$3</f>
        <v>0</v>
      </c>
      <c r="D15" s="134">
        <f>$O$4</f>
        <v>0</v>
      </c>
      <c r="E15" s="134">
        <f>$O$5</f>
        <v>0</v>
      </c>
      <c r="F15" s="134">
        <f t="shared" si="1"/>
        <v>0</v>
      </c>
    </row>
    <row r="26" spans="9:9" ht="14.45" x14ac:dyDescent="0.35">
      <c r="I26" s="23">
        <f>IF(Utilisateur!F26="FCA (Routier)",'CALCUL COUTS'!B9,0)+IF(Utilisateur!F26="FAS (Maritime)",'CALCUL COUTS'!B10,0)+IF(Utilisateur!F26="FOB (Maritime)",'CALCUL COUTS'!B11,0)+IF(Utilisateur!F26="CFR (Maritime)",'CALCUL COUTS'!O2+'CALCUL COUTS'!T2+'CALCUL COUTS'!AD2+'CALCUL COUTS'!AB2+'CALCUL COUTS'!S2,0)</f>
        <v>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0000"/>
  </sheetPr>
  <dimension ref="A1:AE22"/>
  <sheetViews>
    <sheetView topLeftCell="G1" zoomScale="40" zoomScaleNormal="40" workbookViewId="0">
      <selection activeCell="U26" sqref="U26"/>
    </sheetView>
  </sheetViews>
  <sheetFormatPr baseColWidth="10" defaultColWidth="11.42578125" defaultRowHeight="15.75" x14ac:dyDescent="0.25"/>
  <cols>
    <col min="1" max="1" width="38.28515625" style="27" customWidth="1"/>
    <col min="2" max="2" width="11.42578125" style="27"/>
    <col min="3" max="3" width="27.7109375" style="27" customWidth="1"/>
    <col min="4" max="4" width="11.42578125" style="27"/>
    <col min="5" max="5" width="25" style="27" customWidth="1"/>
    <col min="6" max="6" width="11.42578125" style="27"/>
    <col min="7" max="7" width="11.5703125" style="27" customWidth="1"/>
    <col min="8" max="8" width="19.85546875" style="27" customWidth="1"/>
    <col min="9" max="9" width="33.7109375" style="27" customWidth="1"/>
    <col min="10" max="10" width="19.7109375" style="27" customWidth="1"/>
    <col min="11" max="13" width="11.42578125" style="27"/>
    <col min="14" max="14" width="15.28515625" style="27" customWidth="1"/>
    <col min="15" max="19" width="11.42578125" style="27"/>
    <col min="20" max="20" width="11.42578125" style="27" customWidth="1"/>
    <col min="21" max="21" width="30.140625" style="27" customWidth="1"/>
    <col min="22" max="22" width="39.140625" style="27" customWidth="1"/>
    <col min="23" max="23" width="20.5703125" style="27" customWidth="1"/>
    <col min="24" max="24" width="11.42578125" style="27"/>
    <col min="25" max="25" width="25.7109375" style="27" customWidth="1"/>
    <col min="26" max="28" width="11.5703125" style="27" bestFit="1" customWidth="1"/>
    <col min="29" max="30" width="13" style="27" bestFit="1" customWidth="1"/>
    <col min="31" max="31" width="11.5703125" style="27" bestFit="1" customWidth="1"/>
    <col min="32" max="16384" width="11.42578125" style="27"/>
  </cols>
  <sheetData>
    <row r="1" spans="1:31" s="80" customFormat="1" ht="46.5" customHeight="1" thickTop="1" x14ac:dyDescent="0.25">
      <c r="A1" s="79" t="s">
        <v>23</v>
      </c>
      <c r="C1" s="79" t="s">
        <v>265</v>
      </c>
      <c r="E1" s="79" t="s">
        <v>50</v>
      </c>
      <c r="G1" s="248" t="s">
        <v>70</v>
      </c>
      <c r="H1" s="249"/>
      <c r="I1" s="249"/>
      <c r="J1" s="249"/>
      <c r="K1" s="249"/>
      <c r="L1" s="250"/>
      <c r="N1" s="253" t="s">
        <v>274</v>
      </c>
      <c r="O1" s="254"/>
      <c r="P1" s="254"/>
      <c r="Q1" s="254"/>
      <c r="R1" s="254"/>
      <c r="S1" s="254"/>
      <c r="T1" s="255"/>
      <c r="V1" s="251" t="s">
        <v>273</v>
      </c>
      <c r="W1" s="252"/>
      <c r="Y1" s="253" t="s">
        <v>285</v>
      </c>
      <c r="Z1" s="254"/>
      <c r="AA1" s="254"/>
      <c r="AB1" s="254"/>
      <c r="AC1" s="254"/>
      <c r="AD1" s="254"/>
      <c r="AE1" s="255"/>
    </row>
    <row r="2" spans="1:31" ht="31.5" x14ac:dyDescent="0.25">
      <c r="A2" s="77" t="s">
        <v>32</v>
      </c>
      <c r="C2" s="77" t="s">
        <v>284</v>
      </c>
      <c r="E2" s="77" t="s">
        <v>260</v>
      </c>
      <c r="G2" s="72" t="s">
        <v>20</v>
      </c>
      <c r="H2" s="21" t="s">
        <v>24</v>
      </c>
      <c r="I2" s="21" t="s">
        <v>25</v>
      </c>
      <c r="J2" s="21" t="s">
        <v>26</v>
      </c>
      <c r="K2" s="21" t="s">
        <v>27</v>
      </c>
      <c r="L2" s="67" t="s">
        <v>28</v>
      </c>
      <c r="N2" s="66"/>
      <c r="O2" s="21" t="s">
        <v>281</v>
      </c>
      <c r="P2" s="21" t="s">
        <v>282</v>
      </c>
      <c r="Q2" s="21" t="s">
        <v>283</v>
      </c>
      <c r="R2" s="21" t="s">
        <v>279</v>
      </c>
      <c r="S2" s="21" t="s">
        <v>280</v>
      </c>
      <c r="T2" s="67" t="s">
        <v>278</v>
      </c>
      <c r="V2" s="1" t="s">
        <v>64</v>
      </c>
      <c r="W2" s="51">
        <v>190</v>
      </c>
      <c r="Y2" s="66"/>
      <c r="Z2" s="21" t="s">
        <v>281</v>
      </c>
      <c r="AA2" s="21" t="s">
        <v>282</v>
      </c>
      <c r="AB2" s="21" t="s">
        <v>283</v>
      </c>
      <c r="AC2" s="21" t="s">
        <v>279</v>
      </c>
      <c r="AD2" s="21" t="s">
        <v>280</v>
      </c>
      <c r="AE2" s="67" t="s">
        <v>278</v>
      </c>
    </row>
    <row r="3" spans="1:31" ht="41.45" customHeight="1" thickBot="1" x14ac:dyDescent="0.4">
      <c r="A3" s="77" t="s">
        <v>261</v>
      </c>
      <c r="C3" s="78" t="s">
        <v>34</v>
      </c>
      <c r="E3" s="78" t="s">
        <v>259</v>
      </c>
      <c r="G3" s="72" t="s">
        <v>71</v>
      </c>
      <c r="H3" s="3" t="s">
        <v>64</v>
      </c>
      <c r="I3" s="3" t="s">
        <v>72</v>
      </c>
      <c r="J3" s="3">
        <f>'Mise A Jour BDD'!$J$5</f>
        <v>873.22</v>
      </c>
      <c r="K3" s="3">
        <f>'Mise A Jour BDD'!$K$5</f>
        <v>11.5</v>
      </c>
      <c r="L3" s="51">
        <f>'Mise A Jour BDD'!$L$5</f>
        <v>142.6</v>
      </c>
      <c r="N3" s="1" t="s">
        <v>266</v>
      </c>
      <c r="O3" s="83">
        <v>13.4</v>
      </c>
      <c r="P3" s="83">
        <v>2.4</v>
      </c>
      <c r="Q3" s="83">
        <v>3.04</v>
      </c>
      <c r="R3" s="28">
        <f>PRODUCT($O$3:$P$3)</f>
        <v>32.159999999999997</v>
      </c>
      <c r="S3" s="28">
        <f>PRODUCT($O$3:$Q$3)</f>
        <v>97.76639999999999</v>
      </c>
      <c r="T3" s="68">
        <v>26000</v>
      </c>
      <c r="V3" s="1" t="s">
        <v>54</v>
      </c>
      <c r="W3" s="51">
        <v>230</v>
      </c>
      <c r="Y3" s="69" t="s">
        <v>313</v>
      </c>
      <c r="Z3" s="70">
        <v>11.935499999999999</v>
      </c>
      <c r="AA3" s="70">
        <v>2.2522500000000001</v>
      </c>
      <c r="AB3" s="70">
        <v>2.41425</v>
      </c>
      <c r="AC3" s="70">
        <v>26.881729874999998</v>
      </c>
      <c r="AD3" s="70">
        <v>64.899216350718746</v>
      </c>
      <c r="AE3" s="71">
        <v>29980</v>
      </c>
    </row>
    <row r="4" spans="1:31" ht="33" thickTop="1" thickBot="1" x14ac:dyDescent="0.3">
      <c r="A4" s="77" t="s">
        <v>33</v>
      </c>
      <c r="G4" s="72" t="s">
        <v>73</v>
      </c>
      <c r="H4" s="3" t="s">
        <v>54</v>
      </c>
      <c r="I4" s="3" t="s">
        <v>74</v>
      </c>
      <c r="J4" s="3">
        <f>'Mise A Jour BDD'!$J$6</f>
        <v>377.9</v>
      </c>
      <c r="K4" s="3">
        <f>'Mise A Jour BDD'!$K$6</f>
        <v>5.25</v>
      </c>
      <c r="L4" s="51">
        <f>'Mise A Jour BDD'!$L$6</f>
        <v>93.2</v>
      </c>
      <c r="N4" s="69" t="s">
        <v>267</v>
      </c>
      <c r="O4" s="84">
        <v>18</v>
      </c>
      <c r="P4" s="84">
        <v>2.8</v>
      </c>
      <c r="Q4" s="84">
        <v>3.3</v>
      </c>
      <c r="R4" s="70">
        <f>PRODUCT($O$4:$P$4)</f>
        <v>50.4</v>
      </c>
      <c r="S4" s="70">
        <f>PRODUCT($O$4:$Q$4)</f>
        <v>166.32</v>
      </c>
      <c r="T4" s="71">
        <v>29000</v>
      </c>
      <c r="V4" s="1" t="s">
        <v>67</v>
      </c>
      <c r="W4" s="51">
        <v>195</v>
      </c>
      <c r="Y4" s="4"/>
      <c r="Z4" s="107"/>
      <c r="AA4" s="107"/>
      <c r="AB4" s="107"/>
      <c r="AC4" s="103"/>
      <c r="AD4" s="103"/>
      <c r="AE4" s="103"/>
    </row>
    <row r="5" spans="1:31" ht="70.5" thickTop="1" x14ac:dyDescent="0.25">
      <c r="A5" s="77" t="s">
        <v>35</v>
      </c>
      <c r="C5" s="79" t="s">
        <v>309</v>
      </c>
      <c r="G5" s="72" t="s">
        <v>73</v>
      </c>
      <c r="H5" s="3" t="s">
        <v>67</v>
      </c>
      <c r="I5" s="3" t="s">
        <v>75</v>
      </c>
      <c r="J5" s="3">
        <f>'Mise A Jour BDD'!$J$7</f>
        <v>759</v>
      </c>
      <c r="K5" s="3">
        <f>'Mise A Jour BDD'!$K$7</f>
        <v>9.75</v>
      </c>
      <c r="L5" s="51">
        <f>'Mise A Jour BDD'!$L$7</f>
        <v>187.5</v>
      </c>
      <c r="V5" s="1" t="s">
        <v>68</v>
      </c>
      <c r="W5" s="51">
        <v>205</v>
      </c>
      <c r="Y5" s="4"/>
      <c r="Z5" s="107"/>
      <c r="AA5" s="107"/>
      <c r="AB5" s="107"/>
      <c r="AC5" s="103"/>
      <c r="AD5" s="103"/>
      <c r="AE5" s="103"/>
    </row>
    <row r="6" spans="1:31" ht="30.95" x14ac:dyDescent="0.35">
      <c r="A6" s="77" t="s">
        <v>36</v>
      </c>
      <c r="C6" s="77" t="s">
        <v>310</v>
      </c>
      <c r="G6" s="72" t="s">
        <v>76</v>
      </c>
      <c r="H6" s="3" t="s">
        <v>68</v>
      </c>
      <c r="I6" s="3" t="s">
        <v>77</v>
      </c>
      <c r="J6" s="3">
        <f>'Mise A Jour BDD'!$J$8</f>
        <v>995.86</v>
      </c>
      <c r="K6" s="3">
        <f>'Mise A Jour BDD'!$K$8</f>
        <v>12.8</v>
      </c>
      <c r="L6" s="51">
        <f>'Mise A Jour BDD'!$L$8</f>
        <v>142.6</v>
      </c>
      <c r="V6" s="1" t="s">
        <v>69</v>
      </c>
      <c r="W6" s="51">
        <v>195</v>
      </c>
      <c r="Y6" s="4"/>
      <c r="Z6" s="107"/>
      <c r="AA6" s="107"/>
      <c r="AB6" s="107"/>
      <c r="AC6" s="103"/>
      <c r="AD6" s="103"/>
      <c r="AE6" s="103"/>
    </row>
    <row r="7" spans="1:31" ht="69.75" customHeight="1" thickBot="1" x14ac:dyDescent="0.3">
      <c r="A7" s="77" t="s">
        <v>37</v>
      </c>
      <c r="C7" s="78" t="s">
        <v>311</v>
      </c>
      <c r="G7" s="73" t="s">
        <v>73</v>
      </c>
      <c r="H7" s="74" t="s">
        <v>69</v>
      </c>
      <c r="I7" s="75" t="s">
        <v>78</v>
      </c>
      <c r="J7" s="74">
        <f>'Mise A Jour BDD'!$J$9</f>
        <v>383.94</v>
      </c>
      <c r="K7" s="74">
        <f>'Mise A Jour BDD'!$K$9</f>
        <v>5.27</v>
      </c>
      <c r="L7" s="76">
        <f>'Mise A Jour BDD'!$L$9</f>
        <v>91.9</v>
      </c>
      <c r="V7" s="69" t="s">
        <v>258</v>
      </c>
      <c r="W7" s="76">
        <v>200</v>
      </c>
    </row>
    <row r="8" spans="1:31" ht="15.95" thickTop="1" x14ac:dyDescent="0.35">
      <c r="A8" s="77" t="s">
        <v>38</v>
      </c>
    </row>
    <row r="9" spans="1:31" ht="15.95" thickBot="1" x14ac:dyDescent="0.4">
      <c r="A9" s="78" t="s">
        <v>262</v>
      </c>
      <c r="Z9" s="106"/>
      <c r="AA9" s="106"/>
      <c r="AB9" s="106"/>
    </row>
    <row r="10" spans="1:31" ht="144" customHeight="1" thickTop="1" x14ac:dyDescent="0.35">
      <c r="V10" s="136" t="str">
        <f>'Mise A Jour BDD'!H11</f>
        <v>Frais d'empotage au port marchandise standard</v>
      </c>
      <c r="W10" s="136" t="str">
        <f>'Mise A Jour BDD'!I11</f>
        <v>Frais d'empotage au port marchandise hor gabari</v>
      </c>
    </row>
    <row r="11" spans="1:31" ht="23.25" x14ac:dyDescent="0.25">
      <c r="U11" s="1" t="str">
        <f>'Mise A Jour BDD'!G12</f>
        <v>Fos sur mer</v>
      </c>
      <c r="V11" s="114">
        <f>'Mise A Jour BDD'!H12</f>
        <v>690</v>
      </c>
      <c r="W11" s="114">
        <f>'Mise A Jour BDD'!I12</f>
        <v>1140</v>
      </c>
    </row>
    <row r="12" spans="1:31" ht="23.25" x14ac:dyDescent="0.25">
      <c r="U12" s="1" t="str">
        <f>'Mise A Jour BDD'!G13</f>
        <v>Port d'Anvers</v>
      </c>
      <c r="V12" s="114">
        <f>'Mise A Jour BDD'!H13</f>
        <v>790</v>
      </c>
      <c r="W12" s="114">
        <f>'Mise A Jour BDD'!I13</f>
        <v>1240</v>
      </c>
    </row>
    <row r="13" spans="1:31" ht="23.25" x14ac:dyDescent="0.25">
      <c r="U13" s="1" t="str">
        <f>'Mise A Jour BDD'!G14</f>
        <v>Port de Marseille</v>
      </c>
      <c r="V13" s="114">
        <f>'Mise A Jour BDD'!H14</f>
        <v>830</v>
      </c>
      <c r="W13" s="114">
        <f>'Mise A Jour BDD'!I14</f>
        <v>1280</v>
      </c>
    </row>
    <row r="14" spans="1:31" ht="23.25" x14ac:dyDescent="0.25">
      <c r="A14" s="102"/>
      <c r="B14" s="102"/>
      <c r="C14" s="102"/>
      <c r="U14" s="1" t="str">
        <f>'Mise A Jour BDD'!G15</f>
        <v>Port du Havre</v>
      </c>
      <c r="V14" s="114">
        <f>'Mise A Jour BDD'!H15</f>
        <v>795</v>
      </c>
      <c r="W14" s="114">
        <f>'Mise A Jour BDD'!I15</f>
        <v>1245</v>
      </c>
    </row>
    <row r="15" spans="1:31" ht="24" thickBot="1" x14ac:dyDescent="0.3">
      <c r="A15" s="102"/>
      <c r="B15" s="102"/>
      <c r="C15" s="102"/>
      <c r="U15" s="1" t="str">
        <f>'Mise A Jour BDD'!G16</f>
        <v>Port de Rotterdam</v>
      </c>
      <c r="V15" s="114">
        <f>'Mise A Jour BDD'!H16</f>
        <v>805</v>
      </c>
      <c r="W15" s="114">
        <f>'Mise A Jour BDD'!I16</f>
        <v>1255</v>
      </c>
    </row>
    <row r="16" spans="1:31" ht="93.75" thickTop="1" x14ac:dyDescent="0.25">
      <c r="A16" s="79" t="s">
        <v>293</v>
      </c>
      <c r="C16" s="79" t="s">
        <v>291</v>
      </c>
    </row>
    <row r="17" spans="1:3" ht="15.6" x14ac:dyDescent="0.35">
      <c r="A17" s="77" t="s">
        <v>306</v>
      </c>
      <c r="C17" s="77" t="s">
        <v>305</v>
      </c>
    </row>
    <row r="18" spans="1:3" ht="15.6" x14ac:dyDescent="0.35">
      <c r="A18" s="77" t="s">
        <v>307</v>
      </c>
      <c r="C18" s="77"/>
    </row>
    <row r="19" spans="1:3" ht="15.6" x14ac:dyDescent="0.35">
      <c r="A19" s="77" t="s">
        <v>308</v>
      </c>
      <c r="C19" s="77"/>
    </row>
    <row r="20" spans="1:3" ht="15.6" x14ac:dyDescent="0.35">
      <c r="A20" s="77"/>
      <c r="C20" s="77"/>
    </row>
    <row r="21" spans="1:3" x14ac:dyDescent="0.25">
      <c r="A21" s="77"/>
      <c r="C21" s="77"/>
    </row>
    <row r="22" spans="1:3" x14ac:dyDescent="0.25">
      <c r="A22" s="77"/>
      <c r="C22" s="77"/>
    </row>
  </sheetData>
  <mergeCells count="4">
    <mergeCell ref="G1:L1"/>
    <mergeCell ref="V1:W1"/>
    <mergeCell ref="N1:T1"/>
    <mergeCell ref="Y1:AE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90033"/>
  </sheetPr>
  <dimension ref="A1:Q345"/>
  <sheetViews>
    <sheetView zoomScale="40" zoomScaleNormal="40" workbookViewId="0">
      <selection activeCell="G30" sqref="G30"/>
    </sheetView>
  </sheetViews>
  <sheetFormatPr baseColWidth="10" defaultColWidth="10.85546875" defaultRowHeight="61.5" x14ac:dyDescent="0.85"/>
  <cols>
    <col min="1" max="1" width="57.28515625" style="172" customWidth="1"/>
    <col min="2" max="2" width="25.85546875" style="172" customWidth="1"/>
    <col min="3" max="3" width="25.7109375" style="172" customWidth="1"/>
    <col min="4" max="4" width="57.28515625" style="172" customWidth="1"/>
    <col min="5" max="5" width="25.85546875" style="172" customWidth="1"/>
    <col min="6" max="6" width="26.7109375" style="172" customWidth="1"/>
    <col min="7" max="7" width="34.85546875" style="172" customWidth="1"/>
    <col min="8" max="8" width="25.140625" style="172" customWidth="1"/>
    <col min="9" max="9" width="60.140625" style="172" customWidth="1"/>
    <col min="10" max="10" width="15.28515625" style="172" customWidth="1"/>
    <col min="11" max="11" width="19" style="172" customWidth="1"/>
    <col min="12" max="15" width="13.7109375" style="172" bestFit="1" customWidth="1"/>
    <col min="16" max="16" width="10.85546875" style="172"/>
    <col min="17" max="17" width="188.5703125" style="178" customWidth="1"/>
    <col min="18" max="16384" width="10.85546875" style="172"/>
  </cols>
  <sheetData>
    <row r="1" spans="1:15" ht="37.5" customHeight="1" thickTop="1" x14ac:dyDescent="0.85">
      <c r="A1" s="267" t="s">
        <v>302</v>
      </c>
      <c r="B1" s="268"/>
      <c r="C1" s="268"/>
      <c r="D1" s="268"/>
      <c r="E1" s="269"/>
      <c r="F1" s="90"/>
      <c r="G1" s="90"/>
    </row>
    <row r="2" spans="1:15" ht="37.5" customHeight="1" thickBot="1" x14ac:dyDescent="0.9">
      <c r="A2" s="270"/>
      <c r="B2" s="271"/>
      <c r="C2" s="271"/>
      <c r="D2" s="271"/>
      <c r="E2" s="272"/>
      <c r="F2" s="90"/>
    </row>
    <row r="3" spans="1:15" ht="63.75" customHeight="1" thickTop="1" thickBot="1" x14ac:dyDescent="1.3">
      <c r="A3" s="275" t="s">
        <v>289</v>
      </c>
      <c r="B3" s="265"/>
      <c r="C3" s="111"/>
      <c r="D3" s="265" t="s">
        <v>290</v>
      </c>
      <c r="E3" s="266"/>
      <c r="F3" s="93"/>
    </row>
    <row r="4" spans="1:15" ht="33.75" customHeight="1" thickTop="1" x14ac:dyDescent="0.85">
      <c r="A4" s="95" t="s">
        <v>294</v>
      </c>
      <c r="B4" s="100">
        <v>0.435</v>
      </c>
      <c r="C4" s="173"/>
      <c r="D4" s="94" t="s">
        <v>294</v>
      </c>
      <c r="E4" s="101">
        <v>0.441</v>
      </c>
      <c r="F4" s="93"/>
      <c r="G4" s="60" t="s">
        <v>20</v>
      </c>
      <c r="H4" s="61" t="s">
        <v>24</v>
      </c>
      <c r="I4" s="61" t="s">
        <v>25</v>
      </c>
      <c r="J4" s="61" t="s">
        <v>26</v>
      </c>
      <c r="K4" s="61" t="s">
        <v>27</v>
      </c>
      <c r="L4" s="61" t="s">
        <v>28</v>
      </c>
      <c r="M4" s="277" t="s">
        <v>0</v>
      </c>
    </row>
    <row r="5" spans="1:15" ht="33.75" customHeight="1" x14ac:dyDescent="0.85">
      <c r="A5" s="95" t="s">
        <v>295</v>
      </c>
      <c r="B5" s="94" t="s">
        <v>301</v>
      </c>
      <c r="C5" s="111"/>
      <c r="D5" s="94" t="s">
        <v>295</v>
      </c>
      <c r="E5" s="96" t="s">
        <v>296</v>
      </c>
      <c r="F5" s="93"/>
      <c r="G5" s="62" t="s">
        <v>71</v>
      </c>
      <c r="H5" s="3" t="s">
        <v>64</v>
      </c>
      <c r="I5" s="3" t="s">
        <v>72</v>
      </c>
      <c r="J5" s="3">
        <v>873.22</v>
      </c>
      <c r="K5" s="3">
        <v>11.5</v>
      </c>
      <c r="L5" s="3">
        <v>142.6</v>
      </c>
      <c r="M5" s="278"/>
    </row>
    <row r="6" spans="1:15" ht="33.75" customHeight="1" x14ac:dyDescent="0.85">
      <c r="A6" s="95" t="s">
        <v>297</v>
      </c>
      <c r="B6" s="100">
        <v>163.63999999999999</v>
      </c>
      <c r="C6" s="112"/>
      <c r="D6" s="94" t="s">
        <v>297</v>
      </c>
      <c r="E6" s="101">
        <v>224.73</v>
      </c>
      <c r="F6" s="92"/>
      <c r="G6" s="62" t="s">
        <v>73</v>
      </c>
      <c r="H6" s="3" t="s">
        <v>54</v>
      </c>
      <c r="I6" s="3" t="s">
        <v>74</v>
      </c>
      <c r="J6" s="3">
        <v>377.9</v>
      </c>
      <c r="K6" s="3">
        <v>5.25</v>
      </c>
      <c r="L6" s="3">
        <v>93.2</v>
      </c>
      <c r="M6" s="278"/>
    </row>
    <row r="7" spans="1:15" ht="33.75" customHeight="1" x14ac:dyDescent="0.85">
      <c r="A7" s="95" t="s">
        <v>298</v>
      </c>
      <c r="B7" s="94"/>
      <c r="C7" s="112"/>
      <c r="D7" s="94" t="s">
        <v>298</v>
      </c>
      <c r="E7" s="96"/>
      <c r="F7" s="92"/>
      <c r="G7" s="62" t="s">
        <v>73</v>
      </c>
      <c r="H7" s="3" t="s">
        <v>67</v>
      </c>
      <c r="I7" s="3" t="s">
        <v>75</v>
      </c>
      <c r="J7" s="3">
        <v>759</v>
      </c>
      <c r="K7" s="3">
        <v>9.75</v>
      </c>
      <c r="L7" s="3">
        <v>187.5</v>
      </c>
      <c r="M7" s="278"/>
    </row>
    <row r="8" spans="1:15" ht="33.75" customHeight="1" x14ac:dyDescent="0.85">
      <c r="A8" s="95" t="s">
        <v>299</v>
      </c>
      <c r="B8" s="100">
        <v>23.11</v>
      </c>
      <c r="C8" s="112"/>
      <c r="D8" s="94" t="s">
        <v>299</v>
      </c>
      <c r="E8" s="101">
        <v>25.11</v>
      </c>
      <c r="F8" s="92"/>
      <c r="G8" s="62" t="s">
        <v>76</v>
      </c>
      <c r="H8" s="3" t="s">
        <v>68</v>
      </c>
      <c r="I8" s="3" t="s">
        <v>77</v>
      </c>
      <c r="J8" s="3">
        <v>995.86</v>
      </c>
      <c r="K8" s="3">
        <v>12.8</v>
      </c>
      <c r="L8" s="3">
        <v>142.6</v>
      </c>
      <c r="M8" s="278"/>
    </row>
    <row r="9" spans="1:15" ht="33.75" customHeight="1" thickBot="1" x14ac:dyDescent="0.9">
      <c r="A9" s="97" t="s">
        <v>300</v>
      </c>
      <c r="B9" s="98"/>
      <c r="C9" s="113"/>
      <c r="D9" s="98" t="s">
        <v>300</v>
      </c>
      <c r="E9" s="99"/>
      <c r="F9" s="92"/>
      <c r="G9" s="63" t="s">
        <v>73</v>
      </c>
      <c r="H9" s="64" t="s">
        <v>69</v>
      </c>
      <c r="I9" s="65" t="s">
        <v>78</v>
      </c>
      <c r="J9" s="64">
        <v>383.94</v>
      </c>
      <c r="K9" s="64">
        <v>5.27</v>
      </c>
      <c r="L9" s="64">
        <v>91.9</v>
      </c>
      <c r="M9" s="279"/>
    </row>
    <row r="10" spans="1:15" ht="78.75" customHeight="1" thickTop="1" thickBot="1" x14ac:dyDescent="0.9">
      <c r="A10" s="270" t="s">
        <v>303</v>
      </c>
      <c r="B10" s="271"/>
      <c r="C10" s="272"/>
      <c r="D10" s="91"/>
      <c r="E10" s="92"/>
      <c r="F10" s="92"/>
    </row>
    <row r="11" spans="1:15" ht="28.5" customHeight="1" thickTop="1" thickBot="1" x14ac:dyDescent="0.9">
      <c r="A11" s="274" t="s">
        <v>4</v>
      </c>
      <c r="B11" s="274"/>
      <c r="C11" s="274"/>
      <c r="H11" s="135" t="s">
        <v>327</v>
      </c>
      <c r="I11" s="116" t="s">
        <v>328</v>
      </c>
      <c r="J11" s="132"/>
    </row>
    <row r="12" spans="1:15" ht="33" customHeight="1" thickTop="1" thickBot="1" x14ac:dyDescent="1.3">
      <c r="A12" s="273">
        <f>G29</f>
        <v>0.86982999999999999</v>
      </c>
      <c r="B12" s="273"/>
      <c r="C12" s="58" t="s">
        <v>0</v>
      </c>
      <c r="G12" s="174" t="s">
        <v>315</v>
      </c>
      <c r="H12" s="174">
        <v>690</v>
      </c>
      <c r="I12" s="174">
        <v>1140</v>
      </c>
      <c r="L12" s="175"/>
      <c r="M12" s="89"/>
      <c r="N12" s="89"/>
      <c r="O12" s="4"/>
    </row>
    <row r="13" spans="1:15" ht="28.5" customHeight="1" thickTop="1" thickBot="1" x14ac:dyDescent="0.9">
      <c r="A13" s="274" t="s">
        <v>5</v>
      </c>
      <c r="B13" s="274"/>
      <c r="C13" s="274"/>
      <c r="G13" s="174" t="s">
        <v>64</v>
      </c>
      <c r="H13" s="174">
        <v>790</v>
      </c>
      <c r="I13" s="174">
        <v>1240</v>
      </c>
      <c r="L13" s="175"/>
      <c r="M13" s="176"/>
      <c r="N13" s="177"/>
      <c r="O13" s="175"/>
    </row>
    <row r="14" spans="1:15" ht="62.1" thickTop="1" thickBot="1" x14ac:dyDescent="1.3">
      <c r="A14" s="276">
        <f>K29</f>
        <v>0.65332999999999997</v>
      </c>
      <c r="B14" s="276"/>
      <c r="C14" s="58" t="s">
        <v>0</v>
      </c>
      <c r="G14" s="174" t="s">
        <v>54</v>
      </c>
      <c r="H14" s="174">
        <v>830</v>
      </c>
      <c r="I14" s="174">
        <v>1280</v>
      </c>
      <c r="L14" s="175"/>
      <c r="M14" s="175"/>
      <c r="N14" s="175"/>
      <c r="O14" s="175"/>
    </row>
    <row r="15" spans="1:15" ht="28.5" customHeight="1" thickTop="1" thickBot="1" x14ac:dyDescent="0.9">
      <c r="A15" s="274" t="s">
        <v>6</v>
      </c>
      <c r="B15" s="274"/>
      <c r="C15" s="274"/>
      <c r="G15" s="174" t="s">
        <v>67</v>
      </c>
      <c r="H15" s="174">
        <v>795</v>
      </c>
      <c r="I15" s="174">
        <v>1245</v>
      </c>
    </row>
    <row r="16" spans="1:15" ht="62.1" thickTop="1" thickBot="1" x14ac:dyDescent="1.3">
      <c r="A16" s="273">
        <v>0.25280000000000002</v>
      </c>
      <c r="B16" s="273"/>
      <c r="C16" s="58" t="s">
        <v>0</v>
      </c>
      <c r="G16" s="174" t="s">
        <v>68</v>
      </c>
      <c r="H16" s="174">
        <v>805</v>
      </c>
      <c r="I16" s="174">
        <v>1255</v>
      </c>
    </row>
    <row r="17" spans="1:15" ht="28.5" customHeight="1" thickTop="1" thickBot="1" x14ac:dyDescent="0.9">
      <c r="A17" s="274" t="s">
        <v>7</v>
      </c>
      <c r="B17" s="274"/>
      <c r="C17" s="274"/>
      <c r="G17" s="4"/>
      <c r="H17" s="4"/>
      <c r="I17" s="4"/>
    </row>
    <row r="18" spans="1:15" ht="63" thickTop="1" thickBot="1" x14ac:dyDescent="0.9">
      <c r="A18" s="273">
        <v>0.13669999999999999</v>
      </c>
      <c r="B18" s="273"/>
      <c r="C18" s="58" t="s">
        <v>0</v>
      </c>
      <c r="E18" s="256" t="s">
        <v>384</v>
      </c>
      <c r="F18" s="257"/>
      <c r="G18" s="257"/>
      <c r="H18" s="257"/>
      <c r="I18" s="257"/>
      <c r="J18" s="257"/>
      <c r="K18" s="257"/>
      <c r="L18" s="257"/>
      <c r="M18" s="257"/>
      <c r="N18" s="257"/>
      <c r="O18" s="258"/>
    </row>
    <row r="19" spans="1:15" ht="28.5" customHeight="1" thickTop="1" thickBot="1" x14ac:dyDescent="0.9">
      <c r="A19" s="274" t="s">
        <v>8</v>
      </c>
      <c r="B19" s="274"/>
      <c r="C19" s="274"/>
      <c r="E19" s="259"/>
      <c r="F19" s="260"/>
      <c r="G19" s="260"/>
      <c r="H19" s="260"/>
      <c r="I19" s="260"/>
      <c r="J19" s="260"/>
      <c r="K19" s="260"/>
      <c r="L19" s="260"/>
      <c r="M19" s="260"/>
      <c r="N19" s="260"/>
      <c r="O19" s="261"/>
    </row>
    <row r="20" spans="1:15" ht="63" thickTop="1" thickBot="1" x14ac:dyDescent="0.9">
      <c r="A20" s="276">
        <v>7.6999999999999996E-4</v>
      </c>
      <c r="B20" s="276"/>
      <c r="C20" s="58" t="s">
        <v>0</v>
      </c>
      <c r="E20" s="200" t="s">
        <v>363</v>
      </c>
      <c r="F20" s="197" t="s">
        <v>364</v>
      </c>
      <c r="G20" s="197" t="s">
        <v>365</v>
      </c>
      <c r="H20" s="197"/>
      <c r="I20" s="197"/>
      <c r="J20" s="197"/>
      <c r="K20" s="197"/>
      <c r="L20" s="198"/>
      <c r="M20" s="199"/>
      <c r="N20" s="174"/>
      <c r="O20" s="201"/>
    </row>
    <row r="21" spans="1:15" ht="57" customHeight="1" thickTop="1" thickBot="1" x14ac:dyDescent="0.9">
      <c r="A21" s="274" t="s">
        <v>9</v>
      </c>
      <c r="B21" s="274"/>
      <c r="C21" s="274"/>
      <c r="E21" s="200" t="s">
        <v>366</v>
      </c>
      <c r="F21" s="197" t="s">
        <v>367</v>
      </c>
      <c r="G21" s="197" t="s">
        <v>368</v>
      </c>
      <c r="H21" s="197"/>
      <c r="I21" s="197"/>
      <c r="J21" s="197"/>
      <c r="K21" s="197"/>
      <c r="L21" s="198"/>
      <c r="M21" s="198"/>
      <c r="N21" s="198"/>
      <c r="O21" s="201"/>
    </row>
    <row r="22" spans="1:15" ht="63" thickTop="1" thickBot="1" x14ac:dyDescent="0.9">
      <c r="A22" s="276">
        <v>8.0000000000000002E-3</v>
      </c>
      <c r="B22" s="276"/>
      <c r="C22" s="58" t="s">
        <v>0</v>
      </c>
      <c r="E22" s="200" t="s">
        <v>369</v>
      </c>
      <c r="F22" s="197"/>
      <c r="G22" s="197" t="s">
        <v>370</v>
      </c>
      <c r="H22" s="197"/>
      <c r="I22" s="197"/>
      <c r="J22" s="197"/>
      <c r="K22" s="197"/>
      <c r="L22" s="197"/>
      <c r="M22" s="197"/>
      <c r="N22" s="197"/>
      <c r="O22" s="202"/>
    </row>
    <row r="23" spans="1:15" ht="28.5" customHeight="1" thickTop="1" thickBot="1" x14ac:dyDescent="0.9">
      <c r="A23" s="274" t="s">
        <v>10</v>
      </c>
      <c r="B23" s="274"/>
      <c r="C23" s="274"/>
      <c r="E23" s="200"/>
      <c r="F23" s="197"/>
      <c r="G23" s="197"/>
      <c r="H23" s="197"/>
      <c r="I23" s="197"/>
      <c r="J23" s="197"/>
      <c r="K23" s="197"/>
      <c r="L23" s="197"/>
      <c r="M23" s="197"/>
      <c r="N23" s="197"/>
      <c r="O23" s="202"/>
    </row>
    <row r="24" spans="1:15" ht="63" thickTop="1" thickBot="1" x14ac:dyDescent="0.9">
      <c r="A24" s="276">
        <v>3.8999999999999999E-5</v>
      </c>
      <c r="B24" s="276"/>
      <c r="C24" s="58" t="s">
        <v>0</v>
      </c>
      <c r="E24" s="200" t="s">
        <v>371</v>
      </c>
      <c r="F24" s="197"/>
      <c r="G24" s="197" t="s">
        <v>372</v>
      </c>
      <c r="H24" s="197" t="s">
        <v>373</v>
      </c>
      <c r="I24" s="197" t="s">
        <v>374</v>
      </c>
      <c r="J24" s="197" t="s">
        <v>375</v>
      </c>
      <c r="K24" s="197" t="s">
        <v>376</v>
      </c>
      <c r="L24" s="197" t="s">
        <v>377</v>
      </c>
      <c r="M24" s="197" t="s">
        <v>378</v>
      </c>
      <c r="N24" s="197" t="s">
        <v>379</v>
      </c>
      <c r="O24" s="202" t="s">
        <v>380</v>
      </c>
    </row>
    <row r="25" spans="1:15" ht="28.5" customHeight="1" thickTop="1" thickBot="1" x14ac:dyDescent="0.9">
      <c r="A25" s="274" t="s">
        <v>11</v>
      </c>
      <c r="B25" s="274"/>
      <c r="C25" s="274"/>
      <c r="E25" s="203">
        <v>4.0972222222222222E-2</v>
      </c>
      <c r="F25" s="197"/>
      <c r="G25" s="197"/>
      <c r="H25" s="197"/>
      <c r="I25" s="197"/>
      <c r="J25" s="197"/>
      <c r="K25" s="197"/>
      <c r="L25" s="197"/>
      <c r="M25" s="197"/>
      <c r="N25" s="197"/>
      <c r="O25" s="202"/>
    </row>
    <row r="26" spans="1:15" ht="63" thickTop="1" thickBot="1" x14ac:dyDescent="0.9">
      <c r="A26" s="276">
        <v>2.5000000000000001E-2</v>
      </c>
      <c r="B26" s="276"/>
      <c r="C26" s="58" t="s">
        <v>0</v>
      </c>
      <c r="E26" s="200"/>
      <c r="F26" s="197" t="s">
        <v>381</v>
      </c>
      <c r="G26" s="197">
        <v>1</v>
      </c>
      <c r="H26" s="197">
        <v>0.86982999999999999</v>
      </c>
      <c r="I26" s="197">
        <v>0.68777999999999995</v>
      </c>
      <c r="J26" s="197">
        <v>66.516800000000003</v>
      </c>
      <c r="K26" s="197">
        <v>1.33138</v>
      </c>
      <c r="L26" s="197">
        <v>1.2702500000000001</v>
      </c>
      <c r="M26" s="197">
        <v>14.7104</v>
      </c>
      <c r="N26" s="197">
        <v>1.4475899999999999</v>
      </c>
      <c r="O26" s="202">
        <v>106.89700000000001</v>
      </c>
    </row>
    <row r="27" spans="1:15" ht="28.5" customHeight="1" thickTop="1" thickBot="1" x14ac:dyDescent="0.9">
      <c r="A27" s="274" t="s">
        <v>12</v>
      </c>
      <c r="B27" s="274"/>
      <c r="C27" s="274"/>
      <c r="E27" s="200"/>
      <c r="F27" s="197" t="s">
        <v>382</v>
      </c>
      <c r="G27" s="197">
        <v>1</v>
      </c>
      <c r="H27" s="197">
        <v>1.1496500000000001</v>
      </c>
      <c r="I27" s="197">
        <v>1.4539500000000001</v>
      </c>
      <c r="J27" s="197">
        <v>1.503E-2</v>
      </c>
      <c r="K27" s="197">
        <v>0.75109999999999999</v>
      </c>
      <c r="L27" s="197">
        <v>0.78725000000000001</v>
      </c>
      <c r="M27" s="197">
        <v>6.7979999999999999E-2</v>
      </c>
      <c r="N27" s="197">
        <v>0.69081000000000004</v>
      </c>
      <c r="O27" s="202">
        <v>9.3500000000000007E-3</v>
      </c>
    </row>
    <row r="28" spans="1:15" ht="63" thickTop="1" thickBot="1" x14ac:dyDescent="0.9">
      <c r="A28" s="276">
        <v>0.65</v>
      </c>
      <c r="B28" s="276"/>
      <c r="C28" s="58" t="s">
        <v>0</v>
      </c>
      <c r="E28" s="200"/>
      <c r="F28" s="197" t="s">
        <v>383</v>
      </c>
      <c r="G28" s="197">
        <v>1.1496500000000001</v>
      </c>
      <c r="H28" s="197">
        <v>1</v>
      </c>
      <c r="I28" s="197">
        <v>0.79071000000000002</v>
      </c>
      <c r="J28" s="197">
        <v>76.4709</v>
      </c>
      <c r="K28" s="197">
        <v>1.53061</v>
      </c>
      <c r="L28" s="197">
        <v>1.46034</v>
      </c>
      <c r="M28" s="197">
        <v>16.911799999999999</v>
      </c>
      <c r="N28" s="197">
        <v>1.66421</v>
      </c>
      <c r="O28" s="202">
        <v>122.89400000000001</v>
      </c>
    </row>
    <row r="29" spans="1:15" ht="28.5" customHeight="1" thickTop="1" thickBot="1" x14ac:dyDescent="0.9">
      <c r="A29" s="274" t="s">
        <v>13</v>
      </c>
      <c r="B29" s="274"/>
      <c r="C29" s="274"/>
      <c r="E29" s="204"/>
      <c r="F29" s="205" t="s">
        <v>382</v>
      </c>
      <c r="G29" s="205">
        <v>0.86982999999999999</v>
      </c>
      <c r="H29" s="205">
        <v>1</v>
      </c>
      <c r="I29" s="205">
        <v>1.2646900000000001</v>
      </c>
      <c r="J29" s="205">
        <v>1.308E-2</v>
      </c>
      <c r="K29" s="205">
        <v>0.65332999999999997</v>
      </c>
      <c r="L29" s="205">
        <v>0.68476999999999999</v>
      </c>
      <c r="M29" s="205">
        <v>5.9130000000000002E-2</v>
      </c>
      <c r="N29" s="205">
        <v>0.60087999999999997</v>
      </c>
      <c r="O29" s="206">
        <v>8.1399999999999997E-3</v>
      </c>
    </row>
    <row r="30" spans="1:15" ht="63" thickTop="1" thickBot="1" x14ac:dyDescent="0.9">
      <c r="A30" s="276">
        <v>0.22</v>
      </c>
      <c r="B30" s="276"/>
      <c r="C30" s="58" t="s">
        <v>0</v>
      </c>
    </row>
    <row r="31" spans="1:15" ht="28.5" customHeight="1" thickTop="1" thickBot="1" x14ac:dyDescent="0.9">
      <c r="A31" s="274" t="s">
        <v>14</v>
      </c>
      <c r="B31" s="274"/>
      <c r="C31" s="274"/>
    </row>
    <row r="32" spans="1:15" ht="62.1" thickTop="1" thickBot="1" x14ac:dyDescent="1.3">
      <c r="A32" s="280">
        <v>2.2799999999999998</v>
      </c>
      <c r="B32" s="280"/>
      <c r="C32" s="59" t="s">
        <v>0</v>
      </c>
    </row>
    <row r="33" spans="1:17" ht="28.5" customHeight="1" thickTop="1" thickBot="1" x14ac:dyDescent="0.9">
      <c r="A33" s="274" t="s">
        <v>15</v>
      </c>
      <c r="B33" s="274"/>
      <c r="C33" s="274"/>
    </row>
    <row r="34" spans="1:17" ht="63" thickTop="1" thickBot="1" x14ac:dyDescent="0.9">
      <c r="A34" s="280">
        <v>0.114</v>
      </c>
      <c r="B34" s="280"/>
      <c r="C34" s="59" t="s">
        <v>0</v>
      </c>
    </row>
    <row r="35" spans="1:17" ht="28.5" customHeight="1" thickTop="1" thickBot="1" x14ac:dyDescent="0.9">
      <c r="A35" s="274" t="s">
        <v>16</v>
      </c>
      <c r="B35" s="274"/>
      <c r="C35" s="274"/>
    </row>
    <row r="36" spans="1:17" ht="63" thickTop="1" thickBot="1" x14ac:dyDescent="0.9">
      <c r="A36" s="280">
        <v>2.7E-2</v>
      </c>
      <c r="B36" s="280"/>
      <c r="C36" s="59" t="s">
        <v>0</v>
      </c>
    </row>
    <row r="37" spans="1:17" ht="28.5" customHeight="1" thickTop="1" thickBot="1" x14ac:dyDescent="0.9">
      <c r="A37" s="274" t="s">
        <v>17</v>
      </c>
      <c r="B37" s="274"/>
      <c r="C37" s="274"/>
    </row>
    <row r="38" spans="1:17" ht="63" thickTop="1" thickBot="1" x14ac:dyDescent="0.9">
      <c r="A38" s="280">
        <f>J29</f>
        <v>1.308E-2</v>
      </c>
      <c r="B38" s="280"/>
      <c r="C38" s="59" t="s">
        <v>0</v>
      </c>
    </row>
    <row r="39" spans="1:17" ht="28.5" customHeight="1" thickTop="1" thickBot="1" x14ac:dyDescent="0.9">
      <c r="A39" s="274" t="s">
        <v>18</v>
      </c>
      <c r="B39" s="274"/>
      <c r="C39" s="274"/>
    </row>
    <row r="40" spans="1:17" ht="63" thickTop="1" thickBot="1" x14ac:dyDescent="0.9">
      <c r="A40" s="280">
        <v>0.11</v>
      </c>
      <c r="B40" s="280"/>
      <c r="C40" s="59" t="s">
        <v>0</v>
      </c>
    </row>
    <row r="41" spans="1:17" ht="28.5" customHeight="1" thickTop="1" thickBot="1" x14ac:dyDescent="0.9">
      <c r="A41" s="274" t="s">
        <v>19</v>
      </c>
      <c r="B41" s="274"/>
      <c r="C41" s="274"/>
    </row>
    <row r="42" spans="1:17" ht="63" thickTop="1" thickBot="1" x14ac:dyDescent="0.9">
      <c r="A42" s="280">
        <f>N29</f>
        <v>0.60087999999999997</v>
      </c>
      <c r="B42" s="280"/>
      <c r="C42" s="59" t="s">
        <v>0</v>
      </c>
    </row>
    <row r="43" spans="1:17" ht="62.25" thickTop="1" x14ac:dyDescent="0.85"/>
    <row r="45" spans="1:17" ht="62.25" thickBot="1" x14ac:dyDescent="0.9"/>
    <row r="46" spans="1:17" ht="63" thickTop="1" thickBot="1" x14ac:dyDescent="0.9">
      <c r="A46" s="262" t="s">
        <v>316</v>
      </c>
      <c r="B46" s="263"/>
      <c r="C46" s="263"/>
      <c r="D46" s="263"/>
      <c r="E46" s="263"/>
      <c r="F46" s="263"/>
      <c r="G46" s="263"/>
      <c r="H46" s="263"/>
      <c r="I46" s="263"/>
      <c r="J46" s="263"/>
      <c r="K46" s="263"/>
      <c r="L46" s="263"/>
      <c r="M46" s="264"/>
    </row>
    <row r="47" spans="1:17" ht="91.5" thickTop="1" thickBot="1" x14ac:dyDescent="0.3">
      <c r="A47" s="182" t="s">
        <v>53</v>
      </c>
      <c r="B47" s="124" t="s">
        <v>80</v>
      </c>
      <c r="C47" s="124" t="s">
        <v>81</v>
      </c>
      <c r="D47" s="124" t="s">
        <v>82</v>
      </c>
      <c r="E47" s="124" t="s">
        <v>83</v>
      </c>
      <c r="F47" s="124" t="s">
        <v>84</v>
      </c>
      <c r="G47" s="124" t="s">
        <v>85</v>
      </c>
      <c r="H47" s="124" t="s">
        <v>86</v>
      </c>
      <c r="I47" s="125" t="s">
        <v>87</v>
      </c>
      <c r="J47" s="125" t="s">
        <v>88</v>
      </c>
      <c r="K47" s="126" t="s">
        <v>30</v>
      </c>
      <c r="L47" s="126" t="s">
        <v>89</v>
      </c>
      <c r="M47" s="183" t="s">
        <v>31</v>
      </c>
      <c r="Q47" s="193" t="s">
        <v>362</v>
      </c>
    </row>
    <row r="48" spans="1:17" ht="62.25" thickTop="1" x14ac:dyDescent="0.85">
      <c r="A48" s="184" t="s">
        <v>64</v>
      </c>
      <c r="B48" s="147">
        <v>955</v>
      </c>
      <c r="C48" s="148">
        <v>1362</v>
      </c>
      <c r="D48" s="149">
        <v>1362</v>
      </c>
      <c r="E48" s="147">
        <v>0</v>
      </c>
      <c r="F48" s="149">
        <v>0</v>
      </c>
      <c r="G48" s="147">
        <v>0</v>
      </c>
      <c r="H48" s="149">
        <v>0</v>
      </c>
      <c r="I48" s="147">
        <v>0</v>
      </c>
      <c r="J48" s="159">
        <v>0</v>
      </c>
      <c r="K48" s="162" t="s">
        <v>90</v>
      </c>
      <c r="L48" s="163" t="s">
        <v>91</v>
      </c>
      <c r="M48" s="185" t="s">
        <v>92</v>
      </c>
      <c r="Q48" s="179"/>
    </row>
    <row r="49" spans="1:17" x14ac:dyDescent="0.85">
      <c r="A49" s="186" t="s">
        <v>69</v>
      </c>
      <c r="B49" s="130">
        <v>1223</v>
      </c>
      <c r="C49" s="150">
        <v>1543</v>
      </c>
      <c r="D49" s="117">
        <v>1543</v>
      </c>
      <c r="E49" s="130">
        <v>0</v>
      </c>
      <c r="F49" s="117">
        <v>0</v>
      </c>
      <c r="G49" s="130">
        <v>0</v>
      </c>
      <c r="H49" s="117">
        <v>0</v>
      </c>
      <c r="I49" s="130">
        <v>0</v>
      </c>
      <c r="J49" s="118">
        <v>0</v>
      </c>
      <c r="K49" s="121" t="s">
        <v>90</v>
      </c>
      <c r="L49" s="9" t="s">
        <v>91</v>
      </c>
      <c r="M49" s="187" t="s">
        <v>92</v>
      </c>
      <c r="Q49" s="179"/>
    </row>
    <row r="50" spans="1:17" x14ac:dyDescent="0.85">
      <c r="A50" s="186" t="s">
        <v>68</v>
      </c>
      <c r="B50" s="130">
        <v>972</v>
      </c>
      <c r="C50" s="150">
        <v>1379</v>
      </c>
      <c r="D50" s="117">
        <v>1379</v>
      </c>
      <c r="E50" s="130">
        <v>0</v>
      </c>
      <c r="F50" s="117">
        <v>0</v>
      </c>
      <c r="G50" s="130">
        <v>0</v>
      </c>
      <c r="H50" s="117">
        <v>0</v>
      </c>
      <c r="I50" s="130">
        <v>0</v>
      </c>
      <c r="J50" s="118">
        <v>0</v>
      </c>
      <c r="K50" s="121" t="s">
        <v>90</v>
      </c>
      <c r="L50" s="9" t="s">
        <v>91</v>
      </c>
      <c r="M50" s="187" t="s">
        <v>92</v>
      </c>
      <c r="Q50" s="179"/>
    </row>
    <row r="51" spans="1:17" x14ac:dyDescent="0.85">
      <c r="A51" s="186" t="s">
        <v>67</v>
      </c>
      <c r="B51" s="130">
        <v>960</v>
      </c>
      <c r="C51" s="150">
        <v>1368</v>
      </c>
      <c r="D51" s="117">
        <v>1368</v>
      </c>
      <c r="E51" s="130">
        <v>0</v>
      </c>
      <c r="F51" s="117">
        <v>0</v>
      </c>
      <c r="G51" s="130">
        <v>0</v>
      </c>
      <c r="H51" s="117">
        <v>0</v>
      </c>
      <c r="I51" s="130">
        <v>0</v>
      </c>
      <c r="J51" s="118">
        <v>0</v>
      </c>
      <c r="K51" s="121" t="s">
        <v>90</v>
      </c>
      <c r="L51" s="9" t="s">
        <v>91</v>
      </c>
      <c r="M51" s="187" t="s">
        <v>92</v>
      </c>
      <c r="Q51" s="179"/>
    </row>
    <row r="52" spans="1:17" x14ac:dyDescent="0.85">
      <c r="A52" s="186" t="s">
        <v>64</v>
      </c>
      <c r="B52" s="130">
        <v>799</v>
      </c>
      <c r="C52" s="150">
        <v>1051</v>
      </c>
      <c r="D52" s="117">
        <v>1051</v>
      </c>
      <c r="E52" s="130">
        <v>0</v>
      </c>
      <c r="F52" s="117">
        <v>0</v>
      </c>
      <c r="G52" s="130">
        <v>0</v>
      </c>
      <c r="H52" s="117">
        <v>0</v>
      </c>
      <c r="I52" s="130">
        <v>0</v>
      </c>
      <c r="J52" s="118">
        <v>0</v>
      </c>
      <c r="K52" s="121" t="s">
        <v>90</v>
      </c>
      <c r="L52" s="9" t="s">
        <v>91</v>
      </c>
      <c r="M52" s="187" t="s">
        <v>93</v>
      </c>
      <c r="Q52" s="179"/>
    </row>
    <row r="53" spans="1:17" x14ac:dyDescent="0.85">
      <c r="A53" s="186" t="s">
        <v>69</v>
      </c>
      <c r="B53" s="130">
        <v>963</v>
      </c>
      <c r="C53" s="150">
        <v>1053</v>
      </c>
      <c r="D53" s="117">
        <v>1053</v>
      </c>
      <c r="E53" s="130">
        <v>0</v>
      </c>
      <c r="F53" s="117">
        <v>0</v>
      </c>
      <c r="G53" s="130">
        <v>0</v>
      </c>
      <c r="H53" s="117">
        <v>0</v>
      </c>
      <c r="I53" s="130">
        <v>0</v>
      </c>
      <c r="J53" s="118">
        <v>0</v>
      </c>
      <c r="K53" s="121" t="s">
        <v>90</v>
      </c>
      <c r="L53" s="9" t="s">
        <v>91</v>
      </c>
      <c r="M53" s="187" t="s">
        <v>93</v>
      </c>
      <c r="Q53" s="179"/>
    </row>
    <row r="54" spans="1:17" x14ac:dyDescent="0.85">
      <c r="A54" s="186" t="s">
        <v>68</v>
      </c>
      <c r="B54" s="130">
        <v>816</v>
      </c>
      <c r="C54" s="150">
        <v>1069</v>
      </c>
      <c r="D54" s="117">
        <v>1069</v>
      </c>
      <c r="E54" s="130">
        <v>0</v>
      </c>
      <c r="F54" s="117">
        <v>0</v>
      </c>
      <c r="G54" s="130">
        <v>0</v>
      </c>
      <c r="H54" s="117">
        <v>0</v>
      </c>
      <c r="I54" s="130">
        <v>0</v>
      </c>
      <c r="J54" s="118">
        <v>0</v>
      </c>
      <c r="K54" s="121" t="s">
        <v>90</v>
      </c>
      <c r="L54" s="9" t="s">
        <v>91</v>
      </c>
      <c r="M54" s="187" t="s">
        <v>93</v>
      </c>
      <c r="Q54" s="179"/>
    </row>
    <row r="55" spans="1:17" ht="20.25" x14ac:dyDescent="0.25">
      <c r="A55" s="186" t="s">
        <v>67</v>
      </c>
      <c r="B55" s="130">
        <v>805</v>
      </c>
      <c r="C55" s="150">
        <v>1057</v>
      </c>
      <c r="D55" s="117">
        <v>1057</v>
      </c>
      <c r="E55" s="130">
        <v>0</v>
      </c>
      <c r="F55" s="117">
        <v>0</v>
      </c>
      <c r="G55" s="130">
        <v>0</v>
      </c>
      <c r="H55" s="117">
        <v>0</v>
      </c>
      <c r="I55" s="130">
        <v>0</v>
      </c>
      <c r="J55" s="118">
        <v>0</v>
      </c>
      <c r="K55" s="121" t="s">
        <v>90</v>
      </c>
      <c r="L55" s="9" t="s">
        <v>91</v>
      </c>
      <c r="M55" s="187" t="s">
        <v>93</v>
      </c>
      <c r="Q55" s="281" t="s">
        <v>317</v>
      </c>
    </row>
    <row r="56" spans="1:17" ht="40.5" x14ac:dyDescent="0.25">
      <c r="A56" s="186" t="s">
        <v>64</v>
      </c>
      <c r="B56" s="130">
        <v>990</v>
      </c>
      <c r="C56" s="150">
        <v>1370</v>
      </c>
      <c r="D56" s="117">
        <v>1370</v>
      </c>
      <c r="E56" s="130">
        <v>0</v>
      </c>
      <c r="F56" s="117">
        <v>0</v>
      </c>
      <c r="G56" s="130">
        <v>0</v>
      </c>
      <c r="H56" s="117">
        <v>0</v>
      </c>
      <c r="I56" s="130">
        <v>0</v>
      </c>
      <c r="J56" s="117">
        <v>215</v>
      </c>
      <c r="K56" s="121" t="s">
        <v>94</v>
      </c>
      <c r="L56" s="9" t="s">
        <v>95</v>
      </c>
      <c r="M56" s="187" t="s">
        <v>96</v>
      </c>
      <c r="Q56" s="281"/>
    </row>
    <row r="57" spans="1:17" ht="40.5" x14ac:dyDescent="0.25">
      <c r="A57" s="186" t="s">
        <v>69</v>
      </c>
      <c r="B57" s="130">
        <v>1234</v>
      </c>
      <c r="C57" s="150">
        <v>1952</v>
      </c>
      <c r="D57" s="117">
        <v>1952</v>
      </c>
      <c r="E57" s="130">
        <v>0</v>
      </c>
      <c r="F57" s="117">
        <v>0</v>
      </c>
      <c r="G57" s="130">
        <v>0</v>
      </c>
      <c r="H57" s="117">
        <v>0</v>
      </c>
      <c r="I57" s="130">
        <v>0</v>
      </c>
      <c r="J57" s="117">
        <v>215</v>
      </c>
      <c r="K57" s="121" t="s">
        <v>94</v>
      </c>
      <c r="L57" s="9" t="s">
        <v>95</v>
      </c>
      <c r="M57" s="187" t="s">
        <v>96</v>
      </c>
      <c r="Q57" s="281"/>
    </row>
    <row r="58" spans="1:17" x14ac:dyDescent="0.25">
      <c r="A58" s="186" t="s">
        <v>68</v>
      </c>
      <c r="B58" s="130">
        <v>1005</v>
      </c>
      <c r="C58" s="150">
        <v>1385</v>
      </c>
      <c r="D58" s="117">
        <v>1385</v>
      </c>
      <c r="E58" s="130">
        <v>0</v>
      </c>
      <c r="F58" s="117">
        <v>0</v>
      </c>
      <c r="G58" s="130">
        <v>0</v>
      </c>
      <c r="H58" s="117">
        <v>0</v>
      </c>
      <c r="I58" s="130">
        <v>0</v>
      </c>
      <c r="J58" s="117">
        <v>215</v>
      </c>
      <c r="K58" s="121" t="s">
        <v>94</v>
      </c>
      <c r="L58" s="9" t="s">
        <v>95</v>
      </c>
      <c r="M58" s="187" t="s">
        <v>96</v>
      </c>
      <c r="Q58" s="180"/>
    </row>
    <row r="59" spans="1:17" x14ac:dyDescent="0.25">
      <c r="A59" s="186" t="s">
        <v>67</v>
      </c>
      <c r="B59" s="130">
        <v>920</v>
      </c>
      <c r="C59" s="150">
        <v>1325</v>
      </c>
      <c r="D59" s="117">
        <v>1325</v>
      </c>
      <c r="E59" s="130">
        <v>0</v>
      </c>
      <c r="F59" s="117">
        <v>0</v>
      </c>
      <c r="G59" s="130">
        <v>0</v>
      </c>
      <c r="H59" s="117">
        <v>0</v>
      </c>
      <c r="I59" s="130">
        <v>0</v>
      </c>
      <c r="J59" s="117">
        <v>215</v>
      </c>
      <c r="K59" s="121" t="s">
        <v>94</v>
      </c>
      <c r="L59" s="9" t="s">
        <v>95</v>
      </c>
      <c r="M59" s="187" t="s">
        <v>96</v>
      </c>
      <c r="Q59" s="180"/>
    </row>
    <row r="60" spans="1:17" ht="20.25" x14ac:dyDescent="0.25">
      <c r="A60" s="186" t="s">
        <v>64</v>
      </c>
      <c r="B60" s="130">
        <v>1290</v>
      </c>
      <c r="C60" s="150">
        <v>1970</v>
      </c>
      <c r="D60" s="117">
        <v>1970</v>
      </c>
      <c r="E60" s="130">
        <v>0</v>
      </c>
      <c r="F60" s="117">
        <v>0</v>
      </c>
      <c r="G60" s="130">
        <v>0</v>
      </c>
      <c r="H60" s="117">
        <v>0</v>
      </c>
      <c r="I60" s="130">
        <v>0</v>
      </c>
      <c r="J60" s="117">
        <v>215</v>
      </c>
      <c r="K60" s="121" t="s">
        <v>94</v>
      </c>
      <c r="L60" s="9" t="s">
        <v>95</v>
      </c>
      <c r="M60" s="187" t="s">
        <v>97</v>
      </c>
      <c r="Q60" s="282" t="s">
        <v>318</v>
      </c>
    </row>
    <row r="61" spans="1:17" ht="20.25" x14ac:dyDescent="0.25">
      <c r="A61" s="186" t="s">
        <v>69</v>
      </c>
      <c r="B61" s="130">
        <v>1534</v>
      </c>
      <c r="C61" s="150">
        <v>2552</v>
      </c>
      <c r="D61" s="117">
        <v>2552</v>
      </c>
      <c r="E61" s="130">
        <v>0</v>
      </c>
      <c r="F61" s="117">
        <v>0</v>
      </c>
      <c r="G61" s="130">
        <v>0</v>
      </c>
      <c r="H61" s="117">
        <v>0</v>
      </c>
      <c r="I61" s="130">
        <v>0</v>
      </c>
      <c r="J61" s="117">
        <v>215</v>
      </c>
      <c r="K61" s="121" t="s">
        <v>94</v>
      </c>
      <c r="L61" s="9" t="s">
        <v>95</v>
      </c>
      <c r="M61" s="187" t="s">
        <v>97</v>
      </c>
      <c r="Q61" s="282"/>
    </row>
    <row r="62" spans="1:17" ht="20.25" x14ac:dyDescent="0.25">
      <c r="A62" s="186" t="s">
        <v>68</v>
      </c>
      <c r="B62" s="130">
        <v>1305</v>
      </c>
      <c r="C62" s="150">
        <v>1985</v>
      </c>
      <c r="D62" s="117">
        <v>1985</v>
      </c>
      <c r="E62" s="130">
        <v>0</v>
      </c>
      <c r="F62" s="117">
        <v>0</v>
      </c>
      <c r="G62" s="130">
        <v>0</v>
      </c>
      <c r="H62" s="117">
        <v>0</v>
      </c>
      <c r="I62" s="130">
        <v>0</v>
      </c>
      <c r="J62" s="117">
        <v>215</v>
      </c>
      <c r="K62" s="121" t="s">
        <v>94</v>
      </c>
      <c r="L62" s="9" t="s">
        <v>95</v>
      </c>
      <c r="M62" s="187" t="s">
        <v>97</v>
      </c>
      <c r="Q62" s="282"/>
    </row>
    <row r="63" spans="1:17" x14ac:dyDescent="0.25">
      <c r="A63" s="186" t="s">
        <v>67</v>
      </c>
      <c r="B63" s="130">
        <v>1320</v>
      </c>
      <c r="C63" s="150">
        <v>2025</v>
      </c>
      <c r="D63" s="117">
        <v>2025</v>
      </c>
      <c r="E63" s="130">
        <v>0</v>
      </c>
      <c r="F63" s="117">
        <v>0</v>
      </c>
      <c r="G63" s="130">
        <v>0</v>
      </c>
      <c r="H63" s="117">
        <v>0</v>
      </c>
      <c r="I63" s="130">
        <v>0</v>
      </c>
      <c r="J63" s="117">
        <v>215</v>
      </c>
      <c r="K63" s="121" t="s">
        <v>94</v>
      </c>
      <c r="L63" s="9" t="s">
        <v>95</v>
      </c>
      <c r="M63" s="187" t="s">
        <v>97</v>
      </c>
      <c r="Q63" s="180"/>
    </row>
    <row r="64" spans="1:17" x14ac:dyDescent="0.25">
      <c r="A64" s="186" t="s">
        <v>64</v>
      </c>
      <c r="B64" s="130">
        <v>1853</v>
      </c>
      <c r="C64" s="150">
        <v>3131</v>
      </c>
      <c r="D64" s="117">
        <v>3231</v>
      </c>
      <c r="E64" s="130">
        <v>0</v>
      </c>
      <c r="F64" s="117">
        <v>0</v>
      </c>
      <c r="G64" s="130">
        <v>0</v>
      </c>
      <c r="H64" s="117">
        <v>0</v>
      </c>
      <c r="I64" s="129">
        <v>80</v>
      </c>
      <c r="J64" s="119">
        <v>430</v>
      </c>
      <c r="K64" s="121" t="s">
        <v>98</v>
      </c>
      <c r="L64" s="9" t="s">
        <v>99</v>
      </c>
      <c r="M64" s="187" t="s">
        <v>100</v>
      </c>
      <c r="Q64" s="180"/>
    </row>
    <row r="65" spans="1:17" ht="20.25" x14ac:dyDescent="0.25">
      <c r="A65" s="186" t="s">
        <v>69</v>
      </c>
      <c r="B65" s="130">
        <v>1727</v>
      </c>
      <c r="C65" s="150">
        <v>2978</v>
      </c>
      <c r="D65" s="117">
        <v>2978</v>
      </c>
      <c r="E65" s="130">
        <v>0</v>
      </c>
      <c r="F65" s="117">
        <v>0</v>
      </c>
      <c r="G65" s="130">
        <v>0</v>
      </c>
      <c r="H65" s="117">
        <v>0</v>
      </c>
      <c r="I65" s="129">
        <v>80</v>
      </c>
      <c r="J65" s="119">
        <v>430</v>
      </c>
      <c r="K65" s="121" t="s">
        <v>98</v>
      </c>
      <c r="L65" s="9" t="s">
        <v>99</v>
      </c>
      <c r="M65" s="187" t="s">
        <v>100</v>
      </c>
      <c r="Q65" s="283" t="s">
        <v>358</v>
      </c>
    </row>
    <row r="66" spans="1:17" ht="20.25" x14ac:dyDescent="0.25">
      <c r="A66" s="186" t="s">
        <v>68</v>
      </c>
      <c r="B66" s="130">
        <v>1770</v>
      </c>
      <c r="C66" s="150">
        <v>3048</v>
      </c>
      <c r="D66" s="117">
        <v>3148</v>
      </c>
      <c r="E66" s="130">
        <v>0</v>
      </c>
      <c r="F66" s="117">
        <v>0</v>
      </c>
      <c r="G66" s="130">
        <v>0</v>
      </c>
      <c r="H66" s="117">
        <v>0</v>
      </c>
      <c r="I66" s="129">
        <v>80</v>
      </c>
      <c r="J66" s="119">
        <v>430</v>
      </c>
      <c r="K66" s="121" t="s">
        <v>98</v>
      </c>
      <c r="L66" s="9" t="s">
        <v>99</v>
      </c>
      <c r="M66" s="187" t="s">
        <v>100</v>
      </c>
      <c r="Q66" s="283"/>
    </row>
    <row r="67" spans="1:17" ht="20.25" x14ac:dyDescent="0.25">
      <c r="A67" s="186" t="s">
        <v>67</v>
      </c>
      <c r="B67" s="130">
        <v>1859</v>
      </c>
      <c r="C67" s="150">
        <v>3137</v>
      </c>
      <c r="D67" s="117">
        <v>3237</v>
      </c>
      <c r="E67" s="130">
        <v>0</v>
      </c>
      <c r="F67" s="117">
        <v>0</v>
      </c>
      <c r="G67" s="130">
        <v>0</v>
      </c>
      <c r="H67" s="117">
        <v>0</v>
      </c>
      <c r="I67" s="129">
        <v>80</v>
      </c>
      <c r="J67" s="119">
        <v>430</v>
      </c>
      <c r="K67" s="121" t="s">
        <v>98</v>
      </c>
      <c r="L67" s="9" t="s">
        <v>99</v>
      </c>
      <c r="M67" s="187" t="s">
        <v>100</v>
      </c>
      <c r="Q67" s="283"/>
    </row>
    <row r="68" spans="1:17" ht="20.25" x14ac:dyDescent="0.25">
      <c r="A68" s="186" t="s">
        <v>64</v>
      </c>
      <c r="B68" s="130">
        <v>1961</v>
      </c>
      <c r="C68" s="150">
        <v>3446</v>
      </c>
      <c r="D68" s="117">
        <v>3446</v>
      </c>
      <c r="E68" s="130">
        <v>0</v>
      </c>
      <c r="F68" s="117">
        <v>0</v>
      </c>
      <c r="G68" s="130">
        <v>0</v>
      </c>
      <c r="H68" s="117">
        <v>0</v>
      </c>
      <c r="I68" s="129">
        <v>80</v>
      </c>
      <c r="J68" s="119">
        <v>430</v>
      </c>
      <c r="K68" s="121" t="s">
        <v>98</v>
      </c>
      <c r="L68" s="9" t="s">
        <v>99</v>
      </c>
      <c r="M68" s="187" t="s">
        <v>101</v>
      </c>
      <c r="Q68" s="283"/>
    </row>
    <row r="69" spans="1:17" x14ac:dyDescent="0.25">
      <c r="A69" s="186" t="s">
        <v>69</v>
      </c>
      <c r="B69" s="130">
        <v>1935</v>
      </c>
      <c r="C69" s="150">
        <v>3393</v>
      </c>
      <c r="D69" s="117">
        <v>3393</v>
      </c>
      <c r="E69" s="130">
        <v>0</v>
      </c>
      <c r="F69" s="117">
        <v>0</v>
      </c>
      <c r="G69" s="130">
        <v>0</v>
      </c>
      <c r="H69" s="117">
        <v>0</v>
      </c>
      <c r="I69" s="129">
        <v>80</v>
      </c>
      <c r="J69" s="119">
        <v>430</v>
      </c>
      <c r="K69" s="121" t="s">
        <v>98</v>
      </c>
      <c r="L69" s="9" t="s">
        <v>99</v>
      </c>
      <c r="M69" s="187" t="s">
        <v>101</v>
      </c>
      <c r="Q69" s="180"/>
    </row>
    <row r="70" spans="1:17" x14ac:dyDescent="0.25">
      <c r="A70" s="186" t="s">
        <v>68</v>
      </c>
      <c r="B70" s="130">
        <v>1878</v>
      </c>
      <c r="C70" s="150">
        <v>3163</v>
      </c>
      <c r="D70" s="117">
        <v>3163</v>
      </c>
      <c r="E70" s="130">
        <v>0</v>
      </c>
      <c r="F70" s="117">
        <v>0</v>
      </c>
      <c r="G70" s="130">
        <v>0</v>
      </c>
      <c r="H70" s="117">
        <v>0</v>
      </c>
      <c r="I70" s="129">
        <v>80</v>
      </c>
      <c r="J70" s="119">
        <v>430</v>
      </c>
      <c r="K70" s="121" t="s">
        <v>98</v>
      </c>
      <c r="L70" s="9" t="s">
        <v>99</v>
      </c>
      <c r="M70" s="187" t="s">
        <v>101</v>
      </c>
      <c r="Q70" s="180"/>
    </row>
    <row r="71" spans="1:17" ht="20.25" x14ac:dyDescent="0.25">
      <c r="A71" s="186" t="s">
        <v>67</v>
      </c>
      <c r="B71" s="130">
        <v>1866</v>
      </c>
      <c r="C71" s="150">
        <v>3152</v>
      </c>
      <c r="D71" s="117">
        <v>3152</v>
      </c>
      <c r="E71" s="130">
        <v>0</v>
      </c>
      <c r="F71" s="117">
        <v>0</v>
      </c>
      <c r="G71" s="130">
        <v>0</v>
      </c>
      <c r="H71" s="117">
        <v>0</v>
      </c>
      <c r="I71" s="129">
        <v>80</v>
      </c>
      <c r="J71" s="119">
        <v>430</v>
      </c>
      <c r="K71" s="121" t="s">
        <v>98</v>
      </c>
      <c r="L71" s="9" t="s">
        <v>99</v>
      </c>
      <c r="M71" s="187" t="s">
        <v>101</v>
      </c>
      <c r="Q71" s="284" t="s">
        <v>359</v>
      </c>
    </row>
    <row r="72" spans="1:17" ht="20.25" x14ac:dyDescent="0.25">
      <c r="A72" s="186" t="s">
        <v>64</v>
      </c>
      <c r="B72" s="130">
        <v>1853</v>
      </c>
      <c r="C72" s="150">
        <v>3131</v>
      </c>
      <c r="D72" s="117">
        <v>3231</v>
      </c>
      <c r="E72" s="130">
        <v>0</v>
      </c>
      <c r="F72" s="117">
        <v>0</v>
      </c>
      <c r="G72" s="130">
        <v>0</v>
      </c>
      <c r="H72" s="117">
        <v>0</v>
      </c>
      <c r="I72" s="129">
        <v>80</v>
      </c>
      <c r="J72" s="119">
        <v>430</v>
      </c>
      <c r="K72" s="121" t="s">
        <v>98</v>
      </c>
      <c r="L72" s="9" t="s">
        <v>99</v>
      </c>
      <c r="M72" s="187" t="s">
        <v>102</v>
      </c>
      <c r="Q72" s="285"/>
    </row>
    <row r="73" spans="1:17" ht="20.25" x14ac:dyDescent="0.25">
      <c r="A73" s="186" t="s">
        <v>69</v>
      </c>
      <c r="B73" s="130">
        <v>1727</v>
      </c>
      <c r="C73" s="150">
        <v>2978</v>
      </c>
      <c r="D73" s="117">
        <v>2978</v>
      </c>
      <c r="E73" s="130">
        <v>4078</v>
      </c>
      <c r="F73" s="117">
        <v>2427</v>
      </c>
      <c r="G73" s="130">
        <v>0</v>
      </c>
      <c r="H73" s="117">
        <v>0</v>
      </c>
      <c r="I73" s="129">
        <v>80</v>
      </c>
      <c r="J73" s="119">
        <v>430</v>
      </c>
      <c r="K73" s="121" t="s">
        <v>98</v>
      </c>
      <c r="L73" s="9" t="s">
        <v>99</v>
      </c>
      <c r="M73" s="187" t="s">
        <v>102</v>
      </c>
      <c r="Q73" s="285"/>
    </row>
    <row r="74" spans="1:17" ht="20.25" x14ac:dyDescent="0.25">
      <c r="A74" s="186" t="s">
        <v>68</v>
      </c>
      <c r="B74" s="130">
        <v>1870</v>
      </c>
      <c r="C74" s="150">
        <v>3148</v>
      </c>
      <c r="D74" s="117">
        <v>3248</v>
      </c>
      <c r="E74" s="130">
        <v>0</v>
      </c>
      <c r="F74" s="117">
        <v>0</v>
      </c>
      <c r="G74" s="130">
        <v>0</v>
      </c>
      <c r="H74" s="117">
        <v>0</v>
      </c>
      <c r="I74" s="129">
        <v>80</v>
      </c>
      <c r="J74" s="119">
        <v>430</v>
      </c>
      <c r="K74" s="121" t="s">
        <v>98</v>
      </c>
      <c r="L74" s="9" t="s">
        <v>99</v>
      </c>
      <c r="M74" s="187" t="s">
        <v>102</v>
      </c>
      <c r="Q74" s="285"/>
    </row>
    <row r="75" spans="1:17" x14ac:dyDescent="0.85">
      <c r="A75" s="186" t="s">
        <v>67</v>
      </c>
      <c r="B75" s="130">
        <v>1860</v>
      </c>
      <c r="C75" s="150">
        <v>3137</v>
      </c>
      <c r="D75" s="117">
        <v>3237</v>
      </c>
      <c r="E75" s="130">
        <v>0</v>
      </c>
      <c r="F75" s="117">
        <v>0</v>
      </c>
      <c r="G75" s="130">
        <v>0</v>
      </c>
      <c r="H75" s="117">
        <v>0</v>
      </c>
      <c r="I75" s="129">
        <v>80</v>
      </c>
      <c r="J75" s="119">
        <v>430</v>
      </c>
      <c r="K75" s="121" t="s">
        <v>98</v>
      </c>
      <c r="L75" s="9" t="s">
        <v>99</v>
      </c>
      <c r="M75" s="187" t="s">
        <v>102</v>
      </c>
      <c r="Q75" s="179"/>
    </row>
    <row r="76" spans="1:17" x14ac:dyDescent="0.85">
      <c r="A76" s="186" t="s">
        <v>64</v>
      </c>
      <c r="B76" s="130">
        <v>1881</v>
      </c>
      <c r="C76" s="150">
        <v>3188</v>
      </c>
      <c r="D76" s="117">
        <v>3288</v>
      </c>
      <c r="E76" s="130">
        <v>0</v>
      </c>
      <c r="F76" s="117">
        <v>0</v>
      </c>
      <c r="G76" s="130">
        <v>0</v>
      </c>
      <c r="H76" s="117">
        <v>0</v>
      </c>
      <c r="I76" s="129">
        <v>80</v>
      </c>
      <c r="J76" s="119">
        <v>430</v>
      </c>
      <c r="K76" s="121" t="s">
        <v>98</v>
      </c>
      <c r="L76" s="9" t="s">
        <v>99</v>
      </c>
      <c r="M76" s="187" t="s">
        <v>104</v>
      </c>
      <c r="Q76" s="179"/>
    </row>
    <row r="77" spans="1:17" x14ac:dyDescent="0.85">
      <c r="A77" s="186" t="s">
        <v>69</v>
      </c>
      <c r="B77" s="130">
        <v>1755</v>
      </c>
      <c r="C77" s="150">
        <v>3034</v>
      </c>
      <c r="D77" s="117">
        <v>3034</v>
      </c>
      <c r="E77" s="130">
        <v>4134</v>
      </c>
      <c r="F77" s="117">
        <v>2455</v>
      </c>
      <c r="G77" s="130">
        <v>0</v>
      </c>
      <c r="H77" s="117">
        <v>0</v>
      </c>
      <c r="I77" s="130">
        <v>80</v>
      </c>
      <c r="J77" s="119">
        <v>430</v>
      </c>
      <c r="K77" s="121" t="s">
        <v>98</v>
      </c>
      <c r="L77" s="9" t="s">
        <v>99</v>
      </c>
      <c r="M77" s="187" t="s">
        <v>104</v>
      </c>
      <c r="Q77" s="179"/>
    </row>
    <row r="78" spans="1:17" x14ac:dyDescent="0.85">
      <c r="A78" s="186" t="s">
        <v>68</v>
      </c>
      <c r="B78" s="130">
        <v>1898</v>
      </c>
      <c r="C78" s="150">
        <v>3205</v>
      </c>
      <c r="D78" s="117">
        <v>3305</v>
      </c>
      <c r="E78" s="130">
        <v>0</v>
      </c>
      <c r="F78" s="117">
        <v>0</v>
      </c>
      <c r="G78" s="130">
        <v>0</v>
      </c>
      <c r="H78" s="117">
        <v>0</v>
      </c>
      <c r="I78" s="130">
        <v>80</v>
      </c>
      <c r="J78" s="119">
        <v>430</v>
      </c>
      <c r="K78" s="121" t="s">
        <v>98</v>
      </c>
      <c r="L78" s="9" t="s">
        <v>99</v>
      </c>
      <c r="M78" s="187" t="s">
        <v>104</v>
      </c>
      <c r="Q78" s="179"/>
    </row>
    <row r="79" spans="1:17" x14ac:dyDescent="0.85">
      <c r="A79" s="186" t="s">
        <v>67</v>
      </c>
      <c r="B79" s="130">
        <v>1887</v>
      </c>
      <c r="C79" s="150">
        <v>3193</v>
      </c>
      <c r="D79" s="117">
        <v>3293</v>
      </c>
      <c r="E79" s="130">
        <v>0</v>
      </c>
      <c r="F79" s="117">
        <v>0</v>
      </c>
      <c r="G79" s="130">
        <v>0</v>
      </c>
      <c r="H79" s="117">
        <v>0</v>
      </c>
      <c r="I79" s="130">
        <v>80</v>
      </c>
      <c r="J79" s="119">
        <v>430</v>
      </c>
      <c r="K79" s="121" t="s">
        <v>98</v>
      </c>
      <c r="L79" s="9" t="s">
        <v>99</v>
      </c>
      <c r="M79" s="187" t="s">
        <v>104</v>
      </c>
      <c r="Q79" s="179"/>
    </row>
    <row r="80" spans="1:17" x14ac:dyDescent="0.85">
      <c r="A80" s="186" t="s">
        <v>64</v>
      </c>
      <c r="B80" s="130">
        <v>1856</v>
      </c>
      <c r="C80" s="150">
        <v>3137</v>
      </c>
      <c r="D80" s="117">
        <v>3237</v>
      </c>
      <c r="E80" s="130">
        <v>0</v>
      </c>
      <c r="F80" s="117">
        <v>0</v>
      </c>
      <c r="G80" s="130">
        <v>0</v>
      </c>
      <c r="H80" s="117">
        <v>0</v>
      </c>
      <c r="I80" s="130">
        <v>80</v>
      </c>
      <c r="J80" s="119">
        <v>430</v>
      </c>
      <c r="K80" s="121" t="s">
        <v>98</v>
      </c>
      <c r="L80" s="9" t="s">
        <v>99</v>
      </c>
      <c r="M80" s="187" t="s">
        <v>105</v>
      </c>
      <c r="Q80" s="179"/>
    </row>
    <row r="81" spans="1:17" x14ac:dyDescent="0.85">
      <c r="A81" s="186" t="s">
        <v>69</v>
      </c>
      <c r="B81" s="130">
        <v>1730</v>
      </c>
      <c r="C81" s="150">
        <v>2984</v>
      </c>
      <c r="D81" s="117">
        <v>2984</v>
      </c>
      <c r="E81" s="130">
        <v>4084</v>
      </c>
      <c r="F81" s="117">
        <v>2430</v>
      </c>
      <c r="G81" s="130">
        <v>0</v>
      </c>
      <c r="H81" s="117">
        <v>0</v>
      </c>
      <c r="I81" s="130">
        <v>80</v>
      </c>
      <c r="J81" s="119">
        <v>430</v>
      </c>
      <c r="K81" s="121" t="s">
        <v>98</v>
      </c>
      <c r="L81" s="9" t="s">
        <v>99</v>
      </c>
      <c r="M81" s="187" t="s">
        <v>105</v>
      </c>
      <c r="Q81" s="179"/>
    </row>
    <row r="82" spans="1:17" x14ac:dyDescent="0.85">
      <c r="A82" s="186" t="s">
        <v>68</v>
      </c>
      <c r="B82" s="130">
        <v>1873</v>
      </c>
      <c r="C82" s="150">
        <v>3154</v>
      </c>
      <c r="D82" s="117">
        <v>3254</v>
      </c>
      <c r="E82" s="130">
        <v>0</v>
      </c>
      <c r="F82" s="117">
        <v>0</v>
      </c>
      <c r="G82" s="130">
        <v>0</v>
      </c>
      <c r="H82" s="117">
        <v>0</v>
      </c>
      <c r="I82" s="130">
        <v>80</v>
      </c>
      <c r="J82" s="119">
        <v>430</v>
      </c>
      <c r="K82" s="121" t="s">
        <v>98</v>
      </c>
      <c r="L82" s="9" t="s">
        <v>99</v>
      </c>
      <c r="M82" s="187" t="s">
        <v>105</v>
      </c>
      <c r="Q82" s="179"/>
    </row>
    <row r="83" spans="1:17" x14ac:dyDescent="0.85">
      <c r="A83" s="186" t="s">
        <v>67</v>
      </c>
      <c r="B83" s="130">
        <v>1862</v>
      </c>
      <c r="C83" s="150">
        <v>3143</v>
      </c>
      <c r="D83" s="117">
        <v>3243</v>
      </c>
      <c r="E83" s="130">
        <v>0</v>
      </c>
      <c r="F83" s="117">
        <v>0</v>
      </c>
      <c r="G83" s="130">
        <v>0</v>
      </c>
      <c r="H83" s="117">
        <v>0</v>
      </c>
      <c r="I83" s="130">
        <v>80</v>
      </c>
      <c r="J83" s="119">
        <v>430</v>
      </c>
      <c r="K83" s="121" t="s">
        <v>98</v>
      </c>
      <c r="L83" s="9" t="s">
        <v>99</v>
      </c>
      <c r="M83" s="187" t="s">
        <v>105</v>
      </c>
      <c r="Q83" s="179"/>
    </row>
    <row r="84" spans="1:17" x14ac:dyDescent="0.85">
      <c r="A84" s="186" t="s">
        <v>64</v>
      </c>
      <c r="B84" s="151">
        <v>847</v>
      </c>
      <c r="C84" s="152">
        <v>1209</v>
      </c>
      <c r="D84" s="115">
        <v>1209</v>
      </c>
      <c r="E84" s="151">
        <v>0</v>
      </c>
      <c r="F84" s="115">
        <v>0</v>
      </c>
      <c r="G84" s="151">
        <v>0</v>
      </c>
      <c r="H84" s="115">
        <v>0</v>
      </c>
      <c r="I84" s="128">
        <v>310</v>
      </c>
      <c r="J84" s="119">
        <v>745</v>
      </c>
      <c r="K84" s="121" t="s">
        <v>320</v>
      </c>
      <c r="L84" s="9" t="s">
        <v>107</v>
      </c>
      <c r="M84" s="187" t="s">
        <v>108</v>
      </c>
      <c r="Q84" s="179"/>
    </row>
    <row r="85" spans="1:17" x14ac:dyDescent="0.85">
      <c r="A85" s="186" t="s">
        <v>68</v>
      </c>
      <c r="B85" s="151">
        <v>862</v>
      </c>
      <c r="C85" s="152">
        <v>1224</v>
      </c>
      <c r="D85" s="115">
        <v>1224</v>
      </c>
      <c r="E85" s="151">
        <v>0</v>
      </c>
      <c r="F85" s="115">
        <v>0</v>
      </c>
      <c r="G85" s="151">
        <v>0</v>
      </c>
      <c r="H85" s="115">
        <v>0</v>
      </c>
      <c r="I85" s="128">
        <v>310</v>
      </c>
      <c r="J85" s="119">
        <v>745</v>
      </c>
      <c r="K85" s="121" t="s">
        <v>320</v>
      </c>
      <c r="L85" s="9" t="s">
        <v>107</v>
      </c>
      <c r="M85" s="187" t="s">
        <v>108</v>
      </c>
      <c r="Q85" s="179"/>
    </row>
    <row r="86" spans="1:17" x14ac:dyDescent="0.85">
      <c r="A86" s="186" t="s">
        <v>67</v>
      </c>
      <c r="B86" s="151">
        <v>877</v>
      </c>
      <c r="C86" s="152">
        <v>1264</v>
      </c>
      <c r="D86" s="115">
        <v>1264</v>
      </c>
      <c r="E86" s="151">
        <v>0</v>
      </c>
      <c r="F86" s="115">
        <v>0</v>
      </c>
      <c r="G86" s="151">
        <v>0</v>
      </c>
      <c r="H86" s="115">
        <v>0</v>
      </c>
      <c r="I86" s="128">
        <v>310</v>
      </c>
      <c r="J86" s="119">
        <v>745</v>
      </c>
      <c r="K86" s="121" t="s">
        <v>320</v>
      </c>
      <c r="L86" s="9" t="s">
        <v>107</v>
      </c>
      <c r="M86" s="187" t="s">
        <v>108</v>
      </c>
      <c r="Q86" s="179"/>
    </row>
    <row r="87" spans="1:17" x14ac:dyDescent="0.85">
      <c r="A87" s="186" t="s">
        <v>64</v>
      </c>
      <c r="B87" s="151">
        <v>781</v>
      </c>
      <c r="C87" s="152">
        <v>1143</v>
      </c>
      <c r="D87" s="115">
        <v>1143</v>
      </c>
      <c r="E87" s="151">
        <v>0</v>
      </c>
      <c r="F87" s="115">
        <v>2678</v>
      </c>
      <c r="G87" s="151">
        <v>0</v>
      </c>
      <c r="H87" s="115">
        <v>0</v>
      </c>
      <c r="I87" s="128">
        <v>310</v>
      </c>
      <c r="J87" s="119">
        <v>745</v>
      </c>
      <c r="K87" s="121" t="s">
        <v>320</v>
      </c>
      <c r="L87" s="9" t="s">
        <v>107</v>
      </c>
      <c r="M87" s="187" t="s">
        <v>109</v>
      </c>
      <c r="Q87" s="179"/>
    </row>
    <row r="88" spans="1:17" x14ac:dyDescent="0.85">
      <c r="A88" s="186" t="s">
        <v>69</v>
      </c>
      <c r="B88" s="151">
        <v>1020</v>
      </c>
      <c r="C88" s="152">
        <v>1720</v>
      </c>
      <c r="D88" s="115">
        <v>1720</v>
      </c>
      <c r="E88" s="151">
        <v>0</v>
      </c>
      <c r="F88" s="115">
        <v>0</v>
      </c>
      <c r="G88" s="151">
        <v>0</v>
      </c>
      <c r="H88" s="115">
        <v>0</v>
      </c>
      <c r="I88" s="128">
        <v>310</v>
      </c>
      <c r="J88" s="119">
        <v>745</v>
      </c>
      <c r="K88" s="121" t="s">
        <v>320</v>
      </c>
      <c r="L88" s="9" t="s">
        <v>107</v>
      </c>
      <c r="M88" s="187" t="s">
        <v>109</v>
      </c>
      <c r="Q88" s="179"/>
    </row>
    <row r="89" spans="1:17" x14ac:dyDescent="0.85">
      <c r="A89" s="186" t="s">
        <v>68</v>
      </c>
      <c r="B89" s="151">
        <v>796</v>
      </c>
      <c r="C89" s="152">
        <v>1158</v>
      </c>
      <c r="D89" s="115">
        <v>1158</v>
      </c>
      <c r="E89" s="151">
        <v>0</v>
      </c>
      <c r="F89" s="115">
        <v>0</v>
      </c>
      <c r="G89" s="151">
        <v>0</v>
      </c>
      <c r="H89" s="115">
        <v>0</v>
      </c>
      <c r="I89" s="128">
        <v>310</v>
      </c>
      <c r="J89" s="119">
        <v>745</v>
      </c>
      <c r="K89" s="121" t="s">
        <v>320</v>
      </c>
      <c r="L89" s="9" t="s">
        <v>107</v>
      </c>
      <c r="M89" s="187" t="s">
        <v>109</v>
      </c>
      <c r="Q89" s="179"/>
    </row>
    <row r="90" spans="1:17" x14ac:dyDescent="0.85">
      <c r="A90" s="186" t="s">
        <v>67</v>
      </c>
      <c r="B90" s="151">
        <v>811</v>
      </c>
      <c r="C90" s="152">
        <v>1198</v>
      </c>
      <c r="D90" s="115">
        <v>1198</v>
      </c>
      <c r="E90" s="151">
        <v>0</v>
      </c>
      <c r="F90" s="115">
        <v>0</v>
      </c>
      <c r="G90" s="151">
        <v>0</v>
      </c>
      <c r="H90" s="115">
        <v>0</v>
      </c>
      <c r="I90" s="128">
        <v>310</v>
      </c>
      <c r="J90" s="119">
        <v>745</v>
      </c>
      <c r="K90" s="121" t="s">
        <v>320</v>
      </c>
      <c r="L90" s="9" t="s">
        <v>107</v>
      </c>
      <c r="M90" s="187" t="s">
        <v>109</v>
      </c>
      <c r="Q90" s="179"/>
    </row>
    <row r="91" spans="1:17" x14ac:dyDescent="0.85">
      <c r="A91" s="186" t="s">
        <v>64</v>
      </c>
      <c r="B91" s="151">
        <v>845</v>
      </c>
      <c r="C91" s="152">
        <v>1207</v>
      </c>
      <c r="D91" s="115">
        <v>1207</v>
      </c>
      <c r="E91" s="151">
        <v>0</v>
      </c>
      <c r="F91" s="115">
        <v>0</v>
      </c>
      <c r="G91" s="151">
        <v>0</v>
      </c>
      <c r="H91" s="115">
        <v>0</v>
      </c>
      <c r="I91" s="128">
        <v>310</v>
      </c>
      <c r="J91" s="119">
        <v>745</v>
      </c>
      <c r="K91" s="121" t="s">
        <v>320</v>
      </c>
      <c r="L91" s="9" t="s">
        <v>107</v>
      </c>
      <c r="M91" s="187" t="s">
        <v>110</v>
      </c>
      <c r="Q91" s="179"/>
    </row>
    <row r="92" spans="1:17" x14ac:dyDescent="0.85">
      <c r="A92" s="186" t="s">
        <v>69</v>
      </c>
      <c r="B92" s="151">
        <v>1082</v>
      </c>
      <c r="C92" s="152">
        <v>1782</v>
      </c>
      <c r="D92" s="115">
        <v>1782</v>
      </c>
      <c r="E92" s="151">
        <v>0</v>
      </c>
      <c r="F92" s="115">
        <v>0</v>
      </c>
      <c r="G92" s="151">
        <v>0</v>
      </c>
      <c r="H92" s="115">
        <v>0</v>
      </c>
      <c r="I92" s="128">
        <v>310</v>
      </c>
      <c r="J92" s="119">
        <v>745</v>
      </c>
      <c r="K92" s="121" t="s">
        <v>320</v>
      </c>
      <c r="L92" s="9" t="s">
        <v>107</v>
      </c>
      <c r="M92" s="187" t="s">
        <v>110</v>
      </c>
      <c r="Q92" s="179"/>
    </row>
    <row r="93" spans="1:17" x14ac:dyDescent="0.85">
      <c r="A93" s="186" t="s">
        <v>68</v>
      </c>
      <c r="B93" s="151">
        <v>860</v>
      </c>
      <c r="C93" s="152">
        <v>1222</v>
      </c>
      <c r="D93" s="115">
        <v>1222</v>
      </c>
      <c r="E93" s="151">
        <v>0</v>
      </c>
      <c r="F93" s="115">
        <v>0</v>
      </c>
      <c r="G93" s="151">
        <v>0</v>
      </c>
      <c r="H93" s="115">
        <v>0</v>
      </c>
      <c r="I93" s="128">
        <v>310</v>
      </c>
      <c r="J93" s="119">
        <v>745</v>
      </c>
      <c r="K93" s="121" t="s">
        <v>320</v>
      </c>
      <c r="L93" s="9" t="s">
        <v>107</v>
      </c>
      <c r="M93" s="187" t="s">
        <v>110</v>
      </c>
      <c r="Q93" s="179"/>
    </row>
    <row r="94" spans="1:17" x14ac:dyDescent="0.85">
      <c r="A94" s="186" t="s">
        <v>67</v>
      </c>
      <c r="B94" s="151">
        <v>875</v>
      </c>
      <c r="C94" s="152">
        <v>1262</v>
      </c>
      <c r="D94" s="115">
        <v>1262</v>
      </c>
      <c r="E94" s="151">
        <v>0</v>
      </c>
      <c r="F94" s="115">
        <v>0</v>
      </c>
      <c r="G94" s="151">
        <v>0</v>
      </c>
      <c r="H94" s="115">
        <v>0</v>
      </c>
      <c r="I94" s="128">
        <v>310</v>
      </c>
      <c r="J94" s="119">
        <v>745</v>
      </c>
      <c r="K94" s="121" t="s">
        <v>320</v>
      </c>
      <c r="L94" s="9" t="s">
        <v>107</v>
      </c>
      <c r="M94" s="187" t="s">
        <v>110</v>
      </c>
      <c r="Q94" s="179"/>
    </row>
    <row r="95" spans="1:17" x14ac:dyDescent="0.85">
      <c r="A95" s="186" t="s">
        <v>64</v>
      </c>
      <c r="B95" s="151">
        <v>1060</v>
      </c>
      <c r="C95" s="152">
        <v>1751</v>
      </c>
      <c r="D95" s="115">
        <v>1751</v>
      </c>
      <c r="E95" s="151">
        <v>0</v>
      </c>
      <c r="F95" s="115">
        <v>0</v>
      </c>
      <c r="G95" s="151">
        <v>0</v>
      </c>
      <c r="H95" s="115">
        <v>0</v>
      </c>
      <c r="I95" s="128">
        <v>0</v>
      </c>
      <c r="J95" s="117">
        <v>85</v>
      </c>
      <c r="K95" s="121" t="s">
        <v>321</v>
      </c>
      <c r="L95" s="9" t="s">
        <v>111</v>
      </c>
      <c r="M95" s="187" t="s">
        <v>112</v>
      </c>
      <c r="Q95" s="179"/>
    </row>
    <row r="96" spans="1:17" x14ac:dyDescent="0.85">
      <c r="A96" s="186" t="s">
        <v>69</v>
      </c>
      <c r="B96" s="151">
        <v>1472</v>
      </c>
      <c r="C96" s="152">
        <v>2531</v>
      </c>
      <c r="D96" s="115">
        <v>2531</v>
      </c>
      <c r="E96" s="151">
        <v>0</v>
      </c>
      <c r="F96" s="115">
        <v>0</v>
      </c>
      <c r="G96" s="151">
        <v>0</v>
      </c>
      <c r="H96" s="115">
        <v>0</v>
      </c>
      <c r="I96" s="128">
        <v>0</v>
      </c>
      <c r="J96" s="117">
        <v>85</v>
      </c>
      <c r="K96" s="121" t="s">
        <v>321</v>
      </c>
      <c r="L96" s="9" t="s">
        <v>111</v>
      </c>
      <c r="M96" s="187" t="s">
        <v>112</v>
      </c>
      <c r="Q96" s="179"/>
    </row>
    <row r="97" spans="1:17" x14ac:dyDescent="0.85">
      <c r="A97" s="186" t="s">
        <v>68</v>
      </c>
      <c r="B97" s="151">
        <v>1075</v>
      </c>
      <c r="C97" s="152">
        <v>1766</v>
      </c>
      <c r="D97" s="115">
        <v>1766</v>
      </c>
      <c r="E97" s="151">
        <v>0</v>
      </c>
      <c r="F97" s="115">
        <v>0</v>
      </c>
      <c r="G97" s="151">
        <v>0</v>
      </c>
      <c r="H97" s="115">
        <v>0</v>
      </c>
      <c r="I97" s="128">
        <v>0</v>
      </c>
      <c r="J97" s="117">
        <v>85</v>
      </c>
      <c r="K97" s="121" t="s">
        <v>321</v>
      </c>
      <c r="L97" s="9" t="s">
        <v>111</v>
      </c>
      <c r="M97" s="187" t="s">
        <v>112</v>
      </c>
      <c r="Q97" s="179"/>
    </row>
    <row r="98" spans="1:17" x14ac:dyDescent="0.85">
      <c r="A98" s="186" t="s">
        <v>67</v>
      </c>
      <c r="B98" s="151">
        <v>1212</v>
      </c>
      <c r="C98" s="152">
        <v>1951</v>
      </c>
      <c r="D98" s="115">
        <v>1951</v>
      </c>
      <c r="E98" s="151">
        <v>0</v>
      </c>
      <c r="F98" s="115">
        <v>0</v>
      </c>
      <c r="G98" s="151">
        <v>0</v>
      </c>
      <c r="H98" s="115">
        <v>0</v>
      </c>
      <c r="I98" s="128">
        <v>0</v>
      </c>
      <c r="J98" s="117">
        <v>85</v>
      </c>
      <c r="K98" s="121" t="s">
        <v>321</v>
      </c>
      <c r="L98" s="9" t="s">
        <v>111</v>
      </c>
      <c r="M98" s="187" t="s">
        <v>112</v>
      </c>
      <c r="Q98" s="179"/>
    </row>
    <row r="99" spans="1:17" x14ac:dyDescent="0.85">
      <c r="A99" s="186" t="s">
        <v>64</v>
      </c>
      <c r="B99" s="151">
        <v>1499</v>
      </c>
      <c r="C99" s="152">
        <v>2434</v>
      </c>
      <c r="D99" s="115">
        <v>2434</v>
      </c>
      <c r="E99" s="151">
        <v>0</v>
      </c>
      <c r="F99" s="115">
        <v>0</v>
      </c>
      <c r="G99" s="151">
        <v>0</v>
      </c>
      <c r="H99" s="115">
        <v>0</v>
      </c>
      <c r="I99" s="128">
        <v>0</v>
      </c>
      <c r="J99" s="117">
        <v>85</v>
      </c>
      <c r="K99" s="121" t="s">
        <v>321</v>
      </c>
      <c r="L99" s="9" t="s">
        <v>111</v>
      </c>
      <c r="M99" s="187" t="s">
        <v>113</v>
      </c>
      <c r="Q99" s="179"/>
    </row>
    <row r="100" spans="1:17" x14ac:dyDescent="0.85">
      <c r="A100" s="186" t="s">
        <v>69</v>
      </c>
      <c r="B100" s="151">
        <v>3347</v>
      </c>
      <c r="C100" s="152">
        <v>4430</v>
      </c>
      <c r="D100" s="115">
        <v>4430</v>
      </c>
      <c r="E100" s="151">
        <v>3516</v>
      </c>
      <c r="F100" s="115">
        <v>2333</v>
      </c>
      <c r="G100" s="151">
        <v>2333</v>
      </c>
      <c r="H100" s="115">
        <v>3516</v>
      </c>
      <c r="I100" s="128">
        <v>0</v>
      </c>
      <c r="J100" s="117">
        <v>85</v>
      </c>
      <c r="K100" s="121" t="s">
        <v>321</v>
      </c>
      <c r="L100" s="9" t="s">
        <v>111</v>
      </c>
      <c r="M100" s="187" t="s">
        <v>113</v>
      </c>
      <c r="Q100" s="179"/>
    </row>
    <row r="101" spans="1:17" x14ac:dyDescent="0.85">
      <c r="A101" s="186" t="s">
        <v>68</v>
      </c>
      <c r="B101" s="151">
        <v>1514</v>
      </c>
      <c r="C101" s="152">
        <v>2449</v>
      </c>
      <c r="D101" s="115">
        <v>2449</v>
      </c>
      <c r="E101" s="151">
        <v>0</v>
      </c>
      <c r="F101" s="115">
        <v>0</v>
      </c>
      <c r="G101" s="151">
        <v>0</v>
      </c>
      <c r="H101" s="115">
        <v>0</v>
      </c>
      <c r="I101" s="128">
        <v>0</v>
      </c>
      <c r="J101" s="117">
        <v>85</v>
      </c>
      <c r="K101" s="121" t="s">
        <v>321</v>
      </c>
      <c r="L101" s="9" t="s">
        <v>111</v>
      </c>
      <c r="M101" s="187" t="s">
        <v>113</v>
      </c>
      <c r="Q101" s="179"/>
    </row>
    <row r="102" spans="1:17" x14ac:dyDescent="0.85">
      <c r="A102" s="186" t="s">
        <v>67</v>
      </c>
      <c r="B102" s="151">
        <v>1504</v>
      </c>
      <c r="C102" s="152">
        <v>2439</v>
      </c>
      <c r="D102" s="115">
        <v>2439</v>
      </c>
      <c r="E102" s="151">
        <v>0</v>
      </c>
      <c r="F102" s="115">
        <v>0</v>
      </c>
      <c r="G102" s="151">
        <v>0</v>
      </c>
      <c r="H102" s="115">
        <v>0</v>
      </c>
      <c r="I102" s="128">
        <v>0</v>
      </c>
      <c r="J102" s="117">
        <v>85</v>
      </c>
      <c r="K102" s="121" t="s">
        <v>321</v>
      </c>
      <c r="L102" s="9" t="s">
        <v>111</v>
      </c>
      <c r="M102" s="187" t="s">
        <v>113</v>
      </c>
      <c r="Q102" s="179"/>
    </row>
    <row r="103" spans="1:17" x14ac:dyDescent="0.85">
      <c r="A103" s="186" t="s">
        <v>64</v>
      </c>
      <c r="B103" s="168">
        <v>991</v>
      </c>
      <c r="C103" s="169">
        <v>1262</v>
      </c>
      <c r="D103" s="170">
        <v>2012</v>
      </c>
      <c r="E103" s="168">
        <v>0</v>
      </c>
      <c r="F103" s="170">
        <v>0</v>
      </c>
      <c r="G103" s="168">
        <v>0</v>
      </c>
      <c r="H103" s="170">
        <v>0</v>
      </c>
      <c r="I103" s="129">
        <v>400</v>
      </c>
      <c r="J103" s="119">
        <v>2700</v>
      </c>
      <c r="K103" s="121" t="s">
        <v>114</v>
      </c>
      <c r="L103" s="9" t="s">
        <v>115</v>
      </c>
      <c r="M103" s="187" t="s">
        <v>116</v>
      </c>
      <c r="Q103" s="179"/>
    </row>
    <row r="104" spans="1:17" x14ac:dyDescent="0.85">
      <c r="A104" s="186" t="s">
        <v>69</v>
      </c>
      <c r="B104" s="168">
        <v>821</v>
      </c>
      <c r="C104" s="169">
        <v>943</v>
      </c>
      <c r="D104" s="170">
        <v>943</v>
      </c>
      <c r="E104" s="168">
        <v>0</v>
      </c>
      <c r="F104" s="170">
        <v>0</v>
      </c>
      <c r="G104" s="168">
        <v>0</v>
      </c>
      <c r="H104" s="170">
        <v>0</v>
      </c>
      <c r="I104" s="129">
        <v>400</v>
      </c>
      <c r="J104" s="119">
        <v>2700</v>
      </c>
      <c r="K104" s="121" t="s">
        <v>114</v>
      </c>
      <c r="L104" s="9" t="s">
        <v>115</v>
      </c>
      <c r="M104" s="187" t="s">
        <v>116</v>
      </c>
      <c r="Q104" s="179"/>
    </row>
    <row r="105" spans="1:17" x14ac:dyDescent="0.85">
      <c r="A105" s="186" t="s">
        <v>68</v>
      </c>
      <c r="B105" s="168">
        <v>1008</v>
      </c>
      <c r="C105" s="169">
        <v>1280</v>
      </c>
      <c r="D105" s="170">
        <v>1280</v>
      </c>
      <c r="E105" s="168">
        <v>0</v>
      </c>
      <c r="F105" s="170">
        <v>0</v>
      </c>
      <c r="G105" s="168">
        <v>0</v>
      </c>
      <c r="H105" s="170">
        <v>0</v>
      </c>
      <c r="I105" s="129">
        <v>400</v>
      </c>
      <c r="J105" s="119">
        <v>2700</v>
      </c>
      <c r="K105" s="121" t="s">
        <v>114</v>
      </c>
      <c r="L105" s="9" t="s">
        <v>115</v>
      </c>
      <c r="M105" s="187" t="s">
        <v>116</v>
      </c>
      <c r="Q105" s="179"/>
    </row>
    <row r="106" spans="1:17" ht="40.5" x14ac:dyDescent="0.25">
      <c r="A106" s="186" t="s">
        <v>67</v>
      </c>
      <c r="B106" s="168">
        <v>996</v>
      </c>
      <c r="C106" s="169">
        <v>1268</v>
      </c>
      <c r="D106" s="170">
        <v>1268</v>
      </c>
      <c r="E106" s="168">
        <v>0</v>
      </c>
      <c r="F106" s="170">
        <v>0</v>
      </c>
      <c r="G106" s="168">
        <v>0</v>
      </c>
      <c r="H106" s="170">
        <v>0</v>
      </c>
      <c r="I106" s="129">
        <v>400</v>
      </c>
      <c r="J106" s="119">
        <v>2700</v>
      </c>
      <c r="K106" s="121" t="s">
        <v>114</v>
      </c>
      <c r="L106" s="9" t="s">
        <v>115</v>
      </c>
      <c r="M106" s="187" t="s">
        <v>116</v>
      </c>
      <c r="Q106" s="281" t="s">
        <v>317</v>
      </c>
    </row>
    <row r="107" spans="1:17" ht="20.25" x14ac:dyDescent="0.25">
      <c r="A107" s="186" t="s">
        <v>64</v>
      </c>
      <c r="B107" s="168">
        <v>829</v>
      </c>
      <c r="C107" s="169">
        <v>1060</v>
      </c>
      <c r="D107" s="170">
        <v>1810</v>
      </c>
      <c r="E107" s="168">
        <v>0</v>
      </c>
      <c r="F107" s="170">
        <v>0</v>
      </c>
      <c r="G107" s="168">
        <v>0</v>
      </c>
      <c r="H107" s="170">
        <v>0</v>
      </c>
      <c r="I107" s="129">
        <v>450</v>
      </c>
      <c r="J107" s="119">
        <v>1000</v>
      </c>
      <c r="K107" s="121" t="s">
        <v>114</v>
      </c>
      <c r="L107" s="9" t="s">
        <v>117</v>
      </c>
      <c r="M107" s="187" t="s">
        <v>118</v>
      </c>
      <c r="Q107" s="281"/>
    </row>
    <row r="108" spans="1:17" ht="20.25" x14ac:dyDescent="0.25">
      <c r="A108" s="186" t="s">
        <v>69</v>
      </c>
      <c r="B108" s="168">
        <v>660</v>
      </c>
      <c r="C108" s="169">
        <v>741</v>
      </c>
      <c r="D108" s="170">
        <v>741</v>
      </c>
      <c r="E108" s="168">
        <v>0</v>
      </c>
      <c r="F108" s="170">
        <v>0</v>
      </c>
      <c r="G108" s="168">
        <v>0</v>
      </c>
      <c r="H108" s="170">
        <v>0</v>
      </c>
      <c r="I108" s="129">
        <v>450</v>
      </c>
      <c r="J108" s="119">
        <v>1000</v>
      </c>
      <c r="K108" s="121" t="s">
        <v>114</v>
      </c>
      <c r="L108" s="9" t="s">
        <v>117</v>
      </c>
      <c r="M108" s="187" t="s">
        <v>118</v>
      </c>
      <c r="Q108" s="281"/>
    </row>
    <row r="109" spans="1:17" x14ac:dyDescent="0.85">
      <c r="A109" s="186" t="s">
        <v>68</v>
      </c>
      <c r="B109" s="168">
        <v>846</v>
      </c>
      <c r="C109" s="169">
        <v>1078</v>
      </c>
      <c r="D109" s="170">
        <v>1078</v>
      </c>
      <c r="E109" s="168">
        <v>0</v>
      </c>
      <c r="F109" s="170">
        <v>0</v>
      </c>
      <c r="G109" s="168">
        <v>0</v>
      </c>
      <c r="H109" s="170">
        <v>0</v>
      </c>
      <c r="I109" s="129">
        <v>450</v>
      </c>
      <c r="J109" s="119">
        <v>1000</v>
      </c>
      <c r="K109" s="121" t="s">
        <v>114</v>
      </c>
      <c r="L109" s="9" t="s">
        <v>117</v>
      </c>
      <c r="M109" s="187" t="s">
        <v>118</v>
      </c>
      <c r="Q109" s="179"/>
    </row>
    <row r="110" spans="1:17" x14ac:dyDescent="0.85">
      <c r="A110" s="186" t="s">
        <v>67</v>
      </c>
      <c r="B110" s="168">
        <v>835</v>
      </c>
      <c r="C110" s="169">
        <v>1066</v>
      </c>
      <c r="D110" s="170">
        <v>1066</v>
      </c>
      <c r="E110" s="168">
        <v>0</v>
      </c>
      <c r="F110" s="170">
        <v>0</v>
      </c>
      <c r="G110" s="168">
        <v>0</v>
      </c>
      <c r="H110" s="170">
        <v>0</v>
      </c>
      <c r="I110" s="129">
        <v>450</v>
      </c>
      <c r="J110" s="119">
        <v>1000</v>
      </c>
      <c r="K110" s="121" t="s">
        <v>114</v>
      </c>
      <c r="L110" s="9" t="s">
        <v>117</v>
      </c>
      <c r="M110" s="187" t="s">
        <v>118</v>
      </c>
      <c r="Q110" s="179"/>
    </row>
    <row r="111" spans="1:17" ht="20.25" x14ac:dyDescent="0.25">
      <c r="A111" s="186" t="s">
        <v>64</v>
      </c>
      <c r="B111" s="168">
        <v>822</v>
      </c>
      <c r="C111" s="169">
        <v>1048</v>
      </c>
      <c r="D111" s="170">
        <v>1798</v>
      </c>
      <c r="E111" s="168">
        <v>0</v>
      </c>
      <c r="F111" s="170">
        <v>0</v>
      </c>
      <c r="G111" s="168">
        <v>0</v>
      </c>
      <c r="H111" s="170">
        <v>0</v>
      </c>
      <c r="I111" s="129">
        <v>450</v>
      </c>
      <c r="J111" s="119">
        <v>1000</v>
      </c>
      <c r="K111" s="121" t="s">
        <v>114</v>
      </c>
      <c r="L111" s="9" t="s">
        <v>117</v>
      </c>
      <c r="M111" s="187" t="s">
        <v>119</v>
      </c>
      <c r="Q111" s="282" t="s">
        <v>318</v>
      </c>
    </row>
    <row r="112" spans="1:17" ht="20.25" x14ac:dyDescent="0.25">
      <c r="A112" s="186" t="s">
        <v>69</v>
      </c>
      <c r="B112" s="168">
        <v>664</v>
      </c>
      <c r="C112" s="169">
        <v>746</v>
      </c>
      <c r="D112" s="170">
        <v>746</v>
      </c>
      <c r="E112" s="168">
        <v>0</v>
      </c>
      <c r="F112" s="170">
        <v>0</v>
      </c>
      <c r="G112" s="168">
        <v>0</v>
      </c>
      <c r="H112" s="170">
        <v>0</v>
      </c>
      <c r="I112" s="129">
        <v>450</v>
      </c>
      <c r="J112" s="119">
        <v>1000</v>
      </c>
      <c r="K112" s="121" t="s">
        <v>114</v>
      </c>
      <c r="L112" s="9" t="s">
        <v>117</v>
      </c>
      <c r="M112" s="187" t="s">
        <v>119</v>
      </c>
      <c r="Q112" s="282"/>
    </row>
    <row r="113" spans="1:17" ht="20.25" x14ac:dyDescent="0.25">
      <c r="A113" s="186" t="s">
        <v>68</v>
      </c>
      <c r="B113" s="168">
        <v>839</v>
      </c>
      <c r="C113" s="169">
        <v>1065</v>
      </c>
      <c r="D113" s="170">
        <v>1065</v>
      </c>
      <c r="E113" s="168">
        <v>0</v>
      </c>
      <c r="F113" s="170">
        <v>0</v>
      </c>
      <c r="G113" s="168">
        <v>0</v>
      </c>
      <c r="H113" s="170">
        <v>0</v>
      </c>
      <c r="I113" s="129">
        <v>450</v>
      </c>
      <c r="J113" s="119">
        <v>1000</v>
      </c>
      <c r="K113" s="121" t="s">
        <v>114</v>
      </c>
      <c r="L113" s="9" t="s">
        <v>117</v>
      </c>
      <c r="M113" s="187" t="s">
        <v>119</v>
      </c>
      <c r="Q113" s="282"/>
    </row>
    <row r="114" spans="1:17" x14ac:dyDescent="0.85">
      <c r="A114" s="186" t="s">
        <v>67</v>
      </c>
      <c r="B114" s="168">
        <v>825</v>
      </c>
      <c r="C114" s="169">
        <v>1054</v>
      </c>
      <c r="D114" s="170">
        <v>1054</v>
      </c>
      <c r="E114" s="168">
        <v>0</v>
      </c>
      <c r="F114" s="170">
        <v>0</v>
      </c>
      <c r="G114" s="168">
        <v>0</v>
      </c>
      <c r="H114" s="170">
        <v>0</v>
      </c>
      <c r="I114" s="129">
        <v>450</v>
      </c>
      <c r="J114" s="119">
        <v>1000</v>
      </c>
      <c r="K114" s="121" t="s">
        <v>114</v>
      </c>
      <c r="L114" s="9" t="s">
        <v>117</v>
      </c>
      <c r="M114" s="187" t="s">
        <v>119</v>
      </c>
      <c r="Q114" s="179"/>
    </row>
    <row r="115" spans="1:17" x14ac:dyDescent="0.85">
      <c r="A115" s="186" t="s">
        <v>64</v>
      </c>
      <c r="B115" s="168">
        <v>827</v>
      </c>
      <c r="C115" s="169">
        <v>1056</v>
      </c>
      <c r="D115" s="170">
        <v>1806</v>
      </c>
      <c r="E115" s="168">
        <v>0</v>
      </c>
      <c r="F115" s="170">
        <v>0</v>
      </c>
      <c r="G115" s="168">
        <v>0</v>
      </c>
      <c r="H115" s="170">
        <v>0</v>
      </c>
      <c r="I115" s="129">
        <v>450</v>
      </c>
      <c r="J115" s="119">
        <v>1000</v>
      </c>
      <c r="K115" s="121" t="s">
        <v>114</v>
      </c>
      <c r="L115" s="9" t="s">
        <v>117</v>
      </c>
      <c r="M115" s="187" t="s">
        <v>120</v>
      </c>
      <c r="Q115" s="179"/>
    </row>
    <row r="116" spans="1:17" ht="20.25" x14ac:dyDescent="0.25">
      <c r="A116" s="186" t="s">
        <v>69</v>
      </c>
      <c r="B116" s="168">
        <v>657</v>
      </c>
      <c r="C116" s="169">
        <v>737</v>
      </c>
      <c r="D116" s="170">
        <v>737</v>
      </c>
      <c r="E116" s="168">
        <v>0</v>
      </c>
      <c r="F116" s="170">
        <v>0</v>
      </c>
      <c r="G116" s="168">
        <v>0</v>
      </c>
      <c r="H116" s="170">
        <v>0</v>
      </c>
      <c r="I116" s="129">
        <v>450</v>
      </c>
      <c r="J116" s="119">
        <v>1000</v>
      </c>
      <c r="K116" s="121" t="s">
        <v>114</v>
      </c>
      <c r="L116" s="9" t="s">
        <v>117</v>
      </c>
      <c r="M116" s="187" t="s">
        <v>120</v>
      </c>
      <c r="Q116" s="283" t="s">
        <v>358</v>
      </c>
    </row>
    <row r="117" spans="1:17" ht="20.25" x14ac:dyDescent="0.25">
      <c r="A117" s="186" t="s">
        <v>68</v>
      </c>
      <c r="B117" s="168">
        <v>844</v>
      </c>
      <c r="C117" s="169">
        <v>1074</v>
      </c>
      <c r="D117" s="170">
        <v>1074</v>
      </c>
      <c r="E117" s="168">
        <v>0</v>
      </c>
      <c r="F117" s="170">
        <v>0</v>
      </c>
      <c r="G117" s="168">
        <v>0</v>
      </c>
      <c r="H117" s="170">
        <v>0</v>
      </c>
      <c r="I117" s="129">
        <v>450</v>
      </c>
      <c r="J117" s="119">
        <v>1000</v>
      </c>
      <c r="K117" s="121" t="s">
        <v>114</v>
      </c>
      <c r="L117" s="9" t="s">
        <v>117</v>
      </c>
      <c r="M117" s="187" t="s">
        <v>120</v>
      </c>
      <c r="Q117" s="283"/>
    </row>
    <row r="118" spans="1:17" ht="20.25" x14ac:dyDescent="0.25">
      <c r="A118" s="186" t="s">
        <v>67</v>
      </c>
      <c r="B118" s="168">
        <v>832</v>
      </c>
      <c r="C118" s="169">
        <v>1062</v>
      </c>
      <c r="D118" s="170">
        <v>1062</v>
      </c>
      <c r="E118" s="168">
        <v>0</v>
      </c>
      <c r="F118" s="170">
        <v>0</v>
      </c>
      <c r="G118" s="168">
        <v>0</v>
      </c>
      <c r="H118" s="170">
        <v>0</v>
      </c>
      <c r="I118" s="129">
        <v>450</v>
      </c>
      <c r="J118" s="119">
        <v>1000</v>
      </c>
      <c r="K118" s="121" t="s">
        <v>114</v>
      </c>
      <c r="L118" s="9" t="s">
        <v>117</v>
      </c>
      <c r="M118" s="187" t="s">
        <v>120</v>
      </c>
      <c r="Q118" s="283"/>
    </row>
    <row r="119" spans="1:17" ht="40.5" x14ac:dyDescent="0.25">
      <c r="A119" s="186" t="s">
        <v>64</v>
      </c>
      <c r="B119" s="151">
        <v>1511</v>
      </c>
      <c r="C119" s="152">
        <v>2445</v>
      </c>
      <c r="D119" s="115">
        <v>2445</v>
      </c>
      <c r="E119" s="151">
        <v>0</v>
      </c>
      <c r="F119" s="115">
        <v>0</v>
      </c>
      <c r="G119" s="151">
        <v>0</v>
      </c>
      <c r="H119" s="115">
        <v>0</v>
      </c>
      <c r="I119" s="128">
        <v>0</v>
      </c>
      <c r="J119" s="117">
        <v>98</v>
      </c>
      <c r="K119" s="121" t="s">
        <v>121</v>
      </c>
      <c r="L119" s="9" t="s">
        <v>122</v>
      </c>
      <c r="M119" s="187" t="s">
        <v>123</v>
      </c>
      <c r="Q119" s="283"/>
    </row>
    <row r="120" spans="1:17" x14ac:dyDescent="0.85">
      <c r="A120" s="186" t="s">
        <v>69</v>
      </c>
      <c r="B120" s="151">
        <v>1483</v>
      </c>
      <c r="C120" s="152">
        <v>2542</v>
      </c>
      <c r="D120" s="115">
        <v>2542</v>
      </c>
      <c r="E120" s="151">
        <v>2942</v>
      </c>
      <c r="F120" s="115">
        <v>1783</v>
      </c>
      <c r="G120" s="151">
        <v>1783</v>
      </c>
      <c r="H120" s="115">
        <v>2942</v>
      </c>
      <c r="I120" s="128">
        <v>0</v>
      </c>
      <c r="J120" s="117">
        <v>98</v>
      </c>
      <c r="K120" s="121" t="s">
        <v>121</v>
      </c>
      <c r="L120" s="9" t="s">
        <v>122</v>
      </c>
      <c r="M120" s="187" t="s">
        <v>123</v>
      </c>
      <c r="Q120" s="179"/>
    </row>
    <row r="121" spans="1:17" x14ac:dyDescent="0.85">
      <c r="A121" s="186" t="s">
        <v>68</v>
      </c>
      <c r="B121" s="151">
        <v>1526</v>
      </c>
      <c r="C121" s="152">
        <v>2460</v>
      </c>
      <c r="D121" s="115">
        <v>2460</v>
      </c>
      <c r="E121" s="151">
        <v>0</v>
      </c>
      <c r="F121" s="115">
        <v>0</v>
      </c>
      <c r="G121" s="151">
        <v>0</v>
      </c>
      <c r="H121" s="115">
        <v>0</v>
      </c>
      <c r="I121" s="128">
        <v>0</v>
      </c>
      <c r="J121" s="117">
        <v>98</v>
      </c>
      <c r="K121" s="121" t="s">
        <v>121</v>
      </c>
      <c r="L121" s="9" t="s">
        <v>122</v>
      </c>
      <c r="M121" s="187" t="s">
        <v>123</v>
      </c>
      <c r="Q121" s="179"/>
    </row>
    <row r="122" spans="1:17" ht="40.5" x14ac:dyDescent="0.25">
      <c r="A122" s="186" t="s">
        <v>67</v>
      </c>
      <c r="B122" s="151">
        <v>1516</v>
      </c>
      <c r="C122" s="152">
        <v>2450</v>
      </c>
      <c r="D122" s="115">
        <v>2450</v>
      </c>
      <c r="E122" s="151">
        <v>0</v>
      </c>
      <c r="F122" s="115">
        <v>0</v>
      </c>
      <c r="G122" s="151">
        <v>0</v>
      </c>
      <c r="H122" s="115">
        <v>0</v>
      </c>
      <c r="I122" s="128">
        <v>0</v>
      </c>
      <c r="J122" s="117">
        <v>98</v>
      </c>
      <c r="K122" s="121" t="s">
        <v>121</v>
      </c>
      <c r="L122" s="9" t="s">
        <v>122</v>
      </c>
      <c r="M122" s="187" t="s">
        <v>123</v>
      </c>
      <c r="Q122" s="286" t="s">
        <v>359</v>
      </c>
    </row>
    <row r="123" spans="1:17" ht="20.25" x14ac:dyDescent="0.25">
      <c r="A123" s="186" t="s">
        <v>64</v>
      </c>
      <c r="B123" s="130">
        <v>1226</v>
      </c>
      <c r="C123" s="150">
        <v>1945</v>
      </c>
      <c r="D123" s="117">
        <v>1945</v>
      </c>
      <c r="E123" s="130">
        <v>0</v>
      </c>
      <c r="F123" s="117">
        <v>0</v>
      </c>
      <c r="G123" s="130">
        <v>0</v>
      </c>
      <c r="H123" s="117">
        <v>0</v>
      </c>
      <c r="I123" s="128">
        <v>0</v>
      </c>
      <c r="J123" s="118">
        <v>0</v>
      </c>
      <c r="K123" s="121" t="s">
        <v>322</v>
      </c>
      <c r="L123" s="9" t="s">
        <v>124</v>
      </c>
      <c r="M123" s="187" t="s">
        <v>125</v>
      </c>
      <c r="Q123" s="287"/>
    </row>
    <row r="124" spans="1:17" ht="20.25" x14ac:dyDescent="0.25">
      <c r="A124" s="186" t="s">
        <v>69</v>
      </c>
      <c r="B124" s="130">
        <v>1133</v>
      </c>
      <c r="C124" s="150">
        <v>1733</v>
      </c>
      <c r="D124" s="117">
        <v>1733</v>
      </c>
      <c r="E124" s="130">
        <v>0</v>
      </c>
      <c r="F124" s="117">
        <v>0</v>
      </c>
      <c r="G124" s="130">
        <v>0</v>
      </c>
      <c r="H124" s="117">
        <v>0</v>
      </c>
      <c r="I124" s="128">
        <v>0</v>
      </c>
      <c r="J124" s="118">
        <v>0</v>
      </c>
      <c r="K124" s="121" t="s">
        <v>322</v>
      </c>
      <c r="L124" s="9" t="s">
        <v>124</v>
      </c>
      <c r="M124" s="187" t="s">
        <v>125</v>
      </c>
      <c r="Q124" s="287"/>
    </row>
    <row r="125" spans="1:17" ht="20.25" x14ac:dyDescent="0.25">
      <c r="A125" s="186" t="s">
        <v>68</v>
      </c>
      <c r="B125" s="130">
        <v>1243</v>
      </c>
      <c r="C125" s="150">
        <v>1962</v>
      </c>
      <c r="D125" s="117">
        <v>1962</v>
      </c>
      <c r="E125" s="130">
        <v>0</v>
      </c>
      <c r="F125" s="117">
        <v>0</v>
      </c>
      <c r="G125" s="130">
        <v>0</v>
      </c>
      <c r="H125" s="117">
        <v>0</v>
      </c>
      <c r="I125" s="128">
        <v>0</v>
      </c>
      <c r="J125" s="118">
        <v>0</v>
      </c>
      <c r="K125" s="121" t="s">
        <v>322</v>
      </c>
      <c r="L125" s="9" t="s">
        <v>124</v>
      </c>
      <c r="M125" s="187" t="s">
        <v>125</v>
      </c>
      <c r="Q125" s="287"/>
    </row>
    <row r="126" spans="1:17" x14ac:dyDescent="0.85">
      <c r="A126" s="186" t="s">
        <v>67</v>
      </c>
      <c r="B126" s="130">
        <v>1232</v>
      </c>
      <c r="C126" s="150">
        <v>1950</v>
      </c>
      <c r="D126" s="117">
        <v>1950</v>
      </c>
      <c r="E126" s="130">
        <v>0</v>
      </c>
      <c r="F126" s="117">
        <v>0</v>
      </c>
      <c r="G126" s="130">
        <v>0</v>
      </c>
      <c r="H126" s="117">
        <v>0</v>
      </c>
      <c r="I126" s="128">
        <v>0</v>
      </c>
      <c r="J126" s="118">
        <v>0</v>
      </c>
      <c r="K126" s="121" t="s">
        <v>322</v>
      </c>
      <c r="L126" s="9" t="s">
        <v>124</v>
      </c>
      <c r="M126" s="187" t="s">
        <v>125</v>
      </c>
      <c r="Q126" s="179"/>
    </row>
    <row r="127" spans="1:17" x14ac:dyDescent="0.85">
      <c r="A127" s="186" t="s">
        <v>64</v>
      </c>
      <c r="B127" s="130">
        <v>1474</v>
      </c>
      <c r="C127" s="150">
        <v>2548</v>
      </c>
      <c r="D127" s="117">
        <v>2548</v>
      </c>
      <c r="E127" s="130">
        <v>0</v>
      </c>
      <c r="F127" s="117">
        <v>0</v>
      </c>
      <c r="G127" s="130">
        <v>0</v>
      </c>
      <c r="H127" s="117">
        <v>0</v>
      </c>
      <c r="I127" s="128">
        <v>0</v>
      </c>
      <c r="J127" s="117">
        <v>120</v>
      </c>
      <c r="K127" s="121" t="s">
        <v>322</v>
      </c>
      <c r="L127" s="9" t="s">
        <v>126</v>
      </c>
      <c r="M127" s="187" t="s">
        <v>127</v>
      </c>
      <c r="Q127" s="179"/>
    </row>
    <row r="128" spans="1:17" x14ac:dyDescent="0.85">
      <c r="A128" s="186" t="s">
        <v>69</v>
      </c>
      <c r="B128" s="130">
        <v>1249</v>
      </c>
      <c r="C128" s="150">
        <v>2198</v>
      </c>
      <c r="D128" s="117">
        <v>2198</v>
      </c>
      <c r="E128" s="130">
        <v>0</v>
      </c>
      <c r="F128" s="117">
        <v>0</v>
      </c>
      <c r="G128" s="130">
        <v>0</v>
      </c>
      <c r="H128" s="117">
        <v>0</v>
      </c>
      <c r="I128" s="128">
        <v>0</v>
      </c>
      <c r="J128" s="117">
        <v>120</v>
      </c>
      <c r="K128" s="121" t="s">
        <v>322</v>
      </c>
      <c r="L128" s="9" t="s">
        <v>126</v>
      </c>
      <c r="M128" s="187" t="s">
        <v>127</v>
      </c>
      <c r="Q128" s="179"/>
    </row>
    <row r="129" spans="1:17" x14ac:dyDescent="0.85">
      <c r="A129" s="186" t="s">
        <v>68</v>
      </c>
      <c r="B129" s="130">
        <v>1474</v>
      </c>
      <c r="C129" s="150">
        <v>2548</v>
      </c>
      <c r="D129" s="117">
        <v>2548</v>
      </c>
      <c r="E129" s="130">
        <v>0</v>
      </c>
      <c r="F129" s="117">
        <v>0</v>
      </c>
      <c r="G129" s="130">
        <v>0</v>
      </c>
      <c r="H129" s="117">
        <v>0</v>
      </c>
      <c r="I129" s="128">
        <v>0</v>
      </c>
      <c r="J129" s="117">
        <v>120</v>
      </c>
      <c r="K129" s="121" t="s">
        <v>322</v>
      </c>
      <c r="L129" s="9" t="s">
        <v>126</v>
      </c>
      <c r="M129" s="187" t="s">
        <v>127</v>
      </c>
      <c r="Q129" s="179"/>
    </row>
    <row r="130" spans="1:17" x14ac:dyDescent="0.85">
      <c r="A130" s="186" t="s">
        <v>67</v>
      </c>
      <c r="B130" s="130">
        <v>1349</v>
      </c>
      <c r="C130" s="150">
        <v>2198</v>
      </c>
      <c r="D130" s="117">
        <v>2198</v>
      </c>
      <c r="E130" s="130">
        <v>0</v>
      </c>
      <c r="F130" s="117">
        <v>0</v>
      </c>
      <c r="G130" s="130">
        <v>0</v>
      </c>
      <c r="H130" s="117">
        <v>0</v>
      </c>
      <c r="I130" s="128">
        <v>0</v>
      </c>
      <c r="J130" s="117">
        <v>120</v>
      </c>
      <c r="K130" s="121" t="s">
        <v>322</v>
      </c>
      <c r="L130" s="9" t="s">
        <v>126</v>
      </c>
      <c r="M130" s="187" t="s">
        <v>127</v>
      </c>
      <c r="Q130" s="179"/>
    </row>
    <row r="131" spans="1:17" x14ac:dyDescent="0.85">
      <c r="A131" s="186" t="s">
        <v>64</v>
      </c>
      <c r="B131" s="130">
        <v>1302</v>
      </c>
      <c r="C131" s="150">
        <v>1970</v>
      </c>
      <c r="D131" s="117">
        <v>1970</v>
      </c>
      <c r="E131" s="130">
        <v>0</v>
      </c>
      <c r="F131" s="117">
        <v>0</v>
      </c>
      <c r="G131" s="130">
        <v>0</v>
      </c>
      <c r="H131" s="117">
        <v>0</v>
      </c>
      <c r="I131" s="128">
        <v>0</v>
      </c>
      <c r="J131" s="118">
        <v>0</v>
      </c>
      <c r="K131" s="121" t="s">
        <v>322</v>
      </c>
      <c r="L131" s="9" t="s">
        <v>128</v>
      </c>
      <c r="M131" s="187" t="s">
        <v>129</v>
      </c>
      <c r="Q131" s="179"/>
    </row>
    <row r="132" spans="1:17" x14ac:dyDescent="0.85">
      <c r="A132" s="186" t="s">
        <v>69</v>
      </c>
      <c r="B132" s="130">
        <v>1233</v>
      </c>
      <c r="C132" s="150">
        <v>1833</v>
      </c>
      <c r="D132" s="117">
        <v>1833</v>
      </c>
      <c r="E132" s="130">
        <v>0</v>
      </c>
      <c r="F132" s="117">
        <v>0</v>
      </c>
      <c r="G132" s="130">
        <v>0</v>
      </c>
      <c r="H132" s="117">
        <v>0</v>
      </c>
      <c r="I132" s="128">
        <v>0</v>
      </c>
      <c r="J132" s="118">
        <v>0</v>
      </c>
      <c r="K132" s="121" t="s">
        <v>322</v>
      </c>
      <c r="L132" s="9" t="s">
        <v>128</v>
      </c>
      <c r="M132" s="187" t="s">
        <v>129</v>
      </c>
      <c r="Q132" s="179"/>
    </row>
    <row r="133" spans="1:17" x14ac:dyDescent="0.85">
      <c r="A133" s="186" t="s">
        <v>68</v>
      </c>
      <c r="B133" s="130">
        <v>1319</v>
      </c>
      <c r="C133" s="150">
        <v>1987</v>
      </c>
      <c r="D133" s="117">
        <v>1987</v>
      </c>
      <c r="E133" s="130">
        <v>0</v>
      </c>
      <c r="F133" s="117">
        <v>0</v>
      </c>
      <c r="G133" s="130">
        <v>0</v>
      </c>
      <c r="H133" s="117">
        <v>0</v>
      </c>
      <c r="I133" s="128">
        <v>0</v>
      </c>
      <c r="J133" s="118">
        <v>0</v>
      </c>
      <c r="K133" s="121" t="s">
        <v>322</v>
      </c>
      <c r="L133" s="9" t="s">
        <v>128</v>
      </c>
      <c r="M133" s="187" t="s">
        <v>129</v>
      </c>
      <c r="Q133" s="179"/>
    </row>
    <row r="134" spans="1:17" x14ac:dyDescent="0.85">
      <c r="A134" s="186" t="s">
        <v>67</v>
      </c>
      <c r="B134" s="130">
        <v>1308</v>
      </c>
      <c r="C134" s="150">
        <v>1976</v>
      </c>
      <c r="D134" s="117">
        <v>1976</v>
      </c>
      <c r="E134" s="130">
        <v>0</v>
      </c>
      <c r="F134" s="117">
        <v>0</v>
      </c>
      <c r="G134" s="130">
        <v>0</v>
      </c>
      <c r="H134" s="117">
        <v>0</v>
      </c>
      <c r="I134" s="128">
        <v>0</v>
      </c>
      <c r="J134" s="118">
        <v>0</v>
      </c>
      <c r="K134" s="121" t="s">
        <v>322</v>
      </c>
      <c r="L134" s="9" t="s">
        <v>128</v>
      </c>
      <c r="M134" s="187" t="s">
        <v>129</v>
      </c>
      <c r="Q134" s="179"/>
    </row>
    <row r="135" spans="1:17" x14ac:dyDescent="0.85">
      <c r="A135" s="186" t="s">
        <v>64</v>
      </c>
      <c r="B135" s="151">
        <v>1122</v>
      </c>
      <c r="C135" s="152">
        <v>1575</v>
      </c>
      <c r="D135" s="115">
        <v>1575</v>
      </c>
      <c r="E135" s="151">
        <v>0</v>
      </c>
      <c r="F135" s="115">
        <v>0</v>
      </c>
      <c r="G135" s="151">
        <v>0</v>
      </c>
      <c r="H135" s="115">
        <v>0</v>
      </c>
      <c r="I135" s="128">
        <v>0</v>
      </c>
      <c r="J135" s="8">
        <v>140</v>
      </c>
      <c r="K135" s="121" t="s">
        <v>322</v>
      </c>
      <c r="L135" s="9" t="s">
        <v>130</v>
      </c>
      <c r="M135" s="187" t="s">
        <v>131</v>
      </c>
      <c r="Q135" s="179"/>
    </row>
    <row r="136" spans="1:17" x14ac:dyDescent="0.85">
      <c r="A136" s="186" t="s">
        <v>69</v>
      </c>
      <c r="B136" s="151">
        <v>1164</v>
      </c>
      <c r="C136" s="152">
        <v>1712</v>
      </c>
      <c r="D136" s="115">
        <v>1712</v>
      </c>
      <c r="E136" s="151">
        <v>0</v>
      </c>
      <c r="F136" s="115">
        <v>0</v>
      </c>
      <c r="G136" s="151">
        <v>0</v>
      </c>
      <c r="H136" s="115">
        <v>0</v>
      </c>
      <c r="I136" s="128">
        <v>0</v>
      </c>
      <c r="J136" s="8">
        <v>140</v>
      </c>
      <c r="K136" s="121" t="s">
        <v>322</v>
      </c>
      <c r="L136" s="9" t="s">
        <v>130</v>
      </c>
      <c r="M136" s="187" t="s">
        <v>131</v>
      </c>
      <c r="Q136" s="179"/>
    </row>
    <row r="137" spans="1:17" x14ac:dyDescent="0.85">
      <c r="A137" s="186" t="s">
        <v>69</v>
      </c>
      <c r="B137" s="151">
        <v>1164</v>
      </c>
      <c r="C137" s="152">
        <v>1712</v>
      </c>
      <c r="D137" s="115">
        <v>1712</v>
      </c>
      <c r="E137" s="151">
        <v>0</v>
      </c>
      <c r="F137" s="115">
        <v>0</v>
      </c>
      <c r="G137" s="151">
        <v>0</v>
      </c>
      <c r="H137" s="115">
        <v>0</v>
      </c>
      <c r="I137" s="128">
        <v>0</v>
      </c>
      <c r="J137" s="8">
        <v>140</v>
      </c>
      <c r="K137" s="121" t="s">
        <v>322</v>
      </c>
      <c r="L137" s="9" t="s">
        <v>130</v>
      </c>
      <c r="M137" s="187" t="s">
        <v>131</v>
      </c>
      <c r="Q137" s="179"/>
    </row>
    <row r="138" spans="1:17" x14ac:dyDescent="0.85">
      <c r="A138" s="186" t="s">
        <v>54</v>
      </c>
      <c r="B138" s="151">
        <v>1186</v>
      </c>
      <c r="C138" s="152">
        <v>1696</v>
      </c>
      <c r="D138" s="115">
        <v>1696</v>
      </c>
      <c r="E138" s="151">
        <v>0</v>
      </c>
      <c r="F138" s="115">
        <v>0</v>
      </c>
      <c r="G138" s="151">
        <v>0</v>
      </c>
      <c r="H138" s="115">
        <v>0</v>
      </c>
      <c r="I138" s="128">
        <v>0</v>
      </c>
      <c r="J138" s="8">
        <v>140</v>
      </c>
      <c r="K138" s="121" t="s">
        <v>322</v>
      </c>
      <c r="L138" s="9" t="s">
        <v>130</v>
      </c>
      <c r="M138" s="187" t="s">
        <v>131</v>
      </c>
      <c r="Q138" s="179"/>
    </row>
    <row r="139" spans="1:17" x14ac:dyDescent="0.85">
      <c r="A139" s="186" t="s">
        <v>67</v>
      </c>
      <c r="B139" s="151">
        <v>1199</v>
      </c>
      <c r="C139" s="152">
        <v>1782</v>
      </c>
      <c r="D139" s="115">
        <v>1782</v>
      </c>
      <c r="E139" s="151">
        <v>0</v>
      </c>
      <c r="F139" s="115">
        <v>0</v>
      </c>
      <c r="G139" s="151">
        <v>0</v>
      </c>
      <c r="H139" s="115">
        <v>0</v>
      </c>
      <c r="I139" s="128">
        <v>0</v>
      </c>
      <c r="J139" s="8">
        <v>140</v>
      </c>
      <c r="K139" s="121" t="s">
        <v>322</v>
      </c>
      <c r="L139" s="9" t="s">
        <v>130</v>
      </c>
      <c r="M139" s="187" t="s">
        <v>131</v>
      </c>
      <c r="Q139" s="179"/>
    </row>
    <row r="140" spans="1:17" x14ac:dyDescent="0.85">
      <c r="A140" s="186" t="s">
        <v>64</v>
      </c>
      <c r="B140" s="151">
        <v>1200</v>
      </c>
      <c r="C140" s="152">
        <v>2384</v>
      </c>
      <c r="D140" s="115">
        <v>2384</v>
      </c>
      <c r="E140" s="151">
        <v>0</v>
      </c>
      <c r="F140" s="115">
        <v>0</v>
      </c>
      <c r="G140" s="151">
        <v>0</v>
      </c>
      <c r="H140" s="115">
        <v>0</v>
      </c>
      <c r="I140" s="128">
        <v>0</v>
      </c>
      <c r="J140" s="118">
        <v>0</v>
      </c>
      <c r="K140" s="121" t="s">
        <v>322</v>
      </c>
      <c r="L140" s="9" t="s">
        <v>132</v>
      </c>
      <c r="M140" s="187" t="s">
        <v>133</v>
      </c>
      <c r="Q140" s="179"/>
    </row>
    <row r="141" spans="1:17" x14ac:dyDescent="0.85">
      <c r="A141" s="186" t="s">
        <v>54</v>
      </c>
      <c r="B141" s="151">
        <v>1384</v>
      </c>
      <c r="C141" s="152">
        <v>2124</v>
      </c>
      <c r="D141" s="115">
        <v>2207</v>
      </c>
      <c r="E141" s="151">
        <v>0</v>
      </c>
      <c r="F141" s="115">
        <v>0</v>
      </c>
      <c r="G141" s="151">
        <v>0</v>
      </c>
      <c r="H141" s="115">
        <v>0</v>
      </c>
      <c r="I141" s="128">
        <v>0</v>
      </c>
      <c r="J141" s="118">
        <v>0</v>
      </c>
      <c r="K141" s="121" t="s">
        <v>322</v>
      </c>
      <c r="L141" s="9" t="s">
        <v>132</v>
      </c>
      <c r="M141" s="187" t="s">
        <v>133</v>
      </c>
      <c r="Q141" s="179"/>
    </row>
    <row r="142" spans="1:17" x14ac:dyDescent="0.85">
      <c r="A142" s="186" t="s">
        <v>68</v>
      </c>
      <c r="B142" s="151">
        <v>1216</v>
      </c>
      <c r="C142" s="152">
        <v>2398</v>
      </c>
      <c r="D142" s="115">
        <v>2398</v>
      </c>
      <c r="E142" s="151">
        <v>0</v>
      </c>
      <c r="F142" s="115">
        <v>0</v>
      </c>
      <c r="G142" s="151">
        <v>0</v>
      </c>
      <c r="H142" s="115">
        <v>0</v>
      </c>
      <c r="I142" s="128">
        <v>0</v>
      </c>
      <c r="J142" s="118">
        <v>0</v>
      </c>
      <c r="K142" s="121" t="s">
        <v>322</v>
      </c>
      <c r="L142" s="9" t="s">
        <v>132</v>
      </c>
      <c r="M142" s="187" t="s">
        <v>133</v>
      </c>
      <c r="Q142" s="179"/>
    </row>
    <row r="143" spans="1:17" x14ac:dyDescent="0.85">
      <c r="A143" s="186" t="s">
        <v>67</v>
      </c>
      <c r="B143" s="151">
        <v>1206</v>
      </c>
      <c r="C143" s="152">
        <v>2388</v>
      </c>
      <c r="D143" s="115">
        <v>2388</v>
      </c>
      <c r="E143" s="151">
        <v>0</v>
      </c>
      <c r="F143" s="115">
        <v>0</v>
      </c>
      <c r="G143" s="151">
        <v>0</v>
      </c>
      <c r="H143" s="115">
        <v>0</v>
      </c>
      <c r="I143" s="128">
        <v>0</v>
      </c>
      <c r="J143" s="118">
        <v>0</v>
      </c>
      <c r="K143" s="121" t="s">
        <v>322</v>
      </c>
      <c r="L143" s="9" t="s">
        <v>132</v>
      </c>
      <c r="M143" s="187" t="s">
        <v>133</v>
      </c>
      <c r="Q143" s="179"/>
    </row>
    <row r="144" spans="1:17" x14ac:dyDescent="0.85">
      <c r="A144" s="186" t="s">
        <v>64</v>
      </c>
      <c r="B144" s="151">
        <v>1735</v>
      </c>
      <c r="C144" s="152">
        <v>2787</v>
      </c>
      <c r="D144" s="115">
        <v>2789</v>
      </c>
      <c r="E144" s="151">
        <v>0</v>
      </c>
      <c r="F144" s="115">
        <v>0</v>
      </c>
      <c r="G144" s="151">
        <v>0</v>
      </c>
      <c r="H144" s="115">
        <v>0</v>
      </c>
      <c r="I144" s="128">
        <v>0</v>
      </c>
      <c r="J144" s="118">
        <v>0</v>
      </c>
      <c r="K144" s="121" t="s">
        <v>322</v>
      </c>
      <c r="L144" s="9" t="s">
        <v>134</v>
      </c>
      <c r="M144" s="187" t="s">
        <v>135</v>
      </c>
      <c r="Q144" s="179"/>
    </row>
    <row r="145" spans="1:17" x14ac:dyDescent="0.85">
      <c r="A145" s="186" t="s">
        <v>69</v>
      </c>
      <c r="B145" s="151">
        <v>2120</v>
      </c>
      <c r="C145" s="152">
        <v>3103</v>
      </c>
      <c r="D145" s="115">
        <v>3103</v>
      </c>
      <c r="E145" s="151">
        <v>0</v>
      </c>
      <c r="F145" s="115">
        <v>0</v>
      </c>
      <c r="G145" s="151">
        <v>0</v>
      </c>
      <c r="H145" s="115">
        <v>0</v>
      </c>
      <c r="I145" s="128">
        <v>0</v>
      </c>
      <c r="J145" s="118">
        <v>0</v>
      </c>
      <c r="K145" s="121" t="s">
        <v>322</v>
      </c>
      <c r="L145" s="9" t="s">
        <v>134</v>
      </c>
      <c r="M145" s="187" t="s">
        <v>135</v>
      </c>
      <c r="Q145" s="179"/>
    </row>
    <row r="146" spans="1:17" x14ac:dyDescent="0.85">
      <c r="A146" s="186" t="s">
        <v>54</v>
      </c>
      <c r="B146" s="151">
        <v>2013</v>
      </c>
      <c r="C146" s="152">
        <v>3087</v>
      </c>
      <c r="D146" s="115">
        <v>3087</v>
      </c>
      <c r="E146" s="151">
        <v>0</v>
      </c>
      <c r="F146" s="115">
        <v>0</v>
      </c>
      <c r="G146" s="151">
        <v>0</v>
      </c>
      <c r="H146" s="115">
        <v>0</v>
      </c>
      <c r="I146" s="128">
        <v>0</v>
      </c>
      <c r="J146" s="118">
        <v>0</v>
      </c>
      <c r="K146" s="121" t="s">
        <v>322</v>
      </c>
      <c r="L146" s="9" t="s">
        <v>134</v>
      </c>
      <c r="M146" s="187" t="s">
        <v>135</v>
      </c>
      <c r="Q146" s="179"/>
    </row>
    <row r="147" spans="1:17" x14ac:dyDescent="0.85">
      <c r="A147" s="186" t="s">
        <v>67</v>
      </c>
      <c r="B147" s="151">
        <v>2155</v>
      </c>
      <c r="C147" s="152">
        <v>3173</v>
      </c>
      <c r="D147" s="115">
        <v>3173</v>
      </c>
      <c r="E147" s="151">
        <v>0</v>
      </c>
      <c r="F147" s="115">
        <v>0</v>
      </c>
      <c r="G147" s="151">
        <v>0</v>
      </c>
      <c r="H147" s="115">
        <v>0</v>
      </c>
      <c r="I147" s="128">
        <v>0</v>
      </c>
      <c r="J147" s="118">
        <v>0</v>
      </c>
      <c r="K147" s="121" t="s">
        <v>322</v>
      </c>
      <c r="L147" s="9" t="s">
        <v>134</v>
      </c>
      <c r="M147" s="187" t="s">
        <v>135</v>
      </c>
      <c r="Q147" s="179"/>
    </row>
    <row r="148" spans="1:17" x14ac:dyDescent="0.85">
      <c r="A148" s="186" t="s">
        <v>64</v>
      </c>
      <c r="B148" s="151">
        <v>1581</v>
      </c>
      <c r="C148" s="152">
        <v>2363</v>
      </c>
      <c r="D148" s="115">
        <v>2363</v>
      </c>
      <c r="E148" s="151">
        <v>0</v>
      </c>
      <c r="F148" s="115">
        <v>0</v>
      </c>
      <c r="G148" s="151">
        <v>0</v>
      </c>
      <c r="H148" s="115">
        <v>0</v>
      </c>
      <c r="I148" s="128">
        <v>0</v>
      </c>
      <c r="J148" s="118">
        <v>0</v>
      </c>
      <c r="K148" s="121" t="s">
        <v>322</v>
      </c>
      <c r="L148" s="9" t="s">
        <v>136</v>
      </c>
      <c r="M148" s="187" t="s">
        <v>137</v>
      </c>
      <c r="Q148" s="179"/>
    </row>
    <row r="149" spans="1:17" x14ac:dyDescent="0.85">
      <c r="A149" s="186" t="s">
        <v>54</v>
      </c>
      <c r="B149" s="151">
        <v>1478</v>
      </c>
      <c r="C149" s="152">
        <v>2186</v>
      </c>
      <c r="D149" s="115">
        <v>2186</v>
      </c>
      <c r="E149" s="151">
        <v>0</v>
      </c>
      <c r="F149" s="115">
        <v>0</v>
      </c>
      <c r="G149" s="151">
        <v>0</v>
      </c>
      <c r="H149" s="115">
        <v>0</v>
      </c>
      <c r="I149" s="128">
        <v>0</v>
      </c>
      <c r="J149" s="118">
        <v>0</v>
      </c>
      <c r="K149" s="121" t="s">
        <v>322</v>
      </c>
      <c r="L149" s="9" t="s">
        <v>136</v>
      </c>
      <c r="M149" s="187" t="s">
        <v>137</v>
      </c>
      <c r="Q149" s="179"/>
    </row>
    <row r="150" spans="1:17" x14ac:dyDescent="0.85">
      <c r="A150" s="186" t="s">
        <v>69</v>
      </c>
      <c r="B150" s="151">
        <v>1388</v>
      </c>
      <c r="C150" s="152">
        <v>2237</v>
      </c>
      <c r="D150" s="115">
        <v>2237</v>
      </c>
      <c r="E150" s="151">
        <v>0</v>
      </c>
      <c r="F150" s="115">
        <v>0</v>
      </c>
      <c r="G150" s="151">
        <v>0</v>
      </c>
      <c r="H150" s="115">
        <v>0</v>
      </c>
      <c r="I150" s="128">
        <v>0</v>
      </c>
      <c r="J150" s="118">
        <v>0</v>
      </c>
      <c r="K150" s="121" t="s">
        <v>322</v>
      </c>
      <c r="L150" s="9" t="s">
        <v>136</v>
      </c>
      <c r="M150" s="187" t="s">
        <v>137</v>
      </c>
      <c r="Q150" s="179"/>
    </row>
    <row r="151" spans="1:17" x14ac:dyDescent="0.85">
      <c r="A151" s="186" t="s">
        <v>67</v>
      </c>
      <c r="B151" s="151">
        <v>1423</v>
      </c>
      <c r="C151" s="152">
        <v>2307</v>
      </c>
      <c r="D151" s="115">
        <v>2307</v>
      </c>
      <c r="E151" s="151">
        <v>0</v>
      </c>
      <c r="F151" s="115">
        <v>0</v>
      </c>
      <c r="G151" s="151">
        <v>0</v>
      </c>
      <c r="H151" s="115">
        <v>0</v>
      </c>
      <c r="I151" s="128">
        <v>0</v>
      </c>
      <c r="J151" s="118">
        <v>0</v>
      </c>
      <c r="K151" s="121" t="s">
        <v>322</v>
      </c>
      <c r="L151" s="9" t="s">
        <v>136</v>
      </c>
      <c r="M151" s="187" t="s">
        <v>137</v>
      </c>
      <c r="Q151" s="179"/>
    </row>
    <row r="152" spans="1:17" x14ac:dyDescent="0.85">
      <c r="A152" s="186" t="s">
        <v>64</v>
      </c>
      <c r="B152" s="151">
        <v>2070</v>
      </c>
      <c r="C152" s="152">
        <v>3619</v>
      </c>
      <c r="D152" s="115">
        <v>3622</v>
      </c>
      <c r="E152" s="151">
        <v>0</v>
      </c>
      <c r="F152" s="115">
        <v>0</v>
      </c>
      <c r="G152" s="151">
        <v>0</v>
      </c>
      <c r="H152" s="115">
        <v>0</v>
      </c>
      <c r="I152" s="128">
        <v>0</v>
      </c>
      <c r="J152" s="118">
        <v>0</v>
      </c>
      <c r="K152" s="121" t="s">
        <v>322</v>
      </c>
      <c r="L152" s="9" t="s">
        <v>138</v>
      </c>
      <c r="M152" s="187" t="s">
        <v>139</v>
      </c>
      <c r="Q152" s="179"/>
    </row>
    <row r="153" spans="1:17" ht="40.5" x14ac:dyDescent="0.25">
      <c r="A153" s="186" t="s">
        <v>69</v>
      </c>
      <c r="B153" s="151">
        <v>1940</v>
      </c>
      <c r="C153" s="152">
        <v>3393</v>
      </c>
      <c r="D153" s="115">
        <v>3393</v>
      </c>
      <c r="E153" s="151">
        <v>0</v>
      </c>
      <c r="F153" s="115">
        <v>0</v>
      </c>
      <c r="G153" s="151">
        <v>0</v>
      </c>
      <c r="H153" s="115">
        <v>0</v>
      </c>
      <c r="I153" s="128">
        <v>0</v>
      </c>
      <c r="J153" s="118">
        <v>0</v>
      </c>
      <c r="K153" s="121" t="s">
        <v>322</v>
      </c>
      <c r="L153" s="9" t="s">
        <v>138</v>
      </c>
      <c r="M153" s="187" t="s">
        <v>139</v>
      </c>
      <c r="Q153" s="281" t="s">
        <v>317</v>
      </c>
    </row>
    <row r="154" spans="1:17" ht="40.5" x14ac:dyDescent="0.25">
      <c r="A154" s="186" t="s">
        <v>54</v>
      </c>
      <c r="B154" s="151">
        <v>1967</v>
      </c>
      <c r="C154" s="152">
        <v>3448</v>
      </c>
      <c r="D154" s="115">
        <v>3448</v>
      </c>
      <c r="E154" s="151">
        <v>0</v>
      </c>
      <c r="F154" s="115">
        <v>0</v>
      </c>
      <c r="G154" s="151">
        <v>0</v>
      </c>
      <c r="H154" s="115">
        <v>0</v>
      </c>
      <c r="I154" s="128">
        <v>0</v>
      </c>
      <c r="J154" s="118">
        <v>0</v>
      </c>
      <c r="K154" s="121" t="s">
        <v>322</v>
      </c>
      <c r="L154" s="9" t="s">
        <v>138</v>
      </c>
      <c r="M154" s="187" t="s">
        <v>139</v>
      </c>
      <c r="Q154" s="281"/>
    </row>
    <row r="155" spans="1:17" ht="40.5" x14ac:dyDescent="0.25">
      <c r="A155" s="186" t="s">
        <v>67</v>
      </c>
      <c r="B155" s="151">
        <v>1975</v>
      </c>
      <c r="C155" s="152">
        <v>3463</v>
      </c>
      <c r="D155" s="115">
        <v>3463</v>
      </c>
      <c r="E155" s="151">
        <v>0</v>
      </c>
      <c r="F155" s="115">
        <v>0</v>
      </c>
      <c r="G155" s="151">
        <v>0</v>
      </c>
      <c r="H155" s="115">
        <v>0</v>
      </c>
      <c r="I155" s="128">
        <v>0</v>
      </c>
      <c r="J155" s="118">
        <v>0</v>
      </c>
      <c r="K155" s="121" t="s">
        <v>322</v>
      </c>
      <c r="L155" s="9" t="s">
        <v>138</v>
      </c>
      <c r="M155" s="187" t="s">
        <v>139</v>
      </c>
      <c r="Q155" s="281"/>
    </row>
    <row r="156" spans="1:17" x14ac:dyDescent="0.85">
      <c r="A156" s="186" t="s">
        <v>64</v>
      </c>
      <c r="B156" s="151">
        <v>981</v>
      </c>
      <c r="C156" s="152">
        <v>1591</v>
      </c>
      <c r="D156" s="115">
        <v>1591</v>
      </c>
      <c r="E156" s="151">
        <v>0</v>
      </c>
      <c r="F156" s="115">
        <v>0</v>
      </c>
      <c r="G156" s="151">
        <v>0</v>
      </c>
      <c r="H156" s="115">
        <v>0</v>
      </c>
      <c r="I156" s="128">
        <v>0</v>
      </c>
      <c r="J156" s="118">
        <v>0</v>
      </c>
      <c r="K156" s="121" t="s">
        <v>322</v>
      </c>
      <c r="L156" s="9" t="s">
        <v>140</v>
      </c>
      <c r="M156" s="187" t="s">
        <v>141</v>
      </c>
      <c r="Q156" s="179"/>
    </row>
    <row r="157" spans="1:17" x14ac:dyDescent="0.85">
      <c r="A157" s="186" t="s">
        <v>68</v>
      </c>
      <c r="B157" s="151">
        <v>996</v>
      </c>
      <c r="C157" s="152">
        <v>1606</v>
      </c>
      <c r="D157" s="115">
        <v>1606</v>
      </c>
      <c r="E157" s="151">
        <v>0</v>
      </c>
      <c r="F157" s="115">
        <v>1446</v>
      </c>
      <c r="G157" s="151">
        <v>0</v>
      </c>
      <c r="H157" s="115">
        <v>0</v>
      </c>
      <c r="I157" s="128">
        <v>0</v>
      </c>
      <c r="J157" s="118">
        <v>0</v>
      </c>
      <c r="K157" s="121" t="s">
        <v>322</v>
      </c>
      <c r="L157" s="9" t="s">
        <v>140</v>
      </c>
      <c r="M157" s="187" t="s">
        <v>141</v>
      </c>
      <c r="Q157" s="179"/>
    </row>
    <row r="158" spans="1:17" ht="20.25" x14ac:dyDescent="0.25">
      <c r="A158" s="186" t="s">
        <v>67</v>
      </c>
      <c r="B158" s="151">
        <v>986</v>
      </c>
      <c r="C158" s="152">
        <v>1596</v>
      </c>
      <c r="D158" s="115">
        <v>1596</v>
      </c>
      <c r="E158" s="151">
        <v>0</v>
      </c>
      <c r="F158" s="115">
        <v>0</v>
      </c>
      <c r="G158" s="151">
        <v>0</v>
      </c>
      <c r="H158" s="115">
        <v>0</v>
      </c>
      <c r="I158" s="128">
        <v>0</v>
      </c>
      <c r="J158" s="118">
        <v>0</v>
      </c>
      <c r="K158" s="121" t="s">
        <v>322</v>
      </c>
      <c r="L158" s="9" t="s">
        <v>140</v>
      </c>
      <c r="M158" s="187" t="s">
        <v>141</v>
      </c>
      <c r="Q158" s="282" t="s">
        <v>318</v>
      </c>
    </row>
    <row r="159" spans="1:17" ht="20.25" x14ac:dyDescent="0.25">
      <c r="A159" s="186" t="s">
        <v>64</v>
      </c>
      <c r="B159" s="130">
        <v>836</v>
      </c>
      <c r="C159" s="150">
        <v>1065</v>
      </c>
      <c r="D159" s="117">
        <v>1815</v>
      </c>
      <c r="E159" s="130">
        <v>0</v>
      </c>
      <c r="F159" s="117">
        <v>0</v>
      </c>
      <c r="G159" s="130">
        <v>0</v>
      </c>
      <c r="H159" s="117">
        <v>0</v>
      </c>
      <c r="I159" s="128">
        <v>0</v>
      </c>
      <c r="J159" s="119">
        <v>170000</v>
      </c>
      <c r="K159" s="121" t="s">
        <v>142</v>
      </c>
      <c r="L159" s="9" t="s">
        <v>143</v>
      </c>
      <c r="M159" s="187" t="s">
        <v>144</v>
      </c>
      <c r="Q159" s="282"/>
    </row>
    <row r="160" spans="1:17" ht="20.25" x14ac:dyDescent="0.25">
      <c r="A160" s="186" t="s">
        <v>69</v>
      </c>
      <c r="B160" s="130">
        <v>671</v>
      </c>
      <c r="C160" s="150">
        <v>757</v>
      </c>
      <c r="D160" s="117">
        <v>757</v>
      </c>
      <c r="E160" s="130">
        <v>0</v>
      </c>
      <c r="F160" s="117">
        <v>0</v>
      </c>
      <c r="G160" s="130">
        <v>0</v>
      </c>
      <c r="H160" s="117">
        <v>0</v>
      </c>
      <c r="I160" s="128">
        <v>0</v>
      </c>
      <c r="J160" s="119">
        <v>170000</v>
      </c>
      <c r="K160" s="121" t="s">
        <v>142</v>
      </c>
      <c r="L160" s="9" t="s">
        <v>143</v>
      </c>
      <c r="M160" s="187" t="s">
        <v>144</v>
      </c>
      <c r="Q160" s="282"/>
    </row>
    <row r="161" spans="1:17" x14ac:dyDescent="0.85">
      <c r="A161" s="186" t="s">
        <v>68</v>
      </c>
      <c r="B161" s="130">
        <v>1028</v>
      </c>
      <c r="C161" s="150">
        <v>1357</v>
      </c>
      <c r="D161" s="117">
        <v>1357</v>
      </c>
      <c r="E161" s="130">
        <v>0</v>
      </c>
      <c r="F161" s="117">
        <v>0</v>
      </c>
      <c r="G161" s="130">
        <v>0</v>
      </c>
      <c r="H161" s="117">
        <v>0</v>
      </c>
      <c r="I161" s="128">
        <v>0</v>
      </c>
      <c r="J161" s="119">
        <v>170000</v>
      </c>
      <c r="K161" s="121" t="s">
        <v>142</v>
      </c>
      <c r="L161" s="9" t="s">
        <v>143</v>
      </c>
      <c r="M161" s="187" t="s">
        <v>144</v>
      </c>
      <c r="Q161" s="179"/>
    </row>
    <row r="162" spans="1:17" x14ac:dyDescent="0.85">
      <c r="A162" s="186" t="s">
        <v>67</v>
      </c>
      <c r="B162" s="130">
        <v>847</v>
      </c>
      <c r="C162" s="150">
        <v>1070</v>
      </c>
      <c r="D162" s="117">
        <v>1070</v>
      </c>
      <c r="E162" s="130">
        <v>0</v>
      </c>
      <c r="F162" s="117">
        <v>0</v>
      </c>
      <c r="G162" s="130">
        <v>0</v>
      </c>
      <c r="H162" s="117">
        <v>0</v>
      </c>
      <c r="I162" s="128">
        <v>0</v>
      </c>
      <c r="J162" s="119">
        <v>170000</v>
      </c>
      <c r="K162" s="121" t="s">
        <v>142</v>
      </c>
      <c r="L162" s="9" t="s">
        <v>143</v>
      </c>
      <c r="M162" s="187" t="s">
        <v>144</v>
      </c>
      <c r="Q162" s="179"/>
    </row>
    <row r="163" spans="1:17" ht="20.25" x14ac:dyDescent="0.25">
      <c r="A163" s="186" t="s">
        <v>64</v>
      </c>
      <c r="B163" s="130">
        <v>1011</v>
      </c>
      <c r="C163" s="150">
        <v>1340</v>
      </c>
      <c r="D163" s="117">
        <v>2090</v>
      </c>
      <c r="E163" s="130">
        <v>0</v>
      </c>
      <c r="F163" s="117">
        <v>0</v>
      </c>
      <c r="G163" s="130">
        <v>0</v>
      </c>
      <c r="H163" s="117">
        <v>0</v>
      </c>
      <c r="I163" s="128">
        <v>0</v>
      </c>
      <c r="J163" s="119">
        <v>135000</v>
      </c>
      <c r="K163" s="121" t="s">
        <v>142</v>
      </c>
      <c r="L163" s="9" t="s">
        <v>143</v>
      </c>
      <c r="M163" s="187" t="s">
        <v>145</v>
      </c>
      <c r="Q163" s="283" t="s">
        <v>358</v>
      </c>
    </row>
    <row r="164" spans="1:17" ht="20.25" x14ac:dyDescent="0.25">
      <c r="A164" s="186" t="s">
        <v>69</v>
      </c>
      <c r="B164" s="130">
        <v>954</v>
      </c>
      <c r="C164" s="150">
        <v>1001</v>
      </c>
      <c r="D164" s="117">
        <v>1001</v>
      </c>
      <c r="E164" s="130">
        <v>0</v>
      </c>
      <c r="F164" s="117">
        <v>0</v>
      </c>
      <c r="G164" s="130">
        <v>0</v>
      </c>
      <c r="H164" s="117">
        <v>0</v>
      </c>
      <c r="I164" s="128">
        <v>0</v>
      </c>
      <c r="J164" s="119">
        <v>135000</v>
      </c>
      <c r="K164" s="121" t="s">
        <v>142</v>
      </c>
      <c r="L164" s="9" t="s">
        <v>143</v>
      </c>
      <c r="M164" s="187" t="s">
        <v>145</v>
      </c>
      <c r="Q164" s="283"/>
    </row>
    <row r="165" spans="1:17" ht="20.25" x14ac:dyDescent="0.25">
      <c r="A165" s="186" t="s">
        <v>68</v>
      </c>
      <c r="B165" s="130">
        <v>1028</v>
      </c>
      <c r="C165" s="150">
        <v>1357</v>
      </c>
      <c r="D165" s="117">
        <v>1357</v>
      </c>
      <c r="E165" s="130">
        <v>0</v>
      </c>
      <c r="F165" s="117">
        <v>0</v>
      </c>
      <c r="G165" s="130">
        <v>0</v>
      </c>
      <c r="H165" s="117">
        <v>0</v>
      </c>
      <c r="I165" s="128">
        <v>0</v>
      </c>
      <c r="J165" s="119">
        <v>135000</v>
      </c>
      <c r="K165" s="121" t="s">
        <v>142</v>
      </c>
      <c r="L165" s="9" t="s">
        <v>143</v>
      </c>
      <c r="M165" s="187" t="s">
        <v>145</v>
      </c>
      <c r="Q165" s="283"/>
    </row>
    <row r="166" spans="1:17" ht="20.25" x14ac:dyDescent="0.25">
      <c r="A166" s="186" t="s">
        <v>67</v>
      </c>
      <c r="B166" s="130">
        <v>1016</v>
      </c>
      <c r="C166" s="150">
        <v>1345</v>
      </c>
      <c r="D166" s="117">
        <v>1345</v>
      </c>
      <c r="E166" s="130">
        <v>0</v>
      </c>
      <c r="F166" s="117">
        <v>0</v>
      </c>
      <c r="G166" s="130">
        <v>0</v>
      </c>
      <c r="H166" s="117">
        <v>0</v>
      </c>
      <c r="I166" s="128">
        <v>0</v>
      </c>
      <c r="J166" s="119">
        <v>135000</v>
      </c>
      <c r="K166" s="121" t="s">
        <v>142</v>
      </c>
      <c r="L166" s="9" t="s">
        <v>143</v>
      </c>
      <c r="M166" s="187" t="s">
        <v>145</v>
      </c>
      <c r="Q166" s="283"/>
    </row>
    <row r="167" spans="1:17" x14ac:dyDescent="0.85">
      <c r="A167" s="186" t="s">
        <v>69</v>
      </c>
      <c r="B167" s="151">
        <v>656</v>
      </c>
      <c r="C167" s="152">
        <v>959</v>
      </c>
      <c r="D167" s="115">
        <v>959</v>
      </c>
      <c r="E167" s="151">
        <v>0</v>
      </c>
      <c r="F167" s="115">
        <v>0</v>
      </c>
      <c r="G167" s="151">
        <v>0</v>
      </c>
      <c r="H167" s="115">
        <v>0</v>
      </c>
      <c r="I167" s="128">
        <v>0</v>
      </c>
      <c r="J167" s="120">
        <v>0</v>
      </c>
      <c r="K167" s="121" t="s">
        <v>146</v>
      </c>
      <c r="L167" s="9" t="s">
        <v>147</v>
      </c>
      <c r="M167" s="187" t="s">
        <v>55</v>
      </c>
      <c r="Q167" s="179"/>
    </row>
    <row r="168" spans="1:17" x14ac:dyDescent="0.85">
      <c r="A168" s="186" t="s">
        <v>54</v>
      </c>
      <c r="B168" s="151">
        <v>716</v>
      </c>
      <c r="C168" s="152">
        <v>988</v>
      </c>
      <c r="D168" s="115">
        <v>988</v>
      </c>
      <c r="E168" s="151">
        <v>0</v>
      </c>
      <c r="F168" s="115">
        <v>0</v>
      </c>
      <c r="G168" s="151">
        <v>0</v>
      </c>
      <c r="H168" s="115">
        <v>0</v>
      </c>
      <c r="I168" s="128">
        <v>0</v>
      </c>
      <c r="J168" s="120">
        <v>0</v>
      </c>
      <c r="K168" s="121" t="s">
        <v>146</v>
      </c>
      <c r="L168" s="9" t="s">
        <v>147</v>
      </c>
      <c r="M168" s="187" t="s">
        <v>55</v>
      </c>
      <c r="Q168" s="179"/>
    </row>
    <row r="169" spans="1:17" ht="20.25" x14ac:dyDescent="0.25">
      <c r="A169" s="186" t="s">
        <v>64</v>
      </c>
      <c r="B169" s="151">
        <v>1131</v>
      </c>
      <c r="C169" s="152">
        <v>1821</v>
      </c>
      <c r="D169" s="115">
        <v>1821</v>
      </c>
      <c r="E169" s="151">
        <v>0</v>
      </c>
      <c r="F169" s="115">
        <v>0</v>
      </c>
      <c r="G169" s="151">
        <v>0</v>
      </c>
      <c r="H169" s="115">
        <v>0</v>
      </c>
      <c r="I169" s="128">
        <v>0</v>
      </c>
      <c r="J169" s="115">
        <v>270</v>
      </c>
      <c r="K169" s="121" t="s">
        <v>148</v>
      </c>
      <c r="L169" s="9" t="s">
        <v>149</v>
      </c>
      <c r="M169" s="187" t="s">
        <v>150</v>
      </c>
      <c r="Q169" s="286" t="s">
        <v>359</v>
      </c>
    </row>
    <row r="170" spans="1:17" ht="20.25" x14ac:dyDescent="0.25">
      <c r="A170" s="186" t="s">
        <v>69</v>
      </c>
      <c r="B170" s="151">
        <v>1372</v>
      </c>
      <c r="C170" s="152">
        <v>2065</v>
      </c>
      <c r="D170" s="115">
        <v>2065</v>
      </c>
      <c r="E170" s="151">
        <v>2465</v>
      </c>
      <c r="F170" s="115">
        <v>1672</v>
      </c>
      <c r="G170" s="151">
        <v>1672</v>
      </c>
      <c r="H170" s="115">
        <v>2465</v>
      </c>
      <c r="I170" s="128">
        <v>0</v>
      </c>
      <c r="J170" s="115">
        <v>270</v>
      </c>
      <c r="K170" s="121" t="s">
        <v>148</v>
      </c>
      <c r="L170" s="9" t="s">
        <v>149</v>
      </c>
      <c r="M170" s="187" t="s">
        <v>150</v>
      </c>
      <c r="Q170" s="287"/>
    </row>
    <row r="171" spans="1:17" ht="20.25" x14ac:dyDescent="0.25">
      <c r="A171" s="186" t="s">
        <v>68</v>
      </c>
      <c r="B171" s="151">
        <v>1146</v>
      </c>
      <c r="C171" s="152">
        <v>1836</v>
      </c>
      <c r="D171" s="115">
        <v>1836</v>
      </c>
      <c r="E171" s="151">
        <v>0</v>
      </c>
      <c r="F171" s="115">
        <v>0</v>
      </c>
      <c r="G171" s="151">
        <v>0</v>
      </c>
      <c r="H171" s="115">
        <v>0</v>
      </c>
      <c r="I171" s="128">
        <v>0</v>
      </c>
      <c r="J171" s="115">
        <v>270</v>
      </c>
      <c r="K171" s="121" t="s">
        <v>148</v>
      </c>
      <c r="L171" s="9" t="s">
        <v>149</v>
      </c>
      <c r="M171" s="187" t="s">
        <v>150</v>
      </c>
      <c r="Q171" s="287"/>
    </row>
    <row r="172" spans="1:17" ht="20.25" x14ac:dyDescent="0.25">
      <c r="A172" s="186" t="s">
        <v>67</v>
      </c>
      <c r="B172" s="151">
        <v>1136</v>
      </c>
      <c r="C172" s="152">
        <v>1826</v>
      </c>
      <c r="D172" s="115">
        <v>1826</v>
      </c>
      <c r="E172" s="151">
        <v>0</v>
      </c>
      <c r="F172" s="115">
        <v>0</v>
      </c>
      <c r="G172" s="151">
        <v>0</v>
      </c>
      <c r="H172" s="115">
        <v>0</v>
      </c>
      <c r="I172" s="128">
        <v>0</v>
      </c>
      <c r="J172" s="115">
        <v>270</v>
      </c>
      <c r="K172" s="121" t="s">
        <v>148</v>
      </c>
      <c r="L172" s="9" t="s">
        <v>149</v>
      </c>
      <c r="M172" s="187" t="s">
        <v>150</v>
      </c>
      <c r="Q172" s="287"/>
    </row>
    <row r="173" spans="1:17" x14ac:dyDescent="0.85">
      <c r="A173" s="186" t="s">
        <v>64</v>
      </c>
      <c r="B173" s="151">
        <v>1256</v>
      </c>
      <c r="C173" s="152">
        <v>1814</v>
      </c>
      <c r="D173" s="115">
        <v>1814</v>
      </c>
      <c r="E173" s="151">
        <v>0</v>
      </c>
      <c r="F173" s="115">
        <v>0</v>
      </c>
      <c r="G173" s="151">
        <v>0</v>
      </c>
      <c r="H173" s="115">
        <v>0</v>
      </c>
      <c r="I173" s="128">
        <v>0</v>
      </c>
      <c r="J173" s="115">
        <v>180</v>
      </c>
      <c r="K173" s="121" t="s">
        <v>103</v>
      </c>
      <c r="L173" s="9" t="s">
        <v>151</v>
      </c>
      <c r="M173" s="187" t="s">
        <v>152</v>
      </c>
      <c r="Q173" s="179"/>
    </row>
    <row r="174" spans="1:17" x14ac:dyDescent="0.85">
      <c r="A174" s="186" t="s">
        <v>68</v>
      </c>
      <c r="B174" s="151">
        <v>1270</v>
      </c>
      <c r="C174" s="152">
        <v>1828</v>
      </c>
      <c r="D174" s="115">
        <v>1828</v>
      </c>
      <c r="E174" s="151">
        <v>0</v>
      </c>
      <c r="F174" s="115">
        <v>0</v>
      </c>
      <c r="G174" s="151">
        <v>0</v>
      </c>
      <c r="H174" s="115">
        <v>0</v>
      </c>
      <c r="I174" s="128">
        <v>0</v>
      </c>
      <c r="J174" s="115">
        <v>180</v>
      </c>
      <c r="K174" s="121" t="s">
        <v>103</v>
      </c>
      <c r="L174" s="9" t="s">
        <v>151</v>
      </c>
      <c r="M174" s="187" t="s">
        <v>152</v>
      </c>
      <c r="Q174" s="179"/>
    </row>
    <row r="175" spans="1:17" x14ac:dyDescent="0.85">
      <c r="A175" s="186" t="s">
        <v>67</v>
      </c>
      <c r="B175" s="151">
        <v>1260</v>
      </c>
      <c r="C175" s="152">
        <v>1818</v>
      </c>
      <c r="D175" s="115">
        <v>1818</v>
      </c>
      <c r="E175" s="151">
        <v>0</v>
      </c>
      <c r="F175" s="115">
        <v>0</v>
      </c>
      <c r="G175" s="151">
        <v>0</v>
      </c>
      <c r="H175" s="115">
        <v>0</v>
      </c>
      <c r="I175" s="128">
        <v>0</v>
      </c>
      <c r="J175" s="115">
        <v>180</v>
      </c>
      <c r="K175" s="121" t="s">
        <v>103</v>
      </c>
      <c r="L175" s="9" t="s">
        <v>151</v>
      </c>
      <c r="M175" s="187" t="s">
        <v>152</v>
      </c>
      <c r="Q175" s="179"/>
    </row>
    <row r="176" spans="1:17" x14ac:dyDescent="0.85">
      <c r="A176" s="186" t="s">
        <v>64</v>
      </c>
      <c r="B176" s="151">
        <v>1256</v>
      </c>
      <c r="C176" s="152">
        <v>1814</v>
      </c>
      <c r="D176" s="115">
        <v>1814</v>
      </c>
      <c r="E176" s="151">
        <v>0</v>
      </c>
      <c r="F176" s="115">
        <v>0</v>
      </c>
      <c r="G176" s="151">
        <v>0</v>
      </c>
      <c r="H176" s="115">
        <v>0</v>
      </c>
      <c r="I176" s="128">
        <v>0</v>
      </c>
      <c r="J176" s="115">
        <v>180</v>
      </c>
      <c r="K176" s="121" t="s">
        <v>103</v>
      </c>
      <c r="L176" s="9" t="s">
        <v>151</v>
      </c>
      <c r="M176" s="187" t="s">
        <v>153</v>
      </c>
      <c r="Q176" s="179"/>
    </row>
    <row r="177" spans="1:17" x14ac:dyDescent="0.85">
      <c r="A177" s="186" t="s">
        <v>68</v>
      </c>
      <c r="B177" s="151">
        <v>1270</v>
      </c>
      <c r="C177" s="152">
        <v>1828</v>
      </c>
      <c r="D177" s="115">
        <v>1828</v>
      </c>
      <c r="E177" s="151">
        <v>0</v>
      </c>
      <c r="F177" s="115">
        <v>0</v>
      </c>
      <c r="G177" s="151">
        <v>0</v>
      </c>
      <c r="H177" s="115">
        <v>0</v>
      </c>
      <c r="I177" s="128">
        <v>0</v>
      </c>
      <c r="J177" s="115">
        <v>180</v>
      </c>
      <c r="K177" s="121" t="s">
        <v>103</v>
      </c>
      <c r="L177" s="9" t="s">
        <v>151</v>
      </c>
      <c r="M177" s="187" t="s">
        <v>153</v>
      </c>
      <c r="Q177" s="179"/>
    </row>
    <row r="178" spans="1:17" x14ac:dyDescent="0.85">
      <c r="A178" s="186" t="s">
        <v>67</v>
      </c>
      <c r="B178" s="151">
        <v>1260</v>
      </c>
      <c r="C178" s="152">
        <v>1818</v>
      </c>
      <c r="D178" s="115">
        <v>1818</v>
      </c>
      <c r="E178" s="151">
        <v>0</v>
      </c>
      <c r="F178" s="115">
        <v>0</v>
      </c>
      <c r="G178" s="151">
        <v>0</v>
      </c>
      <c r="H178" s="115">
        <v>0</v>
      </c>
      <c r="I178" s="128">
        <v>0</v>
      </c>
      <c r="J178" s="115">
        <v>180</v>
      </c>
      <c r="K178" s="121" t="s">
        <v>103</v>
      </c>
      <c r="L178" s="9" t="s">
        <v>151</v>
      </c>
      <c r="M178" s="187" t="s">
        <v>153</v>
      </c>
      <c r="Q178" s="179"/>
    </row>
    <row r="179" spans="1:17" x14ac:dyDescent="0.85">
      <c r="A179" s="186" t="s">
        <v>69</v>
      </c>
      <c r="B179" s="151">
        <v>1202</v>
      </c>
      <c r="C179" s="152">
        <v>1502</v>
      </c>
      <c r="D179" s="115">
        <v>1502</v>
      </c>
      <c r="E179" s="151">
        <v>0</v>
      </c>
      <c r="F179" s="115">
        <v>0</v>
      </c>
      <c r="G179" s="151">
        <v>0</v>
      </c>
      <c r="H179" s="115">
        <v>0</v>
      </c>
      <c r="I179" s="128">
        <v>0</v>
      </c>
      <c r="J179" s="115">
        <v>130</v>
      </c>
      <c r="K179" s="121" t="s">
        <v>106</v>
      </c>
      <c r="L179" s="9" t="s">
        <v>154</v>
      </c>
      <c r="M179" s="187" t="s">
        <v>155</v>
      </c>
      <c r="Q179" s="179"/>
    </row>
    <row r="180" spans="1:17" x14ac:dyDescent="0.85">
      <c r="A180" s="186" t="s">
        <v>69</v>
      </c>
      <c r="B180" s="151">
        <v>1202</v>
      </c>
      <c r="C180" s="152">
        <v>1502</v>
      </c>
      <c r="D180" s="115">
        <v>1502</v>
      </c>
      <c r="E180" s="151">
        <v>0</v>
      </c>
      <c r="F180" s="115">
        <v>0</v>
      </c>
      <c r="G180" s="151">
        <v>0</v>
      </c>
      <c r="H180" s="115">
        <v>0</v>
      </c>
      <c r="I180" s="128">
        <v>0</v>
      </c>
      <c r="J180" s="115">
        <v>130</v>
      </c>
      <c r="K180" s="121" t="s">
        <v>106</v>
      </c>
      <c r="L180" s="9" t="s">
        <v>154</v>
      </c>
      <c r="M180" s="187" t="s">
        <v>156</v>
      </c>
      <c r="Q180" s="179"/>
    </row>
    <row r="181" spans="1:17" x14ac:dyDescent="0.85">
      <c r="A181" s="186" t="s">
        <v>69</v>
      </c>
      <c r="B181" s="151">
        <v>1202</v>
      </c>
      <c r="C181" s="152">
        <v>1502</v>
      </c>
      <c r="D181" s="115">
        <v>1502</v>
      </c>
      <c r="E181" s="151">
        <v>0</v>
      </c>
      <c r="F181" s="115">
        <v>0</v>
      </c>
      <c r="G181" s="151">
        <v>0</v>
      </c>
      <c r="H181" s="115">
        <v>0</v>
      </c>
      <c r="I181" s="128">
        <v>0</v>
      </c>
      <c r="J181" s="115">
        <v>130</v>
      </c>
      <c r="K181" s="121" t="s">
        <v>106</v>
      </c>
      <c r="L181" s="9" t="s">
        <v>154</v>
      </c>
      <c r="M181" s="187" t="s">
        <v>157</v>
      </c>
      <c r="Q181" s="179"/>
    </row>
    <row r="182" spans="1:17" x14ac:dyDescent="0.85">
      <c r="A182" s="186" t="s">
        <v>69</v>
      </c>
      <c r="B182" s="151">
        <v>1359</v>
      </c>
      <c r="C182" s="152">
        <v>2058</v>
      </c>
      <c r="D182" s="115">
        <v>2058</v>
      </c>
      <c r="E182" s="151">
        <v>2458</v>
      </c>
      <c r="F182" s="115">
        <v>1659</v>
      </c>
      <c r="G182" s="151">
        <v>1672</v>
      </c>
      <c r="H182" s="115">
        <v>2458</v>
      </c>
      <c r="I182" s="128">
        <v>0</v>
      </c>
      <c r="J182" s="117">
        <v>145</v>
      </c>
      <c r="K182" s="121" t="s">
        <v>158</v>
      </c>
      <c r="L182" s="9" t="s">
        <v>159</v>
      </c>
      <c r="M182" s="187" t="s">
        <v>160</v>
      </c>
      <c r="Q182" s="179"/>
    </row>
    <row r="183" spans="1:17" x14ac:dyDescent="0.85">
      <c r="A183" s="186" t="s">
        <v>68</v>
      </c>
      <c r="B183" s="151">
        <v>1244</v>
      </c>
      <c r="C183" s="152">
        <v>1972</v>
      </c>
      <c r="D183" s="115">
        <v>1972</v>
      </c>
      <c r="E183" s="151">
        <v>0</v>
      </c>
      <c r="F183" s="115">
        <v>0</v>
      </c>
      <c r="G183" s="151">
        <v>0</v>
      </c>
      <c r="H183" s="115">
        <v>0</v>
      </c>
      <c r="I183" s="128">
        <v>0</v>
      </c>
      <c r="J183" s="117">
        <v>145</v>
      </c>
      <c r="K183" s="121" t="s">
        <v>158</v>
      </c>
      <c r="L183" s="9" t="s">
        <v>159</v>
      </c>
      <c r="M183" s="187" t="s">
        <v>160</v>
      </c>
      <c r="Q183" s="179"/>
    </row>
    <row r="184" spans="1:17" x14ac:dyDescent="0.85">
      <c r="A184" s="186" t="s">
        <v>67</v>
      </c>
      <c r="B184" s="151">
        <v>1234</v>
      </c>
      <c r="C184" s="152">
        <v>1962</v>
      </c>
      <c r="D184" s="115">
        <v>1962</v>
      </c>
      <c r="E184" s="151">
        <v>0</v>
      </c>
      <c r="F184" s="115">
        <v>0</v>
      </c>
      <c r="G184" s="151">
        <v>0</v>
      </c>
      <c r="H184" s="115">
        <v>0</v>
      </c>
      <c r="I184" s="128">
        <v>0</v>
      </c>
      <c r="J184" s="117">
        <v>145</v>
      </c>
      <c r="K184" s="121" t="s">
        <v>158</v>
      </c>
      <c r="L184" s="9" t="s">
        <v>159</v>
      </c>
      <c r="M184" s="187" t="s">
        <v>160</v>
      </c>
      <c r="Q184" s="179"/>
    </row>
    <row r="185" spans="1:17" x14ac:dyDescent="0.85">
      <c r="A185" s="186" t="s">
        <v>69</v>
      </c>
      <c r="B185" s="130">
        <v>1009</v>
      </c>
      <c r="C185" s="150">
        <v>1140</v>
      </c>
      <c r="D185" s="117">
        <v>1140</v>
      </c>
      <c r="E185" s="130">
        <v>0</v>
      </c>
      <c r="F185" s="117">
        <v>0</v>
      </c>
      <c r="G185" s="130">
        <v>0</v>
      </c>
      <c r="H185" s="117">
        <v>0</v>
      </c>
      <c r="I185" s="128">
        <v>0</v>
      </c>
      <c r="J185" s="119">
        <v>6000</v>
      </c>
      <c r="K185" s="121" t="s">
        <v>161</v>
      </c>
      <c r="L185" s="9" t="s">
        <v>162</v>
      </c>
      <c r="M185" s="187" t="s">
        <v>163</v>
      </c>
      <c r="Q185" s="179"/>
    </row>
    <row r="186" spans="1:17" x14ac:dyDescent="0.85">
      <c r="A186" s="186" t="s">
        <v>69</v>
      </c>
      <c r="B186" s="130">
        <v>1544</v>
      </c>
      <c r="C186" s="150">
        <v>2209</v>
      </c>
      <c r="D186" s="117">
        <v>2155</v>
      </c>
      <c r="E186" s="130">
        <v>0</v>
      </c>
      <c r="F186" s="117">
        <v>0</v>
      </c>
      <c r="G186" s="130">
        <v>0</v>
      </c>
      <c r="H186" s="117">
        <v>0</v>
      </c>
      <c r="I186" s="128">
        <v>0</v>
      </c>
      <c r="J186" s="119">
        <v>10000</v>
      </c>
      <c r="K186" s="121" t="s">
        <v>161</v>
      </c>
      <c r="L186" s="9" t="s">
        <v>162</v>
      </c>
      <c r="M186" s="187" t="s">
        <v>164</v>
      </c>
      <c r="Q186" s="179"/>
    </row>
    <row r="187" spans="1:17" x14ac:dyDescent="0.85">
      <c r="A187" s="186" t="s">
        <v>69</v>
      </c>
      <c r="B187" s="130">
        <v>1566</v>
      </c>
      <c r="C187" s="150">
        <v>2102</v>
      </c>
      <c r="D187" s="117">
        <v>2152</v>
      </c>
      <c r="E187" s="130">
        <v>0</v>
      </c>
      <c r="F187" s="117">
        <v>0</v>
      </c>
      <c r="G187" s="130">
        <v>0</v>
      </c>
      <c r="H187" s="117">
        <v>0</v>
      </c>
      <c r="I187" s="128">
        <v>0</v>
      </c>
      <c r="J187" s="119">
        <v>10000</v>
      </c>
      <c r="K187" s="121" t="s">
        <v>161</v>
      </c>
      <c r="L187" s="9" t="s">
        <v>162</v>
      </c>
      <c r="M187" s="187" t="s">
        <v>165</v>
      </c>
      <c r="Q187" s="179"/>
    </row>
    <row r="188" spans="1:17" x14ac:dyDescent="0.85">
      <c r="A188" s="186" t="s">
        <v>64</v>
      </c>
      <c r="B188" s="130">
        <v>1216</v>
      </c>
      <c r="C188" s="150">
        <v>1734</v>
      </c>
      <c r="D188" s="117">
        <v>2484</v>
      </c>
      <c r="E188" s="130">
        <v>0</v>
      </c>
      <c r="F188" s="117">
        <v>0</v>
      </c>
      <c r="G188" s="130">
        <v>0</v>
      </c>
      <c r="H188" s="117">
        <v>0</v>
      </c>
      <c r="I188" s="128">
        <v>0</v>
      </c>
      <c r="J188" s="117">
        <v>130</v>
      </c>
      <c r="K188" s="121" t="s">
        <v>166</v>
      </c>
      <c r="L188" s="9" t="s">
        <v>167</v>
      </c>
      <c r="M188" s="187" t="s">
        <v>168</v>
      </c>
      <c r="Q188" s="179"/>
    </row>
    <row r="189" spans="1:17" x14ac:dyDescent="0.85">
      <c r="A189" s="186" t="s">
        <v>69</v>
      </c>
      <c r="B189" s="130">
        <v>828</v>
      </c>
      <c r="C189" s="150">
        <v>978</v>
      </c>
      <c r="D189" s="117">
        <v>978</v>
      </c>
      <c r="E189" s="130">
        <v>0</v>
      </c>
      <c r="F189" s="117">
        <v>0</v>
      </c>
      <c r="G189" s="130">
        <v>0</v>
      </c>
      <c r="H189" s="117">
        <v>0</v>
      </c>
      <c r="I189" s="128">
        <v>0</v>
      </c>
      <c r="J189" s="117">
        <v>130</v>
      </c>
      <c r="K189" s="121" t="s">
        <v>166</v>
      </c>
      <c r="L189" s="9" t="s">
        <v>167</v>
      </c>
      <c r="M189" s="187" t="s">
        <v>168</v>
      </c>
      <c r="Q189" s="179"/>
    </row>
    <row r="190" spans="1:17" x14ac:dyDescent="0.85">
      <c r="A190" s="186" t="s">
        <v>68</v>
      </c>
      <c r="B190" s="130">
        <v>1234</v>
      </c>
      <c r="C190" s="150">
        <v>1752</v>
      </c>
      <c r="D190" s="117">
        <v>1752</v>
      </c>
      <c r="E190" s="130">
        <v>0</v>
      </c>
      <c r="F190" s="117">
        <v>0</v>
      </c>
      <c r="G190" s="130">
        <v>0</v>
      </c>
      <c r="H190" s="117">
        <v>0</v>
      </c>
      <c r="I190" s="128">
        <v>0</v>
      </c>
      <c r="J190" s="117">
        <v>130</v>
      </c>
      <c r="K190" s="121" t="s">
        <v>166</v>
      </c>
      <c r="L190" s="9" t="s">
        <v>167</v>
      </c>
      <c r="M190" s="187" t="s">
        <v>168</v>
      </c>
      <c r="Q190" s="179"/>
    </row>
    <row r="191" spans="1:17" x14ac:dyDescent="0.85">
      <c r="A191" s="186" t="s">
        <v>67</v>
      </c>
      <c r="B191" s="130">
        <v>1222</v>
      </c>
      <c r="C191" s="150">
        <v>1740</v>
      </c>
      <c r="D191" s="117">
        <v>1740</v>
      </c>
      <c r="E191" s="130">
        <v>0</v>
      </c>
      <c r="F191" s="117">
        <v>0</v>
      </c>
      <c r="G191" s="130">
        <v>0</v>
      </c>
      <c r="H191" s="117">
        <v>0</v>
      </c>
      <c r="I191" s="128">
        <v>0</v>
      </c>
      <c r="J191" s="117">
        <v>130</v>
      </c>
      <c r="K191" s="121" t="s">
        <v>166</v>
      </c>
      <c r="L191" s="9" t="s">
        <v>167</v>
      </c>
      <c r="M191" s="187" t="s">
        <v>168</v>
      </c>
      <c r="Q191" s="179"/>
    </row>
    <row r="192" spans="1:17" x14ac:dyDescent="0.85">
      <c r="A192" s="186" t="s">
        <v>64</v>
      </c>
      <c r="B192" s="130">
        <v>1616</v>
      </c>
      <c r="C192" s="150">
        <v>2759</v>
      </c>
      <c r="D192" s="117">
        <v>3184</v>
      </c>
      <c r="E192" s="130">
        <v>0</v>
      </c>
      <c r="F192" s="117">
        <v>0</v>
      </c>
      <c r="G192" s="130">
        <v>0</v>
      </c>
      <c r="H192" s="117">
        <v>0</v>
      </c>
      <c r="I192" s="128">
        <v>0</v>
      </c>
      <c r="J192" s="117">
        <v>130</v>
      </c>
      <c r="K192" s="121" t="s">
        <v>166</v>
      </c>
      <c r="L192" s="9" t="s">
        <v>167</v>
      </c>
      <c r="M192" s="187" t="s">
        <v>169</v>
      </c>
      <c r="Q192" s="179"/>
    </row>
    <row r="193" spans="1:17" x14ac:dyDescent="0.85">
      <c r="A193" s="186" t="s">
        <v>68</v>
      </c>
      <c r="B193" s="130">
        <v>1634</v>
      </c>
      <c r="C193" s="150">
        <v>2777</v>
      </c>
      <c r="D193" s="117">
        <v>2452</v>
      </c>
      <c r="E193" s="130">
        <v>0</v>
      </c>
      <c r="F193" s="117">
        <v>0</v>
      </c>
      <c r="G193" s="130">
        <v>0</v>
      </c>
      <c r="H193" s="117">
        <v>0</v>
      </c>
      <c r="I193" s="128">
        <v>0</v>
      </c>
      <c r="J193" s="117">
        <v>130</v>
      </c>
      <c r="K193" s="121" t="s">
        <v>166</v>
      </c>
      <c r="L193" s="9" t="s">
        <v>167</v>
      </c>
      <c r="M193" s="187" t="s">
        <v>169</v>
      </c>
      <c r="Q193" s="179"/>
    </row>
    <row r="194" spans="1:17" x14ac:dyDescent="0.85">
      <c r="A194" s="186" t="s">
        <v>67</v>
      </c>
      <c r="B194" s="130">
        <v>1622</v>
      </c>
      <c r="C194" s="150">
        <v>2765</v>
      </c>
      <c r="D194" s="117">
        <v>2440</v>
      </c>
      <c r="E194" s="130">
        <v>0</v>
      </c>
      <c r="F194" s="117">
        <v>0</v>
      </c>
      <c r="G194" s="130">
        <v>0</v>
      </c>
      <c r="H194" s="117">
        <v>0</v>
      </c>
      <c r="I194" s="128">
        <v>0</v>
      </c>
      <c r="J194" s="117">
        <v>130</v>
      </c>
      <c r="K194" s="121" t="s">
        <v>166</v>
      </c>
      <c r="L194" s="9" t="s">
        <v>167</v>
      </c>
      <c r="M194" s="187" t="s">
        <v>169</v>
      </c>
      <c r="Q194" s="179"/>
    </row>
    <row r="195" spans="1:17" x14ac:dyDescent="0.85">
      <c r="A195" s="186" t="s">
        <v>64</v>
      </c>
      <c r="B195" s="130">
        <v>991</v>
      </c>
      <c r="C195" s="150">
        <v>1659</v>
      </c>
      <c r="D195" s="117">
        <v>2409</v>
      </c>
      <c r="E195" s="130">
        <v>0</v>
      </c>
      <c r="F195" s="117">
        <v>0</v>
      </c>
      <c r="G195" s="130">
        <v>0</v>
      </c>
      <c r="H195" s="117">
        <v>0</v>
      </c>
      <c r="I195" s="128">
        <v>0</v>
      </c>
      <c r="J195" s="117">
        <v>130</v>
      </c>
      <c r="K195" s="121" t="s">
        <v>166</v>
      </c>
      <c r="L195" s="9" t="s">
        <v>167</v>
      </c>
      <c r="M195" s="187" t="s">
        <v>170</v>
      </c>
      <c r="Q195" s="179"/>
    </row>
    <row r="196" spans="1:17" x14ac:dyDescent="0.85">
      <c r="A196" s="186" t="s">
        <v>69</v>
      </c>
      <c r="B196" s="130">
        <v>828</v>
      </c>
      <c r="C196" s="150">
        <v>978</v>
      </c>
      <c r="D196" s="117">
        <v>978</v>
      </c>
      <c r="E196" s="130">
        <v>0</v>
      </c>
      <c r="F196" s="117">
        <v>0</v>
      </c>
      <c r="G196" s="130">
        <v>0</v>
      </c>
      <c r="H196" s="117">
        <v>0</v>
      </c>
      <c r="I196" s="128">
        <v>0</v>
      </c>
      <c r="J196" s="117">
        <v>130</v>
      </c>
      <c r="K196" s="121" t="s">
        <v>166</v>
      </c>
      <c r="L196" s="9" t="s">
        <v>167</v>
      </c>
      <c r="M196" s="187" t="s">
        <v>170</v>
      </c>
      <c r="Q196" s="179"/>
    </row>
    <row r="197" spans="1:17" x14ac:dyDescent="0.85">
      <c r="A197" s="186" t="s">
        <v>68</v>
      </c>
      <c r="B197" s="130">
        <v>1009</v>
      </c>
      <c r="C197" s="150">
        <v>1677</v>
      </c>
      <c r="D197" s="117">
        <v>1677</v>
      </c>
      <c r="E197" s="130">
        <v>0</v>
      </c>
      <c r="F197" s="117">
        <v>0</v>
      </c>
      <c r="G197" s="130">
        <v>0</v>
      </c>
      <c r="H197" s="117">
        <v>0</v>
      </c>
      <c r="I197" s="128">
        <v>0</v>
      </c>
      <c r="J197" s="117">
        <v>130</v>
      </c>
      <c r="K197" s="121" t="s">
        <v>166</v>
      </c>
      <c r="L197" s="9" t="s">
        <v>167</v>
      </c>
      <c r="M197" s="187" t="s">
        <v>170</v>
      </c>
      <c r="Q197" s="179"/>
    </row>
    <row r="198" spans="1:17" x14ac:dyDescent="0.85">
      <c r="A198" s="186" t="s">
        <v>67</v>
      </c>
      <c r="B198" s="130">
        <v>997</v>
      </c>
      <c r="C198" s="150">
        <v>1665</v>
      </c>
      <c r="D198" s="117">
        <v>1665</v>
      </c>
      <c r="E198" s="130">
        <v>0</v>
      </c>
      <c r="F198" s="117">
        <v>0</v>
      </c>
      <c r="G198" s="130">
        <v>0</v>
      </c>
      <c r="H198" s="117">
        <v>0</v>
      </c>
      <c r="I198" s="128">
        <v>0</v>
      </c>
      <c r="J198" s="117">
        <v>130</v>
      </c>
      <c r="K198" s="121" t="s">
        <v>166</v>
      </c>
      <c r="L198" s="9" t="s">
        <v>167</v>
      </c>
      <c r="M198" s="187" t="s">
        <v>170</v>
      </c>
      <c r="Q198" s="179"/>
    </row>
    <row r="199" spans="1:17" x14ac:dyDescent="0.85">
      <c r="A199" s="186" t="s">
        <v>64</v>
      </c>
      <c r="B199" s="153">
        <v>1255</v>
      </c>
      <c r="C199" s="154">
        <v>2234</v>
      </c>
      <c r="D199" s="155">
        <v>2234</v>
      </c>
      <c r="E199" s="153">
        <v>0</v>
      </c>
      <c r="F199" s="155">
        <v>0</v>
      </c>
      <c r="G199" s="153">
        <v>0</v>
      </c>
      <c r="H199" s="155">
        <v>0</v>
      </c>
      <c r="I199" s="128">
        <v>0</v>
      </c>
      <c r="J199" s="117">
        <v>300</v>
      </c>
      <c r="K199" s="121" t="s">
        <v>171</v>
      </c>
      <c r="L199" s="9" t="s">
        <v>172</v>
      </c>
      <c r="M199" s="187" t="s">
        <v>173</v>
      </c>
      <c r="Q199" s="179"/>
    </row>
    <row r="200" spans="1:17" x14ac:dyDescent="0.85">
      <c r="A200" s="186" t="s">
        <v>69</v>
      </c>
      <c r="B200" s="153">
        <v>2001</v>
      </c>
      <c r="C200" s="154">
        <v>2918</v>
      </c>
      <c r="D200" s="155">
        <v>2918</v>
      </c>
      <c r="E200" s="153">
        <v>0</v>
      </c>
      <c r="F200" s="155">
        <v>0</v>
      </c>
      <c r="G200" s="153">
        <v>0</v>
      </c>
      <c r="H200" s="155">
        <v>0</v>
      </c>
      <c r="I200" s="128">
        <v>0</v>
      </c>
      <c r="J200" s="117">
        <v>300</v>
      </c>
      <c r="K200" s="121" t="s">
        <v>171</v>
      </c>
      <c r="L200" s="9" t="s">
        <v>172</v>
      </c>
      <c r="M200" s="187" t="s">
        <v>173</v>
      </c>
      <c r="Q200" s="179"/>
    </row>
    <row r="201" spans="1:17" x14ac:dyDescent="0.85">
      <c r="A201" s="186" t="s">
        <v>68</v>
      </c>
      <c r="B201" s="153">
        <v>1255</v>
      </c>
      <c r="C201" s="154">
        <v>2234</v>
      </c>
      <c r="D201" s="155">
        <v>2234</v>
      </c>
      <c r="E201" s="153">
        <v>0</v>
      </c>
      <c r="F201" s="155">
        <v>0</v>
      </c>
      <c r="G201" s="153">
        <v>0</v>
      </c>
      <c r="H201" s="155">
        <v>0</v>
      </c>
      <c r="I201" s="128">
        <v>0</v>
      </c>
      <c r="J201" s="117">
        <v>300</v>
      </c>
      <c r="K201" s="121" t="s">
        <v>171</v>
      </c>
      <c r="L201" s="9" t="s">
        <v>172</v>
      </c>
      <c r="M201" s="187" t="s">
        <v>173</v>
      </c>
      <c r="Q201" s="179"/>
    </row>
    <row r="202" spans="1:17" x14ac:dyDescent="0.85">
      <c r="A202" s="186" t="s">
        <v>67</v>
      </c>
      <c r="B202" s="153">
        <v>1255</v>
      </c>
      <c r="C202" s="154">
        <v>2234</v>
      </c>
      <c r="D202" s="155">
        <v>2234</v>
      </c>
      <c r="E202" s="153">
        <v>0</v>
      </c>
      <c r="F202" s="155">
        <v>0</v>
      </c>
      <c r="G202" s="153">
        <v>0</v>
      </c>
      <c r="H202" s="155">
        <v>0</v>
      </c>
      <c r="I202" s="128">
        <v>0</v>
      </c>
      <c r="J202" s="117">
        <v>300</v>
      </c>
      <c r="K202" s="121" t="s">
        <v>171</v>
      </c>
      <c r="L202" s="9" t="s">
        <v>172</v>
      </c>
      <c r="M202" s="187" t="s">
        <v>173</v>
      </c>
      <c r="Q202" s="179"/>
    </row>
    <row r="203" spans="1:17" x14ac:dyDescent="0.85">
      <c r="A203" s="186" t="s">
        <v>64</v>
      </c>
      <c r="B203" s="130">
        <v>1233</v>
      </c>
      <c r="C203" s="150">
        <v>1644</v>
      </c>
      <c r="D203" s="117">
        <v>2394</v>
      </c>
      <c r="E203" s="130">
        <v>0</v>
      </c>
      <c r="F203" s="117">
        <v>0</v>
      </c>
      <c r="G203" s="130">
        <v>0</v>
      </c>
      <c r="H203" s="117">
        <v>0</v>
      </c>
      <c r="I203" s="130">
        <f>30</f>
        <v>30</v>
      </c>
      <c r="J203" s="119">
        <v>40000</v>
      </c>
      <c r="K203" s="121" t="s">
        <v>174</v>
      </c>
      <c r="L203" s="9" t="s">
        <v>175</v>
      </c>
      <c r="M203" s="187" t="s">
        <v>176</v>
      </c>
      <c r="Q203" s="179"/>
    </row>
    <row r="204" spans="1:17" x14ac:dyDescent="0.85">
      <c r="A204" s="186" t="s">
        <v>69</v>
      </c>
      <c r="B204" s="130">
        <v>923</v>
      </c>
      <c r="C204" s="150">
        <v>1143</v>
      </c>
      <c r="D204" s="117">
        <v>1143</v>
      </c>
      <c r="E204" s="130">
        <v>0</v>
      </c>
      <c r="F204" s="117">
        <v>0</v>
      </c>
      <c r="G204" s="130">
        <v>0</v>
      </c>
      <c r="H204" s="117">
        <v>0</v>
      </c>
      <c r="I204" s="130">
        <v>30</v>
      </c>
      <c r="J204" s="119">
        <v>40000</v>
      </c>
      <c r="K204" s="121" t="s">
        <v>174</v>
      </c>
      <c r="L204" s="9" t="s">
        <v>175</v>
      </c>
      <c r="M204" s="187" t="s">
        <v>176</v>
      </c>
      <c r="Q204" s="179"/>
    </row>
    <row r="205" spans="1:17" x14ac:dyDescent="0.85">
      <c r="A205" s="186" t="s">
        <v>68</v>
      </c>
      <c r="B205" s="130">
        <v>1250</v>
      </c>
      <c r="C205" s="150">
        <v>1661</v>
      </c>
      <c r="D205" s="117">
        <v>1661</v>
      </c>
      <c r="E205" s="130">
        <v>0</v>
      </c>
      <c r="F205" s="117">
        <v>0</v>
      </c>
      <c r="G205" s="130">
        <v>0</v>
      </c>
      <c r="H205" s="117">
        <v>0</v>
      </c>
      <c r="I205" s="130">
        <f>30</f>
        <v>30</v>
      </c>
      <c r="J205" s="119">
        <v>40000</v>
      </c>
      <c r="K205" s="121" t="s">
        <v>174</v>
      </c>
      <c r="L205" s="9" t="s">
        <v>175</v>
      </c>
      <c r="M205" s="187" t="s">
        <v>176</v>
      </c>
      <c r="Q205" s="179"/>
    </row>
    <row r="206" spans="1:17" ht="40.5" x14ac:dyDescent="0.25">
      <c r="A206" s="186" t="s">
        <v>67</v>
      </c>
      <c r="B206" s="130">
        <v>1239</v>
      </c>
      <c r="C206" s="150">
        <v>1650</v>
      </c>
      <c r="D206" s="117">
        <v>1650</v>
      </c>
      <c r="E206" s="130">
        <v>0</v>
      </c>
      <c r="F206" s="117">
        <v>0</v>
      </c>
      <c r="G206" s="130">
        <v>0</v>
      </c>
      <c r="H206" s="117">
        <v>0</v>
      </c>
      <c r="I206" s="130">
        <f>30</f>
        <v>30</v>
      </c>
      <c r="J206" s="119">
        <v>40000</v>
      </c>
      <c r="K206" s="121" t="s">
        <v>174</v>
      </c>
      <c r="L206" s="9" t="s">
        <v>175</v>
      </c>
      <c r="M206" s="187" t="s">
        <v>176</v>
      </c>
      <c r="Q206" s="281" t="s">
        <v>317</v>
      </c>
    </row>
    <row r="207" spans="1:17" ht="60.75" x14ac:dyDescent="0.25">
      <c r="A207" s="186" t="s">
        <v>64</v>
      </c>
      <c r="B207" s="130">
        <v>1333</v>
      </c>
      <c r="C207" s="150">
        <v>1744</v>
      </c>
      <c r="D207" s="117">
        <v>2494</v>
      </c>
      <c r="E207" s="130">
        <v>0</v>
      </c>
      <c r="F207" s="117">
        <v>0</v>
      </c>
      <c r="G207" s="130">
        <v>0</v>
      </c>
      <c r="H207" s="117">
        <v>0</v>
      </c>
      <c r="I207" s="130">
        <v>30</v>
      </c>
      <c r="J207" s="119">
        <v>40000</v>
      </c>
      <c r="K207" s="121" t="s">
        <v>174</v>
      </c>
      <c r="L207" s="9" t="s">
        <v>175</v>
      </c>
      <c r="M207" s="187" t="s">
        <v>177</v>
      </c>
      <c r="Q207" s="281"/>
    </row>
    <row r="208" spans="1:17" ht="60.75" x14ac:dyDescent="0.25">
      <c r="A208" s="186" t="s">
        <v>68</v>
      </c>
      <c r="B208" s="130">
        <v>1350</v>
      </c>
      <c r="C208" s="150">
        <v>1761</v>
      </c>
      <c r="D208" s="117">
        <v>1761</v>
      </c>
      <c r="E208" s="130">
        <v>0</v>
      </c>
      <c r="F208" s="117">
        <v>0</v>
      </c>
      <c r="G208" s="130">
        <v>0</v>
      </c>
      <c r="H208" s="117">
        <v>0</v>
      </c>
      <c r="I208" s="130">
        <f>30</f>
        <v>30</v>
      </c>
      <c r="J208" s="119">
        <v>40000</v>
      </c>
      <c r="K208" s="121" t="s">
        <v>174</v>
      </c>
      <c r="L208" s="9" t="s">
        <v>175</v>
      </c>
      <c r="M208" s="187" t="s">
        <v>177</v>
      </c>
      <c r="Q208" s="281"/>
    </row>
    <row r="209" spans="1:17" x14ac:dyDescent="0.85">
      <c r="A209" s="186" t="s">
        <v>67</v>
      </c>
      <c r="B209" s="130">
        <v>1339</v>
      </c>
      <c r="C209" s="150">
        <v>1750</v>
      </c>
      <c r="D209" s="117">
        <v>1750</v>
      </c>
      <c r="E209" s="130">
        <v>0</v>
      </c>
      <c r="F209" s="117">
        <v>0</v>
      </c>
      <c r="G209" s="130">
        <v>0</v>
      </c>
      <c r="H209" s="117">
        <v>0</v>
      </c>
      <c r="I209" s="130">
        <f>30</f>
        <v>30</v>
      </c>
      <c r="J209" s="119">
        <v>40000</v>
      </c>
      <c r="K209" s="121" t="s">
        <v>174</v>
      </c>
      <c r="L209" s="9" t="s">
        <v>175</v>
      </c>
      <c r="M209" s="187" t="s">
        <v>177</v>
      </c>
      <c r="Q209" s="179"/>
    </row>
    <row r="210" spans="1:17" x14ac:dyDescent="0.85">
      <c r="A210" s="186" t="s">
        <v>64</v>
      </c>
      <c r="B210" s="130">
        <v>1233</v>
      </c>
      <c r="C210" s="150">
        <v>1919</v>
      </c>
      <c r="D210" s="117">
        <v>2669</v>
      </c>
      <c r="E210" s="130">
        <v>0</v>
      </c>
      <c r="F210" s="117">
        <v>0</v>
      </c>
      <c r="G210" s="130">
        <v>0</v>
      </c>
      <c r="H210" s="117">
        <v>0</v>
      </c>
      <c r="I210" s="130">
        <v>30</v>
      </c>
      <c r="J210" s="119">
        <v>40000</v>
      </c>
      <c r="K210" s="121" t="s">
        <v>174</v>
      </c>
      <c r="L210" s="9" t="s">
        <v>175</v>
      </c>
      <c r="M210" s="187" t="s">
        <v>178</v>
      </c>
      <c r="Q210" s="179"/>
    </row>
    <row r="211" spans="1:17" ht="20.25" x14ac:dyDescent="0.25">
      <c r="A211" s="186" t="s">
        <v>69</v>
      </c>
      <c r="B211" s="130">
        <v>923</v>
      </c>
      <c r="C211" s="150">
        <v>1143</v>
      </c>
      <c r="D211" s="117">
        <v>1143</v>
      </c>
      <c r="E211" s="130">
        <v>0</v>
      </c>
      <c r="F211" s="117">
        <v>0</v>
      </c>
      <c r="G211" s="130">
        <v>0</v>
      </c>
      <c r="H211" s="117">
        <v>0</v>
      </c>
      <c r="I211" s="130">
        <f>30</f>
        <v>30</v>
      </c>
      <c r="J211" s="119">
        <f>40000</f>
        <v>40000</v>
      </c>
      <c r="K211" s="121" t="s">
        <v>174</v>
      </c>
      <c r="L211" s="9" t="s">
        <v>175</v>
      </c>
      <c r="M211" s="187" t="s">
        <v>178</v>
      </c>
      <c r="Q211" s="282" t="s">
        <v>318</v>
      </c>
    </row>
    <row r="212" spans="1:17" ht="20.25" x14ac:dyDescent="0.25">
      <c r="A212" s="186" t="s">
        <v>68</v>
      </c>
      <c r="B212" s="130">
        <v>1250</v>
      </c>
      <c r="C212" s="150">
        <v>1936</v>
      </c>
      <c r="D212" s="117">
        <v>1936</v>
      </c>
      <c r="E212" s="130">
        <v>0</v>
      </c>
      <c r="F212" s="117">
        <v>0</v>
      </c>
      <c r="G212" s="130">
        <v>0</v>
      </c>
      <c r="H212" s="117">
        <v>0</v>
      </c>
      <c r="I212" s="130">
        <f>30</f>
        <v>30</v>
      </c>
      <c r="J212" s="119">
        <v>40000</v>
      </c>
      <c r="K212" s="121" t="s">
        <v>174</v>
      </c>
      <c r="L212" s="9" t="s">
        <v>175</v>
      </c>
      <c r="M212" s="187" t="s">
        <v>178</v>
      </c>
      <c r="Q212" s="282"/>
    </row>
    <row r="213" spans="1:17" ht="20.25" x14ac:dyDescent="0.25">
      <c r="A213" s="186" t="s">
        <v>67</v>
      </c>
      <c r="B213" s="130">
        <v>1239</v>
      </c>
      <c r="C213" s="150">
        <v>1925</v>
      </c>
      <c r="D213" s="117">
        <v>1925</v>
      </c>
      <c r="E213" s="130">
        <v>0</v>
      </c>
      <c r="F213" s="117">
        <v>0</v>
      </c>
      <c r="G213" s="130">
        <v>0</v>
      </c>
      <c r="H213" s="117">
        <v>0</v>
      </c>
      <c r="I213" s="130">
        <v>30</v>
      </c>
      <c r="J213" s="119">
        <v>40000</v>
      </c>
      <c r="K213" s="121" t="s">
        <v>174</v>
      </c>
      <c r="L213" s="9" t="s">
        <v>175</v>
      </c>
      <c r="M213" s="187" t="s">
        <v>178</v>
      </c>
      <c r="Q213" s="282"/>
    </row>
    <row r="214" spans="1:17" x14ac:dyDescent="0.85">
      <c r="A214" s="186" t="s">
        <v>64</v>
      </c>
      <c r="B214" s="130">
        <v>1208</v>
      </c>
      <c r="C214" s="150">
        <v>1694</v>
      </c>
      <c r="D214" s="117">
        <v>2444</v>
      </c>
      <c r="E214" s="130">
        <v>0</v>
      </c>
      <c r="F214" s="117">
        <v>0</v>
      </c>
      <c r="G214" s="130">
        <v>0</v>
      </c>
      <c r="H214" s="117">
        <v>0</v>
      </c>
      <c r="I214" s="130">
        <f>30</f>
        <v>30</v>
      </c>
      <c r="J214" s="119">
        <v>40000</v>
      </c>
      <c r="K214" s="121" t="s">
        <v>174</v>
      </c>
      <c r="L214" s="9" t="s">
        <v>175</v>
      </c>
      <c r="M214" s="187" t="s">
        <v>179</v>
      </c>
      <c r="Q214" s="179"/>
    </row>
    <row r="215" spans="1:17" x14ac:dyDescent="0.85">
      <c r="A215" s="186" t="s">
        <v>69</v>
      </c>
      <c r="B215" s="130">
        <v>923</v>
      </c>
      <c r="C215" s="150">
        <v>1143</v>
      </c>
      <c r="D215" s="117">
        <v>1143</v>
      </c>
      <c r="E215" s="130">
        <v>0</v>
      </c>
      <c r="F215" s="117">
        <v>0</v>
      </c>
      <c r="G215" s="130">
        <v>0</v>
      </c>
      <c r="H215" s="117">
        <v>0</v>
      </c>
      <c r="I215" s="130">
        <f>30</f>
        <v>30</v>
      </c>
      <c r="J215" s="119">
        <v>40000</v>
      </c>
      <c r="K215" s="121" t="s">
        <v>174</v>
      </c>
      <c r="L215" s="9" t="s">
        <v>175</v>
      </c>
      <c r="M215" s="187" t="s">
        <v>179</v>
      </c>
      <c r="Q215" s="179"/>
    </row>
    <row r="216" spans="1:17" ht="20.25" x14ac:dyDescent="0.25">
      <c r="A216" s="186" t="s">
        <v>68</v>
      </c>
      <c r="B216" s="130">
        <v>1225</v>
      </c>
      <c r="C216" s="150">
        <v>1711</v>
      </c>
      <c r="D216" s="117">
        <v>1711</v>
      </c>
      <c r="E216" s="130">
        <v>0</v>
      </c>
      <c r="F216" s="117">
        <v>0</v>
      </c>
      <c r="G216" s="130">
        <v>0</v>
      </c>
      <c r="H216" s="117">
        <v>0</v>
      </c>
      <c r="I216" s="130">
        <v>30</v>
      </c>
      <c r="J216" s="119">
        <v>40000</v>
      </c>
      <c r="K216" s="121" t="s">
        <v>174</v>
      </c>
      <c r="L216" s="9" t="s">
        <v>175</v>
      </c>
      <c r="M216" s="187" t="s">
        <v>179</v>
      </c>
      <c r="Q216" s="283" t="s">
        <v>358</v>
      </c>
    </row>
    <row r="217" spans="1:17" ht="20.25" x14ac:dyDescent="0.25">
      <c r="A217" s="186" t="s">
        <v>67</v>
      </c>
      <c r="B217" s="130">
        <v>1214</v>
      </c>
      <c r="C217" s="150">
        <v>1700</v>
      </c>
      <c r="D217" s="117">
        <v>1700</v>
      </c>
      <c r="E217" s="130">
        <v>0</v>
      </c>
      <c r="F217" s="117">
        <v>0</v>
      </c>
      <c r="G217" s="130">
        <v>0</v>
      </c>
      <c r="H217" s="117">
        <v>0</v>
      </c>
      <c r="I217" s="130">
        <f>30</f>
        <v>30</v>
      </c>
      <c r="J217" s="119">
        <v>40000</v>
      </c>
      <c r="K217" s="121" t="s">
        <v>174</v>
      </c>
      <c r="L217" s="9" t="s">
        <v>175</v>
      </c>
      <c r="M217" s="187" t="s">
        <v>179</v>
      </c>
      <c r="Q217" s="283"/>
    </row>
    <row r="218" spans="1:17" ht="40.5" x14ac:dyDescent="0.25">
      <c r="A218" s="186" t="s">
        <v>64</v>
      </c>
      <c r="B218" s="130">
        <v>1783</v>
      </c>
      <c r="C218" s="150">
        <v>2569</v>
      </c>
      <c r="D218" s="117">
        <v>3319</v>
      </c>
      <c r="E218" s="130">
        <v>0</v>
      </c>
      <c r="F218" s="117">
        <v>0</v>
      </c>
      <c r="G218" s="130">
        <v>0</v>
      </c>
      <c r="H218" s="117">
        <v>0</v>
      </c>
      <c r="I218" s="130">
        <f>30</f>
        <v>30</v>
      </c>
      <c r="J218" s="119">
        <v>40000</v>
      </c>
      <c r="K218" s="121" t="s">
        <v>174</v>
      </c>
      <c r="L218" s="9" t="s">
        <v>175</v>
      </c>
      <c r="M218" s="187" t="s">
        <v>180</v>
      </c>
      <c r="Q218" s="283"/>
    </row>
    <row r="219" spans="1:17" ht="40.5" x14ac:dyDescent="0.25">
      <c r="A219" s="186" t="s">
        <v>68</v>
      </c>
      <c r="B219" s="130">
        <v>1800</v>
      </c>
      <c r="C219" s="150">
        <v>2586</v>
      </c>
      <c r="D219" s="117">
        <v>2586</v>
      </c>
      <c r="E219" s="130">
        <v>0</v>
      </c>
      <c r="F219" s="117">
        <v>0</v>
      </c>
      <c r="G219" s="130">
        <v>0</v>
      </c>
      <c r="H219" s="117">
        <v>0</v>
      </c>
      <c r="I219" s="130">
        <v>30</v>
      </c>
      <c r="J219" s="119">
        <v>40000</v>
      </c>
      <c r="K219" s="121" t="s">
        <v>174</v>
      </c>
      <c r="L219" s="9" t="s">
        <v>175</v>
      </c>
      <c r="M219" s="187" t="s">
        <v>180</v>
      </c>
      <c r="Q219" s="283"/>
    </row>
    <row r="220" spans="1:17" x14ac:dyDescent="0.85">
      <c r="A220" s="186" t="s">
        <v>67</v>
      </c>
      <c r="B220" s="130">
        <v>1789</v>
      </c>
      <c r="C220" s="150">
        <v>2575</v>
      </c>
      <c r="D220" s="117">
        <v>2575</v>
      </c>
      <c r="E220" s="130">
        <v>0</v>
      </c>
      <c r="F220" s="117">
        <v>0</v>
      </c>
      <c r="G220" s="130">
        <v>0</v>
      </c>
      <c r="H220" s="117">
        <v>0</v>
      </c>
      <c r="I220" s="130">
        <f>30</f>
        <v>30</v>
      </c>
      <c r="J220" s="119">
        <v>40000</v>
      </c>
      <c r="K220" s="121" t="s">
        <v>174</v>
      </c>
      <c r="L220" s="9" t="s">
        <v>175</v>
      </c>
      <c r="M220" s="187" t="s">
        <v>180</v>
      </c>
      <c r="Q220" s="179"/>
    </row>
    <row r="221" spans="1:17" x14ac:dyDescent="0.85">
      <c r="A221" s="186" t="s">
        <v>64</v>
      </c>
      <c r="B221" s="151">
        <v>1250</v>
      </c>
      <c r="C221" s="152">
        <v>2384</v>
      </c>
      <c r="D221" s="115">
        <v>2384</v>
      </c>
      <c r="E221" s="151">
        <v>0</v>
      </c>
      <c r="F221" s="115">
        <v>0</v>
      </c>
      <c r="G221" s="151">
        <v>0</v>
      </c>
      <c r="H221" s="115">
        <v>0</v>
      </c>
      <c r="I221" s="128">
        <v>0</v>
      </c>
      <c r="J221" s="118">
        <v>0</v>
      </c>
      <c r="K221" s="121" t="s">
        <v>181</v>
      </c>
      <c r="L221" s="9" t="s">
        <v>182</v>
      </c>
      <c r="M221" s="187" t="s">
        <v>183</v>
      </c>
      <c r="Q221" s="179"/>
    </row>
    <row r="222" spans="1:17" ht="20.25" x14ac:dyDescent="0.25">
      <c r="A222" s="186" t="s">
        <v>68</v>
      </c>
      <c r="B222" s="151">
        <v>1266</v>
      </c>
      <c r="C222" s="152">
        <v>2398</v>
      </c>
      <c r="D222" s="115">
        <v>2398</v>
      </c>
      <c r="E222" s="151">
        <v>0</v>
      </c>
      <c r="F222" s="115">
        <v>0</v>
      </c>
      <c r="G222" s="151">
        <v>0</v>
      </c>
      <c r="H222" s="115">
        <v>0</v>
      </c>
      <c r="I222" s="128">
        <v>0</v>
      </c>
      <c r="J222" s="118">
        <v>0</v>
      </c>
      <c r="K222" s="121" t="s">
        <v>181</v>
      </c>
      <c r="L222" s="9" t="s">
        <v>182</v>
      </c>
      <c r="M222" s="187" t="s">
        <v>183</v>
      </c>
      <c r="Q222" s="286" t="s">
        <v>359</v>
      </c>
    </row>
    <row r="223" spans="1:17" ht="20.25" x14ac:dyDescent="0.25">
      <c r="A223" s="186" t="s">
        <v>67</v>
      </c>
      <c r="B223" s="151">
        <v>1256</v>
      </c>
      <c r="C223" s="152">
        <v>2388</v>
      </c>
      <c r="D223" s="115">
        <v>2388</v>
      </c>
      <c r="E223" s="151">
        <v>0</v>
      </c>
      <c r="F223" s="115">
        <v>0</v>
      </c>
      <c r="G223" s="151">
        <v>0</v>
      </c>
      <c r="H223" s="115">
        <v>0</v>
      </c>
      <c r="I223" s="128">
        <v>0</v>
      </c>
      <c r="J223" s="118">
        <v>0</v>
      </c>
      <c r="K223" s="121" t="s">
        <v>181</v>
      </c>
      <c r="L223" s="9" t="s">
        <v>182</v>
      </c>
      <c r="M223" s="187" t="s">
        <v>183</v>
      </c>
      <c r="Q223" s="287"/>
    </row>
    <row r="224" spans="1:17" ht="40.5" x14ac:dyDescent="0.25">
      <c r="A224" s="186" t="s">
        <v>64</v>
      </c>
      <c r="B224" s="130">
        <v>801</v>
      </c>
      <c r="C224" s="150">
        <v>1024</v>
      </c>
      <c r="D224" s="117">
        <v>1774</v>
      </c>
      <c r="E224" s="130">
        <v>0</v>
      </c>
      <c r="F224" s="117">
        <v>0</v>
      </c>
      <c r="G224" s="130">
        <v>0</v>
      </c>
      <c r="H224" s="117">
        <v>0</v>
      </c>
      <c r="I224" s="128">
        <v>0</v>
      </c>
      <c r="J224" s="119">
        <v>520</v>
      </c>
      <c r="K224" s="121" t="s">
        <v>184</v>
      </c>
      <c r="L224" s="9" t="s">
        <v>185</v>
      </c>
      <c r="M224" s="187" t="s">
        <v>186</v>
      </c>
      <c r="Q224" s="287"/>
    </row>
    <row r="225" spans="1:17" ht="40.5" x14ac:dyDescent="0.25">
      <c r="A225" s="186" t="s">
        <v>69</v>
      </c>
      <c r="B225" s="130">
        <v>638</v>
      </c>
      <c r="C225" s="150">
        <v>717</v>
      </c>
      <c r="D225" s="117">
        <v>717</v>
      </c>
      <c r="E225" s="130">
        <v>0</v>
      </c>
      <c r="F225" s="117">
        <v>0</v>
      </c>
      <c r="G225" s="130">
        <v>0</v>
      </c>
      <c r="H225" s="117">
        <v>0</v>
      </c>
      <c r="I225" s="128">
        <v>0</v>
      </c>
      <c r="J225" s="119">
        <v>520</v>
      </c>
      <c r="K225" s="121" t="s">
        <v>184</v>
      </c>
      <c r="L225" s="9" t="s">
        <v>185</v>
      </c>
      <c r="M225" s="187" t="s">
        <v>186</v>
      </c>
      <c r="Q225" s="287"/>
    </row>
    <row r="226" spans="1:17" x14ac:dyDescent="0.85">
      <c r="A226" s="186" t="s">
        <v>68</v>
      </c>
      <c r="B226" s="130">
        <v>819</v>
      </c>
      <c r="C226" s="150">
        <v>1041</v>
      </c>
      <c r="D226" s="117">
        <v>1041</v>
      </c>
      <c r="E226" s="130">
        <v>0</v>
      </c>
      <c r="F226" s="117">
        <v>0</v>
      </c>
      <c r="G226" s="130">
        <v>0</v>
      </c>
      <c r="H226" s="117">
        <v>0</v>
      </c>
      <c r="I226" s="128">
        <v>0</v>
      </c>
      <c r="J226" s="119">
        <v>520</v>
      </c>
      <c r="K226" s="121" t="s">
        <v>184</v>
      </c>
      <c r="L226" s="9" t="s">
        <v>185</v>
      </c>
      <c r="M226" s="187" t="s">
        <v>186</v>
      </c>
      <c r="Q226" s="179"/>
    </row>
    <row r="227" spans="1:17" x14ac:dyDescent="0.85">
      <c r="A227" s="186" t="s">
        <v>67</v>
      </c>
      <c r="B227" s="130">
        <v>807</v>
      </c>
      <c r="C227" s="150">
        <v>1030</v>
      </c>
      <c r="D227" s="117">
        <v>1030</v>
      </c>
      <c r="E227" s="130">
        <v>0</v>
      </c>
      <c r="F227" s="117">
        <v>0</v>
      </c>
      <c r="G227" s="130">
        <v>0</v>
      </c>
      <c r="H227" s="117">
        <v>0</v>
      </c>
      <c r="I227" s="128">
        <v>0</v>
      </c>
      <c r="J227" s="119">
        <v>520</v>
      </c>
      <c r="K227" s="121" t="s">
        <v>184</v>
      </c>
      <c r="L227" s="9" t="s">
        <v>185</v>
      </c>
      <c r="M227" s="187" t="s">
        <v>186</v>
      </c>
      <c r="Q227" s="179"/>
    </row>
    <row r="228" spans="1:17" x14ac:dyDescent="0.85">
      <c r="A228" s="186" t="s">
        <v>64</v>
      </c>
      <c r="B228" s="151">
        <v>1934</v>
      </c>
      <c r="C228" s="152">
        <v>2855</v>
      </c>
      <c r="D228" s="115">
        <v>2855</v>
      </c>
      <c r="E228" s="151">
        <v>0</v>
      </c>
      <c r="F228" s="115">
        <v>0</v>
      </c>
      <c r="G228" s="151">
        <v>0</v>
      </c>
      <c r="H228" s="115">
        <v>0</v>
      </c>
      <c r="I228" s="128">
        <v>0</v>
      </c>
      <c r="J228" s="115">
        <v>330</v>
      </c>
      <c r="K228" s="121" t="s">
        <v>187</v>
      </c>
      <c r="L228" s="9" t="s">
        <v>188</v>
      </c>
      <c r="M228" s="187" t="s">
        <v>189</v>
      </c>
      <c r="Q228" s="179"/>
    </row>
    <row r="229" spans="1:17" x14ac:dyDescent="0.85">
      <c r="A229" s="186" t="s">
        <v>69</v>
      </c>
      <c r="B229" s="151">
        <v>1806</v>
      </c>
      <c r="C229" s="152">
        <v>3000</v>
      </c>
      <c r="D229" s="115">
        <v>3000</v>
      </c>
      <c r="E229" s="151">
        <v>0</v>
      </c>
      <c r="F229" s="115">
        <v>2171</v>
      </c>
      <c r="G229" s="151">
        <v>0</v>
      </c>
      <c r="H229" s="115">
        <v>0</v>
      </c>
      <c r="I229" s="128">
        <v>0</v>
      </c>
      <c r="J229" s="115">
        <v>330</v>
      </c>
      <c r="K229" s="121" t="s">
        <v>187</v>
      </c>
      <c r="L229" s="9" t="s">
        <v>188</v>
      </c>
      <c r="M229" s="187" t="s">
        <v>189</v>
      </c>
      <c r="Q229" s="179"/>
    </row>
    <row r="230" spans="1:17" x14ac:dyDescent="0.85">
      <c r="A230" s="186" t="s">
        <v>68</v>
      </c>
      <c r="B230" s="151">
        <v>1949</v>
      </c>
      <c r="C230" s="152">
        <v>2870</v>
      </c>
      <c r="D230" s="115">
        <v>2870</v>
      </c>
      <c r="E230" s="151">
        <v>0</v>
      </c>
      <c r="F230" s="115">
        <v>0</v>
      </c>
      <c r="G230" s="151">
        <v>0</v>
      </c>
      <c r="H230" s="115">
        <v>0</v>
      </c>
      <c r="I230" s="128">
        <v>0</v>
      </c>
      <c r="J230" s="115">
        <v>330</v>
      </c>
      <c r="K230" s="121" t="s">
        <v>187</v>
      </c>
      <c r="L230" s="9" t="s">
        <v>188</v>
      </c>
      <c r="M230" s="187" t="s">
        <v>189</v>
      </c>
      <c r="Q230" s="179"/>
    </row>
    <row r="231" spans="1:17" x14ac:dyDescent="0.85">
      <c r="A231" s="186" t="s">
        <v>67</v>
      </c>
      <c r="B231" s="151">
        <v>1924</v>
      </c>
      <c r="C231" s="152">
        <v>2845</v>
      </c>
      <c r="D231" s="115">
        <v>2845</v>
      </c>
      <c r="E231" s="151">
        <v>0</v>
      </c>
      <c r="F231" s="115">
        <v>0</v>
      </c>
      <c r="G231" s="151">
        <v>0</v>
      </c>
      <c r="H231" s="115">
        <v>0</v>
      </c>
      <c r="I231" s="128">
        <v>0</v>
      </c>
      <c r="J231" s="115">
        <v>330</v>
      </c>
      <c r="K231" s="121" t="s">
        <v>187</v>
      </c>
      <c r="L231" s="9" t="s">
        <v>188</v>
      </c>
      <c r="M231" s="187" t="s">
        <v>189</v>
      </c>
      <c r="Q231" s="179"/>
    </row>
    <row r="232" spans="1:17" x14ac:dyDescent="0.85">
      <c r="A232" s="186" t="s">
        <v>64</v>
      </c>
      <c r="B232" s="130">
        <v>1937</v>
      </c>
      <c r="C232" s="150">
        <v>2972</v>
      </c>
      <c r="D232" s="117">
        <v>2972</v>
      </c>
      <c r="E232" s="130">
        <v>0</v>
      </c>
      <c r="F232" s="117">
        <v>0</v>
      </c>
      <c r="G232" s="130">
        <v>0</v>
      </c>
      <c r="H232" s="117">
        <v>0</v>
      </c>
      <c r="I232" s="130">
        <v>32</v>
      </c>
      <c r="J232" s="118">
        <v>0</v>
      </c>
      <c r="K232" s="121" t="s">
        <v>190</v>
      </c>
      <c r="L232" s="9" t="s">
        <v>191</v>
      </c>
      <c r="M232" s="187" t="s">
        <v>192</v>
      </c>
      <c r="Q232" s="179"/>
    </row>
    <row r="233" spans="1:17" x14ac:dyDescent="0.85">
      <c r="A233" s="186" t="s">
        <v>69</v>
      </c>
      <c r="B233" s="130">
        <v>1861</v>
      </c>
      <c r="C233" s="150">
        <v>2849</v>
      </c>
      <c r="D233" s="117">
        <v>2849</v>
      </c>
      <c r="E233" s="130">
        <v>0</v>
      </c>
      <c r="F233" s="117">
        <v>0</v>
      </c>
      <c r="G233" s="130">
        <v>0</v>
      </c>
      <c r="H233" s="117">
        <v>0</v>
      </c>
      <c r="I233" s="130">
        <v>32</v>
      </c>
      <c r="J233" s="118">
        <v>0</v>
      </c>
      <c r="K233" s="121" t="s">
        <v>190</v>
      </c>
      <c r="L233" s="9" t="s">
        <v>191</v>
      </c>
      <c r="M233" s="187" t="s">
        <v>192</v>
      </c>
      <c r="Q233" s="179"/>
    </row>
    <row r="234" spans="1:17" x14ac:dyDescent="0.85">
      <c r="A234" s="186" t="s">
        <v>68</v>
      </c>
      <c r="B234" s="130">
        <v>1937</v>
      </c>
      <c r="C234" s="150">
        <v>2972</v>
      </c>
      <c r="D234" s="117">
        <v>2972</v>
      </c>
      <c r="E234" s="130">
        <v>0</v>
      </c>
      <c r="F234" s="117">
        <v>0</v>
      </c>
      <c r="G234" s="130">
        <v>0</v>
      </c>
      <c r="H234" s="117">
        <v>0</v>
      </c>
      <c r="I234" s="130">
        <v>32</v>
      </c>
      <c r="J234" s="118">
        <v>0</v>
      </c>
      <c r="K234" s="121" t="s">
        <v>190</v>
      </c>
      <c r="L234" s="9" t="s">
        <v>191</v>
      </c>
      <c r="M234" s="187" t="s">
        <v>192</v>
      </c>
      <c r="Q234" s="179"/>
    </row>
    <row r="235" spans="1:17" x14ac:dyDescent="0.85">
      <c r="A235" s="186" t="s">
        <v>67</v>
      </c>
      <c r="B235" s="130">
        <v>1937</v>
      </c>
      <c r="C235" s="150">
        <v>2972</v>
      </c>
      <c r="D235" s="117">
        <v>2972</v>
      </c>
      <c r="E235" s="130">
        <v>0</v>
      </c>
      <c r="F235" s="117">
        <v>0</v>
      </c>
      <c r="G235" s="130">
        <v>0</v>
      </c>
      <c r="H235" s="117">
        <v>0</v>
      </c>
      <c r="I235" s="130">
        <v>32</v>
      </c>
      <c r="J235" s="118">
        <v>0</v>
      </c>
      <c r="K235" s="121" t="s">
        <v>190</v>
      </c>
      <c r="L235" s="9" t="s">
        <v>191</v>
      </c>
      <c r="M235" s="187" t="s">
        <v>192</v>
      </c>
      <c r="Q235" s="179"/>
    </row>
    <row r="236" spans="1:17" x14ac:dyDescent="0.85">
      <c r="A236" s="186" t="s">
        <v>64</v>
      </c>
      <c r="B236" s="130">
        <v>1351</v>
      </c>
      <c r="C236" s="150">
        <v>1471</v>
      </c>
      <c r="D236" s="117">
        <v>1471</v>
      </c>
      <c r="E236" s="130">
        <v>0</v>
      </c>
      <c r="F236" s="117">
        <v>0</v>
      </c>
      <c r="G236" s="130">
        <v>0</v>
      </c>
      <c r="H236" s="117">
        <v>0</v>
      </c>
      <c r="I236" s="130">
        <v>32</v>
      </c>
      <c r="J236" s="118">
        <v>0</v>
      </c>
      <c r="K236" s="121" t="s">
        <v>190</v>
      </c>
      <c r="L236" s="9" t="s">
        <v>191</v>
      </c>
      <c r="M236" s="187" t="s">
        <v>193</v>
      </c>
      <c r="Q236" s="179"/>
    </row>
    <row r="237" spans="1:17" x14ac:dyDescent="0.85">
      <c r="A237" s="186" t="s">
        <v>69</v>
      </c>
      <c r="B237" s="130">
        <v>1351</v>
      </c>
      <c r="C237" s="150">
        <v>2066</v>
      </c>
      <c r="D237" s="117">
        <v>2066</v>
      </c>
      <c r="E237" s="130">
        <v>0</v>
      </c>
      <c r="F237" s="117">
        <v>0</v>
      </c>
      <c r="G237" s="130">
        <v>0</v>
      </c>
      <c r="H237" s="117">
        <v>0</v>
      </c>
      <c r="I237" s="130">
        <v>32</v>
      </c>
      <c r="J237" s="118">
        <v>0</v>
      </c>
      <c r="K237" s="121" t="s">
        <v>190</v>
      </c>
      <c r="L237" s="9" t="s">
        <v>191</v>
      </c>
      <c r="M237" s="187" t="s">
        <v>193</v>
      </c>
      <c r="Q237" s="179"/>
    </row>
    <row r="238" spans="1:17" x14ac:dyDescent="0.85">
      <c r="A238" s="186" t="s">
        <v>68</v>
      </c>
      <c r="B238" s="130">
        <v>1368</v>
      </c>
      <c r="C238" s="150">
        <v>1488</v>
      </c>
      <c r="D238" s="117">
        <v>1488</v>
      </c>
      <c r="E238" s="130">
        <v>0</v>
      </c>
      <c r="F238" s="117">
        <v>0</v>
      </c>
      <c r="G238" s="130">
        <v>0</v>
      </c>
      <c r="H238" s="117">
        <v>0</v>
      </c>
      <c r="I238" s="130">
        <v>32</v>
      </c>
      <c r="J238" s="118">
        <v>0</v>
      </c>
      <c r="K238" s="121" t="s">
        <v>190</v>
      </c>
      <c r="L238" s="9" t="s">
        <v>191</v>
      </c>
      <c r="M238" s="187" t="s">
        <v>193</v>
      </c>
      <c r="Q238" s="179"/>
    </row>
    <row r="239" spans="1:17" x14ac:dyDescent="0.85">
      <c r="A239" s="186" t="s">
        <v>67</v>
      </c>
      <c r="B239" s="130">
        <v>1357</v>
      </c>
      <c r="C239" s="150">
        <v>1477</v>
      </c>
      <c r="D239" s="117">
        <v>1477</v>
      </c>
      <c r="E239" s="130">
        <v>0</v>
      </c>
      <c r="F239" s="117">
        <v>0</v>
      </c>
      <c r="G239" s="130">
        <v>0</v>
      </c>
      <c r="H239" s="117">
        <v>0</v>
      </c>
      <c r="I239" s="130">
        <v>32</v>
      </c>
      <c r="J239" s="118">
        <v>0</v>
      </c>
      <c r="K239" s="121" t="s">
        <v>190</v>
      </c>
      <c r="L239" s="9" t="s">
        <v>191</v>
      </c>
      <c r="M239" s="187" t="s">
        <v>193</v>
      </c>
      <c r="Q239" s="179"/>
    </row>
    <row r="240" spans="1:17" x14ac:dyDescent="0.85">
      <c r="A240" s="186" t="s">
        <v>64</v>
      </c>
      <c r="B240" s="130">
        <v>1560</v>
      </c>
      <c r="C240" s="150">
        <v>2975</v>
      </c>
      <c r="D240" s="117">
        <v>2975</v>
      </c>
      <c r="E240" s="130">
        <v>0</v>
      </c>
      <c r="F240" s="117">
        <v>0</v>
      </c>
      <c r="G240" s="130">
        <v>0</v>
      </c>
      <c r="H240" s="117">
        <v>0</v>
      </c>
      <c r="I240" s="7">
        <v>0</v>
      </c>
      <c r="J240" s="117">
        <v>145</v>
      </c>
      <c r="K240" s="121" t="s">
        <v>194</v>
      </c>
      <c r="L240" s="9" t="s">
        <v>195</v>
      </c>
      <c r="M240" s="187" t="s">
        <v>196</v>
      </c>
      <c r="Q240" s="179"/>
    </row>
    <row r="241" spans="1:17" x14ac:dyDescent="0.85">
      <c r="A241" s="186" t="s">
        <v>69</v>
      </c>
      <c r="B241" s="130">
        <v>1735</v>
      </c>
      <c r="C241" s="150">
        <v>3125</v>
      </c>
      <c r="D241" s="117">
        <v>3125</v>
      </c>
      <c r="E241" s="130">
        <v>0</v>
      </c>
      <c r="F241" s="117">
        <v>0</v>
      </c>
      <c r="G241" s="130">
        <v>0</v>
      </c>
      <c r="H241" s="117">
        <v>0</v>
      </c>
      <c r="I241" s="7">
        <v>0</v>
      </c>
      <c r="J241" s="117">
        <v>145</v>
      </c>
      <c r="K241" s="121" t="s">
        <v>194</v>
      </c>
      <c r="L241" s="9" t="s">
        <v>195</v>
      </c>
      <c r="M241" s="187" t="s">
        <v>196</v>
      </c>
      <c r="Q241" s="179"/>
    </row>
    <row r="242" spans="1:17" x14ac:dyDescent="0.85">
      <c r="A242" s="186" t="s">
        <v>68</v>
      </c>
      <c r="B242" s="130">
        <v>1560</v>
      </c>
      <c r="C242" s="150">
        <v>2975</v>
      </c>
      <c r="D242" s="117">
        <v>2975</v>
      </c>
      <c r="E242" s="130">
        <v>0</v>
      </c>
      <c r="F242" s="117">
        <v>0</v>
      </c>
      <c r="G242" s="130">
        <v>0</v>
      </c>
      <c r="H242" s="117">
        <v>0</v>
      </c>
      <c r="I242" s="7">
        <v>0</v>
      </c>
      <c r="J242" s="117">
        <v>145</v>
      </c>
      <c r="K242" s="121" t="s">
        <v>194</v>
      </c>
      <c r="L242" s="9" t="s">
        <v>195</v>
      </c>
      <c r="M242" s="187" t="s">
        <v>196</v>
      </c>
      <c r="Q242" s="179"/>
    </row>
    <row r="243" spans="1:17" x14ac:dyDescent="0.85">
      <c r="A243" s="186" t="s">
        <v>67</v>
      </c>
      <c r="B243" s="130">
        <v>1560</v>
      </c>
      <c r="C243" s="150">
        <v>2775</v>
      </c>
      <c r="D243" s="117">
        <v>2775</v>
      </c>
      <c r="E243" s="130">
        <v>0</v>
      </c>
      <c r="F243" s="117">
        <v>0</v>
      </c>
      <c r="G243" s="130">
        <v>0</v>
      </c>
      <c r="H243" s="117">
        <v>0</v>
      </c>
      <c r="I243" s="7">
        <v>0</v>
      </c>
      <c r="J243" s="117">
        <v>145</v>
      </c>
      <c r="K243" s="121" t="s">
        <v>194</v>
      </c>
      <c r="L243" s="9" t="s">
        <v>195</v>
      </c>
      <c r="M243" s="187" t="s">
        <v>196</v>
      </c>
      <c r="Q243" s="179"/>
    </row>
    <row r="244" spans="1:17" x14ac:dyDescent="0.85">
      <c r="A244" s="186" t="s">
        <v>69</v>
      </c>
      <c r="B244" s="151">
        <v>1245</v>
      </c>
      <c r="C244" s="152">
        <v>1620</v>
      </c>
      <c r="D244" s="115">
        <v>1620</v>
      </c>
      <c r="E244" s="151">
        <v>0</v>
      </c>
      <c r="F244" s="115">
        <v>0</v>
      </c>
      <c r="G244" s="151">
        <v>0</v>
      </c>
      <c r="H244" s="115">
        <v>0</v>
      </c>
      <c r="I244" s="7">
        <v>0</v>
      </c>
      <c r="J244" s="119">
        <v>960</v>
      </c>
      <c r="K244" s="121" t="s">
        <v>197</v>
      </c>
      <c r="L244" s="9" t="s">
        <v>198</v>
      </c>
      <c r="M244" s="187" t="s">
        <v>199</v>
      </c>
      <c r="Q244" s="179"/>
    </row>
    <row r="245" spans="1:17" x14ac:dyDescent="0.85">
      <c r="A245" s="186" t="s">
        <v>69</v>
      </c>
      <c r="B245" s="151">
        <v>1244</v>
      </c>
      <c r="C245" s="152">
        <v>1619</v>
      </c>
      <c r="D245" s="115">
        <v>1619</v>
      </c>
      <c r="E245" s="151">
        <v>0</v>
      </c>
      <c r="F245" s="115">
        <v>0</v>
      </c>
      <c r="G245" s="151">
        <v>0</v>
      </c>
      <c r="H245" s="115">
        <v>0</v>
      </c>
      <c r="I245" s="7">
        <v>0</v>
      </c>
      <c r="J245" s="119">
        <v>960</v>
      </c>
      <c r="K245" s="121" t="s">
        <v>197</v>
      </c>
      <c r="L245" s="9" t="s">
        <v>198</v>
      </c>
      <c r="M245" s="187" t="s">
        <v>200</v>
      </c>
      <c r="Q245" s="179"/>
    </row>
    <row r="246" spans="1:17" x14ac:dyDescent="0.85">
      <c r="A246" s="186" t="s">
        <v>69</v>
      </c>
      <c r="B246" s="130">
        <v>1261</v>
      </c>
      <c r="C246" s="150">
        <v>2130</v>
      </c>
      <c r="D246" s="117">
        <v>2130</v>
      </c>
      <c r="E246" s="130">
        <v>0</v>
      </c>
      <c r="F246" s="117">
        <v>0</v>
      </c>
      <c r="G246" s="130">
        <v>0</v>
      </c>
      <c r="H246" s="117">
        <v>0</v>
      </c>
      <c r="I246" s="129">
        <v>70</v>
      </c>
      <c r="J246" s="119">
        <v>500</v>
      </c>
      <c r="K246" s="121" t="s">
        <v>201</v>
      </c>
      <c r="L246" s="9" t="s">
        <v>202</v>
      </c>
      <c r="M246" s="187" t="s">
        <v>203</v>
      </c>
      <c r="Q246" s="179"/>
    </row>
    <row r="247" spans="1:17" x14ac:dyDescent="0.85">
      <c r="A247" s="186" t="s">
        <v>64</v>
      </c>
      <c r="B247" s="130">
        <v>1064</v>
      </c>
      <c r="C247" s="150">
        <v>1430</v>
      </c>
      <c r="D247" s="117">
        <v>1430</v>
      </c>
      <c r="E247" s="130">
        <v>0</v>
      </c>
      <c r="F247" s="117">
        <v>0</v>
      </c>
      <c r="G247" s="130">
        <v>0</v>
      </c>
      <c r="H247" s="117">
        <v>0</v>
      </c>
      <c r="I247" s="128">
        <v>0</v>
      </c>
      <c r="J247" s="119">
        <v>55</v>
      </c>
      <c r="K247" s="121" t="s">
        <v>204</v>
      </c>
      <c r="L247" s="9" t="s">
        <v>205</v>
      </c>
      <c r="M247" s="187" t="s">
        <v>206</v>
      </c>
      <c r="Q247" s="179"/>
    </row>
    <row r="248" spans="1:17" x14ac:dyDescent="0.85">
      <c r="A248" s="186" t="s">
        <v>69</v>
      </c>
      <c r="B248" s="130">
        <v>1077</v>
      </c>
      <c r="C248" s="150">
        <v>1529</v>
      </c>
      <c r="D248" s="117">
        <v>1529</v>
      </c>
      <c r="E248" s="130">
        <v>0</v>
      </c>
      <c r="F248" s="117">
        <v>0</v>
      </c>
      <c r="G248" s="130">
        <v>0</v>
      </c>
      <c r="H248" s="117">
        <v>0</v>
      </c>
      <c r="I248" s="128">
        <v>0</v>
      </c>
      <c r="J248" s="119">
        <v>55</v>
      </c>
      <c r="K248" s="121" t="s">
        <v>204</v>
      </c>
      <c r="L248" s="9" t="s">
        <v>205</v>
      </c>
      <c r="M248" s="187" t="s">
        <v>206</v>
      </c>
      <c r="Q248" s="179"/>
    </row>
    <row r="249" spans="1:17" x14ac:dyDescent="0.85">
      <c r="A249" s="186" t="s">
        <v>68</v>
      </c>
      <c r="B249" s="130">
        <v>1208</v>
      </c>
      <c r="C249" s="150">
        <v>1574</v>
      </c>
      <c r="D249" s="117">
        <v>1574</v>
      </c>
      <c r="E249" s="130">
        <v>0</v>
      </c>
      <c r="F249" s="117">
        <v>0</v>
      </c>
      <c r="G249" s="130">
        <v>0</v>
      </c>
      <c r="H249" s="117">
        <v>0</v>
      </c>
      <c r="I249" s="128">
        <v>0</v>
      </c>
      <c r="J249" s="119">
        <v>55</v>
      </c>
      <c r="K249" s="121" t="s">
        <v>204</v>
      </c>
      <c r="L249" s="9" t="s">
        <v>205</v>
      </c>
      <c r="M249" s="187" t="s">
        <v>206</v>
      </c>
      <c r="Q249" s="179"/>
    </row>
    <row r="250" spans="1:17" x14ac:dyDescent="0.85">
      <c r="A250" s="186" t="s">
        <v>67</v>
      </c>
      <c r="B250" s="130">
        <v>1070</v>
      </c>
      <c r="C250" s="150">
        <v>1436</v>
      </c>
      <c r="D250" s="117">
        <v>1436</v>
      </c>
      <c r="E250" s="130">
        <v>0</v>
      </c>
      <c r="F250" s="117">
        <v>0</v>
      </c>
      <c r="G250" s="130">
        <v>0</v>
      </c>
      <c r="H250" s="117">
        <v>0</v>
      </c>
      <c r="I250" s="128">
        <v>0</v>
      </c>
      <c r="J250" s="119">
        <v>55</v>
      </c>
      <c r="K250" s="121" t="s">
        <v>204</v>
      </c>
      <c r="L250" s="9" t="s">
        <v>205</v>
      </c>
      <c r="M250" s="187" t="s">
        <v>206</v>
      </c>
      <c r="Q250" s="179"/>
    </row>
    <row r="251" spans="1:17" x14ac:dyDescent="0.85">
      <c r="A251" s="186" t="s">
        <v>69</v>
      </c>
      <c r="B251" s="130">
        <v>839</v>
      </c>
      <c r="C251" s="150">
        <v>1034</v>
      </c>
      <c r="D251" s="117">
        <v>1034</v>
      </c>
      <c r="E251" s="130">
        <v>0</v>
      </c>
      <c r="F251" s="117">
        <v>0</v>
      </c>
      <c r="G251" s="130">
        <v>0</v>
      </c>
      <c r="H251" s="117">
        <v>0</v>
      </c>
      <c r="I251" s="128">
        <v>0</v>
      </c>
      <c r="J251" s="117">
        <v>130</v>
      </c>
      <c r="K251" s="121" t="s">
        <v>207</v>
      </c>
      <c r="L251" s="9" t="s">
        <v>208</v>
      </c>
      <c r="M251" s="187" t="s">
        <v>209</v>
      </c>
      <c r="Q251" s="179"/>
    </row>
    <row r="252" spans="1:17" x14ac:dyDescent="0.85">
      <c r="A252" s="186" t="s">
        <v>69</v>
      </c>
      <c r="B252" s="130">
        <v>839</v>
      </c>
      <c r="C252" s="150">
        <v>1034</v>
      </c>
      <c r="D252" s="117">
        <v>1034</v>
      </c>
      <c r="E252" s="130">
        <v>0</v>
      </c>
      <c r="F252" s="117">
        <v>0</v>
      </c>
      <c r="G252" s="130">
        <v>0</v>
      </c>
      <c r="H252" s="117">
        <v>0</v>
      </c>
      <c r="I252" s="128">
        <v>0</v>
      </c>
      <c r="J252" s="117">
        <v>130</v>
      </c>
      <c r="K252" s="121" t="s">
        <v>207</v>
      </c>
      <c r="L252" s="9" t="s">
        <v>208</v>
      </c>
      <c r="M252" s="187" t="s">
        <v>210</v>
      </c>
      <c r="Q252" s="179"/>
    </row>
    <row r="253" spans="1:17" x14ac:dyDescent="0.85">
      <c r="A253" s="186" t="s">
        <v>64</v>
      </c>
      <c r="B253" s="151">
        <v>1302</v>
      </c>
      <c r="C253" s="152">
        <v>2038</v>
      </c>
      <c r="D253" s="115">
        <v>2038</v>
      </c>
      <c r="E253" s="151">
        <v>0</v>
      </c>
      <c r="F253" s="115">
        <v>0</v>
      </c>
      <c r="G253" s="151">
        <v>0</v>
      </c>
      <c r="H253" s="115">
        <v>0</v>
      </c>
      <c r="I253" s="128">
        <v>0</v>
      </c>
      <c r="J253" s="117">
        <v>210</v>
      </c>
      <c r="K253" s="121" t="s">
        <v>211</v>
      </c>
      <c r="L253" s="9" t="s">
        <v>212</v>
      </c>
      <c r="M253" s="187" t="s">
        <v>213</v>
      </c>
      <c r="Q253" s="179"/>
    </row>
    <row r="254" spans="1:17" x14ac:dyDescent="0.85">
      <c r="A254" s="186" t="s">
        <v>69</v>
      </c>
      <c r="B254" s="151">
        <v>1580</v>
      </c>
      <c r="C254" s="152">
        <v>2018</v>
      </c>
      <c r="D254" s="115">
        <v>2018</v>
      </c>
      <c r="E254" s="151">
        <v>2000</v>
      </c>
      <c r="F254" s="115">
        <v>1509</v>
      </c>
      <c r="G254" s="151">
        <v>1509</v>
      </c>
      <c r="H254" s="115">
        <v>2000</v>
      </c>
      <c r="I254" s="128">
        <v>0</v>
      </c>
      <c r="J254" s="117">
        <v>210</v>
      </c>
      <c r="K254" s="121" t="s">
        <v>211</v>
      </c>
      <c r="L254" s="9" t="s">
        <v>212</v>
      </c>
      <c r="M254" s="187" t="s">
        <v>213</v>
      </c>
      <c r="Q254" s="179"/>
    </row>
    <row r="255" spans="1:17" x14ac:dyDescent="0.85">
      <c r="A255" s="186" t="s">
        <v>68</v>
      </c>
      <c r="B255" s="151">
        <v>1317</v>
      </c>
      <c r="C255" s="152">
        <v>2053</v>
      </c>
      <c r="D255" s="115">
        <v>2053</v>
      </c>
      <c r="E255" s="151">
        <v>0</v>
      </c>
      <c r="F255" s="115">
        <v>0</v>
      </c>
      <c r="G255" s="151">
        <v>0</v>
      </c>
      <c r="H255" s="115">
        <v>0</v>
      </c>
      <c r="I255" s="128">
        <v>0</v>
      </c>
      <c r="J255" s="117">
        <v>210</v>
      </c>
      <c r="K255" s="121" t="s">
        <v>211</v>
      </c>
      <c r="L255" s="9" t="s">
        <v>212</v>
      </c>
      <c r="M255" s="187" t="s">
        <v>213</v>
      </c>
      <c r="Q255" s="179"/>
    </row>
    <row r="256" spans="1:17" x14ac:dyDescent="0.85">
      <c r="A256" s="186" t="s">
        <v>67</v>
      </c>
      <c r="B256" s="151">
        <v>1307</v>
      </c>
      <c r="C256" s="152">
        <v>2043</v>
      </c>
      <c r="D256" s="115">
        <v>2043</v>
      </c>
      <c r="E256" s="151">
        <v>0</v>
      </c>
      <c r="F256" s="115">
        <v>0</v>
      </c>
      <c r="G256" s="151">
        <v>0</v>
      </c>
      <c r="H256" s="115">
        <v>0</v>
      </c>
      <c r="I256" s="128">
        <v>0</v>
      </c>
      <c r="J256" s="117">
        <v>210</v>
      </c>
      <c r="K256" s="121" t="s">
        <v>211</v>
      </c>
      <c r="L256" s="9" t="s">
        <v>212</v>
      </c>
      <c r="M256" s="187" t="s">
        <v>213</v>
      </c>
      <c r="Q256" s="179"/>
    </row>
    <row r="257" spans="1:17" x14ac:dyDescent="0.85">
      <c r="A257" s="186" t="s">
        <v>64</v>
      </c>
      <c r="B257" s="151">
        <v>1074</v>
      </c>
      <c r="C257" s="152">
        <v>1764</v>
      </c>
      <c r="D257" s="115">
        <v>1764</v>
      </c>
      <c r="E257" s="151">
        <v>0</v>
      </c>
      <c r="F257" s="115">
        <v>0</v>
      </c>
      <c r="G257" s="151">
        <v>0</v>
      </c>
      <c r="H257" s="115">
        <v>0</v>
      </c>
      <c r="I257" s="128">
        <v>0</v>
      </c>
      <c r="J257" s="117">
        <v>100</v>
      </c>
      <c r="K257" s="121" t="s">
        <v>216</v>
      </c>
      <c r="L257" s="9" t="s">
        <v>214</v>
      </c>
      <c r="M257" s="187" t="s">
        <v>215</v>
      </c>
      <c r="Q257" s="179"/>
    </row>
    <row r="258" spans="1:17" x14ac:dyDescent="0.85">
      <c r="A258" s="186" t="s">
        <v>69</v>
      </c>
      <c r="B258" s="151">
        <v>1485</v>
      </c>
      <c r="C258" s="152">
        <v>2349</v>
      </c>
      <c r="D258" s="115">
        <v>2349</v>
      </c>
      <c r="E258" s="151">
        <v>2749</v>
      </c>
      <c r="F258" s="115">
        <v>1785</v>
      </c>
      <c r="G258" s="151">
        <v>1785</v>
      </c>
      <c r="H258" s="115">
        <v>2749</v>
      </c>
      <c r="I258" s="128">
        <v>0</v>
      </c>
      <c r="J258" s="117">
        <v>100</v>
      </c>
      <c r="K258" s="121" t="s">
        <v>216</v>
      </c>
      <c r="L258" s="9" t="s">
        <v>214</v>
      </c>
      <c r="M258" s="187" t="s">
        <v>215</v>
      </c>
      <c r="Q258" s="179"/>
    </row>
    <row r="259" spans="1:17" x14ac:dyDescent="0.85">
      <c r="A259" s="186" t="s">
        <v>68</v>
      </c>
      <c r="B259" s="151">
        <v>1089</v>
      </c>
      <c r="C259" s="152">
        <v>1779</v>
      </c>
      <c r="D259" s="115">
        <v>1779</v>
      </c>
      <c r="E259" s="151">
        <v>0</v>
      </c>
      <c r="F259" s="115">
        <v>0</v>
      </c>
      <c r="G259" s="151">
        <v>0</v>
      </c>
      <c r="H259" s="115">
        <v>0</v>
      </c>
      <c r="I259" s="128">
        <v>0</v>
      </c>
      <c r="J259" s="117">
        <v>100</v>
      </c>
      <c r="K259" s="121" t="s">
        <v>216</v>
      </c>
      <c r="L259" s="9" t="s">
        <v>214</v>
      </c>
      <c r="M259" s="187" t="s">
        <v>215</v>
      </c>
      <c r="Q259" s="179"/>
    </row>
    <row r="260" spans="1:17" x14ac:dyDescent="0.85">
      <c r="A260" s="186" t="s">
        <v>67</v>
      </c>
      <c r="B260" s="151">
        <v>1079</v>
      </c>
      <c r="C260" s="152">
        <v>1769</v>
      </c>
      <c r="D260" s="115">
        <v>1769</v>
      </c>
      <c r="E260" s="151">
        <v>0</v>
      </c>
      <c r="F260" s="115">
        <v>0</v>
      </c>
      <c r="G260" s="151">
        <v>0</v>
      </c>
      <c r="H260" s="115">
        <v>0</v>
      </c>
      <c r="I260" s="128">
        <v>0</v>
      </c>
      <c r="J260" s="117">
        <v>100</v>
      </c>
      <c r="K260" s="121" t="s">
        <v>216</v>
      </c>
      <c r="L260" s="9" t="s">
        <v>214</v>
      </c>
      <c r="M260" s="187" t="s">
        <v>215</v>
      </c>
      <c r="Q260" s="179"/>
    </row>
    <row r="261" spans="1:17" x14ac:dyDescent="0.85">
      <c r="A261" s="186" t="s">
        <v>64</v>
      </c>
      <c r="B261" s="151">
        <v>1052</v>
      </c>
      <c r="C261" s="152">
        <v>1760</v>
      </c>
      <c r="D261" s="115">
        <v>1760</v>
      </c>
      <c r="E261" s="151">
        <v>0</v>
      </c>
      <c r="F261" s="115">
        <v>0</v>
      </c>
      <c r="G261" s="151">
        <v>0</v>
      </c>
      <c r="H261" s="115">
        <v>0</v>
      </c>
      <c r="I261" s="128">
        <v>0</v>
      </c>
      <c r="J261" s="117">
        <v>80</v>
      </c>
      <c r="K261" s="121" t="s">
        <v>216</v>
      </c>
      <c r="L261" s="9" t="s">
        <v>214</v>
      </c>
      <c r="M261" s="187" t="s">
        <v>217</v>
      </c>
      <c r="Q261" s="179"/>
    </row>
    <row r="262" spans="1:17" x14ac:dyDescent="0.85">
      <c r="A262" s="186" t="s">
        <v>69</v>
      </c>
      <c r="B262" s="151">
        <v>1463</v>
      </c>
      <c r="C262" s="152">
        <v>2344</v>
      </c>
      <c r="D262" s="115">
        <v>2344</v>
      </c>
      <c r="E262" s="151">
        <v>2744</v>
      </c>
      <c r="F262" s="115">
        <v>1723</v>
      </c>
      <c r="G262" s="151">
        <v>1763</v>
      </c>
      <c r="H262" s="115">
        <v>2744</v>
      </c>
      <c r="I262" s="128">
        <v>0</v>
      </c>
      <c r="J262" s="117">
        <v>80</v>
      </c>
      <c r="K262" s="121" t="s">
        <v>216</v>
      </c>
      <c r="L262" s="9" t="s">
        <v>214</v>
      </c>
      <c r="M262" s="187" t="s">
        <v>217</v>
      </c>
      <c r="Q262" s="179"/>
    </row>
    <row r="263" spans="1:17" x14ac:dyDescent="0.85">
      <c r="A263" s="186" t="s">
        <v>68</v>
      </c>
      <c r="B263" s="151">
        <v>1067</v>
      </c>
      <c r="C263" s="152">
        <v>1775</v>
      </c>
      <c r="D263" s="115">
        <v>1775</v>
      </c>
      <c r="E263" s="151">
        <v>0</v>
      </c>
      <c r="F263" s="115">
        <v>0</v>
      </c>
      <c r="G263" s="151">
        <v>0</v>
      </c>
      <c r="H263" s="115">
        <v>0</v>
      </c>
      <c r="I263" s="128">
        <v>0</v>
      </c>
      <c r="J263" s="117">
        <v>80</v>
      </c>
      <c r="K263" s="121" t="s">
        <v>216</v>
      </c>
      <c r="L263" s="9" t="s">
        <v>214</v>
      </c>
      <c r="M263" s="187" t="s">
        <v>217</v>
      </c>
      <c r="Q263" s="179"/>
    </row>
    <row r="264" spans="1:17" x14ac:dyDescent="0.85">
      <c r="A264" s="186" t="s">
        <v>67</v>
      </c>
      <c r="B264" s="151">
        <v>1057</v>
      </c>
      <c r="C264" s="152">
        <v>1765</v>
      </c>
      <c r="D264" s="115">
        <v>1765</v>
      </c>
      <c r="E264" s="151">
        <v>0</v>
      </c>
      <c r="F264" s="115">
        <v>0</v>
      </c>
      <c r="G264" s="151">
        <v>0</v>
      </c>
      <c r="H264" s="115">
        <v>0</v>
      </c>
      <c r="I264" s="128">
        <v>0</v>
      </c>
      <c r="J264" s="117">
        <v>80</v>
      </c>
      <c r="K264" s="121" t="s">
        <v>216</v>
      </c>
      <c r="L264" s="9" t="s">
        <v>214</v>
      </c>
      <c r="M264" s="187" t="s">
        <v>217</v>
      </c>
      <c r="Q264" s="179"/>
    </row>
    <row r="265" spans="1:17" x14ac:dyDescent="0.85">
      <c r="A265" s="186" t="s">
        <v>64</v>
      </c>
      <c r="B265" s="130">
        <v>1567</v>
      </c>
      <c r="C265" s="150">
        <v>2257</v>
      </c>
      <c r="D265" s="117">
        <v>3032</v>
      </c>
      <c r="E265" s="130">
        <v>0</v>
      </c>
      <c r="F265" s="117">
        <v>0</v>
      </c>
      <c r="G265" s="130">
        <v>0</v>
      </c>
      <c r="H265" s="117">
        <v>0</v>
      </c>
      <c r="I265" s="128">
        <v>0</v>
      </c>
      <c r="J265" s="117">
        <v>200</v>
      </c>
      <c r="K265" s="121" t="s">
        <v>220</v>
      </c>
      <c r="L265" s="9" t="s">
        <v>221</v>
      </c>
      <c r="M265" s="187" t="s">
        <v>222</v>
      </c>
      <c r="Q265" s="179"/>
    </row>
    <row r="266" spans="1:17" x14ac:dyDescent="0.85">
      <c r="A266" s="186" t="s">
        <v>69</v>
      </c>
      <c r="B266" s="130">
        <v>1205</v>
      </c>
      <c r="C266" s="150">
        <v>1601</v>
      </c>
      <c r="D266" s="117">
        <v>1626</v>
      </c>
      <c r="E266" s="130">
        <v>0</v>
      </c>
      <c r="F266" s="117">
        <v>0</v>
      </c>
      <c r="G266" s="130">
        <v>0</v>
      </c>
      <c r="H266" s="117">
        <v>0</v>
      </c>
      <c r="I266" s="128">
        <v>0</v>
      </c>
      <c r="J266" s="117">
        <v>200</v>
      </c>
      <c r="K266" s="121" t="s">
        <v>220</v>
      </c>
      <c r="L266" s="9" t="s">
        <v>221</v>
      </c>
      <c r="M266" s="187" t="s">
        <v>222</v>
      </c>
      <c r="Q266" s="179"/>
    </row>
    <row r="267" spans="1:17" x14ac:dyDescent="0.85">
      <c r="A267" s="186" t="s">
        <v>68</v>
      </c>
      <c r="B267" s="130">
        <v>1584</v>
      </c>
      <c r="C267" s="150">
        <v>2274</v>
      </c>
      <c r="D267" s="117">
        <v>2299</v>
      </c>
      <c r="E267" s="130">
        <v>0</v>
      </c>
      <c r="F267" s="117">
        <v>0</v>
      </c>
      <c r="G267" s="130">
        <v>0</v>
      </c>
      <c r="H267" s="117">
        <v>0</v>
      </c>
      <c r="I267" s="128">
        <v>0</v>
      </c>
      <c r="J267" s="117">
        <v>200</v>
      </c>
      <c r="K267" s="121" t="s">
        <v>220</v>
      </c>
      <c r="L267" s="9" t="s">
        <v>221</v>
      </c>
      <c r="M267" s="187" t="s">
        <v>222</v>
      </c>
      <c r="Q267" s="179"/>
    </row>
    <row r="268" spans="1:17" x14ac:dyDescent="0.85">
      <c r="A268" s="186" t="s">
        <v>67</v>
      </c>
      <c r="B268" s="130">
        <v>1573</v>
      </c>
      <c r="C268" s="150">
        <v>2262</v>
      </c>
      <c r="D268" s="117">
        <v>2287</v>
      </c>
      <c r="E268" s="130">
        <v>0</v>
      </c>
      <c r="F268" s="117">
        <v>0</v>
      </c>
      <c r="G268" s="130">
        <v>0</v>
      </c>
      <c r="H268" s="117">
        <v>0</v>
      </c>
      <c r="I268" s="128">
        <v>0</v>
      </c>
      <c r="J268" s="117">
        <v>200</v>
      </c>
      <c r="K268" s="121" t="s">
        <v>220</v>
      </c>
      <c r="L268" s="9" t="s">
        <v>221</v>
      </c>
      <c r="M268" s="187" t="s">
        <v>222</v>
      </c>
      <c r="Q268" s="179"/>
    </row>
    <row r="269" spans="1:17" x14ac:dyDescent="0.85">
      <c r="A269" s="186" t="s">
        <v>64</v>
      </c>
      <c r="B269" s="151">
        <v>1626</v>
      </c>
      <c r="C269" s="152">
        <v>2569</v>
      </c>
      <c r="D269" s="115">
        <v>2569</v>
      </c>
      <c r="E269" s="151">
        <v>0</v>
      </c>
      <c r="F269" s="115">
        <v>0</v>
      </c>
      <c r="G269" s="151">
        <v>0</v>
      </c>
      <c r="H269" s="115">
        <v>0</v>
      </c>
      <c r="I269" s="130">
        <v>32</v>
      </c>
      <c r="J269" s="117">
        <v>160</v>
      </c>
      <c r="K269" s="121" t="s">
        <v>223</v>
      </c>
      <c r="L269" s="9" t="s">
        <v>224</v>
      </c>
      <c r="M269" s="187" t="s">
        <v>225</v>
      </c>
      <c r="Q269" s="179"/>
    </row>
    <row r="270" spans="1:17" x14ac:dyDescent="0.85">
      <c r="A270" s="186" t="s">
        <v>69</v>
      </c>
      <c r="B270" s="151">
        <v>1440</v>
      </c>
      <c r="C270" s="152">
        <v>1768</v>
      </c>
      <c r="D270" s="115">
        <v>1670</v>
      </c>
      <c r="E270" s="151">
        <v>2168</v>
      </c>
      <c r="F270" s="115">
        <v>1740</v>
      </c>
      <c r="G270" s="151">
        <v>1740</v>
      </c>
      <c r="H270" s="115">
        <v>2168</v>
      </c>
      <c r="I270" s="130">
        <v>32</v>
      </c>
      <c r="J270" s="117">
        <v>160</v>
      </c>
      <c r="K270" s="121" t="s">
        <v>223</v>
      </c>
      <c r="L270" s="9" t="s">
        <v>224</v>
      </c>
      <c r="M270" s="187" t="s">
        <v>225</v>
      </c>
      <c r="Q270" s="179"/>
    </row>
    <row r="271" spans="1:17" x14ac:dyDescent="0.85">
      <c r="A271" s="186" t="s">
        <v>68</v>
      </c>
      <c r="B271" s="151">
        <v>1641</v>
      </c>
      <c r="C271" s="152">
        <v>2584</v>
      </c>
      <c r="D271" s="115">
        <v>2584</v>
      </c>
      <c r="E271" s="151">
        <v>0</v>
      </c>
      <c r="F271" s="115">
        <v>0</v>
      </c>
      <c r="G271" s="151">
        <v>0</v>
      </c>
      <c r="H271" s="115">
        <v>0</v>
      </c>
      <c r="I271" s="130">
        <v>32</v>
      </c>
      <c r="J271" s="117">
        <v>160</v>
      </c>
      <c r="K271" s="121" t="s">
        <v>223</v>
      </c>
      <c r="L271" s="9" t="s">
        <v>224</v>
      </c>
      <c r="M271" s="187" t="s">
        <v>225</v>
      </c>
      <c r="Q271" s="179"/>
    </row>
    <row r="272" spans="1:17" x14ac:dyDescent="0.85">
      <c r="A272" s="186" t="s">
        <v>67</v>
      </c>
      <c r="B272" s="151">
        <v>1631</v>
      </c>
      <c r="C272" s="152">
        <v>2574</v>
      </c>
      <c r="D272" s="115">
        <v>2574</v>
      </c>
      <c r="E272" s="151">
        <v>0</v>
      </c>
      <c r="F272" s="115">
        <v>0</v>
      </c>
      <c r="G272" s="151">
        <v>0</v>
      </c>
      <c r="H272" s="115">
        <v>0</v>
      </c>
      <c r="I272" s="130">
        <v>32</v>
      </c>
      <c r="J272" s="117">
        <v>160</v>
      </c>
      <c r="K272" s="121" t="s">
        <v>223</v>
      </c>
      <c r="L272" s="9" t="s">
        <v>224</v>
      </c>
      <c r="M272" s="187" t="s">
        <v>225</v>
      </c>
      <c r="Q272" s="179"/>
    </row>
    <row r="273" spans="1:17" x14ac:dyDescent="0.85">
      <c r="A273" s="186" t="s">
        <v>64</v>
      </c>
      <c r="B273" s="151">
        <v>1172</v>
      </c>
      <c r="C273" s="152">
        <v>1607</v>
      </c>
      <c r="D273" s="115">
        <v>1607</v>
      </c>
      <c r="E273" s="151">
        <v>0</v>
      </c>
      <c r="F273" s="115">
        <v>0</v>
      </c>
      <c r="G273" s="151">
        <v>0</v>
      </c>
      <c r="H273" s="115">
        <v>0</v>
      </c>
      <c r="I273" s="7">
        <v>0</v>
      </c>
      <c r="J273" s="117">
        <v>170</v>
      </c>
      <c r="K273" s="121" t="s">
        <v>218</v>
      </c>
      <c r="L273" s="9" t="s">
        <v>219</v>
      </c>
      <c r="M273" s="187" t="s">
        <v>226</v>
      </c>
      <c r="Q273" s="179"/>
    </row>
    <row r="274" spans="1:17" ht="40.5" x14ac:dyDescent="0.25">
      <c r="A274" s="186" t="s">
        <v>69</v>
      </c>
      <c r="B274" s="151">
        <v>1327</v>
      </c>
      <c r="C274" s="152">
        <v>1912</v>
      </c>
      <c r="D274" s="115">
        <v>1912</v>
      </c>
      <c r="E274" s="151">
        <v>0</v>
      </c>
      <c r="F274" s="115">
        <v>0</v>
      </c>
      <c r="G274" s="151">
        <v>0</v>
      </c>
      <c r="H274" s="115">
        <v>0</v>
      </c>
      <c r="I274" s="7">
        <v>0</v>
      </c>
      <c r="J274" s="117">
        <v>170</v>
      </c>
      <c r="K274" s="121" t="s">
        <v>218</v>
      </c>
      <c r="L274" s="9" t="s">
        <v>219</v>
      </c>
      <c r="M274" s="187" t="s">
        <v>226</v>
      </c>
      <c r="Q274" s="281" t="s">
        <v>317</v>
      </c>
    </row>
    <row r="275" spans="1:17" ht="40.5" x14ac:dyDescent="0.25">
      <c r="A275" s="186" t="s">
        <v>68</v>
      </c>
      <c r="B275" s="151">
        <v>1087</v>
      </c>
      <c r="C275" s="152">
        <v>1472</v>
      </c>
      <c r="D275" s="115">
        <v>1472</v>
      </c>
      <c r="E275" s="151">
        <v>0</v>
      </c>
      <c r="F275" s="115">
        <v>0</v>
      </c>
      <c r="G275" s="151">
        <v>0</v>
      </c>
      <c r="H275" s="115">
        <v>0</v>
      </c>
      <c r="I275" s="7">
        <v>0</v>
      </c>
      <c r="J275" s="117">
        <v>170</v>
      </c>
      <c r="K275" s="121" t="s">
        <v>218</v>
      </c>
      <c r="L275" s="9" t="s">
        <v>219</v>
      </c>
      <c r="M275" s="187" t="s">
        <v>226</v>
      </c>
      <c r="Q275" s="281"/>
    </row>
    <row r="276" spans="1:17" ht="40.5" x14ac:dyDescent="0.25">
      <c r="A276" s="186" t="s">
        <v>67</v>
      </c>
      <c r="B276" s="151">
        <v>1177</v>
      </c>
      <c r="C276" s="152">
        <v>1612</v>
      </c>
      <c r="D276" s="115">
        <v>1612</v>
      </c>
      <c r="E276" s="151">
        <v>0</v>
      </c>
      <c r="F276" s="115">
        <v>0</v>
      </c>
      <c r="G276" s="151">
        <v>0</v>
      </c>
      <c r="H276" s="115">
        <v>0</v>
      </c>
      <c r="I276" s="7">
        <v>0</v>
      </c>
      <c r="J276" s="117">
        <v>170</v>
      </c>
      <c r="K276" s="121" t="s">
        <v>218</v>
      </c>
      <c r="L276" s="9" t="s">
        <v>219</v>
      </c>
      <c r="M276" s="187" t="s">
        <v>226</v>
      </c>
      <c r="Q276" s="281"/>
    </row>
    <row r="277" spans="1:17" x14ac:dyDescent="0.85">
      <c r="A277" s="186" t="s">
        <v>64</v>
      </c>
      <c r="B277" s="151">
        <v>872</v>
      </c>
      <c r="C277" s="152">
        <v>997</v>
      </c>
      <c r="D277" s="115">
        <v>997</v>
      </c>
      <c r="E277" s="151">
        <v>0</v>
      </c>
      <c r="F277" s="115">
        <v>0</v>
      </c>
      <c r="G277" s="151">
        <v>0</v>
      </c>
      <c r="H277" s="115">
        <v>0</v>
      </c>
      <c r="I277" s="7">
        <v>0</v>
      </c>
      <c r="J277" s="117">
        <v>435</v>
      </c>
      <c r="K277" s="121" t="s">
        <v>218</v>
      </c>
      <c r="L277" s="9" t="s">
        <v>219</v>
      </c>
      <c r="M277" s="187" t="s">
        <v>227</v>
      </c>
      <c r="Q277" s="179"/>
    </row>
    <row r="278" spans="1:17" x14ac:dyDescent="0.85">
      <c r="A278" s="186" t="s">
        <v>69</v>
      </c>
      <c r="B278" s="151">
        <v>1327</v>
      </c>
      <c r="C278" s="152">
        <v>1777</v>
      </c>
      <c r="D278" s="115">
        <v>1777</v>
      </c>
      <c r="E278" s="151">
        <v>0</v>
      </c>
      <c r="F278" s="115">
        <v>0</v>
      </c>
      <c r="G278" s="151">
        <v>0</v>
      </c>
      <c r="H278" s="115">
        <v>0</v>
      </c>
      <c r="I278" s="7">
        <v>0</v>
      </c>
      <c r="J278" s="117">
        <v>435</v>
      </c>
      <c r="K278" s="121" t="s">
        <v>218</v>
      </c>
      <c r="L278" s="9" t="s">
        <v>219</v>
      </c>
      <c r="M278" s="187" t="s">
        <v>227</v>
      </c>
      <c r="Q278" s="179"/>
    </row>
    <row r="279" spans="1:17" ht="60.75" x14ac:dyDescent="0.25">
      <c r="A279" s="186" t="s">
        <v>68</v>
      </c>
      <c r="B279" s="151">
        <v>888</v>
      </c>
      <c r="C279" s="152">
        <v>1013</v>
      </c>
      <c r="D279" s="115">
        <v>1013</v>
      </c>
      <c r="E279" s="151">
        <v>0</v>
      </c>
      <c r="F279" s="115">
        <v>0</v>
      </c>
      <c r="G279" s="151">
        <v>0</v>
      </c>
      <c r="H279" s="115">
        <v>0</v>
      </c>
      <c r="I279" s="7">
        <v>0</v>
      </c>
      <c r="J279" s="117">
        <v>435</v>
      </c>
      <c r="K279" s="121" t="s">
        <v>218</v>
      </c>
      <c r="L279" s="9" t="s">
        <v>219</v>
      </c>
      <c r="M279" s="187" t="s">
        <v>227</v>
      </c>
      <c r="Q279" s="282" t="s">
        <v>318</v>
      </c>
    </row>
    <row r="280" spans="1:17" ht="60.75" x14ac:dyDescent="0.25">
      <c r="A280" s="186" t="s">
        <v>67</v>
      </c>
      <c r="B280" s="151">
        <v>1003</v>
      </c>
      <c r="C280" s="152">
        <f>1150</f>
        <v>1150</v>
      </c>
      <c r="D280" s="115">
        <v>1150</v>
      </c>
      <c r="E280" s="151">
        <v>0</v>
      </c>
      <c r="F280" s="115">
        <v>0</v>
      </c>
      <c r="G280" s="151">
        <v>0</v>
      </c>
      <c r="H280" s="115">
        <v>0</v>
      </c>
      <c r="I280" s="7">
        <v>0</v>
      </c>
      <c r="J280" s="117">
        <v>435</v>
      </c>
      <c r="K280" s="121" t="s">
        <v>218</v>
      </c>
      <c r="L280" s="9" t="s">
        <v>219</v>
      </c>
      <c r="M280" s="187" t="s">
        <v>227</v>
      </c>
      <c r="Q280" s="282"/>
    </row>
    <row r="281" spans="1:17" ht="40.5" x14ac:dyDescent="0.25">
      <c r="A281" s="186" t="s">
        <v>64</v>
      </c>
      <c r="B281" s="151">
        <v>994</v>
      </c>
      <c r="C281" s="152">
        <v>1119</v>
      </c>
      <c r="D281" s="115">
        <v>1119</v>
      </c>
      <c r="E281" s="151">
        <v>0</v>
      </c>
      <c r="F281" s="115">
        <v>0</v>
      </c>
      <c r="G281" s="151">
        <v>0</v>
      </c>
      <c r="H281" s="115">
        <v>0</v>
      </c>
      <c r="I281" s="7">
        <v>0</v>
      </c>
      <c r="J281" s="117">
        <v>345</v>
      </c>
      <c r="K281" s="121" t="s">
        <v>218</v>
      </c>
      <c r="L281" s="9" t="s">
        <v>219</v>
      </c>
      <c r="M281" s="187" t="s">
        <v>228</v>
      </c>
      <c r="Q281" s="282"/>
    </row>
    <row r="282" spans="1:17" x14ac:dyDescent="0.85">
      <c r="A282" s="186" t="s">
        <v>69</v>
      </c>
      <c r="B282" s="151">
        <v>1248</v>
      </c>
      <c r="C282" s="152">
        <v>1698</v>
      </c>
      <c r="D282" s="115">
        <v>1698</v>
      </c>
      <c r="E282" s="151">
        <v>0</v>
      </c>
      <c r="F282" s="115">
        <v>0</v>
      </c>
      <c r="G282" s="151">
        <v>0</v>
      </c>
      <c r="H282" s="115">
        <v>0</v>
      </c>
      <c r="I282" s="7">
        <v>0</v>
      </c>
      <c r="J282" s="117">
        <v>345</v>
      </c>
      <c r="K282" s="121" t="s">
        <v>218</v>
      </c>
      <c r="L282" s="9" t="s">
        <v>219</v>
      </c>
      <c r="M282" s="187" t="s">
        <v>228</v>
      </c>
      <c r="Q282" s="179"/>
    </row>
    <row r="283" spans="1:17" x14ac:dyDescent="0.85">
      <c r="A283" s="186" t="s">
        <v>68</v>
      </c>
      <c r="B283" s="151">
        <v>809</v>
      </c>
      <c r="C283" s="152">
        <v>934</v>
      </c>
      <c r="D283" s="115">
        <v>934</v>
      </c>
      <c r="E283" s="151">
        <v>0</v>
      </c>
      <c r="F283" s="115">
        <v>0</v>
      </c>
      <c r="G283" s="151">
        <v>0</v>
      </c>
      <c r="H283" s="115">
        <v>0</v>
      </c>
      <c r="I283" s="7">
        <v>0</v>
      </c>
      <c r="J283" s="117">
        <v>345</v>
      </c>
      <c r="K283" s="121" t="s">
        <v>218</v>
      </c>
      <c r="L283" s="9" t="s">
        <v>219</v>
      </c>
      <c r="M283" s="187" t="s">
        <v>228</v>
      </c>
      <c r="Q283" s="179"/>
    </row>
    <row r="284" spans="1:17" ht="40.5" x14ac:dyDescent="0.25">
      <c r="A284" s="186" t="s">
        <v>67</v>
      </c>
      <c r="B284" s="151">
        <v>924</v>
      </c>
      <c r="C284" s="152">
        <v>1074</v>
      </c>
      <c r="D284" s="115">
        <v>1074</v>
      </c>
      <c r="E284" s="151">
        <v>0</v>
      </c>
      <c r="F284" s="115">
        <v>0</v>
      </c>
      <c r="G284" s="151">
        <v>0</v>
      </c>
      <c r="H284" s="115">
        <v>0</v>
      </c>
      <c r="I284" s="7">
        <v>0</v>
      </c>
      <c r="J284" s="117">
        <v>345</v>
      </c>
      <c r="K284" s="121" t="s">
        <v>218</v>
      </c>
      <c r="L284" s="9" t="s">
        <v>219</v>
      </c>
      <c r="M284" s="187" t="s">
        <v>228</v>
      </c>
      <c r="Q284" s="283" t="s">
        <v>358</v>
      </c>
    </row>
    <row r="285" spans="1:17" ht="40.5" x14ac:dyDescent="0.25">
      <c r="A285" s="186" t="s">
        <v>64</v>
      </c>
      <c r="B285" s="130">
        <v>1735</v>
      </c>
      <c r="C285" s="150">
        <v>2739</v>
      </c>
      <c r="D285" s="117">
        <v>2739</v>
      </c>
      <c r="E285" s="130">
        <v>0</v>
      </c>
      <c r="F285" s="117">
        <v>0</v>
      </c>
      <c r="G285" s="130">
        <v>0</v>
      </c>
      <c r="H285" s="117">
        <v>0</v>
      </c>
      <c r="I285" s="7">
        <v>0</v>
      </c>
      <c r="J285" s="117">
        <v>275</v>
      </c>
      <c r="K285" s="121" t="s">
        <v>218</v>
      </c>
      <c r="L285" s="9" t="s">
        <v>219</v>
      </c>
      <c r="M285" s="187" t="s">
        <v>229</v>
      </c>
      <c r="Q285" s="283"/>
    </row>
    <row r="286" spans="1:17" ht="40.5" x14ac:dyDescent="0.25">
      <c r="A286" s="186" t="s">
        <v>69</v>
      </c>
      <c r="B286" s="130">
        <v>1493</v>
      </c>
      <c r="C286" s="150">
        <v>2452</v>
      </c>
      <c r="D286" s="117">
        <v>2452</v>
      </c>
      <c r="E286" s="130">
        <v>0</v>
      </c>
      <c r="F286" s="117">
        <v>0</v>
      </c>
      <c r="G286" s="130">
        <v>0</v>
      </c>
      <c r="H286" s="117">
        <v>0</v>
      </c>
      <c r="I286" s="7">
        <v>0</v>
      </c>
      <c r="J286" s="117">
        <v>275</v>
      </c>
      <c r="K286" s="121" t="s">
        <v>218</v>
      </c>
      <c r="L286" s="9" t="s">
        <v>219</v>
      </c>
      <c r="M286" s="187" t="s">
        <v>229</v>
      </c>
      <c r="Q286" s="283"/>
    </row>
    <row r="287" spans="1:17" ht="40.5" x14ac:dyDescent="0.25">
      <c r="A287" s="186" t="s">
        <v>68</v>
      </c>
      <c r="B287" s="130">
        <v>1752</v>
      </c>
      <c r="C287" s="150">
        <v>2756</v>
      </c>
      <c r="D287" s="117">
        <v>2756</v>
      </c>
      <c r="E287" s="130">
        <v>0</v>
      </c>
      <c r="F287" s="117">
        <v>0</v>
      </c>
      <c r="G287" s="130">
        <v>0</v>
      </c>
      <c r="H287" s="117">
        <v>0</v>
      </c>
      <c r="I287" s="7">
        <v>0</v>
      </c>
      <c r="J287" s="117">
        <v>275</v>
      </c>
      <c r="K287" s="121" t="s">
        <v>218</v>
      </c>
      <c r="L287" s="9" t="s">
        <v>219</v>
      </c>
      <c r="M287" s="187" t="s">
        <v>229</v>
      </c>
      <c r="Q287" s="283"/>
    </row>
    <row r="288" spans="1:17" x14ac:dyDescent="0.85">
      <c r="A288" s="186" t="s">
        <v>67</v>
      </c>
      <c r="B288" s="130">
        <v>1741</v>
      </c>
      <c r="C288" s="150">
        <v>2744</v>
      </c>
      <c r="D288" s="117">
        <v>2744</v>
      </c>
      <c r="E288" s="130">
        <v>0</v>
      </c>
      <c r="F288" s="117">
        <v>0</v>
      </c>
      <c r="G288" s="130">
        <v>0</v>
      </c>
      <c r="H288" s="117">
        <v>0</v>
      </c>
      <c r="I288" s="7">
        <v>0</v>
      </c>
      <c r="J288" s="117">
        <v>275</v>
      </c>
      <c r="K288" s="121" t="s">
        <v>218</v>
      </c>
      <c r="L288" s="9" t="s">
        <v>219</v>
      </c>
      <c r="M288" s="187" t="s">
        <v>229</v>
      </c>
      <c r="Q288" s="179"/>
    </row>
    <row r="289" spans="1:17" x14ac:dyDescent="0.85">
      <c r="A289" s="186" t="s">
        <v>64</v>
      </c>
      <c r="B289" s="130">
        <v>1735</v>
      </c>
      <c r="C289" s="150">
        <v>2739</v>
      </c>
      <c r="D289" s="117">
        <v>2739</v>
      </c>
      <c r="E289" s="130">
        <v>0</v>
      </c>
      <c r="F289" s="117">
        <v>0</v>
      </c>
      <c r="G289" s="130">
        <v>0</v>
      </c>
      <c r="H289" s="117">
        <v>0</v>
      </c>
      <c r="I289" s="7">
        <v>0</v>
      </c>
      <c r="J289" s="117">
        <v>270</v>
      </c>
      <c r="K289" s="121" t="s">
        <v>218</v>
      </c>
      <c r="L289" s="9" t="s">
        <v>219</v>
      </c>
      <c r="M289" s="187" t="s">
        <v>230</v>
      </c>
      <c r="Q289" s="179"/>
    </row>
    <row r="290" spans="1:17" ht="40.5" x14ac:dyDescent="0.25">
      <c r="A290" s="186" t="s">
        <v>69</v>
      </c>
      <c r="B290" s="130">
        <v>1493</v>
      </c>
      <c r="C290" s="150">
        <v>2452</v>
      </c>
      <c r="D290" s="117">
        <v>2452</v>
      </c>
      <c r="E290" s="130">
        <v>0</v>
      </c>
      <c r="F290" s="117">
        <v>0</v>
      </c>
      <c r="G290" s="130">
        <v>0</v>
      </c>
      <c r="H290" s="117">
        <v>0</v>
      </c>
      <c r="I290" s="7">
        <v>0</v>
      </c>
      <c r="J290" s="117">
        <v>270</v>
      </c>
      <c r="K290" s="121" t="s">
        <v>218</v>
      </c>
      <c r="L290" s="9" t="s">
        <v>219</v>
      </c>
      <c r="M290" s="187" t="s">
        <v>230</v>
      </c>
      <c r="Q290" s="286" t="s">
        <v>359</v>
      </c>
    </row>
    <row r="291" spans="1:17" ht="40.5" x14ac:dyDescent="0.25">
      <c r="A291" s="186" t="s">
        <v>68</v>
      </c>
      <c r="B291" s="130">
        <v>1752</v>
      </c>
      <c r="C291" s="150">
        <v>2756</v>
      </c>
      <c r="D291" s="117">
        <v>2756</v>
      </c>
      <c r="E291" s="130">
        <v>0</v>
      </c>
      <c r="F291" s="117">
        <v>0</v>
      </c>
      <c r="G291" s="130">
        <v>0</v>
      </c>
      <c r="H291" s="117">
        <v>0</v>
      </c>
      <c r="I291" s="7">
        <v>0</v>
      </c>
      <c r="J291" s="117">
        <v>270</v>
      </c>
      <c r="K291" s="121" t="s">
        <v>218</v>
      </c>
      <c r="L291" s="9" t="s">
        <v>219</v>
      </c>
      <c r="M291" s="187" t="s">
        <v>230</v>
      </c>
      <c r="Q291" s="287"/>
    </row>
    <row r="292" spans="1:17" ht="40.5" x14ac:dyDescent="0.25">
      <c r="A292" s="186" t="s">
        <v>67</v>
      </c>
      <c r="B292" s="130">
        <v>1741</v>
      </c>
      <c r="C292" s="150">
        <v>2744</v>
      </c>
      <c r="D292" s="117">
        <v>2744</v>
      </c>
      <c r="E292" s="130">
        <v>0</v>
      </c>
      <c r="F292" s="117">
        <v>0</v>
      </c>
      <c r="G292" s="130">
        <v>0</v>
      </c>
      <c r="H292" s="117">
        <v>0</v>
      </c>
      <c r="I292" s="7">
        <v>0</v>
      </c>
      <c r="J292" s="117">
        <v>270</v>
      </c>
      <c r="K292" s="121" t="s">
        <v>218</v>
      </c>
      <c r="L292" s="9" t="s">
        <v>219</v>
      </c>
      <c r="M292" s="187" t="s">
        <v>230</v>
      </c>
      <c r="Q292" s="287"/>
    </row>
    <row r="293" spans="1:17" ht="20.25" x14ac:dyDescent="0.25">
      <c r="A293" s="186" t="s">
        <v>64</v>
      </c>
      <c r="B293" s="130">
        <v>856</v>
      </c>
      <c r="C293" s="150">
        <v>1105</v>
      </c>
      <c r="D293" s="117">
        <v>1855</v>
      </c>
      <c r="E293" s="130">
        <v>0</v>
      </c>
      <c r="F293" s="117">
        <v>0</v>
      </c>
      <c r="G293" s="130">
        <v>0</v>
      </c>
      <c r="H293" s="117">
        <v>0</v>
      </c>
      <c r="I293" s="7">
        <v>0</v>
      </c>
      <c r="J293" s="119">
        <v>290</v>
      </c>
      <c r="K293" s="121" t="s">
        <v>231</v>
      </c>
      <c r="L293" s="9" t="s">
        <v>232</v>
      </c>
      <c r="M293" s="187" t="s">
        <v>231</v>
      </c>
      <c r="Q293" s="287"/>
    </row>
    <row r="294" spans="1:17" x14ac:dyDescent="0.85">
      <c r="A294" s="186" t="s">
        <v>69</v>
      </c>
      <c r="B294" s="130">
        <v>768</v>
      </c>
      <c r="C294" s="150">
        <v>950</v>
      </c>
      <c r="D294" s="117">
        <v>950</v>
      </c>
      <c r="E294" s="130">
        <v>0</v>
      </c>
      <c r="F294" s="117">
        <v>0</v>
      </c>
      <c r="G294" s="130">
        <v>0</v>
      </c>
      <c r="H294" s="117">
        <v>0</v>
      </c>
      <c r="I294" s="7">
        <v>0</v>
      </c>
      <c r="J294" s="119">
        <v>290</v>
      </c>
      <c r="K294" s="121" t="s">
        <v>231</v>
      </c>
      <c r="L294" s="9" t="s">
        <v>232</v>
      </c>
      <c r="M294" s="187" t="s">
        <v>231</v>
      </c>
      <c r="Q294" s="179"/>
    </row>
    <row r="295" spans="1:17" x14ac:dyDescent="0.85">
      <c r="A295" s="186" t="s">
        <v>68</v>
      </c>
      <c r="B295" s="130">
        <v>873</v>
      </c>
      <c r="C295" s="150">
        <v>1122</v>
      </c>
      <c r="D295" s="117">
        <v>1122</v>
      </c>
      <c r="E295" s="130">
        <v>0</v>
      </c>
      <c r="F295" s="117">
        <v>0</v>
      </c>
      <c r="G295" s="130">
        <v>0</v>
      </c>
      <c r="H295" s="117">
        <v>0</v>
      </c>
      <c r="I295" s="7">
        <v>0</v>
      </c>
      <c r="J295" s="119">
        <v>290</v>
      </c>
      <c r="K295" s="121" t="s">
        <v>231</v>
      </c>
      <c r="L295" s="9" t="s">
        <v>232</v>
      </c>
      <c r="M295" s="187" t="s">
        <v>231</v>
      </c>
      <c r="Q295" s="179"/>
    </row>
    <row r="296" spans="1:17" x14ac:dyDescent="0.85">
      <c r="A296" s="186" t="s">
        <v>67</v>
      </c>
      <c r="B296" s="130">
        <v>861</v>
      </c>
      <c r="C296" s="150">
        <v>1111</v>
      </c>
      <c r="D296" s="117">
        <v>1111</v>
      </c>
      <c r="E296" s="130">
        <v>0</v>
      </c>
      <c r="F296" s="117">
        <v>0</v>
      </c>
      <c r="G296" s="130">
        <v>0</v>
      </c>
      <c r="H296" s="117">
        <v>0</v>
      </c>
      <c r="I296" s="7">
        <v>0</v>
      </c>
      <c r="J296" s="119">
        <v>290</v>
      </c>
      <c r="K296" s="121" t="s">
        <v>231</v>
      </c>
      <c r="L296" s="9" t="s">
        <v>232</v>
      </c>
      <c r="M296" s="187" t="s">
        <v>231</v>
      </c>
      <c r="Q296" s="179"/>
    </row>
    <row r="297" spans="1:17" x14ac:dyDescent="0.85">
      <c r="A297" s="186" t="s">
        <v>64</v>
      </c>
      <c r="B297" s="130">
        <v>1119</v>
      </c>
      <c r="C297" s="150">
        <v>1555</v>
      </c>
      <c r="D297" s="117">
        <v>2305</v>
      </c>
      <c r="E297" s="130">
        <v>0</v>
      </c>
      <c r="F297" s="117">
        <v>0</v>
      </c>
      <c r="G297" s="130">
        <v>0</v>
      </c>
      <c r="H297" s="117">
        <v>0</v>
      </c>
      <c r="I297" s="7">
        <v>0</v>
      </c>
      <c r="J297" s="119">
        <v>7000</v>
      </c>
      <c r="K297" s="121" t="s">
        <v>233</v>
      </c>
      <c r="L297" s="9" t="s">
        <v>234</v>
      </c>
      <c r="M297" s="187" t="s">
        <v>235</v>
      </c>
      <c r="Q297" s="179"/>
    </row>
    <row r="298" spans="1:17" x14ac:dyDescent="0.85">
      <c r="A298" s="186" t="s">
        <v>69</v>
      </c>
      <c r="B298" s="130">
        <v>856</v>
      </c>
      <c r="C298" s="150">
        <v>999</v>
      </c>
      <c r="D298" s="117">
        <v>1026</v>
      </c>
      <c r="E298" s="130">
        <v>0</v>
      </c>
      <c r="F298" s="117">
        <v>0</v>
      </c>
      <c r="G298" s="130">
        <v>0</v>
      </c>
      <c r="H298" s="117">
        <v>0</v>
      </c>
      <c r="I298" s="7">
        <v>0</v>
      </c>
      <c r="J298" s="119">
        <v>7000</v>
      </c>
      <c r="K298" s="121" t="s">
        <v>233</v>
      </c>
      <c r="L298" s="9" t="s">
        <v>234</v>
      </c>
      <c r="M298" s="187" t="s">
        <v>235</v>
      </c>
      <c r="Q298" s="179"/>
    </row>
    <row r="299" spans="1:17" x14ac:dyDescent="0.85">
      <c r="A299" s="186" t="s">
        <v>68</v>
      </c>
      <c r="B299" s="130">
        <v>1136</v>
      </c>
      <c r="C299" s="150">
        <v>1572</v>
      </c>
      <c r="D299" s="117">
        <v>1572</v>
      </c>
      <c r="E299" s="130">
        <v>0</v>
      </c>
      <c r="F299" s="117">
        <v>0</v>
      </c>
      <c r="G299" s="130">
        <v>0</v>
      </c>
      <c r="H299" s="117">
        <v>0</v>
      </c>
      <c r="I299" s="7">
        <v>0</v>
      </c>
      <c r="J299" s="119">
        <v>7000</v>
      </c>
      <c r="K299" s="121" t="s">
        <v>233</v>
      </c>
      <c r="L299" s="9" t="s">
        <v>234</v>
      </c>
      <c r="M299" s="187" t="s">
        <v>235</v>
      </c>
      <c r="Q299" s="179"/>
    </row>
    <row r="300" spans="1:17" x14ac:dyDescent="0.85">
      <c r="A300" s="186" t="s">
        <v>67</v>
      </c>
      <c r="B300" s="130">
        <v>1125</v>
      </c>
      <c r="C300" s="150">
        <v>1561</v>
      </c>
      <c r="D300" s="117">
        <v>1561</v>
      </c>
      <c r="E300" s="130">
        <v>0</v>
      </c>
      <c r="F300" s="117">
        <v>0</v>
      </c>
      <c r="G300" s="130">
        <v>0</v>
      </c>
      <c r="H300" s="117">
        <v>0</v>
      </c>
      <c r="I300" s="7">
        <v>0</v>
      </c>
      <c r="J300" s="119">
        <v>7000</v>
      </c>
      <c r="K300" s="121" t="s">
        <v>233</v>
      </c>
      <c r="L300" s="9" t="s">
        <v>234</v>
      </c>
      <c r="M300" s="187" t="s">
        <v>235</v>
      </c>
      <c r="Q300" s="179"/>
    </row>
    <row r="301" spans="1:17" x14ac:dyDescent="0.85">
      <c r="A301" s="186" t="s">
        <v>64</v>
      </c>
      <c r="B301" s="130">
        <v>1650</v>
      </c>
      <c r="C301" s="150">
        <v>2950</v>
      </c>
      <c r="D301" s="117">
        <v>2950</v>
      </c>
      <c r="E301" s="130">
        <v>0</v>
      </c>
      <c r="F301" s="117">
        <v>0</v>
      </c>
      <c r="G301" s="130">
        <v>0</v>
      </c>
      <c r="H301" s="117">
        <v>0</v>
      </c>
      <c r="I301" s="7">
        <v>0</v>
      </c>
      <c r="J301" s="8">
        <v>0</v>
      </c>
      <c r="K301" s="121" t="s">
        <v>236</v>
      </c>
      <c r="L301" s="9" t="s">
        <v>237</v>
      </c>
      <c r="M301" s="187" t="s">
        <v>238</v>
      </c>
      <c r="Q301" s="179"/>
    </row>
    <row r="302" spans="1:17" x14ac:dyDescent="0.85">
      <c r="A302" s="186" t="s">
        <v>69</v>
      </c>
      <c r="B302" s="130">
        <v>1400</v>
      </c>
      <c r="C302" s="150">
        <v>2500</v>
      </c>
      <c r="D302" s="117">
        <v>2500</v>
      </c>
      <c r="E302" s="130">
        <v>0</v>
      </c>
      <c r="F302" s="117">
        <v>0</v>
      </c>
      <c r="G302" s="130">
        <v>0</v>
      </c>
      <c r="H302" s="117">
        <v>0</v>
      </c>
      <c r="I302" s="7">
        <v>0</v>
      </c>
      <c r="J302" s="8">
        <v>0</v>
      </c>
      <c r="K302" s="121" t="s">
        <v>236</v>
      </c>
      <c r="L302" s="9" t="s">
        <v>237</v>
      </c>
      <c r="M302" s="187" t="s">
        <v>238</v>
      </c>
      <c r="Q302" s="179"/>
    </row>
    <row r="303" spans="1:17" x14ac:dyDescent="0.85">
      <c r="A303" s="186" t="s">
        <v>68</v>
      </c>
      <c r="B303" s="130">
        <v>1675</v>
      </c>
      <c r="C303" s="150">
        <v>3000</v>
      </c>
      <c r="D303" s="117">
        <v>3000</v>
      </c>
      <c r="E303" s="130">
        <v>0</v>
      </c>
      <c r="F303" s="117">
        <v>0</v>
      </c>
      <c r="G303" s="130">
        <v>0</v>
      </c>
      <c r="H303" s="117">
        <v>0</v>
      </c>
      <c r="I303" s="7">
        <v>0</v>
      </c>
      <c r="J303" s="8">
        <v>0</v>
      </c>
      <c r="K303" s="121" t="s">
        <v>236</v>
      </c>
      <c r="L303" s="9" t="s">
        <v>237</v>
      </c>
      <c r="M303" s="187" t="s">
        <v>238</v>
      </c>
      <c r="Q303" s="179"/>
    </row>
    <row r="304" spans="1:17" x14ac:dyDescent="0.85">
      <c r="A304" s="186" t="s">
        <v>67</v>
      </c>
      <c r="B304" s="130">
        <v>1425</v>
      </c>
      <c r="C304" s="150">
        <v>2550</v>
      </c>
      <c r="D304" s="117">
        <v>2550</v>
      </c>
      <c r="E304" s="130">
        <v>0</v>
      </c>
      <c r="F304" s="117">
        <v>0</v>
      </c>
      <c r="G304" s="130">
        <v>0</v>
      </c>
      <c r="H304" s="117">
        <v>0</v>
      </c>
      <c r="I304" s="7">
        <v>0</v>
      </c>
      <c r="J304" s="8">
        <v>0</v>
      </c>
      <c r="K304" s="121" t="s">
        <v>236</v>
      </c>
      <c r="L304" s="9" t="s">
        <v>237</v>
      </c>
      <c r="M304" s="187" t="s">
        <v>238</v>
      </c>
      <c r="Q304" s="179"/>
    </row>
    <row r="305" spans="1:17" x14ac:dyDescent="0.85">
      <c r="A305" s="186" t="s">
        <v>64</v>
      </c>
      <c r="B305" s="130">
        <v>895</v>
      </c>
      <c r="C305" s="150">
        <v>1350</v>
      </c>
      <c r="D305" s="117">
        <v>2114</v>
      </c>
      <c r="E305" s="130">
        <v>0</v>
      </c>
      <c r="F305" s="117">
        <v>0</v>
      </c>
      <c r="G305" s="130">
        <v>0</v>
      </c>
      <c r="H305" s="117">
        <v>0</v>
      </c>
      <c r="I305" s="7">
        <v>0</v>
      </c>
      <c r="J305" s="119">
        <v>4000</v>
      </c>
      <c r="K305" s="121" t="s">
        <v>239</v>
      </c>
      <c r="L305" s="9" t="s">
        <v>240</v>
      </c>
      <c r="M305" s="187" t="s">
        <v>241</v>
      </c>
      <c r="Q305" s="179"/>
    </row>
    <row r="306" spans="1:17" x14ac:dyDescent="0.85">
      <c r="A306" s="186" t="s">
        <v>69</v>
      </c>
      <c r="B306" s="130">
        <v>708</v>
      </c>
      <c r="C306" s="150">
        <v>745</v>
      </c>
      <c r="D306" s="117">
        <v>759</v>
      </c>
      <c r="E306" s="130">
        <v>0</v>
      </c>
      <c r="F306" s="117">
        <v>0</v>
      </c>
      <c r="G306" s="130">
        <v>0</v>
      </c>
      <c r="H306" s="117">
        <v>0</v>
      </c>
      <c r="I306" s="7">
        <v>0</v>
      </c>
      <c r="J306" s="119">
        <v>4000</v>
      </c>
      <c r="K306" s="121" t="s">
        <v>239</v>
      </c>
      <c r="L306" s="9" t="s">
        <v>240</v>
      </c>
      <c r="M306" s="187" t="s">
        <v>241</v>
      </c>
      <c r="Q306" s="179"/>
    </row>
    <row r="307" spans="1:17" x14ac:dyDescent="0.85">
      <c r="A307" s="186" t="s">
        <v>68</v>
      </c>
      <c r="B307" s="130">
        <v>912</v>
      </c>
      <c r="C307" s="150">
        <v>1367</v>
      </c>
      <c r="D307" s="117">
        <v>1381</v>
      </c>
      <c r="E307" s="130">
        <v>0</v>
      </c>
      <c r="F307" s="117">
        <v>0</v>
      </c>
      <c r="G307" s="130">
        <v>0</v>
      </c>
      <c r="H307" s="117">
        <v>0</v>
      </c>
      <c r="I307" s="7">
        <v>0</v>
      </c>
      <c r="J307" s="119">
        <v>4000</v>
      </c>
      <c r="K307" s="121" t="s">
        <v>239</v>
      </c>
      <c r="L307" s="9" t="s">
        <v>240</v>
      </c>
      <c r="M307" s="187" t="s">
        <v>241</v>
      </c>
      <c r="Q307" s="179"/>
    </row>
    <row r="308" spans="1:17" x14ac:dyDescent="0.85">
      <c r="A308" s="186" t="s">
        <v>67</v>
      </c>
      <c r="B308" s="130">
        <v>901</v>
      </c>
      <c r="C308" s="150">
        <v>1356</v>
      </c>
      <c r="D308" s="117">
        <v>1370</v>
      </c>
      <c r="E308" s="130">
        <v>0</v>
      </c>
      <c r="F308" s="117">
        <v>0</v>
      </c>
      <c r="G308" s="130">
        <v>0</v>
      </c>
      <c r="H308" s="117">
        <v>0</v>
      </c>
      <c r="I308" s="7">
        <v>0</v>
      </c>
      <c r="J308" s="119">
        <v>4000</v>
      </c>
      <c r="K308" s="121" t="s">
        <v>239</v>
      </c>
      <c r="L308" s="9" t="s">
        <v>240</v>
      </c>
      <c r="M308" s="187" t="s">
        <v>241</v>
      </c>
      <c r="Q308" s="179"/>
    </row>
    <row r="309" spans="1:17" x14ac:dyDescent="0.85">
      <c r="A309" s="186" t="s">
        <v>64</v>
      </c>
      <c r="B309" s="130">
        <v>0</v>
      </c>
      <c r="C309" s="150">
        <v>0</v>
      </c>
      <c r="D309" s="117">
        <v>0</v>
      </c>
      <c r="E309" s="130">
        <v>2450</v>
      </c>
      <c r="F309" s="117">
        <v>1615</v>
      </c>
      <c r="G309" s="130">
        <v>1615</v>
      </c>
      <c r="H309" s="117">
        <v>2580</v>
      </c>
      <c r="I309" s="130">
        <f>32</f>
        <v>32</v>
      </c>
      <c r="J309" s="117">
        <v>550</v>
      </c>
      <c r="K309" s="121" t="s">
        <v>323</v>
      </c>
      <c r="L309" s="9" t="s">
        <v>242</v>
      </c>
      <c r="M309" s="187" t="s">
        <v>243</v>
      </c>
      <c r="Q309" s="179"/>
    </row>
    <row r="310" spans="1:17" x14ac:dyDescent="0.85">
      <c r="A310" s="186" t="s">
        <v>69</v>
      </c>
      <c r="B310" s="130">
        <v>1837</v>
      </c>
      <c r="C310" s="150">
        <v>2367</v>
      </c>
      <c r="D310" s="117">
        <v>2367</v>
      </c>
      <c r="E310" s="130">
        <v>0</v>
      </c>
      <c r="F310" s="117">
        <v>0</v>
      </c>
      <c r="G310" s="130">
        <v>0</v>
      </c>
      <c r="H310" s="117">
        <v>0</v>
      </c>
      <c r="I310" s="130">
        <f>32</f>
        <v>32</v>
      </c>
      <c r="J310" s="117">
        <v>550</v>
      </c>
      <c r="K310" s="121" t="s">
        <v>323</v>
      </c>
      <c r="L310" s="9" t="s">
        <v>242</v>
      </c>
      <c r="M310" s="187" t="s">
        <v>243</v>
      </c>
      <c r="Q310" s="179"/>
    </row>
    <row r="311" spans="1:17" x14ac:dyDescent="0.85">
      <c r="A311" s="186" t="s">
        <v>68</v>
      </c>
      <c r="B311" s="130">
        <v>0</v>
      </c>
      <c r="C311" s="150">
        <v>0</v>
      </c>
      <c r="D311" s="117">
        <v>0</v>
      </c>
      <c r="E311" s="130">
        <v>3680</v>
      </c>
      <c r="F311" s="117">
        <v>2815</v>
      </c>
      <c r="G311" s="130">
        <v>2750</v>
      </c>
      <c r="H311" s="117">
        <v>3680</v>
      </c>
      <c r="I311" s="130">
        <f>32</f>
        <v>32</v>
      </c>
      <c r="J311" s="117">
        <v>550</v>
      </c>
      <c r="K311" s="121" t="s">
        <v>323</v>
      </c>
      <c r="L311" s="9" t="s">
        <v>242</v>
      </c>
      <c r="M311" s="187" t="s">
        <v>243</v>
      </c>
      <c r="Q311" s="179"/>
    </row>
    <row r="312" spans="1:17" x14ac:dyDescent="0.85">
      <c r="A312" s="186" t="s">
        <v>67</v>
      </c>
      <c r="B312" s="130">
        <v>0</v>
      </c>
      <c r="C312" s="150">
        <v>0</v>
      </c>
      <c r="D312" s="117">
        <v>0</v>
      </c>
      <c r="E312" s="130">
        <v>3680</v>
      </c>
      <c r="F312" s="117">
        <v>2815</v>
      </c>
      <c r="G312" s="130">
        <v>2815</v>
      </c>
      <c r="H312" s="117">
        <v>3680</v>
      </c>
      <c r="I312" s="130">
        <f>32</f>
        <v>32</v>
      </c>
      <c r="J312" s="117">
        <v>550</v>
      </c>
      <c r="K312" s="121" t="s">
        <v>323</v>
      </c>
      <c r="L312" s="9" t="s">
        <v>242</v>
      </c>
      <c r="M312" s="187" t="s">
        <v>243</v>
      </c>
      <c r="Q312" s="179"/>
    </row>
    <row r="313" spans="1:17" x14ac:dyDescent="0.85">
      <c r="A313" s="186" t="s">
        <v>64</v>
      </c>
      <c r="B313" s="130">
        <v>0</v>
      </c>
      <c r="C313" s="150">
        <v>0</v>
      </c>
      <c r="D313" s="117">
        <v>0</v>
      </c>
      <c r="E313" s="130">
        <v>3680</v>
      </c>
      <c r="F313" s="117">
        <v>2815</v>
      </c>
      <c r="G313" s="130">
        <v>2815</v>
      </c>
      <c r="H313" s="117">
        <v>3680</v>
      </c>
      <c r="I313" s="130">
        <f>32</f>
        <v>32</v>
      </c>
      <c r="J313" s="117">
        <v>600</v>
      </c>
      <c r="K313" s="121" t="s">
        <v>323</v>
      </c>
      <c r="L313" s="9" t="s">
        <v>242</v>
      </c>
      <c r="M313" s="187" t="s">
        <v>244</v>
      </c>
      <c r="Q313" s="179"/>
    </row>
    <row r="314" spans="1:17" ht="20.25" x14ac:dyDescent="0.25">
      <c r="A314" s="186" t="s">
        <v>69</v>
      </c>
      <c r="B314" s="130">
        <v>1827</v>
      </c>
      <c r="C314" s="150">
        <v>2347</v>
      </c>
      <c r="D314" s="117">
        <v>2347</v>
      </c>
      <c r="E314" s="130">
        <v>0</v>
      </c>
      <c r="F314" s="117">
        <v>0</v>
      </c>
      <c r="G314" s="130">
        <v>0</v>
      </c>
      <c r="H314" s="117">
        <v>0</v>
      </c>
      <c r="I314" s="130">
        <f>32</f>
        <v>32</v>
      </c>
      <c r="J314" s="117">
        <v>600</v>
      </c>
      <c r="K314" s="121" t="s">
        <v>323</v>
      </c>
      <c r="L314" s="9" t="s">
        <v>242</v>
      </c>
      <c r="M314" s="187" t="s">
        <v>244</v>
      </c>
      <c r="Q314" s="281" t="s">
        <v>317</v>
      </c>
    </row>
    <row r="315" spans="1:17" ht="20.25" x14ac:dyDescent="0.25">
      <c r="A315" s="186" t="s">
        <v>68</v>
      </c>
      <c r="B315" s="130">
        <v>0</v>
      </c>
      <c r="C315" s="150">
        <v>0</v>
      </c>
      <c r="D315" s="117">
        <v>0</v>
      </c>
      <c r="E315" s="130">
        <v>3680</v>
      </c>
      <c r="F315" s="117">
        <v>2815</v>
      </c>
      <c r="G315" s="130">
        <v>2815</v>
      </c>
      <c r="H315" s="117">
        <v>3680</v>
      </c>
      <c r="I315" s="130">
        <f>32</f>
        <v>32</v>
      </c>
      <c r="J315" s="117">
        <v>600</v>
      </c>
      <c r="K315" s="121" t="s">
        <v>323</v>
      </c>
      <c r="L315" s="9" t="s">
        <v>242</v>
      </c>
      <c r="M315" s="187" t="s">
        <v>244</v>
      </c>
      <c r="Q315" s="281"/>
    </row>
    <row r="316" spans="1:17" ht="20.25" x14ac:dyDescent="0.25">
      <c r="A316" s="186" t="s">
        <v>67</v>
      </c>
      <c r="B316" s="130">
        <v>0</v>
      </c>
      <c r="C316" s="150">
        <v>0</v>
      </c>
      <c r="D316" s="117">
        <v>0</v>
      </c>
      <c r="E316" s="130">
        <v>3680</v>
      </c>
      <c r="F316" s="117">
        <v>2815</v>
      </c>
      <c r="G316" s="130">
        <v>2815</v>
      </c>
      <c r="H316" s="117">
        <v>3680</v>
      </c>
      <c r="I316" s="130">
        <f>32</f>
        <v>32</v>
      </c>
      <c r="J316" s="117">
        <v>600</v>
      </c>
      <c r="K316" s="121" t="s">
        <v>323</v>
      </c>
      <c r="L316" s="9" t="s">
        <v>242</v>
      </c>
      <c r="M316" s="187" t="s">
        <v>244</v>
      </c>
      <c r="Q316" s="281"/>
    </row>
    <row r="317" spans="1:17" x14ac:dyDescent="0.85">
      <c r="A317" s="186" t="s">
        <v>64</v>
      </c>
      <c r="B317" s="130">
        <v>0</v>
      </c>
      <c r="C317" s="150">
        <v>0</v>
      </c>
      <c r="D317" s="117">
        <v>0</v>
      </c>
      <c r="E317" s="130">
        <v>3451</v>
      </c>
      <c r="F317" s="117">
        <v>2700</v>
      </c>
      <c r="G317" s="130">
        <v>3150</v>
      </c>
      <c r="H317" s="117">
        <v>3451</v>
      </c>
      <c r="I317" s="130">
        <f>32</f>
        <v>32</v>
      </c>
      <c r="J317" s="117">
        <v>600</v>
      </c>
      <c r="K317" s="121" t="s">
        <v>323</v>
      </c>
      <c r="L317" s="9" t="s">
        <v>242</v>
      </c>
      <c r="M317" s="187" t="s">
        <v>245</v>
      </c>
      <c r="Q317" s="179"/>
    </row>
    <row r="318" spans="1:17" x14ac:dyDescent="0.85">
      <c r="A318" s="186" t="s">
        <v>69</v>
      </c>
      <c r="B318" s="130">
        <v>1667</v>
      </c>
      <c r="C318" s="150">
        <v>2192</v>
      </c>
      <c r="D318" s="117">
        <v>2192</v>
      </c>
      <c r="E318" s="130">
        <v>0</v>
      </c>
      <c r="F318" s="117">
        <v>0</v>
      </c>
      <c r="G318" s="130">
        <v>0</v>
      </c>
      <c r="H318" s="117">
        <v>0</v>
      </c>
      <c r="I318" s="130">
        <f>32</f>
        <v>32</v>
      </c>
      <c r="J318" s="117">
        <v>600</v>
      </c>
      <c r="K318" s="121" t="s">
        <v>323</v>
      </c>
      <c r="L318" s="9" t="s">
        <v>242</v>
      </c>
      <c r="M318" s="187" t="s">
        <v>245</v>
      </c>
      <c r="Q318" s="179"/>
    </row>
    <row r="319" spans="1:17" ht="20.25" x14ac:dyDescent="0.25">
      <c r="A319" s="186" t="s">
        <v>68</v>
      </c>
      <c r="B319" s="130">
        <v>0</v>
      </c>
      <c r="C319" s="150">
        <v>0</v>
      </c>
      <c r="D319" s="117">
        <v>0</v>
      </c>
      <c r="E319" s="130">
        <v>3451</v>
      </c>
      <c r="F319" s="117">
        <v>2700</v>
      </c>
      <c r="G319" s="130">
        <v>2700</v>
      </c>
      <c r="H319" s="117">
        <v>3451</v>
      </c>
      <c r="I319" s="130">
        <f>32</f>
        <v>32</v>
      </c>
      <c r="J319" s="117">
        <v>600</v>
      </c>
      <c r="K319" s="121" t="s">
        <v>323</v>
      </c>
      <c r="L319" s="9" t="s">
        <v>242</v>
      </c>
      <c r="M319" s="187" t="s">
        <v>245</v>
      </c>
      <c r="Q319" s="282" t="s">
        <v>318</v>
      </c>
    </row>
    <row r="320" spans="1:17" ht="20.25" x14ac:dyDescent="0.25">
      <c r="A320" s="186" t="s">
        <v>67</v>
      </c>
      <c r="B320" s="130">
        <v>0</v>
      </c>
      <c r="C320" s="150">
        <v>0</v>
      </c>
      <c r="D320" s="117">
        <v>0</v>
      </c>
      <c r="E320" s="130">
        <v>3451</v>
      </c>
      <c r="F320" s="117">
        <v>2700</v>
      </c>
      <c r="G320" s="130">
        <v>2700</v>
      </c>
      <c r="H320" s="117">
        <v>3451</v>
      </c>
      <c r="I320" s="130">
        <f>32</f>
        <v>32</v>
      </c>
      <c r="J320" s="117">
        <v>600</v>
      </c>
      <c r="K320" s="121" t="s">
        <v>323</v>
      </c>
      <c r="L320" s="9" t="s">
        <v>242</v>
      </c>
      <c r="M320" s="187" t="s">
        <v>245</v>
      </c>
      <c r="Q320" s="282"/>
    </row>
    <row r="321" spans="1:17" ht="40.5" x14ac:dyDescent="0.25">
      <c r="A321" s="186" t="s">
        <v>64</v>
      </c>
      <c r="B321" s="130">
        <v>0</v>
      </c>
      <c r="C321" s="150">
        <v>0</v>
      </c>
      <c r="D321" s="117">
        <v>0</v>
      </c>
      <c r="E321" s="130">
        <v>3748</v>
      </c>
      <c r="F321" s="117">
        <v>2883</v>
      </c>
      <c r="G321" s="130">
        <v>2883</v>
      </c>
      <c r="H321" s="117">
        <v>3748</v>
      </c>
      <c r="I321" s="130">
        <f>32</f>
        <v>32</v>
      </c>
      <c r="J321" s="117">
        <v>600</v>
      </c>
      <c r="K321" s="121" t="s">
        <v>323</v>
      </c>
      <c r="L321" s="9" t="s">
        <v>242</v>
      </c>
      <c r="M321" s="187" t="s">
        <v>246</v>
      </c>
      <c r="Q321" s="282"/>
    </row>
    <row r="322" spans="1:17" x14ac:dyDescent="0.85">
      <c r="A322" s="186" t="s">
        <v>69</v>
      </c>
      <c r="B322" s="130">
        <v>1840</v>
      </c>
      <c r="C322" s="150">
        <v>2370</v>
      </c>
      <c r="D322" s="117">
        <v>2370</v>
      </c>
      <c r="E322" s="130">
        <v>0</v>
      </c>
      <c r="F322" s="117">
        <v>0</v>
      </c>
      <c r="G322" s="130">
        <v>0</v>
      </c>
      <c r="H322" s="117">
        <v>0</v>
      </c>
      <c r="I322" s="130">
        <f>32</f>
        <v>32</v>
      </c>
      <c r="J322" s="117">
        <v>600</v>
      </c>
      <c r="K322" s="121" t="s">
        <v>323</v>
      </c>
      <c r="L322" s="9" t="s">
        <v>242</v>
      </c>
      <c r="M322" s="187" t="s">
        <v>246</v>
      </c>
      <c r="Q322" s="179"/>
    </row>
    <row r="323" spans="1:17" x14ac:dyDescent="0.85">
      <c r="A323" s="186" t="s">
        <v>68</v>
      </c>
      <c r="B323" s="130">
        <v>0</v>
      </c>
      <c r="C323" s="150">
        <v>0</v>
      </c>
      <c r="D323" s="117">
        <v>0</v>
      </c>
      <c r="E323" s="130">
        <v>3748</v>
      </c>
      <c r="F323" s="117">
        <v>2883</v>
      </c>
      <c r="G323" s="130">
        <v>2883</v>
      </c>
      <c r="H323" s="117">
        <v>3748</v>
      </c>
      <c r="I323" s="130">
        <f>32</f>
        <v>32</v>
      </c>
      <c r="J323" s="117">
        <v>600</v>
      </c>
      <c r="K323" s="121" t="s">
        <v>323</v>
      </c>
      <c r="L323" s="9" t="s">
        <v>242</v>
      </c>
      <c r="M323" s="187" t="s">
        <v>246</v>
      </c>
      <c r="Q323" s="179"/>
    </row>
    <row r="324" spans="1:17" ht="40.5" x14ac:dyDescent="0.25">
      <c r="A324" s="186" t="s">
        <v>67</v>
      </c>
      <c r="B324" s="130">
        <v>0</v>
      </c>
      <c r="C324" s="150">
        <v>0</v>
      </c>
      <c r="D324" s="117">
        <v>0</v>
      </c>
      <c r="E324" s="130">
        <v>3748</v>
      </c>
      <c r="F324" s="117">
        <v>2883</v>
      </c>
      <c r="G324" s="130">
        <v>2883</v>
      </c>
      <c r="H324" s="117">
        <v>3748</v>
      </c>
      <c r="I324" s="130">
        <f>32</f>
        <v>32</v>
      </c>
      <c r="J324" s="117">
        <v>600</v>
      </c>
      <c r="K324" s="121" t="s">
        <v>323</v>
      </c>
      <c r="L324" s="9" t="s">
        <v>242</v>
      </c>
      <c r="M324" s="187" t="s">
        <v>246</v>
      </c>
      <c r="Q324" s="283" t="s">
        <v>358</v>
      </c>
    </row>
    <row r="325" spans="1:17" ht="20.25" x14ac:dyDescent="0.25">
      <c r="A325" s="186" t="s">
        <v>64</v>
      </c>
      <c r="B325" s="130">
        <v>0</v>
      </c>
      <c r="C325" s="150">
        <v>0</v>
      </c>
      <c r="D325" s="117">
        <v>0</v>
      </c>
      <c r="E325" s="130">
        <v>3680</v>
      </c>
      <c r="F325" s="117">
        <v>2815</v>
      </c>
      <c r="G325" s="130">
        <v>2815</v>
      </c>
      <c r="H325" s="117">
        <v>3680</v>
      </c>
      <c r="I325" s="130">
        <f>32</f>
        <v>32</v>
      </c>
      <c r="J325" s="117">
        <v>600</v>
      </c>
      <c r="K325" s="121" t="s">
        <v>323</v>
      </c>
      <c r="L325" s="9" t="s">
        <v>242</v>
      </c>
      <c r="M325" s="187" t="s">
        <v>247</v>
      </c>
      <c r="Q325" s="283"/>
    </row>
    <row r="326" spans="1:17" ht="20.25" x14ac:dyDescent="0.25">
      <c r="A326" s="186" t="s">
        <v>69</v>
      </c>
      <c r="B326" s="130">
        <v>1662</v>
      </c>
      <c r="C326" s="150">
        <v>2182</v>
      </c>
      <c r="D326" s="117">
        <v>2182</v>
      </c>
      <c r="E326" s="130">
        <v>0</v>
      </c>
      <c r="F326" s="117">
        <v>0</v>
      </c>
      <c r="G326" s="130">
        <v>0</v>
      </c>
      <c r="H326" s="117">
        <v>0</v>
      </c>
      <c r="I326" s="130">
        <f>32</f>
        <v>32</v>
      </c>
      <c r="J326" s="117">
        <v>600</v>
      </c>
      <c r="K326" s="121" t="s">
        <v>323</v>
      </c>
      <c r="L326" s="9" t="s">
        <v>242</v>
      </c>
      <c r="M326" s="187" t="s">
        <v>247</v>
      </c>
      <c r="Q326" s="283"/>
    </row>
    <row r="327" spans="1:17" ht="20.25" x14ac:dyDescent="0.25">
      <c r="A327" s="186" t="s">
        <v>68</v>
      </c>
      <c r="B327" s="130">
        <v>0</v>
      </c>
      <c r="C327" s="150">
        <v>0</v>
      </c>
      <c r="D327" s="117">
        <v>0</v>
      </c>
      <c r="E327" s="130">
        <v>3680</v>
      </c>
      <c r="F327" s="117">
        <v>2815</v>
      </c>
      <c r="G327" s="130">
        <v>2815</v>
      </c>
      <c r="H327" s="117">
        <v>3680</v>
      </c>
      <c r="I327" s="130">
        <f>32</f>
        <v>32</v>
      </c>
      <c r="J327" s="117">
        <v>600</v>
      </c>
      <c r="K327" s="121" t="s">
        <v>323</v>
      </c>
      <c r="L327" s="9" t="s">
        <v>242</v>
      </c>
      <c r="M327" s="187" t="s">
        <v>247</v>
      </c>
      <c r="Q327" s="283"/>
    </row>
    <row r="328" spans="1:17" x14ac:dyDescent="0.85">
      <c r="A328" s="186" t="s">
        <v>67</v>
      </c>
      <c r="B328" s="130">
        <v>0</v>
      </c>
      <c r="C328" s="150">
        <v>0</v>
      </c>
      <c r="D328" s="117">
        <v>0</v>
      </c>
      <c r="E328" s="130">
        <v>3680</v>
      </c>
      <c r="F328" s="117">
        <v>2815</v>
      </c>
      <c r="G328" s="130">
        <v>2815</v>
      </c>
      <c r="H328" s="117">
        <v>3680</v>
      </c>
      <c r="I328" s="130">
        <f>32</f>
        <v>32</v>
      </c>
      <c r="J328" s="117">
        <v>600</v>
      </c>
      <c r="K328" s="121" t="s">
        <v>323</v>
      </c>
      <c r="L328" s="9" t="s">
        <v>242</v>
      </c>
      <c r="M328" s="187" t="s">
        <v>247</v>
      </c>
      <c r="Q328" s="179"/>
    </row>
    <row r="329" spans="1:17" x14ac:dyDescent="0.85">
      <c r="A329" s="186" t="s">
        <v>64</v>
      </c>
      <c r="B329" s="151">
        <v>1789</v>
      </c>
      <c r="C329" s="152">
        <v>2733</v>
      </c>
      <c r="D329" s="115">
        <v>2733</v>
      </c>
      <c r="E329" s="151">
        <v>0</v>
      </c>
      <c r="F329" s="115">
        <v>0</v>
      </c>
      <c r="G329" s="151">
        <v>0</v>
      </c>
      <c r="H329" s="115">
        <v>0</v>
      </c>
      <c r="I329" s="7">
        <v>0</v>
      </c>
      <c r="J329" s="117">
        <v>320</v>
      </c>
      <c r="K329" s="121" t="s">
        <v>248</v>
      </c>
      <c r="L329" s="9" t="s">
        <v>249</v>
      </c>
      <c r="M329" s="187" t="s">
        <v>250</v>
      </c>
      <c r="Q329" s="179"/>
    </row>
    <row r="330" spans="1:17" ht="40.5" x14ac:dyDescent="0.25">
      <c r="A330" s="186" t="s">
        <v>69</v>
      </c>
      <c r="B330" s="151">
        <v>1749</v>
      </c>
      <c r="C330" s="152">
        <v>2440</v>
      </c>
      <c r="D330" s="115">
        <v>2440</v>
      </c>
      <c r="E330" s="151">
        <v>3840</v>
      </c>
      <c r="F330" s="115">
        <v>2449</v>
      </c>
      <c r="G330" s="151">
        <v>2149</v>
      </c>
      <c r="H330" s="115">
        <v>3040</v>
      </c>
      <c r="I330" s="7">
        <v>0</v>
      </c>
      <c r="J330" s="117">
        <v>320</v>
      </c>
      <c r="K330" s="121" t="s">
        <v>248</v>
      </c>
      <c r="L330" s="9" t="s">
        <v>249</v>
      </c>
      <c r="M330" s="187" t="s">
        <v>250</v>
      </c>
      <c r="Q330" s="286" t="s">
        <v>359</v>
      </c>
    </row>
    <row r="331" spans="1:17" ht="40.5" x14ac:dyDescent="0.25">
      <c r="A331" s="186" t="s">
        <v>68</v>
      </c>
      <c r="B331" s="151">
        <v>1904</v>
      </c>
      <c r="C331" s="152">
        <v>2848</v>
      </c>
      <c r="D331" s="115">
        <v>2848</v>
      </c>
      <c r="E331" s="151">
        <v>0</v>
      </c>
      <c r="F331" s="115">
        <v>0</v>
      </c>
      <c r="G331" s="151">
        <v>0</v>
      </c>
      <c r="H331" s="115">
        <v>0</v>
      </c>
      <c r="I331" s="7">
        <v>0</v>
      </c>
      <c r="J331" s="117">
        <v>320</v>
      </c>
      <c r="K331" s="121" t="s">
        <v>248</v>
      </c>
      <c r="L331" s="9" t="s">
        <v>249</v>
      </c>
      <c r="M331" s="187" t="s">
        <v>250</v>
      </c>
      <c r="Q331" s="287"/>
    </row>
    <row r="332" spans="1:17" ht="40.5" x14ac:dyDescent="0.25">
      <c r="A332" s="186" t="s">
        <v>67</v>
      </c>
      <c r="B332" s="151">
        <v>1894</v>
      </c>
      <c r="C332" s="152">
        <v>2838</v>
      </c>
      <c r="D332" s="115">
        <v>2838</v>
      </c>
      <c r="E332" s="151">
        <v>0</v>
      </c>
      <c r="F332" s="115">
        <v>0</v>
      </c>
      <c r="G332" s="151">
        <v>0</v>
      </c>
      <c r="H332" s="115">
        <v>0</v>
      </c>
      <c r="I332" s="7">
        <v>0</v>
      </c>
      <c r="J332" s="117">
        <v>320</v>
      </c>
      <c r="K332" s="121" t="s">
        <v>248</v>
      </c>
      <c r="L332" s="9" t="s">
        <v>249</v>
      </c>
      <c r="M332" s="187" t="s">
        <v>250</v>
      </c>
      <c r="Q332" s="287"/>
    </row>
    <row r="333" spans="1:17" ht="20.25" x14ac:dyDescent="0.25">
      <c r="A333" s="186" t="s">
        <v>64</v>
      </c>
      <c r="B333" s="130">
        <v>1029</v>
      </c>
      <c r="C333" s="150">
        <v>1566</v>
      </c>
      <c r="D333" s="117">
        <v>2316</v>
      </c>
      <c r="E333" s="130">
        <v>0</v>
      </c>
      <c r="F333" s="117">
        <v>0</v>
      </c>
      <c r="G333" s="130">
        <v>0</v>
      </c>
      <c r="H333" s="117">
        <v>0</v>
      </c>
      <c r="I333" s="7">
        <v>0</v>
      </c>
      <c r="J333" s="119">
        <v>2838000</v>
      </c>
      <c r="K333" s="121" t="s">
        <v>251</v>
      </c>
      <c r="L333" s="9" t="s">
        <v>252</v>
      </c>
      <c r="M333" s="187" t="s">
        <v>253</v>
      </c>
      <c r="Q333" s="287"/>
    </row>
    <row r="334" spans="1:17" x14ac:dyDescent="0.85">
      <c r="A334" s="186" t="s">
        <v>69</v>
      </c>
      <c r="B334" s="130">
        <v>817</v>
      </c>
      <c r="C334" s="150">
        <v>1061</v>
      </c>
      <c r="D334" s="117">
        <v>1061</v>
      </c>
      <c r="E334" s="130">
        <v>0</v>
      </c>
      <c r="F334" s="117">
        <v>0</v>
      </c>
      <c r="G334" s="130">
        <v>0</v>
      </c>
      <c r="H334" s="117">
        <v>0</v>
      </c>
      <c r="I334" s="7">
        <v>0</v>
      </c>
      <c r="J334" s="119">
        <v>2838000</v>
      </c>
      <c r="K334" s="121" t="s">
        <v>251</v>
      </c>
      <c r="L334" s="9" t="s">
        <v>252</v>
      </c>
      <c r="M334" s="187" t="s">
        <v>253</v>
      </c>
      <c r="Q334" s="179"/>
    </row>
    <row r="335" spans="1:17" x14ac:dyDescent="0.85">
      <c r="A335" s="186" t="s">
        <v>68</v>
      </c>
      <c r="B335" s="130">
        <v>1046</v>
      </c>
      <c r="C335" s="150">
        <v>1583</v>
      </c>
      <c r="D335" s="117">
        <v>1583</v>
      </c>
      <c r="E335" s="130">
        <v>0</v>
      </c>
      <c r="F335" s="117">
        <v>0</v>
      </c>
      <c r="G335" s="130">
        <v>0</v>
      </c>
      <c r="H335" s="117">
        <v>0</v>
      </c>
      <c r="I335" s="7">
        <v>0</v>
      </c>
      <c r="J335" s="119">
        <v>2838000</v>
      </c>
      <c r="K335" s="121" t="s">
        <v>251</v>
      </c>
      <c r="L335" s="9" t="s">
        <v>252</v>
      </c>
      <c r="M335" s="187" t="s">
        <v>253</v>
      </c>
      <c r="Q335" s="179"/>
    </row>
    <row r="336" spans="1:17" x14ac:dyDescent="0.85">
      <c r="A336" s="186" t="s">
        <v>67</v>
      </c>
      <c r="B336" s="130">
        <v>1035</v>
      </c>
      <c r="C336" s="150">
        <v>1572</v>
      </c>
      <c r="D336" s="117">
        <v>1572</v>
      </c>
      <c r="E336" s="130">
        <v>0</v>
      </c>
      <c r="F336" s="117">
        <v>0</v>
      </c>
      <c r="G336" s="130">
        <v>0</v>
      </c>
      <c r="H336" s="117">
        <v>0</v>
      </c>
      <c r="I336" s="7">
        <v>0</v>
      </c>
      <c r="J336" s="119">
        <v>2838000</v>
      </c>
      <c r="K336" s="121" t="s">
        <v>251</v>
      </c>
      <c r="L336" s="9" t="s">
        <v>252</v>
      </c>
      <c r="M336" s="187" t="s">
        <v>253</v>
      </c>
      <c r="Q336" s="179"/>
    </row>
    <row r="337" spans="1:17" x14ac:dyDescent="0.85">
      <c r="A337" s="186" t="s">
        <v>64</v>
      </c>
      <c r="B337" s="130">
        <v>929</v>
      </c>
      <c r="C337" s="150">
        <v>1391</v>
      </c>
      <c r="D337" s="117">
        <v>2141</v>
      </c>
      <c r="E337" s="130">
        <v>0</v>
      </c>
      <c r="F337" s="117">
        <v>0</v>
      </c>
      <c r="G337" s="130">
        <v>0</v>
      </c>
      <c r="H337" s="117">
        <v>0</v>
      </c>
      <c r="I337" s="7">
        <v>0</v>
      </c>
      <c r="J337" s="119">
        <v>2838000</v>
      </c>
      <c r="K337" s="121" t="s">
        <v>251</v>
      </c>
      <c r="L337" s="9" t="s">
        <v>252</v>
      </c>
      <c r="M337" s="187" t="s">
        <v>254</v>
      </c>
      <c r="Q337" s="179"/>
    </row>
    <row r="338" spans="1:17" x14ac:dyDescent="0.85">
      <c r="A338" s="186" t="s">
        <v>69</v>
      </c>
      <c r="B338" s="130">
        <v>717</v>
      </c>
      <c r="C338" s="150">
        <v>761</v>
      </c>
      <c r="D338" s="117">
        <v>761</v>
      </c>
      <c r="E338" s="130">
        <v>0</v>
      </c>
      <c r="F338" s="117">
        <v>0</v>
      </c>
      <c r="G338" s="130">
        <v>0</v>
      </c>
      <c r="H338" s="117">
        <v>0</v>
      </c>
      <c r="I338" s="7">
        <v>0</v>
      </c>
      <c r="J338" s="119">
        <v>2838000</v>
      </c>
      <c r="K338" s="121" t="s">
        <v>251</v>
      </c>
      <c r="L338" s="9" t="s">
        <v>252</v>
      </c>
      <c r="M338" s="187" t="s">
        <v>254</v>
      </c>
      <c r="Q338" s="179"/>
    </row>
    <row r="339" spans="1:17" x14ac:dyDescent="0.85">
      <c r="A339" s="186" t="s">
        <v>68</v>
      </c>
      <c r="B339" s="130">
        <v>946</v>
      </c>
      <c r="C339" s="150">
        <v>1408</v>
      </c>
      <c r="D339" s="117">
        <v>1408</v>
      </c>
      <c r="E339" s="130">
        <v>0</v>
      </c>
      <c r="F339" s="117">
        <v>0</v>
      </c>
      <c r="G339" s="130">
        <v>0</v>
      </c>
      <c r="H339" s="117">
        <v>0</v>
      </c>
      <c r="I339" s="7">
        <v>0</v>
      </c>
      <c r="J339" s="119">
        <v>2838000</v>
      </c>
      <c r="K339" s="121" t="s">
        <v>251</v>
      </c>
      <c r="L339" s="9" t="s">
        <v>252</v>
      </c>
      <c r="M339" s="187" t="s">
        <v>254</v>
      </c>
      <c r="Q339" s="179"/>
    </row>
    <row r="340" spans="1:17" x14ac:dyDescent="0.85">
      <c r="A340" s="186" t="s">
        <v>67</v>
      </c>
      <c r="B340" s="130">
        <v>935</v>
      </c>
      <c r="C340" s="150">
        <v>1397</v>
      </c>
      <c r="D340" s="117">
        <v>1397</v>
      </c>
      <c r="E340" s="130">
        <v>0</v>
      </c>
      <c r="F340" s="117">
        <v>0</v>
      </c>
      <c r="G340" s="130">
        <v>0</v>
      </c>
      <c r="H340" s="117">
        <v>0</v>
      </c>
      <c r="I340" s="7">
        <v>0</v>
      </c>
      <c r="J340" s="119">
        <v>2838000</v>
      </c>
      <c r="K340" s="121" t="s">
        <v>251</v>
      </c>
      <c r="L340" s="9" t="s">
        <v>252</v>
      </c>
      <c r="M340" s="187" t="s">
        <v>254</v>
      </c>
      <c r="Q340" s="179"/>
    </row>
    <row r="341" spans="1:17" x14ac:dyDescent="0.85">
      <c r="A341" s="186" t="s">
        <v>64</v>
      </c>
      <c r="B341" s="130">
        <v>2723</v>
      </c>
      <c r="C341" s="150">
        <v>4661</v>
      </c>
      <c r="D341" s="117">
        <v>4661</v>
      </c>
      <c r="E341" s="130">
        <v>0</v>
      </c>
      <c r="F341" s="117">
        <v>0</v>
      </c>
      <c r="G341" s="130">
        <v>0</v>
      </c>
      <c r="H341" s="117">
        <v>0</v>
      </c>
      <c r="I341" s="7">
        <v>0</v>
      </c>
      <c r="J341" s="8">
        <v>0</v>
      </c>
      <c r="K341" s="121" t="s">
        <v>255</v>
      </c>
      <c r="L341" s="9" t="s">
        <v>256</v>
      </c>
      <c r="M341" s="187" t="s">
        <v>257</v>
      </c>
      <c r="Q341" s="179"/>
    </row>
    <row r="342" spans="1:17" x14ac:dyDescent="0.85">
      <c r="A342" s="186" t="s">
        <v>69</v>
      </c>
      <c r="B342" s="130">
        <v>2284</v>
      </c>
      <c r="C342" s="150">
        <v>3934</v>
      </c>
      <c r="D342" s="117">
        <v>3934</v>
      </c>
      <c r="E342" s="130">
        <v>0</v>
      </c>
      <c r="F342" s="117">
        <v>0</v>
      </c>
      <c r="G342" s="130">
        <v>0</v>
      </c>
      <c r="H342" s="117">
        <v>0</v>
      </c>
      <c r="I342" s="7">
        <v>0</v>
      </c>
      <c r="J342" s="8">
        <v>0</v>
      </c>
      <c r="K342" s="121" t="s">
        <v>255</v>
      </c>
      <c r="L342" s="9" t="s">
        <v>256</v>
      </c>
      <c r="M342" s="187" t="s">
        <v>257</v>
      </c>
      <c r="Q342" s="179"/>
    </row>
    <row r="343" spans="1:17" x14ac:dyDescent="0.85">
      <c r="A343" s="186" t="s">
        <v>68</v>
      </c>
      <c r="B343" s="130">
        <v>2740</v>
      </c>
      <c r="C343" s="150">
        <v>4678</v>
      </c>
      <c r="D343" s="117">
        <v>4678</v>
      </c>
      <c r="E343" s="130">
        <v>0</v>
      </c>
      <c r="F343" s="117">
        <v>0</v>
      </c>
      <c r="G343" s="130">
        <v>0</v>
      </c>
      <c r="H343" s="117">
        <v>0</v>
      </c>
      <c r="I343" s="7">
        <v>0</v>
      </c>
      <c r="J343" s="8">
        <v>0</v>
      </c>
      <c r="K343" s="121" t="s">
        <v>255</v>
      </c>
      <c r="L343" s="9" t="s">
        <v>256</v>
      </c>
      <c r="M343" s="187" t="s">
        <v>257</v>
      </c>
      <c r="Q343" s="179"/>
    </row>
    <row r="344" spans="1:17" ht="62.25" thickBot="1" x14ac:dyDescent="0.9">
      <c r="A344" s="188" t="s">
        <v>67</v>
      </c>
      <c r="B344" s="189">
        <v>2729</v>
      </c>
      <c r="C344" s="190">
        <v>4667</v>
      </c>
      <c r="D344" s="191">
        <v>4667</v>
      </c>
      <c r="E344" s="189">
        <v>0</v>
      </c>
      <c r="F344" s="191">
        <v>0</v>
      </c>
      <c r="G344" s="189">
        <v>0</v>
      </c>
      <c r="H344" s="191">
        <v>0</v>
      </c>
      <c r="I344" s="12">
        <v>0</v>
      </c>
      <c r="J344" s="13">
        <v>0</v>
      </c>
      <c r="K344" s="122" t="s">
        <v>255</v>
      </c>
      <c r="L344" s="14" t="s">
        <v>256</v>
      </c>
      <c r="M344" s="192" t="s">
        <v>257</v>
      </c>
      <c r="Q344" s="181"/>
    </row>
    <row r="345" spans="1:17" ht="62.25" thickTop="1" x14ac:dyDescent="0.85"/>
  </sheetData>
  <mergeCells count="63">
    <mergeCell ref="Q314:Q316"/>
    <mergeCell ref="Q319:Q321"/>
    <mergeCell ref="Q324:Q327"/>
    <mergeCell ref="Q330:Q333"/>
    <mergeCell ref="Q222:Q225"/>
    <mergeCell ref="Q274:Q276"/>
    <mergeCell ref="Q279:Q281"/>
    <mergeCell ref="Q284:Q287"/>
    <mergeCell ref="Q290:Q293"/>
    <mergeCell ref="Q163:Q166"/>
    <mergeCell ref="Q169:Q172"/>
    <mergeCell ref="Q206:Q208"/>
    <mergeCell ref="Q211:Q213"/>
    <mergeCell ref="Q216:Q219"/>
    <mergeCell ref="Q111:Q113"/>
    <mergeCell ref="Q116:Q119"/>
    <mergeCell ref="Q122:Q125"/>
    <mergeCell ref="Q153:Q155"/>
    <mergeCell ref="Q158:Q160"/>
    <mergeCell ref="Q55:Q57"/>
    <mergeCell ref="Q60:Q62"/>
    <mergeCell ref="Q65:Q68"/>
    <mergeCell ref="Q71:Q74"/>
    <mergeCell ref="Q106:Q108"/>
    <mergeCell ref="A18:B18"/>
    <mergeCell ref="A30:B30"/>
    <mergeCell ref="A29:C29"/>
    <mergeCell ref="A26:B26"/>
    <mergeCell ref="A27:C27"/>
    <mergeCell ref="A19:C19"/>
    <mergeCell ref="A20:B20"/>
    <mergeCell ref="A23:C23"/>
    <mergeCell ref="M4:M9"/>
    <mergeCell ref="A42:B42"/>
    <mergeCell ref="A31:C31"/>
    <mergeCell ref="A32:B32"/>
    <mergeCell ref="A33:C33"/>
    <mergeCell ref="A34:B34"/>
    <mergeCell ref="A35:C35"/>
    <mergeCell ref="A36:B36"/>
    <mergeCell ref="A37:C37"/>
    <mergeCell ref="A38:B38"/>
    <mergeCell ref="A39:C39"/>
    <mergeCell ref="A40:B40"/>
    <mergeCell ref="A41:C41"/>
    <mergeCell ref="A24:B24"/>
    <mergeCell ref="A25:C25"/>
    <mergeCell ref="E18:O19"/>
    <mergeCell ref="A46:M46"/>
    <mergeCell ref="D3:E3"/>
    <mergeCell ref="A1:E2"/>
    <mergeCell ref="A16:B16"/>
    <mergeCell ref="A17:C17"/>
    <mergeCell ref="A3:B3"/>
    <mergeCell ref="A11:C11"/>
    <mergeCell ref="A12:B12"/>
    <mergeCell ref="A13:C13"/>
    <mergeCell ref="A14:B14"/>
    <mergeCell ref="A15:C15"/>
    <mergeCell ref="A10:C10"/>
    <mergeCell ref="A28:B28"/>
    <mergeCell ref="A21:C21"/>
    <mergeCell ref="A22:B22"/>
  </mergeCells>
  <hyperlinks>
    <hyperlink ref="C12" r:id="rId1"/>
    <hyperlink ref="C14" r:id="rId2"/>
    <hyperlink ref="C16" r:id="rId3"/>
    <hyperlink ref="C18" r:id="rId4"/>
    <hyperlink ref="C20" r:id="rId5"/>
    <hyperlink ref="C22" r:id="rId6"/>
    <hyperlink ref="C24" r:id="rId7"/>
    <hyperlink ref="C26" r:id="rId8"/>
    <hyperlink ref="C28" r:id="rId9"/>
    <hyperlink ref="C30" r:id="rId10"/>
    <hyperlink ref="C32" r:id="rId11"/>
    <hyperlink ref="C34" r:id="rId12"/>
    <hyperlink ref="C36" r:id="rId13"/>
    <hyperlink ref="C38" r:id="rId14"/>
    <hyperlink ref="C40" r:id="rId15"/>
    <hyperlink ref="C42" r:id="rId16"/>
    <hyperlink ref="M4" r:id="rId17"/>
  </hyperlinks>
  <pageMargins left="0.7" right="0.7" top="0.75" bottom="0.75" header="0.3" footer="0.3"/>
  <pageSetup paperSize="9" orientation="portrait" r:id="rId18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CC0000"/>
  </sheetPr>
  <dimension ref="A1:O300"/>
  <sheetViews>
    <sheetView zoomScale="10" zoomScaleNormal="10" workbookViewId="0">
      <selection activeCell="F183" sqref="F183"/>
    </sheetView>
  </sheetViews>
  <sheetFormatPr baseColWidth="10" defaultRowHeight="15" x14ac:dyDescent="0.25"/>
  <cols>
    <col min="1" max="1" width="28.85546875" customWidth="1"/>
    <col min="2" max="3" width="14.85546875" customWidth="1"/>
    <col min="4" max="4" width="22.28515625" customWidth="1"/>
    <col min="5" max="6" width="18.140625" customWidth="1"/>
    <col min="7" max="8" width="23" customWidth="1"/>
    <col min="9" max="10" width="23.42578125" customWidth="1"/>
    <col min="11" max="11" width="17.85546875" customWidth="1"/>
    <col min="12" max="12" width="14.28515625" customWidth="1"/>
    <col min="13" max="13" width="29.42578125" customWidth="1"/>
    <col min="14" max="14" width="35.7109375" customWidth="1"/>
    <col min="15" max="15" width="46.140625" customWidth="1"/>
  </cols>
  <sheetData>
    <row r="1" spans="1:15" ht="30" thickTop="1" thickBot="1" x14ac:dyDescent="0.5">
      <c r="A1" s="293" t="s">
        <v>79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</row>
    <row r="2" spans="1:15" ht="108.75" customHeight="1" thickTop="1" thickBot="1" x14ac:dyDescent="0.4">
      <c r="A2" s="123" t="str">
        <f>'Mise A Jour BDD'!$A$47</f>
        <v>Port de départ</v>
      </c>
      <c r="B2" s="124" t="str">
        <f>'Mise A Jour BDD'!$B$47</f>
        <v>Coût 20' Standard (€)</v>
      </c>
      <c r="C2" s="124" t="str">
        <f>'Mise A Jour BDD'!$C$47</f>
        <v>Coût 40' Standard (€)</v>
      </c>
      <c r="D2" s="124" t="str">
        <f>'Mise A Jour BDD'!$D$47</f>
        <v>Coût 40' High Cube PalletWide (€)</v>
      </c>
      <c r="E2" s="124" t="str">
        <f>'Mise A Jour BDD'!$E$47</f>
        <v>Cout 40' Open Top (€)</v>
      </c>
      <c r="F2" s="124" t="str">
        <f>'Mise A Jour BDD'!$F$47</f>
        <v>Cout 20' Open Top (€)</v>
      </c>
      <c r="G2" s="124" t="str">
        <f>'Mise A Jour BDD'!$G$47</f>
        <v>Coût 20' Flat Rack</v>
      </c>
      <c r="H2" s="124" t="str">
        <f>'Mise A Jour BDD'!$H$47</f>
        <v>Coût 40' Flat Rack</v>
      </c>
      <c r="I2" s="125" t="str">
        <f>'Mise A Jour BDD'!$I$47</f>
        <v>Frais additionnel (€)</v>
      </c>
      <c r="J2" s="125" t="str">
        <f>'Mise A Jour BDD'!$J$47</f>
        <v>Dont - Frais de manutention arrivé</v>
      </c>
      <c r="K2" s="126" t="str">
        <f>'Mise A Jour BDD'!$K$47</f>
        <v>Pays d'arrivé</v>
      </c>
      <c r="L2" s="126" t="str">
        <f>'Mise A Jour BDD'!$L$47</f>
        <v>Indicatif du pays</v>
      </c>
      <c r="M2" s="126" t="str">
        <f>'Mise A Jour BDD'!$M$47</f>
        <v>Port d'arrivé</v>
      </c>
    </row>
    <row r="3" spans="1:15" ht="20.25" customHeight="1" thickTop="1" x14ac:dyDescent="0.35">
      <c r="A3" s="146" t="str">
        <f>'Mise A Jour BDD'!$A$48</f>
        <v>Port d'Anvers</v>
      </c>
      <c r="B3" s="147">
        <f>'Mise A Jour BDD'!$A$12*'Mise A Jour BDD'!$B$48</f>
        <v>830.68764999999996</v>
      </c>
      <c r="C3" s="148">
        <f>'Mise A Jour BDD'!$A$12*'Mise A Jour BDD'!$C$48</f>
        <v>1184.7084600000001</v>
      </c>
      <c r="D3" s="149">
        <f>'Mise A Jour BDD'!$A$12*'Mise A Jour BDD'!$D$48</f>
        <v>1184.7084600000001</v>
      </c>
      <c r="E3" s="147">
        <f>'Mise A Jour BDD'!$A$12*'Mise A Jour BDD'!$E$48</f>
        <v>0</v>
      </c>
      <c r="F3" s="149">
        <f>'Mise A Jour BDD'!$A$12*'Mise A Jour BDD'!$F$48</f>
        <v>0</v>
      </c>
      <c r="G3" s="147">
        <f>'Mise A Jour BDD'!$A$12*'Mise A Jour BDD'!$G$48</f>
        <v>0</v>
      </c>
      <c r="H3" s="149">
        <f>'Mise A Jour BDD'!$A$12*'Mise A Jour BDD'!$H$48</f>
        <v>0</v>
      </c>
      <c r="I3" s="147">
        <f>'Mise A Jour BDD'!$A$12*'Mise A Jour BDD'!$I$48</f>
        <v>0</v>
      </c>
      <c r="J3" s="159">
        <f>'Mise A Jour BDD'!$J$48</f>
        <v>0</v>
      </c>
      <c r="K3" s="162" t="str">
        <f>'Mise A Jour BDD'!$K$48</f>
        <v>Arabie Saudite</v>
      </c>
      <c r="L3" s="163" t="str">
        <f>'Mise A Jour BDD'!$L$48</f>
        <v>SA</v>
      </c>
      <c r="M3" s="164" t="s">
        <v>271</v>
      </c>
    </row>
    <row r="4" spans="1:15" ht="20.25" customHeight="1" x14ac:dyDescent="0.35">
      <c r="A4" s="5" t="str">
        <f>'Mise A Jour BDD'!$A$49</f>
        <v>Port de Fos Sur Mer</v>
      </c>
      <c r="B4" s="130">
        <f>'Mise A Jour BDD'!$A$12*'Mise A Jour BDD'!$B$49</f>
        <v>1063.8020899999999</v>
      </c>
      <c r="C4" s="150">
        <f>'Mise A Jour BDD'!$A$12*'Mise A Jour BDD'!$C$49</f>
        <v>1342.14769</v>
      </c>
      <c r="D4" s="117">
        <f>'Mise A Jour BDD'!$A$12*'Mise A Jour BDD'!$D$49</f>
        <v>1342.14769</v>
      </c>
      <c r="E4" s="130">
        <f>'Mise A Jour BDD'!$A$12*'Mise A Jour BDD'!$E$49</f>
        <v>0</v>
      </c>
      <c r="F4" s="117">
        <f>'Mise A Jour BDD'!$A$12*'Mise A Jour BDD'!$F$49</f>
        <v>0</v>
      </c>
      <c r="G4" s="130">
        <f>'Mise A Jour BDD'!$A$12*'Mise A Jour BDD'!$G$49</f>
        <v>0</v>
      </c>
      <c r="H4" s="117">
        <f>'Mise A Jour BDD'!$A$12*'Mise A Jour BDD'!$H$49</f>
        <v>0</v>
      </c>
      <c r="I4" s="130">
        <f>'Mise A Jour BDD'!$A$12*'Mise A Jour BDD'!$I$49</f>
        <v>0</v>
      </c>
      <c r="J4" s="118">
        <f>'Mise A Jour BDD'!$J$49</f>
        <v>0</v>
      </c>
      <c r="K4" s="121" t="str">
        <f>'Mise A Jour BDD'!$K$49</f>
        <v>Arabie Saudite</v>
      </c>
      <c r="L4" s="9" t="str">
        <f>'Mise A Jour BDD'!$L$49</f>
        <v>SA</v>
      </c>
      <c r="M4" s="10" t="str">
        <f>'Mise A Jour BDD'!$M$49</f>
        <v>Dammam</v>
      </c>
    </row>
    <row r="5" spans="1:15" ht="20.25" customHeight="1" x14ac:dyDescent="0.35">
      <c r="A5" s="5" t="str">
        <f>'Mise A Jour BDD'!$A$50</f>
        <v>Port de Rotterdam</v>
      </c>
      <c r="B5" s="130">
        <f>'Mise A Jour BDD'!$A$12*'Mise A Jour BDD'!$B$50</f>
        <v>845.47475999999995</v>
      </c>
      <c r="C5" s="150">
        <f>'Mise A Jour BDD'!$A$12*'Mise A Jour BDD'!$C$50</f>
        <v>1199.49557</v>
      </c>
      <c r="D5" s="117">
        <f>'Mise A Jour BDD'!$A$12*'Mise A Jour BDD'!$D$50</f>
        <v>1199.49557</v>
      </c>
      <c r="E5" s="130">
        <f>'Mise A Jour BDD'!$A$12*'Mise A Jour BDD'!$E$50</f>
        <v>0</v>
      </c>
      <c r="F5" s="117">
        <f>'Mise A Jour BDD'!$A$12*'Mise A Jour BDD'!$F$50</f>
        <v>0</v>
      </c>
      <c r="G5" s="130">
        <f>'Mise A Jour BDD'!$A$12*'Mise A Jour BDD'!$G$50</f>
        <v>0</v>
      </c>
      <c r="H5" s="117">
        <f>'Mise A Jour BDD'!$A$12*'Mise A Jour BDD'!$H$50</f>
        <v>0</v>
      </c>
      <c r="I5" s="130">
        <f>'Mise A Jour BDD'!$A$12*'Mise A Jour BDD'!$I$50</f>
        <v>0</v>
      </c>
      <c r="J5" s="118">
        <f>'Mise A Jour BDD'!$J$50</f>
        <v>0</v>
      </c>
      <c r="K5" s="121" t="str">
        <f>'Mise A Jour BDD'!$K$50</f>
        <v>Arabie Saudite</v>
      </c>
      <c r="L5" s="9" t="str">
        <f>'Mise A Jour BDD'!$L$50</f>
        <v>SA</v>
      </c>
      <c r="M5" s="10" t="str">
        <f>'Mise A Jour BDD'!$M$50</f>
        <v>Dammam</v>
      </c>
    </row>
    <row r="6" spans="1:15" ht="20.25" customHeight="1" x14ac:dyDescent="0.35">
      <c r="A6" s="5" t="str">
        <f>'Mise A Jour BDD'!$A$51</f>
        <v>Port du Havre</v>
      </c>
      <c r="B6" s="130">
        <f>'Mise A Jour BDD'!$A$12*'Mise A Jour BDD'!$B$51</f>
        <v>835.03679999999997</v>
      </c>
      <c r="C6" s="150">
        <f>'Mise A Jour BDD'!$A$12*'Mise A Jour BDD'!$C$51</f>
        <v>1189.9274399999999</v>
      </c>
      <c r="D6" s="117">
        <f>'Mise A Jour BDD'!$A$12*'Mise A Jour BDD'!$D$51</f>
        <v>1189.9274399999999</v>
      </c>
      <c r="E6" s="130">
        <f>'Mise A Jour BDD'!$A$12*'Mise A Jour BDD'!$E$51</f>
        <v>0</v>
      </c>
      <c r="F6" s="117">
        <f>'Mise A Jour BDD'!$A$12*'Mise A Jour BDD'!$F$51</f>
        <v>0</v>
      </c>
      <c r="G6" s="130">
        <f>'Mise A Jour BDD'!$A$12*'Mise A Jour BDD'!$G$51</f>
        <v>0</v>
      </c>
      <c r="H6" s="117">
        <f>'Mise A Jour BDD'!$A$12*'Mise A Jour BDD'!$H$51</f>
        <v>0</v>
      </c>
      <c r="I6" s="130">
        <f>'Mise A Jour BDD'!$A$12*'Mise A Jour BDD'!$I$51</f>
        <v>0</v>
      </c>
      <c r="J6" s="118">
        <f>'Mise A Jour BDD'!$J$51</f>
        <v>0</v>
      </c>
      <c r="K6" s="121" t="str">
        <f>'Mise A Jour BDD'!$K$51</f>
        <v>Arabie Saudite</v>
      </c>
      <c r="L6" s="9" t="str">
        <f>'Mise A Jour BDD'!$L$51</f>
        <v>SA</v>
      </c>
      <c r="M6" s="10" t="str">
        <f>'Mise A Jour BDD'!$M$51</f>
        <v>Dammam</v>
      </c>
    </row>
    <row r="7" spans="1:15" ht="20.25" customHeight="1" x14ac:dyDescent="0.35">
      <c r="A7" s="5" t="str">
        <f>'Mise A Jour BDD'!$A$52</f>
        <v>Port d'Anvers</v>
      </c>
      <c r="B7" s="130">
        <f>'Mise A Jour BDD'!$A$12*'Mise A Jour BDD'!$B$52</f>
        <v>694.99416999999994</v>
      </c>
      <c r="C7" s="150">
        <f>'Mise A Jour BDD'!$A$12*'Mise A Jour BDD'!$C$52</f>
        <v>914.19132999999999</v>
      </c>
      <c r="D7" s="117">
        <f>'Mise A Jour BDD'!$A$12*'Mise A Jour BDD'!$D$52</f>
        <v>914.19132999999999</v>
      </c>
      <c r="E7" s="130">
        <f>'Mise A Jour BDD'!$A$12*'Mise A Jour BDD'!$E$52</f>
        <v>0</v>
      </c>
      <c r="F7" s="117">
        <f>'Mise A Jour BDD'!$A$12*'Mise A Jour BDD'!$F$52</f>
        <v>0</v>
      </c>
      <c r="G7" s="130">
        <f>'Mise A Jour BDD'!$A$12*'Mise A Jour BDD'!$G$52</f>
        <v>0</v>
      </c>
      <c r="H7" s="117">
        <f>'Mise A Jour BDD'!$A$12*'Mise A Jour BDD'!$H$52</f>
        <v>0</v>
      </c>
      <c r="I7" s="130">
        <f>'Mise A Jour BDD'!$A$12*'Mise A Jour BDD'!$I$52</f>
        <v>0</v>
      </c>
      <c r="J7" s="118">
        <f>'Mise A Jour BDD'!$J$52</f>
        <v>0</v>
      </c>
      <c r="K7" s="121" t="str">
        <f>'Mise A Jour BDD'!$K$52</f>
        <v>Arabie Saudite</v>
      </c>
      <c r="L7" s="9" t="str">
        <f>'Mise A Jour BDD'!$L$52</f>
        <v>SA</v>
      </c>
      <c r="M7" s="10" t="str">
        <f>'Mise A Jour BDD'!$M$52</f>
        <v>Jeddah</v>
      </c>
    </row>
    <row r="8" spans="1:15" ht="20.25" customHeight="1" x14ac:dyDescent="0.35">
      <c r="A8" s="5" t="str">
        <f>'Mise A Jour BDD'!$A$53</f>
        <v>Port de Fos Sur Mer</v>
      </c>
      <c r="B8" s="130">
        <f>'Mise A Jour BDD'!$A$12*'Mise A Jour BDD'!$B$53</f>
        <v>837.64629000000002</v>
      </c>
      <c r="C8" s="150">
        <f>'Mise A Jour BDD'!$A$12*'Mise A Jour BDD'!$C$53</f>
        <v>915.93098999999995</v>
      </c>
      <c r="D8" s="117">
        <f>'Mise A Jour BDD'!$A$12*'Mise A Jour BDD'!$D$53</f>
        <v>915.93098999999995</v>
      </c>
      <c r="E8" s="130">
        <f>'Mise A Jour BDD'!$A$12*'Mise A Jour BDD'!$E$53</f>
        <v>0</v>
      </c>
      <c r="F8" s="117">
        <f>'Mise A Jour BDD'!$A$12*'Mise A Jour BDD'!$F$53</f>
        <v>0</v>
      </c>
      <c r="G8" s="130">
        <f>'Mise A Jour BDD'!$A$12*'Mise A Jour BDD'!$G$53</f>
        <v>0</v>
      </c>
      <c r="H8" s="117">
        <f>'Mise A Jour BDD'!$A$12*'Mise A Jour BDD'!$H$53</f>
        <v>0</v>
      </c>
      <c r="I8" s="130">
        <f>'Mise A Jour BDD'!$A$12*'Mise A Jour BDD'!$I$53</f>
        <v>0</v>
      </c>
      <c r="J8" s="118">
        <f>'Mise A Jour BDD'!$J$53</f>
        <v>0</v>
      </c>
      <c r="K8" s="121" t="str">
        <f>'Mise A Jour BDD'!$K$53</f>
        <v>Arabie Saudite</v>
      </c>
      <c r="L8" s="9" t="str">
        <f>'Mise A Jour BDD'!$L$53</f>
        <v>SA</v>
      </c>
      <c r="M8" s="10" t="str">
        <f>'Mise A Jour BDD'!$M$53</f>
        <v>Jeddah</v>
      </c>
    </row>
    <row r="9" spans="1:15" ht="20.25" customHeight="1" x14ac:dyDescent="0.35">
      <c r="A9" s="5" t="str">
        <f>'Mise A Jour BDD'!$A$54</f>
        <v>Port de Rotterdam</v>
      </c>
      <c r="B9" s="130">
        <f>'Mise A Jour BDD'!$A$12*'Mise A Jour BDD'!$B$54</f>
        <v>709.78128000000004</v>
      </c>
      <c r="C9" s="150">
        <f>'Mise A Jour BDD'!$A$12*'Mise A Jour BDD'!$C$54</f>
        <v>929.84826999999996</v>
      </c>
      <c r="D9" s="117">
        <f>'Mise A Jour BDD'!$A$12*'Mise A Jour BDD'!$D$54</f>
        <v>929.84826999999996</v>
      </c>
      <c r="E9" s="130">
        <f>'Mise A Jour BDD'!$A$12*'Mise A Jour BDD'!$E$54</f>
        <v>0</v>
      </c>
      <c r="F9" s="117">
        <f>'Mise A Jour BDD'!$A$12*'Mise A Jour BDD'!$F$54</f>
        <v>0</v>
      </c>
      <c r="G9" s="130">
        <f>'Mise A Jour BDD'!$A$12*'Mise A Jour BDD'!$G$54</f>
        <v>0</v>
      </c>
      <c r="H9" s="117">
        <f>'Mise A Jour BDD'!$A$12*'Mise A Jour BDD'!$H$54</f>
        <v>0</v>
      </c>
      <c r="I9" s="130">
        <f>'Mise A Jour BDD'!$A$12*'Mise A Jour BDD'!$I$54</f>
        <v>0</v>
      </c>
      <c r="J9" s="118">
        <f>'Mise A Jour BDD'!$J$54</f>
        <v>0</v>
      </c>
      <c r="K9" s="121" t="str">
        <f>'Mise A Jour BDD'!$K$54</f>
        <v>Arabie Saudite</v>
      </c>
      <c r="L9" s="9" t="str">
        <f>'Mise A Jour BDD'!$L$54</f>
        <v>SA</v>
      </c>
      <c r="M9" s="10" t="str">
        <f>'Mise A Jour BDD'!$M$54</f>
        <v>Jeddah</v>
      </c>
    </row>
    <row r="10" spans="1:15" ht="20.25" customHeight="1" x14ac:dyDescent="0.25">
      <c r="A10" s="5" t="str">
        <f>'Mise A Jour BDD'!$A$55</f>
        <v>Port du Havre</v>
      </c>
      <c r="B10" s="130">
        <f>'Mise A Jour BDD'!$A$12*'Mise A Jour BDD'!$B$55</f>
        <v>700.21315000000004</v>
      </c>
      <c r="C10" s="150">
        <f>'Mise A Jour BDD'!$A$12*'Mise A Jour BDD'!$C$55</f>
        <v>919.41030999999998</v>
      </c>
      <c r="D10" s="117">
        <f>'Mise A Jour BDD'!$A$12*'Mise A Jour BDD'!$D$55</f>
        <v>919.41030999999998</v>
      </c>
      <c r="E10" s="130">
        <f>'Mise A Jour BDD'!$A$12*'Mise A Jour BDD'!$E$55</f>
        <v>0</v>
      </c>
      <c r="F10" s="117">
        <f>'Mise A Jour BDD'!$A$12*'Mise A Jour BDD'!$F$55</f>
        <v>0</v>
      </c>
      <c r="G10" s="130">
        <f>'Mise A Jour BDD'!$A$12*'Mise A Jour BDD'!$G$55</f>
        <v>0</v>
      </c>
      <c r="H10" s="117">
        <f>'Mise A Jour BDD'!$A$12*'Mise A Jour BDD'!$H$55</f>
        <v>0</v>
      </c>
      <c r="I10" s="130">
        <f>'Mise A Jour BDD'!$A$12*'Mise A Jour BDD'!$I$55</f>
        <v>0</v>
      </c>
      <c r="J10" s="118">
        <f>'Mise A Jour BDD'!$J$55</f>
        <v>0</v>
      </c>
      <c r="K10" s="121" t="str">
        <f>'Mise A Jour BDD'!$K$55</f>
        <v>Arabie Saudite</v>
      </c>
      <c r="L10" s="9" t="str">
        <f>'Mise A Jour BDD'!$L$55</f>
        <v>SA</v>
      </c>
      <c r="M10" s="10" t="str">
        <f>'Mise A Jour BDD'!$M$55</f>
        <v>Jeddah</v>
      </c>
      <c r="O10" s="288" t="s">
        <v>317</v>
      </c>
    </row>
    <row r="11" spans="1:15" ht="20.25" customHeight="1" x14ac:dyDescent="0.25">
      <c r="A11" s="5" t="str">
        <f>'Mise A Jour BDD'!$A$56</f>
        <v>Port d'Anvers</v>
      </c>
      <c r="B11" s="130">
        <f>'Mise A Jour BDD'!$A$12*'Mise A Jour BDD'!$B$56</f>
        <v>861.13170000000002</v>
      </c>
      <c r="C11" s="150">
        <f>'Mise A Jour BDD'!$A$12*'Mise A Jour BDD'!$C$56</f>
        <v>1191.6670999999999</v>
      </c>
      <c r="D11" s="117">
        <f>'Mise A Jour BDD'!$A$12*'Mise A Jour BDD'!$D$56</f>
        <v>1191.6670999999999</v>
      </c>
      <c r="E11" s="130">
        <f>'Mise A Jour BDD'!$A$12*'Mise A Jour BDD'!$E$56</f>
        <v>0</v>
      </c>
      <c r="F11" s="117">
        <f>'Mise A Jour BDD'!$A$12*'Mise A Jour BDD'!$F$56</f>
        <v>0</v>
      </c>
      <c r="G11" s="130">
        <f>'Mise A Jour BDD'!$A$12*'Mise A Jour BDD'!$G$56</f>
        <v>0</v>
      </c>
      <c r="H11" s="117">
        <f>'Mise A Jour BDD'!$A$12*'Mise A Jour BDD'!$H$56</f>
        <v>0</v>
      </c>
      <c r="I11" s="130">
        <f>'Mise A Jour BDD'!$A$12*'Mise A Jour BDD'!$I$56</f>
        <v>0</v>
      </c>
      <c r="J11" s="117">
        <f>'Mise A Jour BDD'!$A$12*'Mise A Jour BDD'!$J$56</f>
        <v>187.01345000000001</v>
      </c>
      <c r="K11" s="121" t="str">
        <f>'Mise A Jour BDD'!$K$56</f>
        <v>Argentine</v>
      </c>
      <c r="L11" s="9" t="str">
        <f>'Mise A Jour BDD'!$L$56</f>
        <v>AR</v>
      </c>
      <c r="M11" s="10" t="str">
        <f>'Mise A Jour BDD'!$M$56</f>
        <v>Buenos Aires</v>
      </c>
      <c r="O11" s="288"/>
    </row>
    <row r="12" spans="1:15" ht="20.25" customHeight="1" x14ac:dyDescent="0.25">
      <c r="A12" s="5" t="str">
        <f>'Mise A Jour BDD'!$A$57</f>
        <v>Port de Fos Sur Mer</v>
      </c>
      <c r="B12" s="130">
        <f>'Mise A Jour BDD'!$A$12*'Mise A Jour BDD'!$B$57</f>
        <v>1073.37022</v>
      </c>
      <c r="C12" s="150">
        <f>'Mise A Jour BDD'!$A$12*'Mise A Jour BDD'!$C$57</f>
        <v>1697.90816</v>
      </c>
      <c r="D12" s="117">
        <f>'Mise A Jour BDD'!$A$12*'Mise A Jour BDD'!$D$57</f>
        <v>1697.90816</v>
      </c>
      <c r="E12" s="130">
        <f>'Mise A Jour BDD'!$A$12*'Mise A Jour BDD'!$E$57</f>
        <v>0</v>
      </c>
      <c r="F12" s="117">
        <f>'Mise A Jour BDD'!$A$12*'Mise A Jour BDD'!$F$57</f>
        <v>0</v>
      </c>
      <c r="G12" s="130">
        <f>'Mise A Jour BDD'!$A$12*'Mise A Jour BDD'!$G$57</f>
        <v>0</v>
      </c>
      <c r="H12" s="117">
        <f>'Mise A Jour BDD'!$A$12*'Mise A Jour BDD'!$H$57</f>
        <v>0</v>
      </c>
      <c r="I12" s="130">
        <f>'Mise A Jour BDD'!$A$12*'Mise A Jour BDD'!$I$57</f>
        <v>0</v>
      </c>
      <c r="J12" s="117">
        <f>'Mise A Jour BDD'!$A$12*'Mise A Jour BDD'!$J$57</f>
        <v>187.01345000000001</v>
      </c>
      <c r="K12" s="121" t="str">
        <f>'Mise A Jour BDD'!$K$57</f>
        <v>Argentine</v>
      </c>
      <c r="L12" s="9" t="str">
        <f>'Mise A Jour BDD'!$L$57</f>
        <v>AR</v>
      </c>
      <c r="M12" s="10" t="str">
        <f>'Mise A Jour BDD'!$M$57</f>
        <v>Buenos Aires</v>
      </c>
      <c r="O12" s="288"/>
    </row>
    <row r="13" spans="1:15" ht="20.25" customHeight="1" x14ac:dyDescent="0.35">
      <c r="A13" s="5" t="str">
        <f>'Mise A Jour BDD'!$A$58</f>
        <v>Port de Rotterdam</v>
      </c>
      <c r="B13" s="130">
        <f>'Mise A Jour BDD'!$A$12*'Mise A Jour BDD'!$B$58</f>
        <v>874.17914999999994</v>
      </c>
      <c r="C13" s="150">
        <f>'Mise A Jour BDD'!$A$12*'Mise A Jour BDD'!$C$58</f>
        <v>1204.7145499999999</v>
      </c>
      <c r="D13" s="117">
        <f>'Mise A Jour BDD'!$A$12*'Mise A Jour BDD'!$D$58</f>
        <v>1204.7145499999999</v>
      </c>
      <c r="E13" s="130">
        <f>'Mise A Jour BDD'!$A$12*'Mise A Jour BDD'!$E$58</f>
        <v>0</v>
      </c>
      <c r="F13" s="117">
        <f>'Mise A Jour BDD'!$A$12*'Mise A Jour BDD'!$F$58</f>
        <v>0</v>
      </c>
      <c r="G13" s="130">
        <f>'Mise A Jour BDD'!$A$12*'Mise A Jour BDD'!$G$58</f>
        <v>0</v>
      </c>
      <c r="H13" s="117">
        <f>'Mise A Jour BDD'!$A$12*'Mise A Jour BDD'!$H$58</f>
        <v>0</v>
      </c>
      <c r="I13" s="130">
        <f>'Mise A Jour BDD'!$A$12*'Mise A Jour BDD'!$I$58</f>
        <v>0</v>
      </c>
      <c r="J13" s="117">
        <f>'Mise A Jour BDD'!$A$12*'Mise A Jour BDD'!$J$58</f>
        <v>187.01345000000001</v>
      </c>
      <c r="K13" s="121" t="str">
        <f>'Mise A Jour BDD'!$K$58</f>
        <v>Argentine</v>
      </c>
      <c r="L13" s="9" t="str">
        <f>'Mise A Jour BDD'!$L$58</f>
        <v>AR</v>
      </c>
      <c r="M13" s="10" t="str">
        <f>'Mise A Jour BDD'!$M$58</f>
        <v>Buenos Aires</v>
      </c>
    </row>
    <row r="14" spans="1:15" ht="20.25" customHeight="1" x14ac:dyDescent="0.35">
      <c r="A14" s="5" t="str">
        <f>'Mise A Jour BDD'!$A$59</f>
        <v>Port du Havre</v>
      </c>
      <c r="B14" s="130">
        <f>'Mise A Jour BDD'!$A$12*'Mise A Jour BDD'!$B$59</f>
        <v>800.24360000000001</v>
      </c>
      <c r="C14" s="150">
        <f>'Mise A Jour BDD'!$A$12*'Mise A Jour BDD'!$C$59</f>
        <v>1152.52475</v>
      </c>
      <c r="D14" s="117">
        <f>'Mise A Jour BDD'!$A$12*'Mise A Jour BDD'!$D$59</f>
        <v>1152.52475</v>
      </c>
      <c r="E14" s="130">
        <f>'Mise A Jour BDD'!$A$12*'Mise A Jour BDD'!$E$59</f>
        <v>0</v>
      </c>
      <c r="F14" s="117">
        <f>'Mise A Jour BDD'!$A$12*'Mise A Jour BDD'!$F$59</f>
        <v>0</v>
      </c>
      <c r="G14" s="130">
        <f>'Mise A Jour BDD'!$A$12*'Mise A Jour BDD'!$G$59</f>
        <v>0</v>
      </c>
      <c r="H14" s="117">
        <f>'Mise A Jour BDD'!$A$12*'Mise A Jour BDD'!$H$59</f>
        <v>0</v>
      </c>
      <c r="I14" s="130">
        <f>'Mise A Jour BDD'!$A$12*'Mise A Jour BDD'!$I$59</f>
        <v>0</v>
      </c>
      <c r="J14" s="117">
        <f>'Mise A Jour BDD'!$A$12*'Mise A Jour BDD'!$J$59</f>
        <v>187.01345000000001</v>
      </c>
      <c r="K14" s="121" t="str">
        <f>'Mise A Jour BDD'!$K$59</f>
        <v>Argentine</v>
      </c>
      <c r="L14" s="9" t="str">
        <f>'Mise A Jour BDD'!$L$59</f>
        <v>AR</v>
      </c>
      <c r="M14" s="10" t="str">
        <f>'Mise A Jour BDD'!$M$59</f>
        <v>Buenos Aires</v>
      </c>
    </row>
    <row r="15" spans="1:15" ht="20.25" customHeight="1" x14ac:dyDescent="0.25">
      <c r="A15" s="5" t="str">
        <f>'Mise A Jour BDD'!$A$60</f>
        <v>Port d'Anvers</v>
      </c>
      <c r="B15" s="130">
        <f>'Mise A Jour BDD'!$A$12*'Mise A Jour BDD'!$B$60</f>
        <v>1122.0807</v>
      </c>
      <c r="C15" s="150">
        <f>'Mise A Jour BDD'!$A$12*'Mise A Jour BDD'!$C$60</f>
        <v>1713.5651</v>
      </c>
      <c r="D15" s="117">
        <f>'Mise A Jour BDD'!$A$12*'Mise A Jour BDD'!$D$60</f>
        <v>1713.5651</v>
      </c>
      <c r="E15" s="130">
        <f>'Mise A Jour BDD'!$A$12*'Mise A Jour BDD'!$E$60</f>
        <v>0</v>
      </c>
      <c r="F15" s="117">
        <f>'Mise A Jour BDD'!$A$12*'Mise A Jour BDD'!$F$60</f>
        <v>0</v>
      </c>
      <c r="G15" s="130">
        <f>'Mise A Jour BDD'!$A$12*'Mise A Jour BDD'!$G$60</f>
        <v>0</v>
      </c>
      <c r="H15" s="117">
        <f>'Mise A Jour BDD'!$A$12*'Mise A Jour BDD'!$H$60</f>
        <v>0</v>
      </c>
      <c r="I15" s="130">
        <f>'Mise A Jour BDD'!$A$12*'Mise A Jour BDD'!$I$60</f>
        <v>0</v>
      </c>
      <c r="J15" s="117">
        <f>'Mise A Jour BDD'!$A$12*'Mise A Jour BDD'!$J$60</f>
        <v>187.01345000000001</v>
      </c>
      <c r="K15" s="121" t="str">
        <f>'Mise A Jour BDD'!$K$60</f>
        <v>Argentine</v>
      </c>
      <c r="L15" s="9" t="str">
        <f>'Mise A Jour BDD'!$L$60</f>
        <v>AR</v>
      </c>
      <c r="M15" s="10" t="str">
        <f>'Mise A Jour BDD'!$M$60</f>
        <v>Zarate</v>
      </c>
      <c r="O15" s="289" t="s">
        <v>318</v>
      </c>
    </row>
    <row r="16" spans="1:15" ht="20.25" customHeight="1" x14ac:dyDescent="0.25">
      <c r="A16" s="5" t="str">
        <f>'Mise A Jour BDD'!$A$61</f>
        <v>Port de Fos Sur Mer</v>
      </c>
      <c r="B16" s="130">
        <f>'Mise A Jour BDD'!$A$12*'Mise A Jour BDD'!$B$61</f>
        <v>1334.3192200000001</v>
      </c>
      <c r="C16" s="150">
        <f>'Mise A Jour BDD'!$A$12*'Mise A Jour BDD'!$C$61</f>
        <v>2219.8061600000001</v>
      </c>
      <c r="D16" s="117">
        <f>'Mise A Jour BDD'!$A$12*'Mise A Jour BDD'!$D$61</f>
        <v>2219.8061600000001</v>
      </c>
      <c r="E16" s="130">
        <f>'Mise A Jour BDD'!$A$12*'Mise A Jour BDD'!$E$61</f>
        <v>0</v>
      </c>
      <c r="F16" s="117">
        <f>'Mise A Jour BDD'!$A$12*'Mise A Jour BDD'!$F$61</f>
        <v>0</v>
      </c>
      <c r="G16" s="130">
        <f>'Mise A Jour BDD'!$A$12*'Mise A Jour BDD'!$G$61</f>
        <v>0</v>
      </c>
      <c r="H16" s="117">
        <f>'Mise A Jour BDD'!$A$12*'Mise A Jour BDD'!$H$61</f>
        <v>0</v>
      </c>
      <c r="I16" s="130">
        <f>'Mise A Jour BDD'!$A$12*'Mise A Jour BDD'!$I$61</f>
        <v>0</v>
      </c>
      <c r="J16" s="117">
        <f>'Mise A Jour BDD'!$A$12*'Mise A Jour BDD'!$J$61</f>
        <v>187.01345000000001</v>
      </c>
      <c r="K16" s="121" t="str">
        <f>'Mise A Jour BDD'!$K$61</f>
        <v>Argentine</v>
      </c>
      <c r="L16" s="9" t="str">
        <f>'Mise A Jour BDD'!$L$61</f>
        <v>AR</v>
      </c>
      <c r="M16" s="10" t="str">
        <f>'Mise A Jour BDD'!$M$61</f>
        <v>Zarate</v>
      </c>
      <c r="O16" s="289"/>
    </row>
    <row r="17" spans="1:15" ht="20.25" customHeight="1" x14ac:dyDescent="0.25">
      <c r="A17" s="5" t="str">
        <f>'Mise A Jour BDD'!$A$62</f>
        <v>Port de Rotterdam</v>
      </c>
      <c r="B17" s="130">
        <f>'Mise A Jour BDD'!$A$12*'Mise A Jour BDD'!$B$62</f>
        <v>1135.12815</v>
      </c>
      <c r="C17" s="150">
        <f>'Mise A Jour BDD'!$A$12*'Mise A Jour BDD'!$C$62</f>
        <v>1726.6125500000001</v>
      </c>
      <c r="D17" s="117">
        <f>'Mise A Jour BDD'!$A$12*'Mise A Jour BDD'!$D$62</f>
        <v>1726.6125500000001</v>
      </c>
      <c r="E17" s="130">
        <f>'Mise A Jour BDD'!$A$12*'Mise A Jour BDD'!$E$62</f>
        <v>0</v>
      </c>
      <c r="F17" s="117">
        <f>'Mise A Jour BDD'!$A$12*'Mise A Jour BDD'!$F$62</f>
        <v>0</v>
      </c>
      <c r="G17" s="130">
        <f>'Mise A Jour BDD'!$A$12*'Mise A Jour BDD'!$G$62</f>
        <v>0</v>
      </c>
      <c r="H17" s="117">
        <f>'Mise A Jour BDD'!$A$12*'Mise A Jour BDD'!$H$62</f>
        <v>0</v>
      </c>
      <c r="I17" s="130">
        <f>'Mise A Jour BDD'!$A$12*'Mise A Jour BDD'!$I$62</f>
        <v>0</v>
      </c>
      <c r="J17" s="117">
        <f>'Mise A Jour BDD'!$A$12*'Mise A Jour BDD'!$J$62</f>
        <v>187.01345000000001</v>
      </c>
      <c r="K17" s="121" t="str">
        <f>'Mise A Jour BDD'!$K$62</f>
        <v>Argentine</v>
      </c>
      <c r="L17" s="9" t="str">
        <f>'Mise A Jour BDD'!$L$62</f>
        <v>AR</v>
      </c>
      <c r="M17" s="10" t="str">
        <f>'Mise A Jour BDD'!$M$62</f>
        <v>Zarate</v>
      </c>
      <c r="O17" s="289"/>
    </row>
    <row r="18" spans="1:15" ht="20.25" customHeight="1" x14ac:dyDescent="0.35">
      <c r="A18" s="5" t="str">
        <f>'Mise A Jour BDD'!$A$63</f>
        <v>Port du Havre</v>
      </c>
      <c r="B18" s="130">
        <f>'Mise A Jour BDD'!$A$12*'Mise A Jour BDD'!$B$63</f>
        <v>1148.1756</v>
      </c>
      <c r="C18" s="150">
        <f>'Mise A Jour BDD'!$A$12*'Mise A Jour BDD'!$C$63</f>
        <v>1761.4057499999999</v>
      </c>
      <c r="D18" s="117">
        <f>'Mise A Jour BDD'!$A$12*'Mise A Jour BDD'!$D$63</f>
        <v>1761.4057499999999</v>
      </c>
      <c r="E18" s="130">
        <f>'Mise A Jour BDD'!$A$12*'Mise A Jour BDD'!$E$63</f>
        <v>0</v>
      </c>
      <c r="F18" s="117">
        <f>'Mise A Jour BDD'!$A$12*'Mise A Jour BDD'!$F$63</f>
        <v>0</v>
      </c>
      <c r="G18" s="130">
        <f>'Mise A Jour BDD'!$A$12*'Mise A Jour BDD'!$G$63</f>
        <v>0</v>
      </c>
      <c r="H18" s="117">
        <f>'Mise A Jour BDD'!$A$12*'Mise A Jour BDD'!$H$63</f>
        <v>0</v>
      </c>
      <c r="I18" s="130">
        <f>'Mise A Jour BDD'!$A$12*'Mise A Jour BDD'!$I$63</f>
        <v>0</v>
      </c>
      <c r="J18" s="117">
        <f>'Mise A Jour BDD'!$A$12*'Mise A Jour BDD'!$J$63</f>
        <v>187.01345000000001</v>
      </c>
      <c r="K18" s="121" t="str">
        <f>'Mise A Jour BDD'!$K$63</f>
        <v>Argentine</v>
      </c>
      <c r="L18" s="9" t="str">
        <f>'Mise A Jour BDD'!$L$63</f>
        <v>AR</v>
      </c>
      <c r="M18" s="10" t="str">
        <f>'Mise A Jour BDD'!$M$63</f>
        <v>Zarate</v>
      </c>
    </row>
    <row r="19" spans="1:15" ht="20.25" customHeight="1" x14ac:dyDescent="0.35">
      <c r="A19" s="5" t="str">
        <f>'Mise A Jour BDD'!$A$64</f>
        <v>Port d'Anvers</v>
      </c>
      <c r="B19" s="130">
        <f>'Mise A Jour BDD'!$A$12*'Mise A Jour BDD'!$B$64</f>
        <v>1611.7949900000001</v>
      </c>
      <c r="C19" s="150">
        <f>'Mise A Jour BDD'!$A$12*'Mise A Jour BDD'!$C$64</f>
        <v>2723.4377300000001</v>
      </c>
      <c r="D19" s="117">
        <f>'Mise A Jour BDD'!$A$12*'Mise A Jour BDD'!$D$64</f>
        <v>2810.4207299999998</v>
      </c>
      <c r="E19" s="130">
        <f>'Mise A Jour BDD'!$A$12*'Mise A Jour BDD'!$E$64</f>
        <v>0</v>
      </c>
      <c r="F19" s="117">
        <f>'Mise A Jour BDD'!$A$12*'Mise A Jour BDD'!$F$64</f>
        <v>0</v>
      </c>
      <c r="G19" s="130">
        <f>'Mise A Jour BDD'!$A$12*'Mise A Jour BDD'!$G$64</f>
        <v>0</v>
      </c>
      <c r="H19" s="117">
        <f>'Mise A Jour BDD'!$A$12*'Mise A Jour BDD'!$H$64</f>
        <v>0</v>
      </c>
      <c r="I19" s="129">
        <f>'Mise A Jour BDD'!$A$14*'Mise A Jour BDD'!$I$64</f>
        <v>52.266399999999997</v>
      </c>
      <c r="J19" s="119">
        <f>'Mise A Jour BDD'!$A$14*'Mise A Jour BDD'!$J$64</f>
        <v>280.93189999999998</v>
      </c>
      <c r="K19" s="121" t="str">
        <f>'Mise A Jour BDD'!$K$64</f>
        <v>Australie</v>
      </c>
      <c r="L19" s="9" t="str">
        <f>'Mise A Jour BDD'!$L$64</f>
        <v>AU</v>
      </c>
      <c r="M19" s="10" t="str">
        <f>'Mise A Jour BDD'!$M$64</f>
        <v>Adelaide</v>
      </c>
    </row>
    <row r="20" spans="1:15" ht="20.25" customHeight="1" x14ac:dyDescent="0.25">
      <c r="A20" s="5" t="str">
        <f>'Mise A Jour BDD'!$A$65</f>
        <v>Port de Fos Sur Mer</v>
      </c>
      <c r="B20" s="130">
        <f>'Mise A Jour BDD'!$A$12*'Mise A Jour BDD'!$B$65</f>
        <v>1502.19641</v>
      </c>
      <c r="C20" s="150">
        <f>'Mise A Jour BDD'!$A$12*'Mise A Jour BDD'!$C$65</f>
        <v>2590.35374</v>
      </c>
      <c r="D20" s="117">
        <f>'Mise A Jour BDD'!$A$12*'Mise A Jour BDD'!$D$65</f>
        <v>2590.35374</v>
      </c>
      <c r="E20" s="130">
        <f>'Mise A Jour BDD'!$A$12*'Mise A Jour BDD'!$E$65</f>
        <v>0</v>
      </c>
      <c r="F20" s="117">
        <f>'Mise A Jour BDD'!$A$12*'Mise A Jour BDD'!$F$65</f>
        <v>0</v>
      </c>
      <c r="G20" s="130">
        <f>'Mise A Jour BDD'!$A$12*'Mise A Jour BDD'!$G$65</f>
        <v>0</v>
      </c>
      <c r="H20" s="117">
        <f>'Mise A Jour BDD'!$A$12*'Mise A Jour BDD'!$H$65</f>
        <v>0</v>
      </c>
      <c r="I20" s="129">
        <f>'Mise A Jour BDD'!$A$14*'Mise A Jour BDD'!$I$65</f>
        <v>52.266399999999997</v>
      </c>
      <c r="J20" s="119">
        <f>'Mise A Jour BDD'!$A$14*'Mise A Jour BDD'!$J$65</f>
        <v>280.93189999999998</v>
      </c>
      <c r="K20" s="121" t="str">
        <f>'Mise A Jour BDD'!$K$65</f>
        <v>Australie</v>
      </c>
      <c r="L20" s="9" t="str">
        <f>'Mise A Jour BDD'!$L$65</f>
        <v>AU</v>
      </c>
      <c r="M20" s="10" t="str">
        <f>'Mise A Jour BDD'!$M$65</f>
        <v>Adelaide</v>
      </c>
      <c r="O20" s="290" t="s">
        <v>358</v>
      </c>
    </row>
    <row r="21" spans="1:15" ht="20.25" customHeight="1" x14ac:dyDescent="0.25">
      <c r="A21" s="5" t="str">
        <f>'Mise A Jour BDD'!$A$66</f>
        <v>Port de Rotterdam</v>
      </c>
      <c r="B21" s="130">
        <f>'Mise A Jour BDD'!$A$12*'Mise A Jour BDD'!$B$66</f>
        <v>1539.5990999999999</v>
      </c>
      <c r="C21" s="150">
        <f>'Mise A Jour BDD'!$A$12*'Mise A Jour BDD'!$C$66</f>
        <v>2651.2418400000001</v>
      </c>
      <c r="D21" s="117">
        <f>'Mise A Jour BDD'!$A$12*'Mise A Jour BDD'!$D$66</f>
        <v>2738.2248399999999</v>
      </c>
      <c r="E21" s="130">
        <f>'Mise A Jour BDD'!$A$12*'Mise A Jour BDD'!$E$66</f>
        <v>0</v>
      </c>
      <c r="F21" s="117">
        <f>'Mise A Jour BDD'!$A$12*'Mise A Jour BDD'!$F$66</f>
        <v>0</v>
      </c>
      <c r="G21" s="130">
        <f>'Mise A Jour BDD'!$A$12*'Mise A Jour BDD'!$G$66</f>
        <v>0</v>
      </c>
      <c r="H21" s="117">
        <f>'Mise A Jour BDD'!$A$12*'Mise A Jour BDD'!$H$66</f>
        <v>0</v>
      </c>
      <c r="I21" s="129">
        <f>'Mise A Jour BDD'!$A$14*'Mise A Jour BDD'!$I$66</f>
        <v>52.266399999999997</v>
      </c>
      <c r="J21" s="119">
        <f>'Mise A Jour BDD'!$A$14*'Mise A Jour BDD'!$J$66</f>
        <v>280.93189999999998</v>
      </c>
      <c r="K21" s="121" t="str">
        <f>'Mise A Jour BDD'!$K$66</f>
        <v>Australie</v>
      </c>
      <c r="L21" s="9" t="str">
        <f>'Mise A Jour BDD'!$L$66</f>
        <v>AU</v>
      </c>
      <c r="M21" s="10" t="str">
        <f>'Mise A Jour BDD'!$M$66</f>
        <v>Adelaide</v>
      </c>
      <c r="O21" s="290"/>
    </row>
    <row r="22" spans="1:15" ht="20.25" customHeight="1" x14ac:dyDescent="0.25">
      <c r="A22" s="5" t="str">
        <f>'Mise A Jour BDD'!$A$67</f>
        <v>Port du Havre</v>
      </c>
      <c r="B22" s="130">
        <f>'Mise A Jour BDD'!$A$12*'Mise A Jour BDD'!$B$67</f>
        <v>1617.01397</v>
      </c>
      <c r="C22" s="150">
        <f>'Mise A Jour BDD'!$A$12*'Mise A Jour BDD'!$C$67</f>
        <v>2728.6567099999997</v>
      </c>
      <c r="D22" s="117">
        <f>'Mise A Jour BDD'!$A$12*'Mise A Jour BDD'!$D$67</f>
        <v>2815.6397099999999</v>
      </c>
      <c r="E22" s="130">
        <f>'Mise A Jour BDD'!$A$12*'Mise A Jour BDD'!$E$67</f>
        <v>0</v>
      </c>
      <c r="F22" s="117">
        <f>'Mise A Jour BDD'!$A$12*'Mise A Jour BDD'!$F$67</f>
        <v>0</v>
      </c>
      <c r="G22" s="130">
        <f>'Mise A Jour BDD'!$A$12*'Mise A Jour BDD'!$G$67</f>
        <v>0</v>
      </c>
      <c r="H22" s="117">
        <f>'Mise A Jour BDD'!$A$12*'Mise A Jour BDD'!$H$67</f>
        <v>0</v>
      </c>
      <c r="I22" s="129">
        <f>'Mise A Jour BDD'!$A$14*'Mise A Jour BDD'!$I$67</f>
        <v>52.266399999999997</v>
      </c>
      <c r="J22" s="119">
        <f>'Mise A Jour BDD'!$A$14*'Mise A Jour BDD'!$J$67</f>
        <v>280.93189999999998</v>
      </c>
      <c r="K22" s="121" t="str">
        <f>'Mise A Jour BDD'!$K$67</f>
        <v>Australie</v>
      </c>
      <c r="L22" s="9" t="str">
        <f>'Mise A Jour BDD'!$L$67</f>
        <v>AU</v>
      </c>
      <c r="M22" s="10" t="str">
        <f>'Mise A Jour BDD'!$M$67</f>
        <v>Adelaide</v>
      </c>
      <c r="O22" s="290"/>
    </row>
    <row r="23" spans="1:15" ht="20.25" customHeight="1" x14ac:dyDescent="0.25">
      <c r="A23" s="5" t="str">
        <f>'Mise A Jour BDD'!$A$68</f>
        <v>Port d'Anvers</v>
      </c>
      <c r="B23" s="130">
        <f>'Mise A Jour BDD'!$A$12*'Mise A Jour BDD'!$B$68</f>
        <v>1705.7366299999999</v>
      </c>
      <c r="C23" s="150">
        <f>'Mise A Jour BDD'!$A$12*'Mise A Jour BDD'!$C$68</f>
        <v>2997.4341800000002</v>
      </c>
      <c r="D23" s="117">
        <f>'Mise A Jour BDD'!$A$12*'Mise A Jour BDD'!$D$68</f>
        <v>2997.4341800000002</v>
      </c>
      <c r="E23" s="130">
        <f>'Mise A Jour BDD'!$A$12*'Mise A Jour BDD'!$E$68</f>
        <v>0</v>
      </c>
      <c r="F23" s="117">
        <f>'Mise A Jour BDD'!$A$12*'Mise A Jour BDD'!$F$68</f>
        <v>0</v>
      </c>
      <c r="G23" s="130">
        <f>'Mise A Jour BDD'!$A$12*'Mise A Jour BDD'!$G$68</f>
        <v>0</v>
      </c>
      <c r="H23" s="117">
        <f>'Mise A Jour BDD'!$A$12*'Mise A Jour BDD'!$H$68</f>
        <v>0</v>
      </c>
      <c r="I23" s="129">
        <f>'Mise A Jour BDD'!$A$14*'Mise A Jour BDD'!$I$68</f>
        <v>52.266399999999997</v>
      </c>
      <c r="J23" s="119">
        <f>'Mise A Jour BDD'!$A$14*'Mise A Jour BDD'!$J$68</f>
        <v>280.93189999999998</v>
      </c>
      <c r="K23" s="121" t="str">
        <f>'Mise A Jour BDD'!$K$68</f>
        <v>Australie</v>
      </c>
      <c r="L23" s="9" t="str">
        <f>'Mise A Jour BDD'!$L$68</f>
        <v>AU</v>
      </c>
      <c r="M23" s="10" t="str">
        <f>'Mise A Jour BDD'!$M$68</f>
        <v>Brisbane</v>
      </c>
      <c r="O23" s="290"/>
    </row>
    <row r="24" spans="1:15" ht="20.25" customHeight="1" x14ac:dyDescent="0.35">
      <c r="A24" s="5" t="str">
        <f>'Mise A Jour BDD'!$A$69</f>
        <v>Port de Fos Sur Mer</v>
      </c>
      <c r="B24" s="130">
        <f>'Mise A Jour BDD'!$A$12*'Mise A Jour BDD'!$B$69</f>
        <v>1683.12105</v>
      </c>
      <c r="C24" s="150">
        <f>'Mise A Jour BDD'!$A$12*'Mise A Jour BDD'!$C$69</f>
        <v>2951.3331899999998</v>
      </c>
      <c r="D24" s="117">
        <f>'Mise A Jour BDD'!$A$12*'Mise A Jour BDD'!$D$69</f>
        <v>2951.3331899999998</v>
      </c>
      <c r="E24" s="130">
        <f>'Mise A Jour BDD'!$A$12*'Mise A Jour BDD'!$E$69</f>
        <v>0</v>
      </c>
      <c r="F24" s="117">
        <f>'Mise A Jour BDD'!$A$12*'Mise A Jour BDD'!$F$69</f>
        <v>0</v>
      </c>
      <c r="G24" s="130">
        <f>'Mise A Jour BDD'!$A$12*'Mise A Jour BDD'!$G$69</f>
        <v>0</v>
      </c>
      <c r="H24" s="117">
        <f>'Mise A Jour BDD'!$A$12*'Mise A Jour BDD'!$H$69</f>
        <v>0</v>
      </c>
      <c r="I24" s="129">
        <f>'Mise A Jour BDD'!$A$14*'Mise A Jour BDD'!$I$69</f>
        <v>52.266399999999997</v>
      </c>
      <c r="J24" s="119">
        <f>'Mise A Jour BDD'!$A$14*'Mise A Jour BDD'!$J$69</f>
        <v>280.93189999999998</v>
      </c>
      <c r="K24" s="121" t="str">
        <f>'Mise A Jour BDD'!$K$69</f>
        <v>Australie</v>
      </c>
      <c r="L24" s="9" t="str">
        <f>'Mise A Jour BDD'!$L$69</f>
        <v>AU</v>
      </c>
      <c r="M24" s="10" t="str">
        <f>'Mise A Jour BDD'!$M$69</f>
        <v>Brisbane</v>
      </c>
    </row>
    <row r="25" spans="1:15" ht="20.25" customHeight="1" x14ac:dyDescent="0.35">
      <c r="A25" s="5" t="str">
        <f>'Mise A Jour BDD'!$A$70</f>
        <v>Port de Rotterdam</v>
      </c>
      <c r="B25" s="130">
        <f>'Mise A Jour BDD'!$A$12*'Mise A Jour BDD'!$B$70</f>
        <v>1633.5407399999999</v>
      </c>
      <c r="C25" s="150">
        <f>'Mise A Jour BDD'!$A$12*'Mise A Jour BDD'!$C$70</f>
        <v>2751.2722899999999</v>
      </c>
      <c r="D25" s="117">
        <f>'Mise A Jour BDD'!$A$12*'Mise A Jour BDD'!$D$70</f>
        <v>2751.2722899999999</v>
      </c>
      <c r="E25" s="130">
        <f>'Mise A Jour BDD'!$A$12*'Mise A Jour BDD'!$E$70</f>
        <v>0</v>
      </c>
      <c r="F25" s="117">
        <f>'Mise A Jour BDD'!$A$12*'Mise A Jour BDD'!$F$70</f>
        <v>0</v>
      </c>
      <c r="G25" s="130">
        <f>'Mise A Jour BDD'!$A$12*'Mise A Jour BDD'!$G$70</f>
        <v>0</v>
      </c>
      <c r="H25" s="117">
        <f>'Mise A Jour BDD'!$A$12*'Mise A Jour BDD'!$H$70</f>
        <v>0</v>
      </c>
      <c r="I25" s="129">
        <f>'Mise A Jour BDD'!$A$14*'Mise A Jour BDD'!$I$70</f>
        <v>52.266399999999997</v>
      </c>
      <c r="J25" s="119">
        <f>'Mise A Jour BDD'!$A$14*'Mise A Jour BDD'!$J$70</f>
        <v>280.93189999999998</v>
      </c>
      <c r="K25" s="121" t="str">
        <f>'Mise A Jour BDD'!$K$70</f>
        <v>Australie</v>
      </c>
      <c r="L25" s="9" t="str">
        <f>'Mise A Jour BDD'!$L$70</f>
        <v>AU</v>
      </c>
      <c r="M25" s="10" t="str">
        <f>'Mise A Jour BDD'!$M$70</f>
        <v>Brisbane</v>
      </c>
    </row>
    <row r="26" spans="1:15" ht="20.25" customHeight="1" x14ac:dyDescent="0.25">
      <c r="A26" s="5" t="str">
        <f>'Mise A Jour BDD'!$A71</f>
        <v>Port du Havre</v>
      </c>
      <c r="B26" s="130">
        <f>'Mise A Jour BDD'!$A$12*'Mise A Jour BDD'!B$71</f>
        <v>1623.1027799999999</v>
      </c>
      <c r="C26" s="150">
        <f>'Mise A Jour BDD'!$A$12*'Mise A Jour BDD'!$C$71</f>
        <v>2741.7041599999998</v>
      </c>
      <c r="D26" s="117">
        <f>'Mise A Jour BDD'!$A$12*'Mise A Jour BDD'!$D$71</f>
        <v>2741.7041599999998</v>
      </c>
      <c r="E26" s="130">
        <f>'Mise A Jour BDD'!$A$12*'Mise A Jour BDD'!$E$71</f>
        <v>0</v>
      </c>
      <c r="F26" s="117">
        <f>'Mise A Jour BDD'!$A$12*'Mise A Jour BDD'!$F$71</f>
        <v>0</v>
      </c>
      <c r="G26" s="130">
        <f>'Mise A Jour BDD'!$A$12*'Mise A Jour BDD'!$G$71</f>
        <v>0</v>
      </c>
      <c r="H26" s="117">
        <f>'Mise A Jour BDD'!$A$12*'Mise A Jour BDD'!$H$71</f>
        <v>0</v>
      </c>
      <c r="I26" s="129">
        <f>'Mise A Jour BDD'!$A$14*'Mise A Jour BDD'!$I$71</f>
        <v>52.266399999999997</v>
      </c>
      <c r="J26" s="119">
        <f>'Mise A Jour BDD'!$A$14*'Mise A Jour BDD'!$J$71</f>
        <v>280.93189999999998</v>
      </c>
      <c r="K26" s="121" t="str">
        <f>'Mise A Jour BDD'!$K$71</f>
        <v>Australie</v>
      </c>
      <c r="L26" s="9" t="str">
        <f>'Mise A Jour BDD'!$L$71</f>
        <v>AU</v>
      </c>
      <c r="M26" s="10" t="str">
        <f>'Mise A Jour BDD'!$M$71</f>
        <v>Brisbane</v>
      </c>
      <c r="O26" s="291" t="s">
        <v>359</v>
      </c>
    </row>
    <row r="27" spans="1:15" ht="20.25" customHeight="1" x14ac:dyDescent="0.25">
      <c r="A27" s="5" t="str">
        <f>'Mise A Jour BDD'!$A$72</f>
        <v>Port d'Anvers</v>
      </c>
      <c r="B27" s="130">
        <f>'Mise A Jour BDD'!$A$12*'Mise A Jour BDD'!$B$72</f>
        <v>1611.7949900000001</v>
      </c>
      <c r="C27" s="150">
        <f>'Mise A Jour BDD'!$A$12*'Mise A Jour BDD'!$C$72</f>
        <v>2723.4377300000001</v>
      </c>
      <c r="D27" s="117">
        <f>'Mise A Jour BDD'!$A$12*'Mise A Jour BDD'!$D$72</f>
        <v>2810.4207299999998</v>
      </c>
      <c r="E27" s="130">
        <f>'Mise A Jour BDD'!$A$12*'Mise A Jour BDD'!$E$72</f>
        <v>0</v>
      </c>
      <c r="F27" s="117">
        <f>'Mise A Jour BDD'!$A$12*'Mise A Jour BDD'!$F$72</f>
        <v>0</v>
      </c>
      <c r="G27" s="130">
        <f>'Mise A Jour BDD'!$A$12*'Mise A Jour BDD'!$G$72</f>
        <v>0</v>
      </c>
      <c r="H27" s="117">
        <f>'Mise A Jour BDD'!$A$12*'Mise A Jour BDD'!$H$72</f>
        <v>0</v>
      </c>
      <c r="I27" s="129">
        <f>'Mise A Jour BDD'!$A$14*'Mise A Jour BDD'!$I$72</f>
        <v>52.266399999999997</v>
      </c>
      <c r="J27" s="119">
        <f>'Mise A Jour BDD'!$A$14*'Mise A Jour BDD'!$J$72</f>
        <v>280.93189999999998</v>
      </c>
      <c r="K27" s="121" t="str">
        <f>'Mise A Jour BDD'!$K$72</f>
        <v>Australie</v>
      </c>
      <c r="L27" s="9" t="str">
        <f>'Mise A Jour BDD'!$L$72</f>
        <v>AU</v>
      </c>
      <c r="M27" s="10" t="str">
        <f>'Mise A Jour BDD'!$M$72</f>
        <v>Fremantle</v>
      </c>
      <c r="O27" s="292"/>
    </row>
    <row r="28" spans="1:15" ht="20.25" customHeight="1" x14ac:dyDescent="0.25">
      <c r="A28" s="5" t="str">
        <f>'Mise A Jour BDD'!$A$73</f>
        <v>Port de Fos Sur Mer</v>
      </c>
      <c r="B28" s="130">
        <f>'Mise A Jour BDD'!$A$12*'Mise A Jour BDD'!$B$73</f>
        <v>1502.19641</v>
      </c>
      <c r="C28" s="150">
        <f>'Mise A Jour BDD'!$A$12*'Mise A Jour BDD'!$C$73</f>
        <v>2590.35374</v>
      </c>
      <c r="D28" s="117">
        <f>'Mise A Jour BDD'!$A$12*'Mise A Jour BDD'!$D$73</f>
        <v>2590.35374</v>
      </c>
      <c r="E28" s="130">
        <f>'Mise A Jour BDD'!$A$12*'Mise A Jour BDD'!$E$73</f>
        <v>3547.1667400000001</v>
      </c>
      <c r="F28" s="117">
        <f>'Mise A Jour BDD'!$A$12*'Mise A Jour BDD'!$F$73</f>
        <v>2111.0774099999999</v>
      </c>
      <c r="G28" s="130">
        <f>'Mise A Jour BDD'!$A$12*'Mise A Jour BDD'!$G$73</f>
        <v>0</v>
      </c>
      <c r="H28" s="117">
        <f>'Mise A Jour BDD'!$A$12*'Mise A Jour BDD'!$H$73</f>
        <v>0</v>
      </c>
      <c r="I28" s="129">
        <f>'Mise A Jour BDD'!$A$14*'Mise A Jour BDD'!$I$73</f>
        <v>52.266399999999997</v>
      </c>
      <c r="J28" s="119">
        <f>'Mise A Jour BDD'!$A$14*'Mise A Jour BDD'!$J$73</f>
        <v>280.93189999999998</v>
      </c>
      <c r="K28" s="121" t="str">
        <f>'Mise A Jour BDD'!$K$73</f>
        <v>Australie</v>
      </c>
      <c r="L28" s="9" t="str">
        <f>'Mise A Jour BDD'!$L$73</f>
        <v>AU</v>
      </c>
      <c r="M28" s="10" t="str">
        <f>'Mise A Jour BDD'!$M$73</f>
        <v>Fremantle</v>
      </c>
      <c r="O28" s="292"/>
    </row>
    <row r="29" spans="1:15" ht="20.25" customHeight="1" x14ac:dyDescent="0.25">
      <c r="A29" s="5" t="str">
        <f>'Mise A Jour BDD'!$A$74</f>
        <v>Port de Rotterdam</v>
      </c>
      <c r="B29" s="130">
        <f>'Mise A Jour BDD'!$A$12*'Mise A Jour BDD'!$B$74</f>
        <v>1626.5821000000001</v>
      </c>
      <c r="C29" s="150">
        <f>'Mise A Jour BDD'!$A$12*'Mise A Jour BDD'!$C$74</f>
        <v>2738.2248399999999</v>
      </c>
      <c r="D29" s="117">
        <f>'Mise A Jour BDD'!$A$12*'Mise A Jour BDD'!$D$74</f>
        <v>2825.20784</v>
      </c>
      <c r="E29" s="130">
        <f>'Mise A Jour BDD'!$A$12*'Mise A Jour BDD'!$E$74</f>
        <v>0</v>
      </c>
      <c r="F29" s="117">
        <f>'Mise A Jour BDD'!$A$12*'Mise A Jour BDD'!$F$74</f>
        <v>0</v>
      </c>
      <c r="G29" s="130">
        <f>'Mise A Jour BDD'!$A$12*'Mise A Jour BDD'!$G$74</f>
        <v>0</v>
      </c>
      <c r="H29" s="117">
        <f>'Mise A Jour BDD'!$A$12*'Mise A Jour BDD'!$H$74</f>
        <v>0</v>
      </c>
      <c r="I29" s="129">
        <f>'Mise A Jour BDD'!$A$14*'Mise A Jour BDD'!$I$74</f>
        <v>52.266399999999997</v>
      </c>
      <c r="J29" s="119">
        <f>'Mise A Jour BDD'!$A$14*'Mise A Jour BDD'!$J$74</f>
        <v>280.93189999999998</v>
      </c>
      <c r="K29" s="121" t="str">
        <f>'Mise A Jour BDD'!$K$74</f>
        <v>Australie</v>
      </c>
      <c r="L29" s="9" t="str">
        <f>'Mise A Jour BDD'!$L$74</f>
        <v>AU</v>
      </c>
      <c r="M29" s="10" t="str">
        <f>'Mise A Jour BDD'!$M$74</f>
        <v>Fremantle</v>
      </c>
      <c r="O29" s="292"/>
    </row>
    <row r="30" spans="1:15" ht="20.25" customHeight="1" x14ac:dyDescent="0.35">
      <c r="A30" s="5" t="str">
        <f>'Mise A Jour BDD'!$A$75</f>
        <v>Port du Havre</v>
      </c>
      <c r="B30" s="130">
        <f>'Mise A Jour BDD'!$A$12*'Mise A Jour BDD'!$B$75</f>
        <v>1617.8838000000001</v>
      </c>
      <c r="C30" s="150">
        <f>'Mise A Jour BDD'!$A$12*'Mise A Jour BDD'!$C$75</f>
        <v>2728.6567099999997</v>
      </c>
      <c r="D30" s="117">
        <f>'Mise A Jour BDD'!$A$12*'Mise A Jour BDD'!$D$75</f>
        <v>2815.6397099999999</v>
      </c>
      <c r="E30" s="130">
        <f>'Mise A Jour BDD'!$A$12*'Mise A Jour BDD'!$E$75</f>
        <v>0</v>
      </c>
      <c r="F30" s="117">
        <f>'Mise A Jour BDD'!$A$12*'Mise A Jour BDD'!$F$75</f>
        <v>0</v>
      </c>
      <c r="G30" s="130">
        <f>'Mise A Jour BDD'!$A$12*'Mise A Jour BDD'!$G$75</f>
        <v>0</v>
      </c>
      <c r="H30" s="117">
        <f>'Mise A Jour BDD'!$A$12*'Mise A Jour BDD'!$H$75</f>
        <v>0</v>
      </c>
      <c r="I30" s="129">
        <f>'Mise A Jour BDD'!$A$14*'Mise A Jour BDD'!$I$75</f>
        <v>52.266399999999997</v>
      </c>
      <c r="J30" s="119">
        <f>'Mise A Jour BDD'!$A$14*'Mise A Jour BDD'!$J$75</f>
        <v>280.93189999999998</v>
      </c>
      <c r="K30" s="121" t="str">
        <f>'Mise A Jour BDD'!$K$75</f>
        <v>Australie</v>
      </c>
      <c r="L30" s="9" t="str">
        <f>'Mise A Jour BDD'!$L$75</f>
        <v>AU</v>
      </c>
      <c r="M30" s="10" t="str">
        <f>'Mise A Jour BDD'!$M$75</f>
        <v>Fremantle</v>
      </c>
    </row>
    <row r="31" spans="1:15" ht="20.25" customHeight="1" x14ac:dyDescent="0.35">
      <c r="A31" s="5" t="str">
        <f>'Mise A Jour BDD'!$A$76</f>
        <v>Port d'Anvers</v>
      </c>
      <c r="B31" s="130">
        <f>'Mise A Jour BDD'!$A$12*'Mise A Jour BDD'!$B$76</f>
        <v>1636.15023</v>
      </c>
      <c r="C31" s="150">
        <f>'Mise A Jour BDD'!$A$12*'Mise A Jour BDD'!$C$76</f>
        <v>2773.0180399999999</v>
      </c>
      <c r="D31" s="117">
        <f>'Mise A Jour BDD'!$A$12*'Mise A Jour BDD'!$D$76</f>
        <v>2860.0010400000001</v>
      </c>
      <c r="E31" s="130">
        <f>'Mise A Jour BDD'!$A$12*'Mise A Jour BDD'!$E$76</f>
        <v>0</v>
      </c>
      <c r="F31" s="117">
        <f>'Mise A Jour BDD'!$A$12*'Mise A Jour BDD'!$F$76</f>
        <v>0</v>
      </c>
      <c r="G31" s="130">
        <f>'Mise A Jour BDD'!$A$12*'Mise A Jour BDD'!$G$76</f>
        <v>0</v>
      </c>
      <c r="H31" s="117">
        <f>'Mise A Jour BDD'!$A$12*'Mise A Jour BDD'!$H$76</f>
        <v>0</v>
      </c>
      <c r="I31" s="129">
        <f>'Mise A Jour BDD'!$A$14*'Mise A Jour BDD'!$I$76</f>
        <v>52.266399999999997</v>
      </c>
      <c r="J31" s="119">
        <f>'Mise A Jour BDD'!$A$14*'Mise A Jour BDD'!$J$76</f>
        <v>280.93189999999998</v>
      </c>
      <c r="K31" s="121" t="str">
        <f>'Mise A Jour BDD'!$K$76</f>
        <v>Australie</v>
      </c>
      <c r="L31" s="9" t="str">
        <f>'Mise A Jour BDD'!$L$76</f>
        <v>AU</v>
      </c>
      <c r="M31" s="10" t="str">
        <f>'Mise A Jour BDD'!$M$76</f>
        <v>Melbourne</v>
      </c>
    </row>
    <row r="32" spans="1:15" ht="20.25" customHeight="1" x14ac:dyDescent="0.35">
      <c r="A32" s="5" t="str">
        <f>'Mise A Jour BDD'!$A$77</f>
        <v>Port de Fos Sur Mer</v>
      </c>
      <c r="B32" s="130">
        <f>'Mise A Jour BDD'!$A$12*'Mise A Jour BDD'!$B$77</f>
        <v>1526.5516499999999</v>
      </c>
      <c r="C32" s="150">
        <f>'Mise A Jour BDD'!$A$12*'Mise A Jour BDD'!$C$77</f>
        <v>2639.0642199999998</v>
      </c>
      <c r="D32" s="117">
        <f>'Mise A Jour BDD'!$A$12*'Mise A Jour BDD'!$D$77</f>
        <v>2639.0642199999998</v>
      </c>
      <c r="E32" s="130">
        <f>'Mise A Jour BDD'!$A$12*'Mise A Jour BDD'!$E$77</f>
        <v>3595.8772199999999</v>
      </c>
      <c r="F32" s="117">
        <f>'Mise A Jour BDD'!$A$12*'Mise A Jour BDD'!$F$77</f>
        <v>2135.4326500000002</v>
      </c>
      <c r="G32" s="130">
        <f>'Mise A Jour BDD'!$A$12*'Mise A Jour BDD'!$G$77</f>
        <v>0</v>
      </c>
      <c r="H32" s="117">
        <f>'Mise A Jour BDD'!$A$12*'Mise A Jour BDD'!$H$77</f>
        <v>0</v>
      </c>
      <c r="I32" s="130">
        <f>'Mise A Jour BDD'!$A$12*'Mise A Jour BDD'!$I$77</f>
        <v>69.586399999999998</v>
      </c>
      <c r="J32" s="119">
        <f>'Mise A Jour BDD'!$A$14*'Mise A Jour BDD'!$J$77</f>
        <v>280.93189999999998</v>
      </c>
      <c r="K32" s="121" t="str">
        <f>'Mise A Jour BDD'!$K$77</f>
        <v>Australie</v>
      </c>
      <c r="L32" s="9" t="str">
        <f>'Mise A Jour BDD'!$L$77</f>
        <v>AU</v>
      </c>
      <c r="M32" s="10" t="str">
        <f>'Mise A Jour BDD'!$M77</f>
        <v>Melbourne</v>
      </c>
    </row>
    <row r="33" spans="1:13" ht="20.25" customHeight="1" x14ac:dyDescent="0.35">
      <c r="A33" s="5" t="str">
        <f>'Mise A Jour BDD'!$A$78</f>
        <v>Port de Rotterdam</v>
      </c>
      <c r="B33" s="130">
        <f>'Mise A Jour BDD'!$A$12*'Mise A Jour BDD'!$B$78</f>
        <v>1650.9373399999999</v>
      </c>
      <c r="C33" s="150">
        <f>'Mise A Jour BDD'!$A$12*'Mise A Jour BDD'!$C$78</f>
        <v>2787.8051500000001</v>
      </c>
      <c r="D33" s="117" t="s">
        <v>319</v>
      </c>
      <c r="E33" s="130">
        <f>'Mise A Jour BDD'!$A$12*'Mise A Jour BDD'!$E$78</f>
        <v>0</v>
      </c>
      <c r="F33" s="117">
        <f>'Mise A Jour BDD'!$A$12*'Mise A Jour BDD'!$F$78</f>
        <v>0</v>
      </c>
      <c r="G33" s="130">
        <f>'Mise A Jour BDD'!$A$12*'Mise A Jour BDD'!$G$78</f>
        <v>0</v>
      </c>
      <c r="H33" s="117">
        <f>'Mise A Jour BDD'!$A$12*'Mise A Jour BDD'!$H$78</f>
        <v>0</v>
      </c>
      <c r="I33" s="130">
        <f>'Mise A Jour BDD'!$A$12*'Mise A Jour BDD'!$I$78</f>
        <v>69.586399999999998</v>
      </c>
      <c r="J33" s="119">
        <f>'Mise A Jour BDD'!$A$14*'Mise A Jour BDD'!$J$78</f>
        <v>280.93189999999998</v>
      </c>
      <c r="K33" s="121" t="str">
        <f>'Mise A Jour BDD'!$K$78</f>
        <v>Australie</v>
      </c>
      <c r="L33" s="9" t="str">
        <f>'Mise A Jour BDD'!$L$78</f>
        <v>AU</v>
      </c>
      <c r="M33" s="10" t="str">
        <f>'Mise A Jour BDD'!$M$78</f>
        <v>Melbourne</v>
      </c>
    </row>
    <row r="34" spans="1:13" ht="20.25" customHeight="1" x14ac:dyDescent="0.35">
      <c r="A34" s="5" t="str">
        <f>'Mise A Jour BDD'!$A$79</f>
        <v>Port du Havre</v>
      </c>
      <c r="B34" s="130">
        <f>'Mise A Jour BDD'!$A$12*'Mise A Jour BDD'!$B$79</f>
        <v>1641.3692100000001</v>
      </c>
      <c r="C34" s="150">
        <f>'Mise A Jour BDD'!$A$12*'Mise A Jour BDD'!$C$79</f>
        <v>2777.3671899999999</v>
      </c>
      <c r="D34" s="117">
        <f>'Mise A Jour BDD'!$A$12*'Mise A Jour BDD'!D79</f>
        <v>2864.3501900000001</v>
      </c>
      <c r="E34" s="130">
        <f>'Mise A Jour BDD'!$A$12*'Mise A Jour BDD'!$E$79</f>
        <v>0</v>
      </c>
      <c r="F34" s="117">
        <f>'Mise A Jour BDD'!$A$12*'Mise A Jour BDD'!$F$79</f>
        <v>0</v>
      </c>
      <c r="G34" s="130">
        <f>'Mise A Jour BDD'!$A$12*'Mise A Jour BDD'!$G$79</f>
        <v>0</v>
      </c>
      <c r="H34" s="117">
        <f>'Mise A Jour BDD'!$A$12*'Mise A Jour BDD'!$H$79</f>
        <v>0</v>
      </c>
      <c r="I34" s="130">
        <f>'Mise A Jour BDD'!$A$12*'Mise A Jour BDD'!$I$79</f>
        <v>69.586399999999998</v>
      </c>
      <c r="J34" s="119">
        <f>'Mise A Jour BDD'!$A$14*'Mise A Jour BDD'!$J$79</f>
        <v>280.93189999999998</v>
      </c>
      <c r="K34" s="121" t="str">
        <f>'Mise A Jour BDD'!$K$79</f>
        <v>Australie</v>
      </c>
      <c r="L34" s="9" t="str">
        <f>'Mise A Jour BDD'!$L$79</f>
        <v>AU</v>
      </c>
      <c r="M34" s="10" t="str">
        <f>'Mise A Jour BDD'!$M$79</f>
        <v>Melbourne</v>
      </c>
    </row>
    <row r="35" spans="1:13" ht="20.25" customHeight="1" x14ac:dyDescent="0.35">
      <c r="A35" s="5" t="str">
        <f>'Mise A Jour BDD'!$A$80</f>
        <v>Port d'Anvers</v>
      </c>
      <c r="B35" s="130">
        <f>'Mise A Jour BDD'!$A$12*'Mise A Jour BDD'!$B$80</f>
        <v>1614.4044799999999</v>
      </c>
      <c r="C35" s="150">
        <f>'Mise A Jour BDD'!$A$12*'Mise A Jour BDD'!$C$80</f>
        <v>2728.6567099999997</v>
      </c>
      <c r="D35" s="117">
        <f>'Mise A Jour BDD'!$A$12*'Mise A Jour BDD'!D80</f>
        <v>2815.6397099999999</v>
      </c>
      <c r="E35" s="130">
        <f>'Mise A Jour BDD'!$A$12*'Mise A Jour BDD'!$E$80</f>
        <v>0</v>
      </c>
      <c r="F35" s="117">
        <f>'Mise A Jour BDD'!$A$12*'Mise A Jour BDD'!$F$80</f>
        <v>0</v>
      </c>
      <c r="G35" s="130">
        <f>'Mise A Jour BDD'!$A$12*'Mise A Jour BDD'!$G$80</f>
        <v>0</v>
      </c>
      <c r="H35" s="117">
        <f>'Mise A Jour BDD'!$A$12*'Mise A Jour BDD'!$H$80</f>
        <v>0</v>
      </c>
      <c r="I35" s="130">
        <f>'Mise A Jour BDD'!$A$12*'Mise A Jour BDD'!$I$80</f>
        <v>69.586399999999998</v>
      </c>
      <c r="J35" s="119">
        <f>'Mise A Jour BDD'!$A$14*'Mise A Jour BDD'!$J$80</f>
        <v>280.93189999999998</v>
      </c>
      <c r="K35" s="121" t="str">
        <f>'Mise A Jour BDD'!$K$80</f>
        <v>Australie</v>
      </c>
      <c r="L35" s="9" t="str">
        <f>'Mise A Jour BDD'!$L$80</f>
        <v>AU</v>
      </c>
      <c r="M35" s="10" t="str">
        <f>'Mise A Jour BDD'!$M$80</f>
        <v>Sydney</v>
      </c>
    </row>
    <row r="36" spans="1:13" ht="20.25" customHeight="1" x14ac:dyDescent="0.35">
      <c r="A36" s="5" t="str">
        <f>'Mise A Jour BDD'!$A$81</f>
        <v>Port de Fos Sur Mer</v>
      </c>
      <c r="B36" s="130">
        <f>'Mise A Jour BDD'!$A$12*'Mise A Jour BDD'!$B$81</f>
        <v>1504.8059000000001</v>
      </c>
      <c r="C36" s="150">
        <f>'Mise A Jour BDD'!$A$12*'Mise A Jour BDD'!$C$81</f>
        <v>2595.5727200000001</v>
      </c>
      <c r="D36" s="117">
        <f>'Mise A Jour BDD'!$A$12*'Mise A Jour BDD'!D81</f>
        <v>2595.5727200000001</v>
      </c>
      <c r="E36" s="130">
        <f>'Mise A Jour BDD'!$A$12*'Mise A Jour BDD'!$E$81</f>
        <v>3552.3857199999998</v>
      </c>
      <c r="F36" s="117">
        <f>'Mise A Jour BDD'!$A$12*'Mise A Jour BDD'!$F$81</f>
        <v>2113.6869000000002</v>
      </c>
      <c r="G36" s="130">
        <f>'Mise A Jour BDD'!$A$12*'Mise A Jour BDD'!$G$81</f>
        <v>0</v>
      </c>
      <c r="H36" s="117">
        <f>'Mise A Jour BDD'!$A$12*'Mise A Jour BDD'!$H$81</f>
        <v>0</v>
      </c>
      <c r="I36" s="130">
        <f>'Mise A Jour BDD'!$A$12*'Mise A Jour BDD'!$I$81</f>
        <v>69.586399999999998</v>
      </c>
      <c r="J36" s="119">
        <f>'Mise A Jour BDD'!$A$14*'Mise A Jour BDD'!$J$81</f>
        <v>280.93189999999998</v>
      </c>
      <c r="K36" s="121" t="str">
        <f>'Mise A Jour BDD'!$K$81</f>
        <v>Australie</v>
      </c>
      <c r="L36" s="9" t="str">
        <f>'Mise A Jour BDD'!$L$81</f>
        <v>AU</v>
      </c>
      <c r="M36" s="10" t="str">
        <f>'Mise A Jour BDD'!$M$81</f>
        <v>Sydney</v>
      </c>
    </row>
    <row r="37" spans="1:13" ht="20.25" customHeight="1" x14ac:dyDescent="0.35">
      <c r="A37" s="5" t="str">
        <f>'Mise A Jour BDD'!$A$82</f>
        <v>Port de Rotterdam</v>
      </c>
      <c r="B37" s="130">
        <f>'Mise A Jour BDD'!$A$12*'Mise A Jour BDD'!$B$82</f>
        <v>1629.1915899999999</v>
      </c>
      <c r="C37" s="150">
        <f>'Mise A Jour BDD'!$A$12*'Mise A Jour BDD'!$C$82</f>
        <v>2743.44382</v>
      </c>
      <c r="D37" s="117">
        <f>'Mise A Jour BDD'!$A$12*'Mise A Jour BDD'!D82</f>
        <v>2830.4268200000001</v>
      </c>
      <c r="E37" s="130">
        <f>'Mise A Jour BDD'!$A$12*'Mise A Jour BDD'!$E$82</f>
        <v>0</v>
      </c>
      <c r="F37" s="117">
        <f>'Mise A Jour BDD'!$A$12*'Mise A Jour BDD'!$F$82</f>
        <v>0</v>
      </c>
      <c r="G37" s="130">
        <f>'Mise A Jour BDD'!$A$12*'Mise A Jour BDD'!$G$82</f>
        <v>0</v>
      </c>
      <c r="H37" s="117">
        <f>'Mise A Jour BDD'!$A$12*'Mise A Jour BDD'!$H$82</f>
        <v>0</v>
      </c>
      <c r="I37" s="130">
        <f>'Mise A Jour BDD'!$A$12*'Mise A Jour BDD'!$I$82</f>
        <v>69.586399999999998</v>
      </c>
      <c r="J37" s="119">
        <f>'Mise A Jour BDD'!$A$14*'Mise A Jour BDD'!$J$82</f>
        <v>280.93189999999998</v>
      </c>
      <c r="K37" s="121" t="str">
        <f>'Mise A Jour BDD'!$K$82</f>
        <v>Australie</v>
      </c>
      <c r="L37" s="9" t="str">
        <f>'Mise A Jour BDD'!$L$82</f>
        <v>AU</v>
      </c>
      <c r="M37" s="10" t="str">
        <f>'Mise A Jour BDD'!$M$82</f>
        <v>Sydney</v>
      </c>
    </row>
    <row r="38" spans="1:13" ht="20.25" customHeight="1" x14ac:dyDescent="0.35">
      <c r="A38" s="5" t="str">
        <f>'Mise A Jour BDD'!$A$83</f>
        <v>Port du Havre</v>
      </c>
      <c r="B38" s="130">
        <f>'Mise A Jour BDD'!$A$12*'Mise A Jour BDD'!$B$83</f>
        <v>1619.62346</v>
      </c>
      <c r="C38" s="150">
        <f>'Mise A Jour BDD'!$A$12*'Mise A Jour BDD'!$C$83</f>
        <v>2733.8756899999998</v>
      </c>
      <c r="D38" s="117">
        <f>'Mise A Jour BDD'!$A$12*'Mise A Jour BDD'!D83</f>
        <v>2820.85869</v>
      </c>
      <c r="E38" s="130">
        <f>'Mise A Jour BDD'!$A$12*'Mise A Jour BDD'!$E$83</f>
        <v>0</v>
      </c>
      <c r="F38" s="117">
        <f>'Mise A Jour BDD'!$A$12*'Mise A Jour BDD'!$F$83</f>
        <v>0</v>
      </c>
      <c r="G38" s="130">
        <f>'Mise A Jour BDD'!$A$12*'Mise A Jour BDD'!$G$83</f>
        <v>0</v>
      </c>
      <c r="H38" s="117">
        <f>'Mise A Jour BDD'!$A$12*'Mise A Jour BDD'!$H$83</f>
        <v>0</v>
      </c>
      <c r="I38" s="130">
        <f>'Mise A Jour BDD'!$A$12*'Mise A Jour BDD'!$I$83</f>
        <v>69.586399999999998</v>
      </c>
      <c r="J38" s="119">
        <f>'Mise A Jour BDD'!$A$14*'Mise A Jour BDD'!$J$83</f>
        <v>280.93189999999998</v>
      </c>
      <c r="K38" s="121" t="str">
        <f>'Mise A Jour BDD'!$K$83</f>
        <v>Australie</v>
      </c>
      <c r="L38" s="9" t="str">
        <f>'Mise A Jour BDD'!$L$83</f>
        <v>AU</v>
      </c>
      <c r="M38" s="10" t="str">
        <f>'Mise A Jour BDD'!$M$83</f>
        <v>Sydney</v>
      </c>
    </row>
    <row r="39" spans="1:13" ht="20.25" customHeight="1" x14ac:dyDescent="0.35">
      <c r="A39" s="5" t="str">
        <f>'Mise A Jour BDD'!$A$84</f>
        <v>Port d'Anvers</v>
      </c>
      <c r="B39" s="151">
        <f>'Mise A Jour BDD'!$B$84</f>
        <v>847</v>
      </c>
      <c r="C39" s="152">
        <f>'Mise A Jour BDD'!$C$84</f>
        <v>1209</v>
      </c>
      <c r="D39" s="115">
        <f>'Mise A Jour BDD'!D84</f>
        <v>1209</v>
      </c>
      <c r="E39" s="151">
        <f>'Mise A Jour BDD'!$E$84</f>
        <v>0</v>
      </c>
      <c r="F39" s="115">
        <f>'Mise A Jour BDD'!$F$84</f>
        <v>0</v>
      </c>
      <c r="G39" s="151">
        <f>'Mise A Jour BDD'!$G$84</f>
        <v>0</v>
      </c>
      <c r="H39" s="115">
        <f>'Mise A Jour BDD'!$H$84</f>
        <v>0</v>
      </c>
      <c r="I39" s="128">
        <f>'Mise A Jour BDD'!$I$84</f>
        <v>310</v>
      </c>
      <c r="J39" s="119">
        <f>'Mise A Jour BDD'!$A$16*'Mise A Jour BDD'!$J$84</f>
        <v>188.33600000000001</v>
      </c>
      <c r="K39" s="121" t="str">
        <f>'Mise A Jour BDD'!$K$84</f>
        <v>Brezil</v>
      </c>
      <c r="L39" s="9" t="str">
        <f>'Mise A Jour BDD'!$L$84</f>
        <v>BR</v>
      </c>
      <c r="M39" s="10" t="str">
        <f>'Mise A Jour BDD'!$M$84</f>
        <v>Salvador di bahia</v>
      </c>
    </row>
    <row r="40" spans="1:13" ht="20.25" customHeight="1" x14ac:dyDescent="0.35">
      <c r="A40" s="5" t="str">
        <f>'Mise A Jour BDD'!$A$85</f>
        <v>Port de Rotterdam</v>
      </c>
      <c r="B40" s="151">
        <f>'Mise A Jour BDD'!$B$85</f>
        <v>862</v>
      </c>
      <c r="C40" s="152">
        <f>'Mise A Jour BDD'!$C$85</f>
        <v>1224</v>
      </c>
      <c r="D40" s="115">
        <f>'Mise A Jour BDD'!D85</f>
        <v>1224</v>
      </c>
      <c r="E40" s="151">
        <f>'Mise A Jour BDD'!$E$85</f>
        <v>0</v>
      </c>
      <c r="F40" s="115">
        <f>'Mise A Jour BDD'!$F$85</f>
        <v>0</v>
      </c>
      <c r="G40" s="151">
        <f>'Mise A Jour BDD'!$G$85</f>
        <v>0</v>
      </c>
      <c r="H40" s="115">
        <f>'Mise A Jour BDD'!$H$85</f>
        <v>0</v>
      </c>
      <c r="I40" s="128">
        <f>'Mise A Jour BDD'!$I$85</f>
        <v>310</v>
      </c>
      <c r="J40" s="119">
        <f>'Mise A Jour BDD'!$A$16*'Mise A Jour BDD'!$J$85</f>
        <v>188.33600000000001</v>
      </c>
      <c r="K40" s="121" t="str">
        <f>'Mise A Jour BDD'!$K$85</f>
        <v>Brezil</v>
      </c>
      <c r="L40" s="9" t="str">
        <f>'Mise A Jour BDD'!$L$85</f>
        <v>BR</v>
      </c>
      <c r="M40" s="10" t="str">
        <f>'Mise A Jour BDD'!$M$85</f>
        <v>Salvador di bahia</v>
      </c>
    </row>
    <row r="41" spans="1:13" ht="20.25" customHeight="1" x14ac:dyDescent="0.35">
      <c r="A41" s="5" t="str">
        <f>'Mise A Jour BDD'!$A$86</f>
        <v>Port du Havre</v>
      </c>
      <c r="B41" s="151">
        <f>'Mise A Jour BDD'!$B$86</f>
        <v>877</v>
      </c>
      <c r="C41" s="152">
        <f>'Mise A Jour BDD'!$C$86</f>
        <v>1264</v>
      </c>
      <c r="D41" s="115">
        <f>'Mise A Jour BDD'!D86</f>
        <v>1264</v>
      </c>
      <c r="E41" s="151">
        <f>'Mise A Jour BDD'!$E$86</f>
        <v>0</v>
      </c>
      <c r="F41" s="115">
        <f>'Mise A Jour BDD'!$F$86</f>
        <v>0</v>
      </c>
      <c r="G41" s="151">
        <f>'Mise A Jour BDD'!$G$86</f>
        <v>0</v>
      </c>
      <c r="H41" s="115">
        <f>'Mise A Jour BDD'!$H$86</f>
        <v>0</v>
      </c>
      <c r="I41" s="128">
        <f>'Mise A Jour BDD'!$I$86</f>
        <v>310</v>
      </c>
      <c r="J41" s="119">
        <f>'Mise A Jour BDD'!$A$16*'Mise A Jour BDD'!$J$86</f>
        <v>188.33600000000001</v>
      </c>
      <c r="K41" s="121" t="str">
        <f>'Mise A Jour BDD'!$K$86</f>
        <v>Brezil</v>
      </c>
      <c r="L41" s="9" t="str">
        <f>'Mise A Jour BDD'!$L$86</f>
        <v>BR</v>
      </c>
      <c r="M41" s="10" t="str">
        <f>'Mise A Jour BDD'!$M$86</f>
        <v>Salvador di bahia</v>
      </c>
    </row>
    <row r="42" spans="1:13" ht="20.25" customHeight="1" x14ac:dyDescent="0.35">
      <c r="A42" s="5" t="str">
        <f>'Mise A Jour BDD'!$A$87</f>
        <v>Port d'Anvers</v>
      </c>
      <c r="B42" s="151">
        <f>'Mise A Jour BDD'!$B$87</f>
        <v>781</v>
      </c>
      <c r="C42" s="152">
        <f>'Mise A Jour BDD'!$C$87</f>
        <v>1143</v>
      </c>
      <c r="D42" s="115">
        <f>'Mise A Jour BDD'!D87</f>
        <v>1143</v>
      </c>
      <c r="E42" s="151">
        <f>'Mise A Jour BDD'!$E$87</f>
        <v>0</v>
      </c>
      <c r="F42" s="115">
        <f>'Mise A Jour BDD'!$F$87</f>
        <v>2678</v>
      </c>
      <c r="G42" s="151">
        <f>'Mise A Jour BDD'!$G$87</f>
        <v>0</v>
      </c>
      <c r="H42" s="115">
        <f>'Mise A Jour BDD'!$H$87</f>
        <v>0</v>
      </c>
      <c r="I42" s="128">
        <f>'Mise A Jour BDD'!$I$87</f>
        <v>310</v>
      </c>
      <c r="J42" s="119">
        <f>'Mise A Jour BDD'!$A$16*'Mise A Jour BDD'!$J$87</f>
        <v>188.33600000000001</v>
      </c>
      <c r="K42" s="121" t="str">
        <f>'Mise A Jour BDD'!$K$87</f>
        <v>Brezil</v>
      </c>
      <c r="L42" s="9" t="str">
        <f>'Mise A Jour BDD'!$L$87</f>
        <v>BR</v>
      </c>
      <c r="M42" s="10" t="str">
        <f>'Mise A Jour BDD'!$M$87</f>
        <v>Rio de Janeiro</v>
      </c>
    </row>
    <row r="43" spans="1:13" ht="20.25" customHeight="1" x14ac:dyDescent="0.35">
      <c r="A43" s="5" t="str">
        <f>'Mise A Jour BDD'!$A$88</f>
        <v>Port de Fos Sur Mer</v>
      </c>
      <c r="B43" s="151">
        <f>'Mise A Jour BDD'!$B$88</f>
        <v>1020</v>
      </c>
      <c r="C43" s="152">
        <f>'Mise A Jour BDD'!$C$88</f>
        <v>1720</v>
      </c>
      <c r="D43" s="115">
        <f>'Mise A Jour BDD'!D88</f>
        <v>1720</v>
      </c>
      <c r="E43" s="151">
        <f>'Mise A Jour BDD'!$E$88</f>
        <v>0</v>
      </c>
      <c r="F43" s="115">
        <f>'Mise A Jour BDD'!$F$88</f>
        <v>0</v>
      </c>
      <c r="G43" s="151">
        <f>'Mise A Jour BDD'!$G$88</f>
        <v>0</v>
      </c>
      <c r="H43" s="115">
        <f>'Mise A Jour BDD'!$H$88</f>
        <v>0</v>
      </c>
      <c r="I43" s="128">
        <f>'Mise A Jour BDD'!$I$88</f>
        <v>310</v>
      </c>
      <c r="J43" s="119">
        <f>'Mise A Jour BDD'!$A$16*'Mise A Jour BDD'!$J$88</f>
        <v>188.33600000000001</v>
      </c>
      <c r="K43" s="121" t="str">
        <f>'Mise A Jour BDD'!$K$88</f>
        <v>Brezil</v>
      </c>
      <c r="L43" s="9" t="str">
        <f>'Mise A Jour BDD'!$L$88</f>
        <v>BR</v>
      </c>
      <c r="M43" s="10" t="str">
        <f>'Mise A Jour BDD'!$M$88</f>
        <v>Rio de Janeiro</v>
      </c>
    </row>
    <row r="44" spans="1:13" ht="20.25" customHeight="1" x14ac:dyDescent="0.35">
      <c r="A44" s="5" t="str">
        <f>'Mise A Jour BDD'!$A$89</f>
        <v>Port de Rotterdam</v>
      </c>
      <c r="B44" s="151">
        <f>'Mise A Jour BDD'!$B$89</f>
        <v>796</v>
      </c>
      <c r="C44" s="152">
        <f>'Mise A Jour BDD'!$C$89</f>
        <v>1158</v>
      </c>
      <c r="D44" s="115">
        <f>'Mise A Jour BDD'!D89</f>
        <v>1158</v>
      </c>
      <c r="E44" s="151">
        <f>'Mise A Jour BDD'!$E$89</f>
        <v>0</v>
      </c>
      <c r="F44" s="115">
        <f>'Mise A Jour BDD'!$F$89</f>
        <v>0</v>
      </c>
      <c r="G44" s="151">
        <f>'Mise A Jour BDD'!$G$89</f>
        <v>0</v>
      </c>
      <c r="H44" s="115">
        <f>'Mise A Jour BDD'!$H$89</f>
        <v>0</v>
      </c>
      <c r="I44" s="128">
        <f>'Mise A Jour BDD'!$I$89</f>
        <v>310</v>
      </c>
      <c r="J44" s="119">
        <f>'Mise A Jour BDD'!$A$16*'Mise A Jour BDD'!$J$89</f>
        <v>188.33600000000001</v>
      </c>
      <c r="K44" s="121" t="str">
        <f>'Mise A Jour BDD'!$K$89</f>
        <v>Brezil</v>
      </c>
      <c r="L44" s="9" t="str">
        <f>'Mise A Jour BDD'!$L$89</f>
        <v>BR</v>
      </c>
      <c r="M44" s="10" t="str">
        <f>'Mise A Jour BDD'!$M$89</f>
        <v>Rio de Janeiro</v>
      </c>
    </row>
    <row r="45" spans="1:13" ht="20.25" customHeight="1" x14ac:dyDescent="0.35">
      <c r="A45" s="5" t="str">
        <f>'Mise A Jour BDD'!$A$90</f>
        <v>Port du Havre</v>
      </c>
      <c r="B45" s="151">
        <f>'Mise A Jour BDD'!$B$90</f>
        <v>811</v>
      </c>
      <c r="C45" s="152">
        <f>'Mise A Jour BDD'!$C$90</f>
        <v>1198</v>
      </c>
      <c r="D45" s="115">
        <f>'Mise A Jour BDD'!D90</f>
        <v>1198</v>
      </c>
      <c r="E45" s="151">
        <f>'Mise A Jour BDD'!$E$90</f>
        <v>0</v>
      </c>
      <c r="F45" s="115">
        <f>'Mise A Jour BDD'!$F$90</f>
        <v>0</v>
      </c>
      <c r="G45" s="151">
        <f>'Mise A Jour BDD'!$G$90</f>
        <v>0</v>
      </c>
      <c r="H45" s="115">
        <f>'Mise A Jour BDD'!$H$90</f>
        <v>0</v>
      </c>
      <c r="I45" s="128">
        <f>'Mise A Jour BDD'!$I$90</f>
        <v>310</v>
      </c>
      <c r="J45" s="119">
        <f>'Mise A Jour BDD'!$A$16*'Mise A Jour BDD'!$J$90</f>
        <v>188.33600000000001</v>
      </c>
      <c r="K45" s="121" t="str">
        <f>'Mise A Jour BDD'!$K$90</f>
        <v>Brezil</v>
      </c>
      <c r="L45" s="9" t="str">
        <f>'Mise A Jour BDD'!$L$90</f>
        <v>BR</v>
      </c>
      <c r="M45" s="10" t="str">
        <f>'Mise A Jour BDD'!$M$90</f>
        <v>Rio de Janeiro</v>
      </c>
    </row>
    <row r="46" spans="1:13" ht="20.25" customHeight="1" x14ac:dyDescent="0.35">
      <c r="A46" s="5" t="str">
        <f>'Mise A Jour BDD'!$A$91</f>
        <v>Port d'Anvers</v>
      </c>
      <c r="B46" s="151">
        <f>'Mise A Jour BDD'!$B$91</f>
        <v>845</v>
      </c>
      <c r="C46" s="152">
        <f>'Mise A Jour BDD'!$C$91</f>
        <v>1207</v>
      </c>
      <c r="D46" s="115">
        <f>'Mise A Jour BDD'!D91</f>
        <v>1207</v>
      </c>
      <c r="E46" s="151">
        <f>'Mise A Jour BDD'!$E$91</f>
        <v>0</v>
      </c>
      <c r="F46" s="115">
        <f>'Mise A Jour BDD'!$F$91</f>
        <v>0</v>
      </c>
      <c r="G46" s="151">
        <f>'Mise A Jour BDD'!$G$91</f>
        <v>0</v>
      </c>
      <c r="H46" s="115">
        <f>'Mise A Jour BDD'!$H$91</f>
        <v>0</v>
      </c>
      <c r="I46" s="128">
        <f>'Mise A Jour BDD'!$I$91</f>
        <v>310</v>
      </c>
      <c r="J46" s="119">
        <f>'Mise A Jour BDD'!$A$16*'Mise A Jour BDD'!$J$91</f>
        <v>188.33600000000001</v>
      </c>
      <c r="K46" s="121" t="str">
        <f>'Mise A Jour BDD'!$K$91</f>
        <v>Brezil</v>
      </c>
      <c r="L46" s="9" t="str">
        <f>'Mise A Jour BDD'!$L$91</f>
        <v>BR</v>
      </c>
      <c r="M46" s="10" t="str">
        <f>'Mise A Jour BDD'!$M$91</f>
        <v>Rio Grande</v>
      </c>
    </row>
    <row r="47" spans="1:13" ht="20.25" customHeight="1" x14ac:dyDescent="0.35">
      <c r="A47" s="5" t="str">
        <f>'Mise A Jour BDD'!$A$92</f>
        <v>Port de Fos Sur Mer</v>
      </c>
      <c r="B47" s="151">
        <f>'Mise A Jour BDD'!$B$92</f>
        <v>1082</v>
      </c>
      <c r="C47" s="152">
        <f>'Mise A Jour BDD'!$C$92</f>
        <v>1782</v>
      </c>
      <c r="D47" s="115">
        <f>'Mise A Jour BDD'!D92</f>
        <v>1782</v>
      </c>
      <c r="E47" s="151">
        <f>'Mise A Jour BDD'!$E$92</f>
        <v>0</v>
      </c>
      <c r="F47" s="115">
        <f>'Mise A Jour BDD'!$F$92</f>
        <v>0</v>
      </c>
      <c r="G47" s="151">
        <f>'Mise A Jour BDD'!$G$92</f>
        <v>0</v>
      </c>
      <c r="H47" s="115">
        <f>'Mise A Jour BDD'!$H$92</f>
        <v>0</v>
      </c>
      <c r="I47" s="128">
        <f>'Mise A Jour BDD'!$I$92</f>
        <v>310</v>
      </c>
      <c r="J47" s="119">
        <f>'Mise A Jour BDD'!$A$16*'Mise A Jour BDD'!$J$92</f>
        <v>188.33600000000001</v>
      </c>
      <c r="K47" s="121" t="str">
        <f>'Mise A Jour BDD'!$K$92</f>
        <v>Brezil</v>
      </c>
      <c r="L47" s="9" t="str">
        <f>'Mise A Jour BDD'!$L$92</f>
        <v>BR</v>
      </c>
      <c r="M47" s="10" t="str">
        <f>'Mise A Jour BDD'!$M$92</f>
        <v>Rio Grande</v>
      </c>
    </row>
    <row r="48" spans="1:13" ht="20.25" customHeight="1" x14ac:dyDescent="0.35">
      <c r="A48" s="5" t="str">
        <f>'Mise A Jour BDD'!$A$93</f>
        <v>Port de Rotterdam</v>
      </c>
      <c r="B48" s="151">
        <f>'Mise A Jour BDD'!$B$93</f>
        <v>860</v>
      </c>
      <c r="C48" s="152">
        <f>'Mise A Jour BDD'!$C$93</f>
        <v>1222</v>
      </c>
      <c r="D48" s="115">
        <f>'Mise A Jour BDD'!D93</f>
        <v>1222</v>
      </c>
      <c r="E48" s="151">
        <f>'Mise A Jour BDD'!$E$93</f>
        <v>0</v>
      </c>
      <c r="F48" s="115">
        <f>'Mise A Jour BDD'!$F$93</f>
        <v>0</v>
      </c>
      <c r="G48" s="151">
        <f>'Mise A Jour BDD'!$G$93</f>
        <v>0</v>
      </c>
      <c r="H48" s="115">
        <f>'Mise A Jour BDD'!$H$93</f>
        <v>0</v>
      </c>
      <c r="I48" s="128">
        <f>'Mise A Jour BDD'!$I$93</f>
        <v>310</v>
      </c>
      <c r="J48" s="119">
        <f>'Mise A Jour BDD'!$A$16*'Mise A Jour BDD'!$J$93</f>
        <v>188.33600000000001</v>
      </c>
      <c r="K48" s="121" t="str">
        <f>'Mise A Jour BDD'!$K$93</f>
        <v>Brezil</v>
      </c>
      <c r="L48" s="9" t="str">
        <f>'Mise A Jour BDD'!$L$93</f>
        <v>BR</v>
      </c>
      <c r="M48" s="10" t="str">
        <f>'Mise A Jour BDD'!$M$93</f>
        <v>Rio Grande</v>
      </c>
    </row>
    <row r="49" spans="1:14" ht="20.25" customHeight="1" x14ac:dyDescent="0.35">
      <c r="A49" s="5" t="str">
        <f>'Mise A Jour BDD'!$A$94</f>
        <v>Port du Havre</v>
      </c>
      <c r="B49" s="151">
        <f>'Mise A Jour BDD'!$B$94</f>
        <v>875</v>
      </c>
      <c r="C49" s="152">
        <f>'Mise A Jour BDD'!$C$94</f>
        <v>1262</v>
      </c>
      <c r="D49" s="115">
        <f>'Mise A Jour BDD'!D94</f>
        <v>1262</v>
      </c>
      <c r="E49" s="151">
        <f>'Mise A Jour BDD'!$E$94</f>
        <v>0</v>
      </c>
      <c r="F49" s="115">
        <f>'Mise A Jour BDD'!$F$94</f>
        <v>0</v>
      </c>
      <c r="G49" s="151">
        <f>'Mise A Jour BDD'!$G$94</f>
        <v>0</v>
      </c>
      <c r="H49" s="115">
        <f>'Mise A Jour BDD'!$H$94</f>
        <v>0</v>
      </c>
      <c r="I49" s="128">
        <f>'Mise A Jour BDD'!$I$94</f>
        <v>310</v>
      </c>
      <c r="J49" s="119">
        <f>'Mise A Jour BDD'!$A$16*'Mise A Jour BDD'!$J$94</f>
        <v>188.33600000000001</v>
      </c>
      <c r="K49" s="121" t="str">
        <f>'Mise A Jour BDD'!$K$94</f>
        <v>Brezil</v>
      </c>
      <c r="L49" s="9" t="str">
        <f>'Mise A Jour BDD'!$L$94</f>
        <v>BR</v>
      </c>
      <c r="M49" s="10" t="str">
        <f>'Mise A Jour BDD'!$M$94</f>
        <v>Rio Grande</v>
      </c>
    </row>
    <row r="50" spans="1:14" ht="20.25" customHeight="1" x14ac:dyDescent="0.35">
      <c r="A50" s="5" t="str">
        <f>'Mise A Jour BDD'!$A$95</f>
        <v>Port d'Anvers</v>
      </c>
      <c r="B50" s="151">
        <f>'Mise A Jour BDD'!$B$95</f>
        <v>1060</v>
      </c>
      <c r="C50" s="152">
        <f>'Mise A Jour BDD'!$C$95</f>
        <v>1751</v>
      </c>
      <c r="D50" s="115">
        <f>'Mise A Jour BDD'!D95</f>
        <v>1751</v>
      </c>
      <c r="E50" s="151">
        <f>'Mise A Jour BDD'!$E$95</f>
        <v>0</v>
      </c>
      <c r="F50" s="115">
        <f>'Mise A Jour BDD'!$F$95</f>
        <v>0</v>
      </c>
      <c r="G50" s="151">
        <f>'Mise A Jour BDD'!$G$95</f>
        <v>0</v>
      </c>
      <c r="H50" s="115">
        <f>'Mise A Jour BDD'!$H$95</f>
        <v>0</v>
      </c>
      <c r="I50" s="128">
        <f>'Mise A Jour BDD'!$I$95</f>
        <v>0</v>
      </c>
      <c r="J50" s="117">
        <f>'Mise A Jour BDD'!$A$12*'Mise A Jour BDD'!$J$95</f>
        <v>73.935550000000006</v>
      </c>
      <c r="K50" s="121" t="str">
        <f>'Mise A Jour BDD'!$K$95</f>
        <v>Chili</v>
      </c>
      <c r="L50" s="9" t="str">
        <f>'Mise A Jour BDD'!$L$95</f>
        <v>CL</v>
      </c>
      <c r="M50" s="10" t="str">
        <f>'Mise A Jour BDD'!$M$95</f>
        <v>Valparaiso</v>
      </c>
    </row>
    <row r="51" spans="1:14" ht="20.25" customHeight="1" x14ac:dyDescent="0.35">
      <c r="A51" s="5" t="str">
        <f>'Mise A Jour BDD'!$A$96</f>
        <v>Port de Fos Sur Mer</v>
      </c>
      <c r="B51" s="151">
        <f>'Mise A Jour BDD'!$B$96</f>
        <v>1472</v>
      </c>
      <c r="C51" s="152">
        <f>'Mise A Jour BDD'!$C$96</f>
        <v>2531</v>
      </c>
      <c r="D51" s="115">
        <f>'Mise A Jour BDD'!D96</f>
        <v>2531</v>
      </c>
      <c r="E51" s="151">
        <f>'Mise A Jour BDD'!$E$96</f>
        <v>0</v>
      </c>
      <c r="F51" s="115">
        <f>'Mise A Jour BDD'!$F$96</f>
        <v>0</v>
      </c>
      <c r="G51" s="151">
        <f>'Mise A Jour BDD'!$G$96</f>
        <v>0</v>
      </c>
      <c r="H51" s="115">
        <f>'Mise A Jour BDD'!$H$96</f>
        <v>0</v>
      </c>
      <c r="I51" s="128">
        <f>'Mise A Jour BDD'!$I$96</f>
        <v>0</v>
      </c>
      <c r="J51" s="117">
        <f>'Mise A Jour BDD'!$A$12*'Mise A Jour BDD'!$J$96</f>
        <v>73.935550000000006</v>
      </c>
      <c r="K51" s="121" t="str">
        <f>'Mise A Jour BDD'!$K$96</f>
        <v>Chili</v>
      </c>
      <c r="L51" s="9" t="str">
        <f>'Mise A Jour BDD'!$L$96</f>
        <v>CL</v>
      </c>
      <c r="M51" s="10" t="str">
        <f>'Mise A Jour BDD'!$M$96</f>
        <v>Valparaiso</v>
      </c>
    </row>
    <row r="52" spans="1:14" ht="20.25" customHeight="1" x14ac:dyDescent="0.35">
      <c r="A52" s="5" t="str">
        <f>'Mise A Jour BDD'!$A$97</f>
        <v>Port de Rotterdam</v>
      </c>
      <c r="B52" s="151">
        <f>'Mise A Jour BDD'!$B$97</f>
        <v>1075</v>
      </c>
      <c r="C52" s="152">
        <f>'Mise A Jour BDD'!$C$97</f>
        <v>1766</v>
      </c>
      <c r="D52" s="115">
        <f>'Mise A Jour BDD'!D97</f>
        <v>1766</v>
      </c>
      <c r="E52" s="151">
        <f>'Mise A Jour BDD'!$E$97</f>
        <v>0</v>
      </c>
      <c r="F52" s="115">
        <f>'Mise A Jour BDD'!$F$97</f>
        <v>0</v>
      </c>
      <c r="G52" s="151">
        <f>'Mise A Jour BDD'!$G$97</f>
        <v>0</v>
      </c>
      <c r="H52" s="115">
        <f>'Mise A Jour BDD'!$H$97</f>
        <v>0</v>
      </c>
      <c r="I52" s="128">
        <f>'Mise A Jour BDD'!$I$97</f>
        <v>0</v>
      </c>
      <c r="J52" s="117">
        <f>'Mise A Jour BDD'!$A$12*'Mise A Jour BDD'!$J$97</f>
        <v>73.935550000000006</v>
      </c>
      <c r="K52" s="121" t="str">
        <f>'Mise A Jour BDD'!$K$97</f>
        <v>Chili</v>
      </c>
      <c r="L52" s="9" t="str">
        <f>'Mise A Jour BDD'!$L$97</f>
        <v>CL</v>
      </c>
      <c r="M52" s="10" t="str">
        <f>'Mise A Jour BDD'!$M$97</f>
        <v>Valparaiso</v>
      </c>
    </row>
    <row r="53" spans="1:14" ht="20.25" customHeight="1" x14ac:dyDescent="0.35">
      <c r="A53" s="5" t="str">
        <f>'Mise A Jour BDD'!$A$98</f>
        <v>Port du Havre</v>
      </c>
      <c r="B53" s="151">
        <f>'Mise A Jour BDD'!$B$98</f>
        <v>1212</v>
      </c>
      <c r="C53" s="152">
        <f>'Mise A Jour BDD'!$C$98</f>
        <v>1951</v>
      </c>
      <c r="D53" s="115">
        <f>'Mise A Jour BDD'!D98</f>
        <v>1951</v>
      </c>
      <c r="E53" s="151">
        <f>'Mise A Jour BDD'!$E$98</f>
        <v>0</v>
      </c>
      <c r="F53" s="115">
        <f>'Mise A Jour BDD'!$F$98</f>
        <v>0</v>
      </c>
      <c r="G53" s="151">
        <f>'Mise A Jour BDD'!$G$98</f>
        <v>0</v>
      </c>
      <c r="H53" s="115">
        <f>'Mise A Jour BDD'!$H$98</f>
        <v>0</v>
      </c>
      <c r="I53" s="128">
        <f>'Mise A Jour BDD'!$I$98</f>
        <v>0</v>
      </c>
      <c r="J53" s="117">
        <f>'Mise A Jour BDD'!$A$12*'Mise A Jour BDD'!$J$98</f>
        <v>73.935550000000006</v>
      </c>
      <c r="K53" s="121" t="str">
        <f>'Mise A Jour BDD'!$K$98</f>
        <v>Chili</v>
      </c>
      <c r="L53" s="9" t="str">
        <f>'Mise A Jour BDD'!$L$98</f>
        <v>CL</v>
      </c>
      <c r="M53" s="10" t="str">
        <f>'Mise A Jour BDD'!$M$98</f>
        <v>Valparaiso</v>
      </c>
    </row>
    <row r="54" spans="1:14" ht="20.25" customHeight="1" x14ac:dyDescent="0.35">
      <c r="A54" s="5" t="str">
        <f>'Mise A Jour BDD'!$A$99</f>
        <v>Port d'Anvers</v>
      </c>
      <c r="B54" s="151">
        <f>'Mise A Jour BDD'!$B$99</f>
        <v>1499</v>
      </c>
      <c r="C54" s="152">
        <f>'Mise A Jour BDD'!$C$99</f>
        <v>2434</v>
      </c>
      <c r="D54" s="115">
        <f>'Mise A Jour BDD'!D99</f>
        <v>2434</v>
      </c>
      <c r="E54" s="151">
        <f>'Mise A Jour BDD'!$E$99</f>
        <v>0</v>
      </c>
      <c r="F54" s="115">
        <f>'Mise A Jour BDD'!$F$99</f>
        <v>0</v>
      </c>
      <c r="G54" s="151">
        <f>'Mise A Jour BDD'!$G$99</f>
        <v>0</v>
      </c>
      <c r="H54" s="115">
        <f>'Mise A Jour BDD'!$H$99</f>
        <v>0</v>
      </c>
      <c r="I54" s="128">
        <f>'Mise A Jour BDD'!$I$99</f>
        <v>0</v>
      </c>
      <c r="J54" s="117">
        <f>'Mise A Jour BDD'!$A$12*'Mise A Jour BDD'!$J$99</f>
        <v>73.935550000000006</v>
      </c>
      <c r="K54" s="121" t="str">
        <f>'Mise A Jour BDD'!$K$99</f>
        <v>Chili</v>
      </c>
      <c r="L54" s="9" t="str">
        <f>'Mise A Jour BDD'!$L$99</f>
        <v>CL</v>
      </c>
      <c r="M54" s="10" t="str">
        <f>'Mise A Jour BDD'!$M$99</f>
        <v>Iquique</v>
      </c>
    </row>
    <row r="55" spans="1:14" ht="20.25" customHeight="1" x14ac:dyDescent="0.35">
      <c r="A55" s="5" t="str">
        <f>'Mise A Jour BDD'!$A$100</f>
        <v>Port de Fos Sur Mer</v>
      </c>
      <c r="B55" s="151">
        <f>'Mise A Jour BDD'!$B$100</f>
        <v>3347</v>
      </c>
      <c r="C55" s="152">
        <f>'Mise A Jour BDD'!$C$100</f>
        <v>4430</v>
      </c>
      <c r="D55" s="115">
        <f>'Mise A Jour BDD'!D100</f>
        <v>4430</v>
      </c>
      <c r="E55" s="151">
        <f>'Mise A Jour BDD'!$E$100</f>
        <v>3516</v>
      </c>
      <c r="F55" s="115">
        <f>'Mise A Jour BDD'!$F$100</f>
        <v>2333</v>
      </c>
      <c r="G55" s="151">
        <f>'Mise A Jour BDD'!$G$100</f>
        <v>2333</v>
      </c>
      <c r="H55" s="115">
        <f>'Mise A Jour BDD'!$H$100</f>
        <v>3516</v>
      </c>
      <c r="I55" s="128">
        <f>'Mise A Jour BDD'!$I$100</f>
        <v>0</v>
      </c>
      <c r="J55" s="117">
        <f>'Mise A Jour BDD'!$A$12*'Mise A Jour BDD'!$J$100</f>
        <v>73.935550000000006</v>
      </c>
      <c r="K55" s="121" t="str">
        <f>'Mise A Jour BDD'!$K$100</f>
        <v>Chili</v>
      </c>
      <c r="L55" s="9" t="str">
        <f>'Mise A Jour BDD'!$L$100</f>
        <v>CL</v>
      </c>
      <c r="M55" s="10" t="str">
        <f>'Mise A Jour BDD'!$M$100</f>
        <v>Iquique</v>
      </c>
    </row>
    <row r="56" spans="1:14" ht="20.25" customHeight="1" x14ac:dyDescent="0.35">
      <c r="A56" s="5" t="str">
        <f>'Mise A Jour BDD'!$A$101</f>
        <v>Port de Rotterdam</v>
      </c>
      <c r="B56" s="151">
        <f>'Mise A Jour BDD'!$B$101</f>
        <v>1514</v>
      </c>
      <c r="C56" s="152">
        <f>'Mise A Jour BDD'!$C$101</f>
        <v>2449</v>
      </c>
      <c r="D56" s="115">
        <f>'Mise A Jour BDD'!D101</f>
        <v>2449</v>
      </c>
      <c r="E56" s="151">
        <f>'Mise A Jour BDD'!$E$101</f>
        <v>0</v>
      </c>
      <c r="F56" s="115">
        <f>'Mise A Jour BDD'!$F$101</f>
        <v>0</v>
      </c>
      <c r="G56" s="151">
        <f>'Mise A Jour BDD'!$G$101</f>
        <v>0</v>
      </c>
      <c r="H56" s="115">
        <f>'Mise A Jour BDD'!$H$101</f>
        <v>0</v>
      </c>
      <c r="I56" s="128">
        <f>'Mise A Jour BDD'!$I$101</f>
        <v>0</v>
      </c>
      <c r="J56" s="117">
        <f>'Mise A Jour BDD'!$A$12*'Mise A Jour BDD'!$J$101</f>
        <v>73.935550000000006</v>
      </c>
      <c r="K56" s="121" t="str">
        <f>'Mise A Jour BDD'!$K$101</f>
        <v>Chili</v>
      </c>
      <c r="L56" s="9" t="str">
        <f>'Mise A Jour BDD'!$L$101</f>
        <v>CL</v>
      </c>
      <c r="M56" s="10" t="str">
        <f>'Mise A Jour BDD'!$M$101</f>
        <v>Iquique</v>
      </c>
    </row>
    <row r="57" spans="1:14" ht="20.25" customHeight="1" x14ac:dyDescent="0.35">
      <c r="A57" s="5" t="str">
        <f>'Mise A Jour BDD'!$A$102</f>
        <v>Port du Havre</v>
      </c>
      <c r="B57" s="151">
        <f>'Mise A Jour BDD'!$B$102</f>
        <v>1504</v>
      </c>
      <c r="C57" s="152">
        <f>'Mise A Jour BDD'!$C$102</f>
        <v>2439</v>
      </c>
      <c r="D57" s="115">
        <f>'Mise A Jour BDD'!D102</f>
        <v>2439</v>
      </c>
      <c r="E57" s="151">
        <f>'Mise A Jour BDD'!$E$102</f>
        <v>0</v>
      </c>
      <c r="F57" s="115">
        <f>'Mise A Jour BDD'!$F$102</f>
        <v>0</v>
      </c>
      <c r="G57" s="151">
        <f>'Mise A Jour BDD'!$G$102</f>
        <v>0</v>
      </c>
      <c r="H57" s="115">
        <f>'Mise A Jour BDD'!$H$102</f>
        <v>0</v>
      </c>
      <c r="I57" s="128">
        <f>'Mise A Jour BDD'!$I$102</f>
        <v>0</v>
      </c>
      <c r="J57" s="117">
        <f>'Mise A Jour BDD'!$A$12*'Mise A Jour BDD'!$J$102</f>
        <v>73.935550000000006</v>
      </c>
      <c r="K57" s="121" t="str">
        <f>'Mise A Jour BDD'!$K$102</f>
        <v>Chili</v>
      </c>
      <c r="L57" s="9" t="str">
        <f>'Mise A Jour BDD'!$L$102</f>
        <v>CL</v>
      </c>
      <c r="M57" s="10" t="str">
        <f>'Mise A Jour BDD'!$M$102</f>
        <v>Iquique</v>
      </c>
    </row>
    <row r="58" spans="1:14" ht="20.25" customHeight="1" x14ac:dyDescent="0.35">
      <c r="A58" s="5" t="str">
        <f>'Mise A Jour BDD'!$A$103</f>
        <v>Port d'Anvers</v>
      </c>
      <c r="B58" s="168">
        <f>'Mise A Jour BDD'!$A$12*'Mise A Jour BDD'!$B$103</f>
        <v>862.00153</v>
      </c>
      <c r="C58" s="169">
        <f>'Mise A Jour BDD'!$A$12*'Mise A Jour BDD'!$C$103</f>
        <v>1097.7254599999999</v>
      </c>
      <c r="D58" s="170">
        <f>'Mise A Jour BDD'!$A$12*'Mise A Jour BDD'!$D$103</f>
        <v>1750.0979600000001</v>
      </c>
      <c r="E58" s="168">
        <f>'Mise A Jour BDD'!$A$12*'Mise A Jour BDD'!$E$103</f>
        <v>0</v>
      </c>
      <c r="F58" s="170">
        <f>'Mise A Jour BDD'!$A$12*'Mise A Jour BDD'!$F$103</f>
        <v>0</v>
      </c>
      <c r="G58" s="168">
        <f>'Mise A Jour BDD'!$A$12*'Mise A Jour BDD'!$G$103</f>
        <v>0</v>
      </c>
      <c r="H58" s="170">
        <f>'Mise A Jour BDD'!$A$12*'Mise A Jour BDD'!$H$103</f>
        <v>0</v>
      </c>
      <c r="I58" s="129">
        <f>'Mise A Jour BDD'!$I$103*'Mise A Jour BDD'!$A$34</f>
        <v>45.6</v>
      </c>
      <c r="J58" s="119">
        <f>'Mise A Jour BDD'!$A$34*'Mise A Jour BDD'!$J$103</f>
        <v>307.8</v>
      </c>
      <c r="K58" s="121" t="str">
        <f>'Mise A Jour BDD'!$K$103</f>
        <v>Chine</v>
      </c>
      <c r="L58" s="9" t="str">
        <f>'Mise A Jour BDD'!$L$103</f>
        <v>HK</v>
      </c>
      <c r="M58" s="10" t="str">
        <f>'Mise A Jour BDD'!$M$103</f>
        <v>Hong Kong</v>
      </c>
      <c r="N58" s="171"/>
    </row>
    <row r="59" spans="1:14" ht="20.25" customHeight="1" x14ac:dyDescent="0.35">
      <c r="A59" s="5" t="str">
        <f>'Mise A Jour BDD'!$A$104</f>
        <v>Port de Fos Sur Mer</v>
      </c>
      <c r="B59" s="168">
        <f>'Mise A Jour BDD'!$A$12*'Mise A Jour BDD'!$B$104</f>
        <v>714.13043000000005</v>
      </c>
      <c r="C59" s="169">
        <f>'Mise A Jour BDD'!$A$12*'Mise A Jour BDD'!$C$104</f>
        <v>820.24968999999999</v>
      </c>
      <c r="D59" s="170">
        <f>'Mise A Jour BDD'!$A$12*'Mise A Jour BDD'!$D$104</f>
        <v>820.24968999999999</v>
      </c>
      <c r="E59" s="168">
        <f>'Mise A Jour BDD'!$A$12*'Mise A Jour BDD'!$E$104</f>
        <v>0</v>
      </c>
      <c r="F59" s="170">
        <f>'Mise A Jour BDD'!$A$12*'Mise A Jour BDD'!$F$104</f>
        <v>0</v>
      </c>
      <c r="G59" s="168">
        <f>'Mise A Jour BDD'!$A$12*'Mise A Jour BDD'!$G$104</f>
        <v>0</v>
      </c>
      <c r="H59" s="170">
        <f>'Mise A Jour BDD'!$A$12*'Mise A Jour BDD'!$H$104</f>
        <v>0</v>
      </c>
      <c r="I59" s="129">
        <f>'Mise A Jour BDD'!$I$104*'Mise A Jour BDD'!$A$34</f>
        <v>45.6</v>
      </c>
      <c r="J59" s="119">
        <f>'Mise A Jour BDD'!$A$34*'Mise A Jour BDD'!$J$104</f>
        <v>307.8</v>
      </c>
      <c r="K59" s="121" t="str">
        <f>'Mise A Jour BDD'!$K$104</f>
        <v>Chine</v>
      </c>
      <c r="L59" s="9" t="str">
        <f>'Mise A Jour BDD'!$L$104</f>
        <v>HK</v>
      </c>
      <c r="M59" s="10" t="str">
        <f>'Mise A Jour BDD'!$M$104</f>
        <v>Hong Kong</v>
      </c>
      <c r="N59" s="171"/>
    </row>
    <row r="60" spans="1:14" ht="20.25" customHeight="1" x14ac:dyDescent="0.35">
      <c r="A60" s="5" t="str">
        <f>'Mise A Jour BDD'!$A$105</f>
        <v>Port de Rotterdam</v>
      </c>
      <c r="B60" s="168">
        <f>'Mise A Jour BDD'!$A$12*'Mise A Jour BDD'!$B$105</f>
        <v>876.78863999999999</v>
      </c>
      <c r="C60" s="169">
        <f>'Mise A Jour BDD'!$A$12*'Mise A Jour BDD'!$C$105</f>
        <v>1113.3824</v>
      </c>
      <c r="D60" s="170">
        <f>'Mise A Jour BDD'!$A$12*'Mise A Jour BDD'!$D$105</f>
        <v>1113.3824</v>
      </c>
      <c r="E60" s="168">
        <f>'Mise A Jour BDD'!$A$12*'Mise A Jour BDD'!$E$105</f>
        <v>0</v>
      </c>
      <c r="F60" s="170">
        <f>'Mise A Jour BDD'!$A$12*'Mise A Jour BDD'!$F$105</f>
        <v>0</v>
      </c>
      <c r="G60" s="168">
        <f>'Mise A Jour BDD'!$A$12*'Mise A Jour BDD'!$G$105</f>
        <v>0</v>
      </c>
      <c r="H60" s="170">
        <f>'Mise A Jour BDD'!$A$12*'Mise A Jour BDD'!$H$105</f>
        <v>0</v>
      </c>
      <c r="I60" s="129">
        <f>'Mise A Jour BDD'!$I$105*'Mise A Jour BDD'!$A$34</f>
        <v>45.6</v>
      </c>
      <c r="J60" s="119">
        <f>'Mise A Jour BDD'!$A$34*'Mise A Jour BDD'!$J$105</f>
        <v>307.8</v>
      </c>
      <c r="K60" s="121" t="str">
        <f>'Mise A Jour BDD'!$K$105</f>
        <v>Chine</v>
      </c>
      <c r="L60" s="9" t="str">
        <f>'Mise A Jour BDD'!$L$105</f>
        <v>HK</v>
      </c>
      <c r="M60" s="10" t="str">
        <f>'Mise A Jour BDD'!$M$105</f>
        <v>Hong Kong</v>
      </c>
      <c r="N60" s="171"/>
    </row>
    <row r="61" spans="1:14" ht="20.25" customHeight="1" x14ac:dyDescent="0.35">
      <c r="A61" s="5" t="str">
        <f>'Mise A Jour BDD'!$A$106</f>
        <v>Port du Havre</v>
      </c>
      <c r="B61" s="168">
        <f>'Mise A Jour BDD'!$A$12*'Mise A Jour BDD'!$B$106</f>
        <v>866.35068000000001</v>
      </c>
      <c r="C61" s="169">
        <f>'Mise A Jour BDD'!$A$12*'Mise A Jour BDD'!$C$106</f>
        <v>1102.94444</v>
      </c>
      <c r="D61" s="170">
        <f>'Mise A Jour BDD'!$A$12*'Mise A Jour BDD'!$D$106</f>
        <v>1102.94444</v>
      </c>
      <c r="E61" s="168">
        <f>'Mise A Jour BDD'!$A$12*'Mise A Jour BDD'!$E$106</f>
        <v>0</v>
      </c>
      <c r="F61" s="170">
        <f>'Mise A Jour BDD'!$A$12*'Mise A Jour BDD'!$F$106</f>
        <v>0</v>
      </c>
      <c r="G61" s="168">
        <f>'Mise A Jour BDD'!$A$12*'Mise A Jour BDD'!$G$106</f>
        <v>0</v>
      </c>
      <c r="H61" s="170">
        <f>'Mise A Jour BDD'!$A$12*'Mise A Jour BDD'!$H$106</f>
        <v>0</v>
      </c>
      <c r="I61" s="129">
        <f>'Mise A Jour BDD'!$I$106*'Mise A Jour BDD'!$A$34</f>
        <v>45.6</v>
      </c>
      <c r="J61" s="119">
        <f>'Mise A Jour BDD'!$A$34*'Mise A Jour BDD'!$J$106</f>
        <v>307.8</v>
      </c>
      <c r="K61" s="121" t="str">
        <f>'Mise A Jour BDD'!$K$106</f>
        <v>Chine</v>
      </c>
      <c r="L61" s="9" t="str">
        <f>'Mise A Jour BDD'!$L$106</f>
        <v>HK</v>
      </c>
      <c r="M61" s="10" t="str">
        <f>'Mise A Jour BDD'!$M$106</f>
        <v>Hong Kong</v>
      </c>
      <c r="N61" s="171"/>
    </row>
    <row r="62" spans="1:14" ht="20.25" customHeight="1" x14ac:dyDescent="0.35">
      <c r="A62" s="5" t="str">
        <f>'Mise A Jour BDD'!$A$107</f>
        <v>Port d'Anvers</v>
      </c>
      <c r="B62" s="168">
        <f>'Mise A Jour BDD'!$A$12*'Mise A Jour BDD'!$B$107</f>
        <v>721.08906999999999</v>
      </c>
      <c r="C62" s="169">
        <f>'Mise A Jour BDD'!$A$12*'Mise A Jour BDD'!$C$107</f>
        <v>922.01980000000003</v>
      </c>
      <c r="D62" s="170">
        <f>'Mise A Jour BDD'!$A$12*'Mise A Jour BDD'!$D$107</f>
        <v>1574.3923</v>
      </c>
      <c r="E62" s="168">
        <f>'Mise A Jour BDD'!$A$12*'Mise A Jour BDD'!$E$107</f>
        <v>0</v>
      </c>
      <c r="F62" s="170">
        <f>'Mise A Jour BDD'!$A$12*'Mise A Jour BDD'!$F$107</f>
        <v>0</v>
      </c>
      <c r="G62" s="168">
        <f>'Mise A Jour BDD'!$A$12*'Mise A Jour BDD'!$G$107</f>
        <v>0</v>
      </c>
      <c r="H62" s="170">
        <f>'Mise A Jour BDD'!$A$12*'Mise A Jour BDD'!$H$107</f>
        <v>0</v>
      </c>
      <c r="I62" s="129">
        <f>'Mise A Jour BDD'!$A$18*'Mise A Jour BDD'!$I$107</f>
        <v>61.514999999999993</v>
      </c>
      <c r="J62" s="119">
        <f>'Mise A Jour BDD'!$A$18*'Mise A Jour BDD'!$J$107</f>
        <v>136.69999999999999</v>
      </c>
      <c r="K62" s="121" t="str">
        <f>'Mise A Jour BDD'!$K$107</f>
        <v>Chine</v>
      </c>
      <c r="L62" s="9" t="str">
        <f>'Mise A Jour BDD'!$L$107</f>
        <v>CN</v>
      </c>
      <c r="M62" s="10" t="str">
        <f>'Mise A Jour BDD'!$M$107</f>
        <v>Shanghai</v>
      </c>
      <c r="N62" s="171"/>
    </row>
    <row r="63" spans="1:14" ht="20.25" customHeight="1" x14ac:dyDescent="0.35">
      <c r="A63" s="5" t="str">
        <f>'Mise A Jour BDD'!$A$108</f>
        <v>Port de Fos Sur Mer</v>
      </c>
      <c r="B63" s="168">
        <f>'Mise A Jour BDD'!$A$12*'Mise A Jour BDD'!$B$108</f>
        <v>574.08780000000002</v>
      </c>
      <c r="C63" s="169">
        <f>'Mise A Jour BDD'!$A$12*'Mise A Jour BDD'!$C$108</f>
        <v>644.54403000000002</v>
      </c>
      <c r="D63" s="170">
        <f>'Mise A Jour BDD'!$A$12*'Mise A Jour BDD'!$D$108</f>
        <v>644.54403000000002</v>
      </c>
      <c r="E63" s="168">
        <f>'Mise A Jour BDD'!$A$12*'Mise A Jour BDD'!$E$108</f>
        <v>0</v>
      </c>
      <c r="F63" s="170">
        <f>'Mise A Jour BDD'!$A$12*'Mise A Jour BDD'!$F$108</f>
        <v>0</v>
      </c>
      <c r="G63" s="168">
        <f>'Mise A Jour BDD'!$A$12*'Mise A Jour BDD'!$G$108</f>
        <v>0</v>
      </c>
      <c r="H63" s="170">
        <f>'Mise A Jour BDD'!$A$12*'Mise A Jour BDD'!$H$108</f>
        <v>0</v>
      </c>
      <c r="I63" s="129">
        <f>'Mise A Jour BDD'!$A$18*'Mise A Jour BDD'!$I$108</f>
        <v>61.514999999999993</v>
      </c>
      <c r="J63" s="119">
        <f>'Mise A Jour BDD'!$A$18*'Mise A Jour BDD'!$J$108</f>
        <v>136.69999999999999</v>
      </c>
      <c r="K63" s="121" t="str">
        <f>'Mise A Jour BDD'!$K$108</f>
        <v>Chine</v>
      </c>
      <c r="L63" s="9" t="str">
        <f>'Mise A Jour BDD'!$L$108</f>
        <v>CN</v>
      </c>
      <c r="M63" s="10" t="str">
        <f>'Mise A Jour BDD'!$M$108</f>
        <v>Shanghai</v>
      </c>
      <c r="N63" s="171"/>
    </row>
    <row r="64" spans="1:14" ht="20.25" customHeight="1" x14ac:dyDescent="0.35">
      <c r="A64" s="5" t="str">
        <f>'Mise A Jour BDD'!$A$109</f>
        <v>Port de Rotterdam</v>
      </c>
      <c r="B64" s="168">
        <f>'Mise A Jour BDD'!$A$12*'Mise A Jour BDD'!$B$109</f>
        <v>735.87617999999998</v>
      </c>
      <c r="C64" s="169">
        <f>'Mise A Jour BDD'!$A$12*'Mise A Jour BDD'!$C$109</f>
        <v>937.67674</v>
      </c>
      <c r="D64" s="170">
        <f>'Mise A Jour BDD'!$A$12*'Mise A Jour BDD'!$D$109</f>
        <v>937.67674</v>
      </c>
      <c r="E64" s="168">
        <f>'Mise A Jour BDD'!$A$12*'Mise A Jour BDD'!$E$109</f>
        <v>0</v>
      </c>
      <c r="F64" s="170">
        <f>'Mise A Jour BDD'!$A$12*'Mise A Jour BDD'!$F$109</f>
        <v>0</v>
      </c>
      <c r="G64" s="168">
        <f>'Mise A Jour BDD'!$A$12*'Mise A Jour BDD'!$G$109</f>
        <v>0</v>
      </c>
      <c r="H64" s="170">
        <f>'Mise A Jour BDD'!$A$12*'Mise A Jour BDD'!$H$109</f>
        <v>0</v>
      </c>
      <c r="I64" s="129">
        <f>'Mise A Jour BDD'!$A$18*'Mise A Jour BDD'!$I$109</f>
        <v>61.514999999999993</v>
      </c>
      <c r="J64" s="119">
        <f>'Mise A Jour BDD'!$A$18*'Mise A Jour BDD'!$J$109</f>
        <v>136.69999999999999</v>
      </c>
      <c r="K64" s="121" t="str">
        <f>'Mise A Jour BDD'!$K$109</f>
        <v>Chine</v>
      </c>
      <c r="L64" s="9" t="str">
        <f>'Mise A Jour BDD'!$L$109</f>
        <v>CN</v>
      </c>
      <c r="M64" s="10" t="str">
        <f>'Mise A Jour BDD'!$M$109</f>
        <v>Shanghai</v>
      </c>
      <c r="N64" s="171"/>
    </row>
    <row r="65" spans="1:14" ht="20.25" customHeight="1" x14ac:dyDescent="0.35">
      <c r="A65" s="5" t="str">
        <f>'Mise A Jour BDD'!$A$110</f>
        <v>Port du Havre</v>
      </c>
      <c r="B65" s="168">
        <f>'Mise A Jour BDD'!$A$12*'Mise A Jour BDD'!$B$110</f>
        <v>726.30804999999998</v>
      </c>
      <c r="C65" s="169">
        <f>'Mise A Jour BDD'!$A$12*'Mise A Jour BDD'!$C$110</f>
        <v>927.23878000000002</v>
      </c>
      <c r="D65" s="170">
        <f>'Mise A Jour BDD'!$A$12*'Mise A Jour BDD'!$D$110</f>
        <v>927.23878000000002</v>
      </c>
      <c r="E65" s="168">
        <f>'Mise A Jour BDD'!$A$12*'Mise A Jour BDD'!$E$110</f>
        <v>0</v>
      </c>
      <c r="F65" s="170">
        <f>'Mise A Jour BDD'!$A$12*'Mise A Jour BDD'!$F$110</f>
        <v>0</v>
      </c>
      <c r="G65" s="168">
        <f>'Mise A Jour BDD'!$A$12*'Mise A Jour BDD'!$G$110</f>
        <v>0</v>
      </c>
      <c r="H65" s="170">
        <f>'Mise A Jour BDD'!$A$12*'Mise A Jour BDD'!$H$110</f>
        <v>0</v>
      </c>
      <c r="I65" s="129">
        <f>'Mise A Jour BDD'!$A$18*'Mise A Jour BDD'!$I$110</f>
        <v>61.514999999999993</v>
      </c>
      <c r="J65" s="119">
        <f>'Mise A Jour BDD'!$A$18*'Mise A Jour BDD'!$J$110</f>
        <v>136.69999999999999</v>
      </c>
      <c r="K65" s="121" t="str">
        <f>'Mise A Jour BDD'!$K$110</f>
        <v>Chine</v>
      </c>
      <c r="L65" s="9" t="str">
        <f>'Mise A Jour BDD'!$L$110</f>
        <v>CN</v>
      </c>
      <c r="M65" s="10" t="str">
        <f>'Mise A Jour BDD'!$M$110</f>
        <v>Shanghai</v>
      </c>
      <c r="N65" s="171"/>
    </row>
    <row r="66" spans="1:14" ht="20.25" customHeight="1" x14ac:dyDescent="0.35">
      <c r="A66" s="5" t="str">
        <f>'Mise A Jour BDD'!$A$111</f>
        <v>Port d'Anvers</v>
      </c>
      <c r="B66" s="168">
        <f>'Mise A Jour BDD'!$A$12*'Mise A Jour BDD'!$B$111</f>
        <v>715.00026000000003</v>
      </c>
      <c r="C66" s="169">
        <f>'Mise A Jour BDD'!$A$12*'Mise A Jour BDD'!$C$111</f>
        <v>911.58183999999994</v>
      </c>
      <c r="D66" s="170">
        <f>'Mise A Jour BDD'!$A$12*'Mise A Jour BDD'!$D$111</f>
        <v>1563.95434</v>
      </c>
      <c r="E66" s="168">
        <f>'Mise A Jour BDD'!$A$12*'Mise A Jour BDD'!$E$111</f>
        <v>0</v>
      </c>
      <c r="F66" s="170">
        <f>'Mise A Jour BDD'!$A$12*'Mise A Jour BDD'!$F$111</f>
        <v>0</v>
      </c>
      <c r="G66" s="168">
        <f>'Mise A Jour BDD'!$A$12*'Mise A Jour BDD'!$G$111</f>
        <v>0</v>
      </c>
      <c r="H66" s="170">
        <f>'Mise A Jour BDD'!$A$12*'Mise A Jour BDD'!$H$111</f>
        <v>0</v>
      </c>
      <c r="I66" s="129">
        <f>'Mise A Jour BDD'!$A$18*'Mise A Jour BDD'!$I$111</f>
        <v>61.514999999999993</v>
      </c>
      <c r="J66" s="119">
        <f>'Mise A Jour BDD'!$A$18*'Mise A Jour BDD'!$J$111</f>
        <v>136.69999999999999</v>
      </c>
      <c r="K66" s="121" t="str">
        <f>'Mise A Jour BDD'!$K$111</f>
        <v>Chine</v>
      </c>
      <c r="L66" s="9" t="str">
        <f>'Mise A Jour BDD'!$L$111</f>
        <v>CN</v>
      </c>
      <c r="M66" s="10" t="str">
        <f>'Mise A Jour BDD'!$M$111</f>
        <v>Qingdao</v>
      </c>
      <c r="N66" s="171"/>
    </row>
    <row r="67" spans="1:14" ht="20.25" customHeight="1" x14ac:dyDescent="0.35">
      <c r="A67" s="5" t="str">
        <f>'Mise A Jour BDD'!$A$112</f>
        <v>Port de Fos Sur Mer</v>
      </c>
      <c r="B67" s="168">
        <f>'Mise A Jour BDD'!$A$12*'Mise A Jour BDD'!$B$112</f>
        <v>577.56712000000005</v>
      </c>
      <c r="C67" s="169">
        <f>'Mise A Jour BDD'!$A$12*'Mise A Jour BDD'!$C$112</f>
        <v>648.89318000000003</v>
      </c>
      <c r="D67" s="170">
        <f>'Mise A Jour BDD'!$A$12*'Mise A Jour BDD'!$D$112</f>
        <v>648.89318000000003</v>
      </c>
      <c r="E67" s="168">
        <f>'Mise A Jour BDD'!$A$12*'Mise A Jour BDD'!$E$112</f>
        <v>0</v>
      </c>
      <c r="F67" s="170">
        <f>'Mise A Jour BDD'!$A$12*'Mise A Jour BDD'!$F$112</f>
        <v>0</v>
      </c>
      <c r="G67" s="168">
        <f>'Mise A Jour BDD'!$A$12*'Mise A Jour BDD'!$G$112</f>
        <v>0</v>
      </c>
      <c r="H67" s="170">
        <f>'Mise A Jour BDD'!$A$12*'Mise A Jour BDD'!$H$112</f>
        <v>0</v>
      </c>
      <c r="I67" s="129">
        <f>'Mise A Jour BDD'!$A$18*'Mise A Jour BDD'!$I$112</f>
        <v>61.514999999999993</v>
      </c>
      <c r="J67" s="119">
        <f>'Mise A Jour BDD'!$A$18*'Mise A Jour BDD'!$J$112</f>
        <v>136.69999999999999</v>
      </c>
      <c r="K67" s="121" t="str">
        <f>'Mise A Jour BDD'!$K$112</f>
        <v>Chine</v>
      </c>
      <c r="L67" s="9" t="str">
        <f>'Mise A Jour BDD'!$L$112</f>
        <v>CN</v>
      </c>
      <c r="M67" s="10" t="str">
        <f>'Mise A Jour BDD'!$M$112</f>
        <v>Qingdao</v>
      </c>
      <c r="N67" s="171"/>
    </row>
    <row r="68" spans="1:14" ht="20.25" customHeight="1" x14ac:dyDescent="0.35">
      <c r="A68" s="5" t="str">
        <f>'Mise A Jour BDD'!$A$113</f>
        <v>Port de Rotterdam</v>
      </c>
      <c r="B68" s="168">
        <f>'Mise A Jour BDD'!$A$12*'Mise A Jour BDD'!$B$113</f>
        <v>729.78737000000001</v>
      </c>
      <c r="C68" s="169">
        <f>'Mise A Jour BDD'!$A$12*'Mise A Jour BDD'!$C$113</f>
        <v>926.36895000000004</v>
      </c>
      <c r="D68" s="170">
        <f>'Mise A Jour BDD'!$A$12*'Mise A Jour BDD'!$D$113</f>
        <v>926.36895000000004</v>
      </c>
      <c r="E68" s="168">
        <f>'Mise A Jour BDD'!$A$12*'Mise A Jour BDD'!$E$113</f>
        <v>0</v>
      </c>
      <c r="F68" s="170">
        <f>'Mise A Jour BDD'!$A$12*'Mise A Jour BDD'!$F$113</f>
        <v>0</v>
      </c>
      <c r="G68" s="168">
        <f>'Mise A Jour BDD'!$A$12*'Mise A Jour BDD'!$G$113</f>
        <v>0</v>
      </c>
      <c r="H68" s="170">
        <f>'Mise A Jour BDD'!$A$12*'Mise A Jour BDD'!$H$113</f>
        <v>0</v>
      </c>
      <c r="I68" s="129">
        <f>'Mise A Jour BDD'!$A$18*'Mise A Jour BDD'!$I$113</f>
        <v>61.514999999999993</v>
      </c>
      <c r="J68" s="119">
        <f>'Mise A Jour BDD'!$A$18*'Mise A Jour BDD'!$J$113</f>
        <v>136.69999999999999</v>
      </c>
      <c r="K68" s="121" t="str">
        <f>'Mise A Jour BDD'!$K$113</f>
        <v>Chine</v>
      </c>
      <c r="L68" s="9" t="str">
        <f>'Mise A Jour BDD'!$L$113</f>
        <v>CN</v>
      </c>
      <c r="M68" s="10" t="str">
        <f>'Mise A Jour BDD'!$M$113</f>
        <v>Qingdao</v>
      </c>
      <c r="N68" s="171"/>
    </row>
    <row r="69" spans="1:14" ht="20.25" customHeight="1" x14ac:dyDescent="0.35">
      <c r="A69" s="5" t="str">
        <f>'Mise A Jour BDD'!$A$114</f>
        <v>Port du Havre</v>
      </c>
      <c r="B69" s="168">
        <f>'Mise A Jour BDD'!$A$12*'Mise A Jour BDD'!$B$114</f>
        <v>717.60974999999996</v>
      </c>
      <c r="C69" s="169">
        <f>'Mise A Jour BDD'!$A$12*'Mise A Jour BDD'!$C$114</f>
        <v>916.80082000000004</v>
      </c>
      <c r="D69" s="170">
        <f>'Mise A Jour BDD'!$A$12*'Mise A Jour BDD'!$D$114</f>
        <v>916.80082000000004</v>
      </c>
      <c r="E69" s="168">
        <f>'Mise A Jour BDD'!$A$12*'Mise A Jour BDD'!$E$114</f>
        <v>0</v>
      </c>
      <c r="F69" s="170">
        <f>'Mise A Jour BDD'!$A$12*'Mise A Jour BDD'!$F$114</f>
        <v>0</v>
      </c>
      <c r="G69" s="168">
        <f>'Mise A Jour BDD'!$A$12*'Mise A Jour BDD'!$G$114</f>
        <v>0</v>
      </c>
      <c r="H69" s="170">
        <f>'Mise A Jour BDD'!$A$12*'Mise A Jour BDD'!$H$114</f>
        <v>0</v>
      </c>
      <c r="I69" s="129">
        <f>'Mise A Jour BDD'!$A$18*'Mise A Jour BDD'!$I$114</f>
        <v>61.514999999999993</v>
      </c>
      <c r="J69" s="119">
        <f>'Mise A Jour BDD'!$A$18*'Mise A Jour BDD'!$J$114</f>
        <v>136.69999999999999</v>
      </c>
      <c r="K69" s="121" t="str">
        <f>'Mise A Jour BDD'!$K$114</f>
        <v>Chine</v>
      </c>
      <c r="L69" s="9" t="str">
        <f>'Mise A Jour BDD'!$L$114</f>
        <v>CN</v>
      </c>
      <c r="M69" s="10" t="str">
        <f>'Mise A Jour BDD'!$M$114</f>
        <v>Qingdao</v>
      </c>
      <c r="N69" s="171"/>
    </row>
    <row r="70" spans="1:14" ht="20.25" customHeight="1" x14ac:dyDescent="0.35">
      <c r="A70" s="5" t="str">
        <f>'Mise A Jour BDD'!$A$115</f>
        <v>Port d'Anvers</v>
      </c>
      <c r="B70" s="168">
        <f>'Mise A Jour BDD'!$A$12*'Mise A Jour BDD'!$B$115</f>
        <v>719.34941000000003</v>
      </c>
      <c r="C70" s="169">
        <f>'Mise A Jour BDD'!$A$12*'Mise A Jour BDD'!$C$115</f>
        <v>918.54048</v>
      </c>
      <c r="D70" s="170">
        <f>'Mise A Jour BDD'!$A$12*'Mise A Jour BDD'!$D$115</f>
        <v>1570.9129800000001</v>
      </c>
      <c r="E70" s="168">
        <f>'Mise A Jour BDD'!$A$12*'Mise A Jour BDD'!$E$115</f>
        <v>0</v>
      </c>
      <c r="F70" s="170">
        <f>'Mise A Jour BDD'!$A$12*'Mise A Jour BDD'!$F$115</f>
        <v>0</v>
      </c>
      <c r="G70" s="168">
        <f>'Mise A Jour BDD'!$A$12*'Mise A Jour BDD'!$G$115</f>
        <v>0</v>
      </c>
      <c r="H70" s="170">
        <f>'Mise A Jour BDD'!$A$12*'Mise A Jour BDD'!$H$115</f>
        <v>0</v>
      </c>
      <c r="I70" s="129">
        <f>'Mise A Jour BDD'!$A$18*'Mise A Jour BDD'!$I$115</f>
        <v>61.514999999999993</v>
      </c>
      <c r="J70" s="119">
        <f>'Mise A Jour BDD'!$A$18*'Mise A Jour BDD'!$J$115</f>
        <v>136.69999999999999</v>
      </c>
      <c r="K70" s="121" t="str">
        <f>'Mise A Jour BDD'!$K$115</f>
        <v>Chine</v>
      </c>
      <c r="L70" s="9" t="str">
        <f>'Mise A Jour BDD'!$L$115</f>
        <v>CN</v>
      </c>
      <c r="M70" s="10" t="str">
        <f>'Mise A Jour BDD'!$M$115</f>
        <v>Dalian</v>
      </c>
      <c r="N70" s="171"/>
    </row>
    <row r="71" spans="1:14" ht="20.25" customHeight="1" x14ac:dyDescent="0.35">
      <c r="A71" s="5" t="str">
        <f>'Mise A Jour BDD'!$A$116</f>
        <v>Port de Fos Sur Mer</v>
      </c>
      <c r="B71" s="168">
        <f>'Mise A Jour BDD'!$A$12*'Mise A Jour BDD'!$B$116</f>
        <v>571.47830999999996</v>
      </c>
      <c r="C71" s="169">
        <f>'Mise A Jour BDD'!$A$12*'Mise A Jour BDD'!$C$116</f>
        <v>641.06470999999999</v>
      </c>
      <c r="D71" s="170">
        <f>'Mise A Jour BDD'!$A$12*'Mise A Jour BDD'!$D$116</f>
        <v>641.06470999999999</v>
      </c>
      <c r="E71" s="168">
        <f>'Mise A Jour BDD'!$A$12*'Mise A Jour BDD'!$E$116</f>
        <v>0</v>
      </c>
      <c r="F71" s="170">
        <f>'Mise A Jour BDD'!$A$12*'Mise A Jour BDD'!$F$116</f>
        <v>0</v>
      </c>
      <c r="G71" s="168">
        <f>'Mise A Jour BDD'!$A$12*'Mise A Jour BDD'!$G$116</f>
        <v>0</v>
      </c>
      <c r="H71" s="170">
        <f>'Mise A Jour BDD'!$A$12*'Mise A Jour BDD'!$H$116</f>
        <v>0</v>
      </c>
      <c r="I71" s="129">
        <f>'Mise A Jour BDD'!$A$18*'Mise A Jour BDD'!$I$116</f>
        <v>61.514999999999993</v>
      </c>
      <c r="J71" s="119">
        <f>'Mise A Jour BDD'!$A$18*'Mise A Jour BDD'!$J$116</f>
        <v>136.69999999999999</v>
      </c>
      <c r="K71" s="121" t="str">
        <f>'Mise A Jour BDD'!$K$116</f>
        <v>Chine</v>
      </c>
      <c r="L71" s="9" t="str">
        <f>'Mise A Jour BDD'!$L$116</f>
        <v>CN</v>
      </c>
      <c r="M71" s="10" t="str">
        <f>'Mise A Jour BDD'!$M$116</f>
        <v>Dalian</v>
      </c>
      <c r="N71" s="171"/>
    </row>
    <row r="72" spans="1:14" ht="20.25" customHeight="1" x14ac:dyDescent="0.35">
      <c r="A72" s="5" t="str">
        <f>'Mise A Jour BDD'!$A$117</f>
        <v>Port de Rotterdam</v>
      </c>
      <c r="B72" s="168">
        <f>'Mise A Jour BDD'!$A$12*'Mise A Jour BDD'!$B$117</f>
        <v>734.13652000000002</v>
      </c>
      <c r="C72" s="169">
        <f>'Mise A Jour BDD'!$A$12*'Mise A Jour BDD'!$C$117</f>
        <v>934.19741999999997</v>
      </c>
      <c r="D72" s="170">
        <f>'Mise A Jour BDD'!$A$12*'Mise A Jour BDD'!$D$117</f>
        <v>934.19741999999997</v>
      </c>
      <c r="E72" s="168">
        <f>'Mise A Jour BDD'!$A$12*'Mise A Jour BDD'!$E$117</f>
        <v>0</v>
      </c>
      <c r="F72" s="170">
        <f>'Mise A Jour BDD'!$A$12*'Mise A Jour BDD'!$F$117</f>
        <v>0</v>
      </c>
      <c r="G72" s="168">
        <f>'Mise A Jour BDD'!$A$12*'Mise A Jour BDD'!$G$117</f>
        <v>0</v>
      </c>
      <c r="H72" s="170">
        <f>'Mise A Jour BDD'!$A$12*'Mise A Jour BDD'!$H$117</f>
        <v>0</v>
      </c>
      <c r="I72" s="129">
        <f>'Mise A Jour BDD'!$A$18*'Mise A Jour BDD'!$I$117</f>
        <v>61.514999999999993</v>
      </c>
      <c r="J72" s="119">
        <f>'Mise A Jour BDD'!$A$18*'Mise A Jour BDD'!$J$117</f>
        <v>136.69999999999999</v>
      </c>
      <c r="K72" s="121" t="str">
        <f>'Mise A Jour BDD'!$K$117</f>
        <v>Chine</v>
      </c>
      <c r="L72" s="9" t="str">
        <f>'Mise A Jour BDD'!$L$117</f>
        <v>CN</v>
      </c>
      <c r="M72" s="10" t="str">
        <f>'Mise A Jour BDD'!$M$117</f>
        <v>Dalian</v>
      </c>
      <c r="N72" s="171"/>
    </row>
    <row r="73" spans="1:14" ht="20.25" customHeight="1" x14ac:dyDescent="0.35">
      <c r="A73" s="5" t="str">
        <f>'Mise A Jour BDD'!$A$118</f>
        <v>Port du Havre</v>
      </c>
      <c r="B73" s="168">
        <f>'Mise A Jour BDD'!$A$12*'Mise A Jour BDD'!$B$118</f>
        <v>723.69856000000004</v>
      </c>
      <c r="C73" s="169">
        <f>'Mise A Jour BDD'!$A$12*'Mise A Jour BDD'!$C$118</f>
        <v>923.75945999999999</v>
      </c>
      <c r="D73" s="170">
        <f>'Mise A Jour BDD'!$A$12*'Mise A Jour BDD'!$D$118</f>
        <v>923.75945999999999</v>
      </c>
      <c r="E73" s="168">
        <f>'Mise A Jour BDD'!$A$12*'Mise A Jour BDD'!$E$118</f>
        <v>0</v>
      </c>
      <c r="F73" s="170">
        <f>'Mise A Jour BDD'!$A$12*'Mise A Jour BDD'!$F$118</f>
        <v>0</v>
      </c>
      <c r="G73" s="168">
        <f>'Mise A Jour BDD'!$A$12*'Mise A Jour BDD'!$G$118</f>
        <v>0</v>
      </c>
      <c r="H73" s="170">
        <f>'Mise A Jour BDD'!$A$12*'Mise A Jour BDD'!$H$118</f>
        <v>0</v>
      </c>
      <c r="I73" s="129">
        <f>'Mise A Jour BDD'!$A$18*'Mise A Jour BDD'!$I$118</f>
        <v>61.514999999999993</v>
      </c>
      <c r="J73" s="119">
        <f>'Mise A Jour BDD'!$A$18*'Mise A Jour BDD'!$J$118</f>
        <v>136.69999999999999</v>
      </c>
      <c r="K73" s="121" t="str">
        <f>'Mise A Jour BDD'!$K$118</f>
        <v>Chine</v>
      </c>
      <c r="L73" s="9" t="str">
        <f>'Mise A Jour BDD'!$L$118</f>
        <v>CN</v>
      </c>
      <c r="M73" s="10" t="str">
        <f>'Mise A Jour BDD'!$M$118</f>
        <v>Dalian</v>
      </c>
      <c r="N73" s="171"/>
    </row>
    <row r="74" spans="1:14" ht="20.25" customHeight="1" x14ac:dyDescent="0.35">
      <c r="A74" s="5" t="str">
        <f>'Mise A Jour BDD'!$A$119</f>
        <v>Port d'Anvers</v>
      </c>
      <c r="B74" s="151">
        <f>'Mise A Jour BDD'!$B$119</f>
        <v>1511</v>
      </c>
      <c r="C74" s="152">
        <f>'Mise A Jour BDD'!$C$119</f>
        <v>2445</v>
      </c>
      <c r="D74" s="115">
        <f>'Mise A Jour BDD'!$D$119</f>
        <v>2445</v>
      </c>
      <c r="E74" s="151">
        <f>'Mise A Jour BDD'!$E$119</f>
        <v>0</v>
      </c>
      <c r="F74" s="115">
        <f>'Mise A Jour BDD'!$F$119</f>
        <v>0</v>
      </c>
      <c r="G74" s="151">
        <f>'Mise A Jour BDD'!$G$119</f>
        <v>0</v>
      </c>
      <c r="H74" s="115">
        <f>'Mise A Jour BDD'!$H$119</f>
        <v>0</v>
      </c>
      <c r="I74" s="128">
        <f>'Mise A Jour BDD'!$I$119</f>
        <v>0</v>
      </c>
      <c r="J74" s="117">
        <f>'Mise A Jour BDD'!$A$12*'Mise A Jour BDD'!$J$119</f>
        <v>85.243340000000003</v>
      </c>
      <c r="K74" s="121" t="str">
        <f>'Mise A Jour BDD'!$K$119</f>
        <v>Colombie</v>
      </c>
      <c r="L74" s="9" t="str">
        <f>'Mise A Jour BDD'!$L$119</f>
        <v>CO</v>
      </c>
      <c r="M74" s="10" t="str">
        <f>'Mise A Jour BDD'!$M$119</f>
        <v>Buenaventura</v>
      </c>
    </row>
    <row r="75" spans="1:14" ht="20.25" customHeight="1" x14ac:dyDescent="0.35">
      <c r="A75" s="5" t="str">
        <f>'Mise A Jour BDD'!$A$120</f>
        <v>Port de Fos Sur Mer</v>
      </c>
      <c r="B75" s="151">
        <f>'Mise A Jour BDD'!$B$120</f>
        <v>1483</v>
      </c>
      <c r="C75" s="152">
        <f>'Mise A Jour BDD'!$C$120</f>
        <v>2542</v>
      </c>
      <c r="D75" s="115">
        <f>'Mise A Jour BDD'!$D$120</f>
        <v>2542</v>
      </c>
      <c r="E75" s="151">
        <f>'Mise A Jour BDD'!$E$120</f>
        <v>2942</v>
      </c>
      <c r="F75" s="115">
        <f>'Mise A Jour BDD'!$F$120</f>
        <v>1783</v>
      </c>
      <c r="G75" s="151">
        <f>'Mise A Jour BDD'!$G$120</f>
        <v>1783</v>
      </c>
      <c r="H75" s="115">
        <f>'Mise A Jour BDD'!$H$120</f>
        <v>2942</v>
      </c>
      <c r="I75" s="128">
        <f>'Mise A Jour BDD'!$I$120</f>
        <v>0</v>
      </c>
      <c r="J75" s="117">
        <f>'Mise A Jour BDD'!$A$12*'Mise A Jour BDD'!$J$120</f>
        <v>85.243340000000003</v>
      </c>
      <c r="K75" s="121" t="str">
        <f>'Mise A Jour BDD'!$K$120</f>
        <v>Colombie</v>
      </c>
      <c r="L75" s="9" t="str">
        <f>'Mise A Jour BDD'!$L$120</f>
        <v>CO</v>
      </c>
      <c r="M75" s="10" t="str">
        <f>'Mise A Jour BDD'!$M$120</f>
        <v>Buenaventura</v>
      </c>
    </row>
    <row r="76" spans="1:14" ht="20.25" customHeight="1" x14ac:dyDescent="0.35">
      <c r="A76" s="5" t="str">
        <f>'Mise A Jour BDD'!$A$121</f>
        <v>Port de Rotterdam</v>
      </c>
      <c r="B76" s="151">
        <f>'Mise A Jour BDD'!$B$121</f>
        <v>1526</v>
      </c>
      <c r="C76" s="152">
        <f>'Mise A Jour BDD'!$C$121</f>
        <v>2460</v>
      </c>
      <c r="D76" s="115">
        <f>'Mise A Jour BDD'!$D$121</f>
        <v>2460</v>
      </c>
      <c r="E76" s="151">
        <f>'Mise A Jour BDD'!$E$121</f>
        <v>0</v>
      </c>
      <c r="F76" s="115">
        <f>'Mise A Jour BDD'!$F$121</f>
        <v>0</v>
      </c>
      <c r="G76" s="151">
        <f>'Mise A Jour BDD'!$G$121</f>
        <v>0</v>
      </c>
      <c r="H76" s="115">
        <f>'Mise A Jour BDD'!$H$121</f>
        <v>0</v>
      </c>
      <c r="I76" s="128">
        <f>'Mise A Jour BDD'!$I$121</f>
        <v>0</v>
      </c>
      <c r="J76" s="117">
        <f>'Mise A Jour BDD'!$A$12*'Mise A Jour BDD'!$J$121</f>
        <v>85.243340000000003</v>
      </c>
      <c r="K76" s="121" t="str">
        <f>'Mise A Jour BDD'!$K$121</f>
        <v>Colombie</v>
      </c>
      <c r="L76" s="9" t="str">
        <f>'Mise A Jour BDD'!$L$121</f>
        <v>CO</v>
      </c>
      <c r="M76" s="10" t="str">
        <f>'Mise A Jour BDD'!$M$121</f>
        <v>Buenaventura</v>
      </c>
    </row>
    <row r="77" spans="1:14" ht="20.25" customHeight="1" x14ac:dyDescent="0.35">
      <c r="A77" s="5" t="str">
        <f>'Mise A Jour BDD'!$A$122</f>
        <v>Port du Havre</v>
      </c>
      <c r="B77" s="151">
        <f>'Mise A Jour BDD'!$B$122</f>
        <v>1516</v>
      </c>
      <c r="C77" s="152">
        <f>'Mise A Jour BDD'!$C$122</f>
        <v>2450</v>
      </c>
      <c r="D77" s="115">
        <f>'Mise A Jour BDD'!$D$122</f>
        <v>2450</v>
      </c>
      <c r="E77" s="151">
        <f>'Mise A Jour BDD'!$E$122</f>
        <v>0</v>
      </c>
      <c r="F77" s="115">
        <f>'Mise A Jour BDD'!$F$122</f>
        <v>0</v>
      </c>
      <c r="G77" s="151">
        <f>'Mise A Jour BDD'!$G$122</f>
        <v>0</v>
      </c>
      <c r="H77" s="115">
        <f>'Mise A Jour BDD'!$H$122</f>
        <v>0</v>
      </c>
      <c r="I77" s="128">
        <f>'Mise A Jour BDD'!$I$122</f>
        <v>0</v>
      </c>
      <c r="J77" s="117">
        <f>'Mise A Jour BDD'!$A$12*'Mise A Jour BDD'!$J$122</f>
        <v>85.243340000000003</v>
      </c>
      <c r="K77" s="121" t="str">
        <f>'Mise A Jour BDD'!$K$122</f>
        <v>Colombie</v>
      </c>
      <c r="L77" s="9" t="str">
        <f>'Mise A Jour BDD'!$L$122</f>
        <v>CO</v>
      </c>
      <c r="M77" s="10" t="str">
        <f>'Mise A Jour BDD'!$M$122</f>
        <v>Buenaventura</v>
      </c>
    </row>
    <row r="78" spans="1:14" ht="20.25" customHeight="1" x14ac:dyDescent="0.35">
      <c r="A78" s="5" t="str">
        <f>'Mise A Jour BDD'!$A$123</f>
        <v>Port d'Anvers</v>
      </c>
      <c r="B78" s="130">
        <f>'Mise A Jour BDD'!$A$12*'Mise A Jour BDD'!$B$123</f>
        <v>1066.41158</v>
      </c>
      <c r="C78" s="150">
        <f>'Mise A Jour BDD'!$A$12*'Mise A Jour BDD'!$C$123</f>
        <v>1691.81935</v>
      </c>
      <c r="D78" s="117">
        <f>'Mise A Jour BDD'!$A$12*'Mise A Jour BDD'!$D$123</f>
        <v>1691.81935</v>
      </c>
      <c r="E78" s="130">
        <f>'Mise A Jour BDD'!$A$12*'Mise A Jour BDD'!$E$123</f>
        <v>0</v>
      </c>
      <c r="F78" s="117">
        <f>'Mise A Jour BDD'!$A$12*'Mise A Jour BDD'!$F$123</f>
        <v>0</v>
      </c>
      <c r="G78" s="130">
        <f>'Mise A Jour BDD'!$A$12*'Mise A Jour BDD'!$G$123</f>
        <v>0</v>
      </c>
      <c r="H78" s="117">
        <f>'Mise A Jour BDD'!$A$12*'Mise A Jour BDD'!$H$123</f>
        <v>0</v>
      </c>
      <c r="I78" s="128">
        <f>'Mise A Jour BDD'!$I$123</f>
        <v>0</v>
      </c>
      <c r="J78" s="118">
        <f>'Mise A Jour BDD'!$J$123</f>
        <v>0</v>
      </c>
      <c r="K78" s="121" t="str">
        <f>'Mise A Jour BDD'!$K$123</f>
        <v>Afrique</v>
      </c>
      <c r="L78" s="9" t="str">
        <f>'Mise A Jour BDD'!$L$123</f>
        <v>DJ</v>
      </c>
      <c r="M78" s="10" t="str">
        <f>'Mise A Jour BDD'!$M$123</f>
        <v>Djibouti</v>
      </c>
    </row>
    <row r="79" spans="1:14" ht="20.25" customHeight="1" x14ac:dyDescent="0.35">
      <c r="A79" s="5" t="str">
        <f>'Mise A Jour BDD'!$A$124</f>
        <v>Port de Fos Sur Mer</v>
      </c>
      <c r="B79" s="130">
        <f>'Mise A Jour BDD'!$A$12*'Mise A Jour BDD'!$B$124</f>
        <v>985.51738999999998</v>
      </c>
      <c r="C79" s="150">
        <f>'Mise A Jour BDD'!$A$12*'Mise A Jour BDD'!$C$124</f>
        <v>1507.4153899999999</v>
      </c>
      <c r="D79" s="117">
        <f>'Mise A Jour BDD'!$A$12*'Mise A Jour BDD'!$D$124</f>
        <v>1507.4153899999999</v>
      </c>
      <c r="E79" s="130">
        <f>'Mise A Jour BDD'!$A$12*'Mise A Jour BDD'!$E$124</f>
        <v>0</v>
      </c>
      <c r="F79" s="117">
        <f>'Mise A Jour BDD'!$A$12*'Mise A Jour BDD'!$F$124</f>
        <v>0</v>
      </c>
      <c r="G79" s="130">
        <f>'Mise A Jour BDD'!$A$12*'Mise A Jour BDD'!$G$124</f>
        <v>0</v>
      </c>
      <c r="H79" s="117">
        <f>'Mise A Jour BDD'!$A$12*'Mise A Jour BDD'!$H$124</f>
        <v>0</v>
      </c>
      <c r="I79" s="128">
        <f>'Mise A Jour BDD'!$I$124</f>
        <v>0</v>
      </c>
      <c r="J79" s="118">
        <f>'Mise A Jour BDD'!$J$124</f>
        <v>0</v>
      </c>
      <c r="K79" s="121" t="str">
        <f>'Mise A Jour BDD'!$K$124</f>
        <v>Afrique</v>
      </c>
      <c r="L79" s="9" t="str">
        <f>'Mise A Jour BDD'!$L$124</f>
        <v>DJ</v>
      </c>
      <c r="M79" s="10" t="str">
        <f>'Mise A Jour BDD'!$M$124</f>
        <v>Djibouti</v>
      </c>
    </row>
    <row r="80" spans="1:14" ht="20.25" customHeight="1" x14ac:dyDescent="0.35">
      <c r="A80" s="5" t="str">
        <f>'Mise A Jour BDD'!$A$125</f>
        <v>Port de Rotterdam</v>
      </c>
      <c r="B80" s="130">
        <f>'Mise A Jour BDD'!$A$12*'Mise A Jour BDD'!$B$125</f>
        <v>1081.1986899999999</v>
      </c>
      <c r="C80" s="150">
        <f>'Mise A Jour BDD'!$A$12*'Mise A Jour BDD'!$C$125</f>
        <v>1706.60646</v>
      </c>
      <c r="D80" s="117">
        <f>'Mise A Jour BDD'!$A$12*'Mise A Jour BDD'!$D$125</f>
        <v>1706.60646</v>
      </c>
      <c r="E80" s="130">
        <f>'Mise A Jour BDD'!$A$12*'Mise A Jour BDD'!$E$125</f>
        <v>0</v>
      </c>
      <c r="F80" s="117">
        <f>'Mise A Jour BDD'!$A$12*'Mise A Jour BDD'!$F$125</f>
        <v>0</v>
      </c>
      <c r="G80" s="130">
        <f>'Mise A Jour BDD'!$A$12*'Mise A Jour BDD'!$G$125</f>
        <v>0</v>
      </c>
      <c r="H80" s="117">
        <f>'Mise A Jour BDD'!$A$12*'Mise A Jour BDD'!$H$125</f>
        <v>0</v>
      </c>
      <c r="I80" s="128">
        <f>'Mise A Jour BDD'!$I$125</f>
        <v>0</v>
      </c>
      <c r="J80" s="118">
        <f>'Mise A Jour BDD'!$J$125</f>
        <v>0</v>
      </c>
      <c r="K80" s="121" t="str">
        <f>'Mise A Jour BDD'!$K$125</f>
        <v>Afrique</v>
      </c>
      <c r="L80" s="9" t="str">
        <f>'Mise A Jour BDD'!$L$125</f>
        <v>DJ</v>
      </c>
      <c r="M80" s="10" t="str">
        <f>'Mise A Jour BDD'!$M$125</f>
        <v>Djibouti</v>
      </c>
    </row>
    <row r="81" spans="1:13" ht="20.25" customHeight="1" x14ac:dyDescent="0.35">
      <c r="A81" s="5" t="str">
        <f>'Mise A Jour BDD'!$A$126</f>
        <v>Port du Havre</v>
      </c>
      <c r="B81" s="130">
        <f>'Mise A Jour BDD'!$A$12*'Mise A Jour BDD'!$B$126</f>
        <v>1071.6305600000001</v>
      </c>
      <c r="C81" s="150">
        <f>'Mise A Jour BDD'!$A$12*'Mise A Jour BDD'!$C$126</f>
        <v>1696.1685</v>
      </c>
      <c r="D81" s="117">
        <f>'Mise A Jour BDD'!$A$12*'Mise A Jour BDD'!$D$126</f>
        <v>1696.1685</v>
      </c>
      <c r="E81" s="130">
        <f>'Mise A Jour BDD'!$A$12*'Mise A Jour BDD'!$E$126</f>
        <v>0</v>
      </c>
      <c r="F81" s="117">
        <f>'Mise A Jour BDD'!$A$12*'Mise A Jour BDD'!$F$126</f>
        <v>0</v>
      </c>
      <c r="G81" s="130">
        <f>'Mise A Jour BDD'!$A$12*'Mise A Jour BDD'!$G$126</f>
        <v>0</v>
      </c>
      <c r="H81" s="117">
        <f>'Mise A Jour BDD'!$A$12*'Mise A Jour BDD'!$H$126</f>
        <v>0</v>
      </c>
      <c r="I81" s="128">
        <f>'Mise A Jour BDD'!$I$126</f>
        <v>0</v>
      </c>
      <c r="J81" s="118">
        <f>'Mise A Jour BDD'!$J$126</f>
        <v>0</v>
      </c>
      <c r="K81" s="121" t="str">
        <f>'Mise A Jour BDD'!$K$126</f>
        <v>Afrique</v>
      </c>
      <c r="L81" s="9" t="str">
        <f>'Mise A Jour BDD'!$L$126</f>
        <v>DJ</v>
      </c>
      <c r="M81" s="10" t="str">
        <f>'Mise A Jour BDD'!$M$126</f>
        <v>Djibouti</v>
      </c>
    </row>
    <row r="82" spans="1:13" ht="20.25" customHeight="1" x14ac:dyDescent="0.35">
      <c r="A82" s="5" t="str">
        <f>'Mise A Jour BDD'!$A$127</f>
        <v>Port d'Anvers</v>
      </c>
      <c r="B82" s="130">
        <f>'Mise A Jour BDD'!$A$12*'Mise A Jour BDD'!$B$127</f>
        <v>1282.12942</v>
      </c>
      <c r="C82" s="150">
        <f>'Mise A Jour BDD'!$A$12*'Mise A Jour BDD'!$C$127</f>
        <v>2216.3268400000002</v>
      </c>
      <c r="D82" s="117">
        <f>'Mise A Jour BDD'!$A$12*'Mise A Jour BDD'!$D$127</f>
        <v>2216.3268400000002</v>
      </c>
      <c r="E82" s="130">
        <f>'Mise A Jour BDD'!$A$12*'Mise A Jour BDD'!$E$127</f>
        <v>0</v>
      </c>
      <c r="F82" s="117">
        <f>'Mise A Jour BDD'!$A$12*'Mise A Jour BDD'!$F$127</f>
        <v>0</v>
      </c>
      <c r="G82" s="130">
        <f>'Mise A Jour BDD'!$A$12*'Mise A Jour BDD'!$G$127</f>
        <v>0</v>
      </c>
      <c r="H82" s="117">
        <f>'Mise A Jour BDD'!$A$12*'Mise A Jour BDD'!$H$127</f>
        <v>0</v>
      </c>
      <c r="I82" s="128">
        <f>'Mise A Jour BDD'!$I$127</f>
        <v>0</v>
      </c>
      <c r="J82" s="117">
        <f>'Mise A Jour BDD'!$A$12*'Mise A Jour BDD'!$J$127</f>
        <v>104.3796</v>
      </c>
      <c r="K82" s="121" t="str">
        <f>'Mise A Jour BDD'!$K$127</f>
        <v>Afrique</v>
      </c>
      <c r="L82" s="9" t="str">
        <f>'Mise A Jour BDD'!$L$127</f>
        <v>KE</v>
      </c>
      <c r="M82" s="10" t="str">
        <f>'Mise A Jour BDD'!$M$127</f>
        <v>Mombassa</v>
      </c>
    </row>
    <row r="83" spans="1:13" ht="20.25" customHeight="1" x14ac:dyDescent="0.35">
      <c r="A83" s="5" t="str">
        <f>'Mise A Jour BDD'!$A$128</f>
        <v>Port de Fos Sur Mer</v>
      </c>
      <c r="B83" s="130">
        <f>'Mise A Jour BDD'!$A$12*'Mise A Jour BDD'!$B$128</f>
        <v>1086.41767</v>
      </c>
      <c r="C83" s="150">
        <f>'Mise A Jour BDD'!$A$12*'Mise A Jour BDD'!$C$128</f>
        <v>1911.88634</v>
      </c>
      <c r="D83" s="117">
        <f>'Mise A Jour BDD'!$A$12*'Mise A Jour BDD'!$D$128</f>
        <v>1911.88634</v>
      </c>
      <c r="E83" s="130">
        <f>'Mise A Jour BDD'!$A$12*'Mise A Jour BDD'!$E$128</f>
        <v>0</v>
      </c>
      <c r="F83" s="117">
        <f>'Mise A Jour BDD'!$A$12*'Mise A Jour BDD'!$F$128</f>
        <v>0</v>
      </c>
      <c r="G83" s="130">
        <f>'Mise A Jour BDD'!$A$12*'Mise A Jour BDD'!$G$128</f>
        <v>0</v>
      </c>
      <c r="H83" s="117">
        <f>'Mise A Jour BDD'!$A$12*'Mise A Jour BDD'!$H$128</f>
        <v>0</v>
      </c>
      <c r="I83" s="128">
        <f>'Mise A Jour BDD'!$I$128</f>
        <v>0</v>
      </c>
      <c r="J83" s="117">
        <f>'Mise A Jour BDD'!$A$12*'Mise A Jour BDD'!$J$128</f>
        <v>104.3796</v>
      </c>
      <c r="K83" s="121" t="str">
        <f>'Mise A Jour BDD'!$K$128</f>
        <v>Afrique</v>
      </c>
      <c r="L83" s="9" t="str">
        <f>'Mise A Jour BDD'!$L$128</f>
        <v>KE</v>
      </c>
      <c r="M83" s="10" t="str">
        <f>'Mise A Jour BDD'!$M$128</f>
        <v>Mombassa</v>
      </c>
    </row>
    <row r="84" spans="1:13" ht="20.25" customHeight="1" x14ac:dyDescent="0.35">
      <c r="A84" s="5" t="str">
        <f>'Mise A Jour BDD'!$A$129</f>
        <v>Port de Rotterdam</v>
      </c>
      <c r="B84" s="130">
        <f>'Mise A Jour BDD'!$A$12*'Mise A Jour BDD'!$B$129</f>
        <v>1282.12942</v>
      </c>
      <c r="C84" s="150">
        <f>'Mise A Jour BDD'!$A$12*'Mise A Jour BDD'!$C$129</f>
        <v>2216.3268400000002</v>
      </c>
      <c r="D84" s="117">
        <f>'Mise A Jour BDD'!$A$12*'Mise A Jour BDD'!$D$129</f>
        <v>2216.3268400000002</v>
      </c>
      <c r="E84" s="130">
        <f>'Mise A Jour BDD'!$A$12*'Mise A Jour BDD'!$E$129</f>
        <v>0</v>
      </c>
      <c r="F84" s="117">
        <f>'Mise A Jour BDD'!$A$12*'Mise A Jour BDD'!$F$129</f>
        <v>0</v>
      </c>
      <c r="G84" s="130">
        <f>'Mise A Jour BDD'!$A$12*'Mise A Jour BDD'!$G$129</f>
        <v>0</v>
      </c>
      <c r="H84" s="117">
        <f>'Mise A Jour BDD'!$A$12*'Mise A Jour BDD'!$H$129</f>
        <v>0</v>
      </c>
      <c r="I84" s="128">
        <f>'Mise A Jour BDD'!$I$129</f>
        <v>0</v>
      </c>
      <c r="J84" s="117">
        <f>'Mise A Jour BDD'!$A$12*'Mise A Jour BDD'!$J$129</f>
        <v>104.3796</v>
      </c>
      <c r="K84" s="121" t="str">
        <f>'Mise A Jour BDD'!$K$129</f>
        <v>Afrique</v>
      </c>
      <c r="L84" s="9" t="str">
        <f>'Mise A Jour BDD'!$L$129</f>
        <v>KE</v>
      </c>
      <c r="M84" s="10" t="str">
        <f>'Mise A Jour BDD'!$M$129</f>
        <v>Mombassa</v>
      </c>
    </row>
    <row r="85" spans="1:13" ht="20.25" customHeight="1" x14ac:dyDescent="0.35">
      <c r="A85" s="5" t="str">
        <f>'Mise A Jour BDD'!$A$130</f>
        <v>Port du Havre</v>
      </c>
      <c r="B85" s="130">
        <f>'Mise A Jour BDD'!$A$12*'Mise A Jour BDD'!$B$130</f>
        <v>1173.40067</v>
      </c>
      <c r="C85" s="150">
        <f>'Mise A Jour BDD'!$A$12*'Mise A Jour BDD'!$C$130</f>
        <v>1911.88634</v>
      </c>
      <c r="D85" s="117">
        <f>'Mise A Jour BDD'!$A$12*'Mise A Jour BDD'!$D$130</f>
        <v>1911.88634</v>
      </c>
      <c r="E85" s="130">
        <f>'Mise A Jour BDD'!$A$12*'Mise A Jour BDD'!$E$130</f>
        <v>0</v>
      </c>
      <c r="F85" s="117">
        <f>'Mise A Jour BDD'!$A$12*'Mise A Jour BDD'!$F$130</f>
        <v>0</v>
      </c>
      <c r="G85" s="130">
        <f>'Mise A Jour BDD'!$A$12*'Mise A Jour BDD'!$G$130</f>
        <v>0</v>
      </c>
      <c r="H85" s="117">
        <f>'Mise A Jour BDD'!$A$12*'Mise A Jour BDD'!$H$130</f>
        <v>0</v>
      </c>
      <c r="I85" s="128">
        <f>'Mise A Jour BDD'!$I$130</f>
        <v>0</v>
      </c>
      <c r="J85" s="117">
        <f>'Mise A Jour BDD'!$A$12*'Mise A Jour BDD'!$J$130</f>
        <v>104.3796</v>
      </c>
      <c r="K85" s="121" t="str">
        <f>'Mise A Jour BDD'!$K$130</f>
        <v>Afrique</v>
      </c>
      <c r="L85" s="9" t="str">
        <f>'Mise A Jour BDD'!$L$130</f>
        <v>KE</v>
      </c>
      <c r="M85" s="10" t="str">
        <f>'Mise A Jour BDD'!$M$130</f>
        <v>Mombassa</v>
      </c>
    </row>
    <row r="86" spans="1:13" ht="20.25" customHeight="1" x14ac:dyDescent="0.35">
      <c r="A86" s="5" t="str">
        <f>'Mise A Jour BDD'!$A$131</f>
        <v>Port d'Anvers</v>
      </c>
      <c r="B86" s="130">
        <f>'Mise A Jour BDD'!$A$12*'Mise A Jour BDD'!$B$131</f>
        <v>1132.51866</v>
      </c>
      <c r="C86" s="150">
        <f>'Mise A Jour BDD'!$A$12*'Mise A Jour BDD'!$C$131</f>
        <v>1713.5651</v>
      </c>
      <c r="D86" s="117">
        <f>'Mise A Jour BDD'!$A$12*'Mise A Jour BDD'!$D$131</f>
        <v>1713.5651</v>
      </c>
      <c r="E86" s="130">
        <f>'Mise A Jour BDD'!$A$12*'Mise A Jour BDD'!$E$131</f>
        <v>0</v>
      </c>
      <c r="F86" s="117">
        <f>'Mise A Jour BDD'!$A$12*'Mise A Jour BDD'!$F$131</f>
        <v>0</v>
      </c>
      <c r="G86" s="130">
        <f>'Mise A Jour BDD'!$A$12*'Mise A Jour BDD'!$G$131</f>
        <v>0</v>
      </c>
      <c r="H86" s="117">
        <f>'Mise A Jour BDD'!$A$12*'Mise A Jour BDD'!$H$131</f>
        <v>0</v>
      </c>
      <c r="I86" s="128">
        <f>'Mise A Jour BDD'!$I$131</f>
        <v>0</v>
      </c>
      <c r="J86" s="118">
        <f>'Mise A Jour BDD'!$J$131</f>
        <v>0</v>
      </c>
      <c r="K86" s="121" t="str">
        <f>'Mise A Jour BDD'!$K$131</f>
        <v>Afrique</v>
      </c>
      <c r="L86" s="9" t="str">
        <f>'Mise A Jour BDD'!$L$131</f>
        <v>SD</v>
      </c>
      <c r="M86" s="10" t="str">
        <f>'Mise A Jour BDD'!$M$131</f>
        <v>Port Soudan</v>
      </c>
    </row>
    <row r="87" spans="1:13" ht="20.25" customHeight="1" x14ac:dyDescent="0.35">
      <c r="A87" s="5" t="str">
        <f>'Mise A Jour BDD'!$A$132</f>
        <v>Port de Fos Sur Mer</v>
      </c>
      <c r="B87" s="130">
        <f>'Mise A Jour BDD'!$A$12*'Mise A Jour BDD'!$B$132</f>
        <v>1072.5003899999999</v>
      </c>
      <c r="C87" s="150">
        <f>'Mise A Jour BDD'!$A$12*'Mise A Jour BDD'!$C$132</f>
        <v>1594.3983900000001</v>
      </c>
      <c r="D87" s="117">
        <f>'Mise A Jour BDD'!$A$12*'Mise A Jour BDD'!$D$132</f>
        <v>1594.3983900000001</v>
      </c>
      <c r="E87" s="130">
        <f>'Mise A Jour BDD'!$A$12*'Mise A Jour BDD'!$E$132</f>
        <v>0</v>
      </c>
      <c r="F87" s="117">
        <f>'Mise A Jour BDD'!$A$12*'Mise A Jour BDD'!$F$132</f>
        <v>0</v>
      </c>
      <c r="G87" s="130">
        <f>'Mise A Jour BDD'!$A$12*'Mise A Jour BDD'!$G$132</f>
        <v>0</v>
      </c>
      <c r="H87" s="117">
        <f>'Mise A Jour BDD'!$A$12*'Mise A Jour BDD'!$H$132</f>
        <v>0</v>
      </c>
      <c r="I87" s="128">
        <f>'Mise A Jour BDD'!$I$132</f>
        <v>0</v>
      </c>
      <c r="J87" s="118">
        <f>'Mise A Jour BDD'!$J$132</f>
        <v>0</v>
      </c>
      <c r="K87" s="121" t="str">
        <f>'Mise A Jour BDD'!$K$132</f>
        <v>Afrique</v>
      </c>
      <c r="L87" s="9" t="str">
        <f>'Mise A Jour BDD'!$L$132</f>
        <v>SD</v>
      </c>
      <c r="M87" s="10" t="str">
        <f>'Mise A Jour BDD'!$M$132</f>
        <v>Port Soudan</v>
      </c>
    </row>
    <row r="88" spans="1:13" ht="20.25" customHeight="1" x14ac:dyDescent="0.35">
      <c r="A88" s="5" t="str">
        <f>'Mise A Jour BDD'!$A$133</f>
        <v>Port de Rotterdam</v>
      </c>
      <c r="B88" s="130">
        <f>'Mise A Jour BDD'!$A$12*'Mise A Jour BDD'!$B$133</f>
        <v>1147.3057699999999</v>
      </c>
      <c r="C88" s="150">
        <f>'Mise A Jour BDD'!$A$12*'Mise A Jour BDD'!$C$133</f>
        <v>1728.35221</v>
      </c>
      <c r="D88" s="117">
        <f>'Mise A Jour BDD'!$A$12*'Mise A Jour BDD'!$D$133</f>
        <v>1728.35221</v>
      </c>
      <c r="E88" s="130">
        <f>'Mise A Jour BDD'!$A$12*'Mise A Jour BDD'!$E$133</f>
        <v>0</v>
      </c>
      <c r="F88" s="117">
        <f>'Mise A Jour BDD'!$A$12*'Mise A Jour BDD'!$F$133</f>
        <v>0</v>
      </c>
      <c r="G88" s="130">
        <f>'Mise A Jour BDD'!$A$12*'Mise A Jour BDD'!$G$133</f>
        <v>0</v>
      </c>
      <c r="H88" s="117">
        <f>'Mise A Jour BDD'!$A$12*'Mise A Jour BDD'!$H$133</f>
        <v>0</v>
      </c>
      <c r="I88" s="128">
        <f>'Mise A Jour BDD'!$I$133</f>
        <v>0</v>
      </c>
      <c r="J88" s="118">
        <f>'Mise A Jour BDD'!$J$133</f>
        <v>0</v>
      </c>
      <c r="K88" s="121" t="str">
        <f>'Mise A Jour BDD'!$K$133</f>
        <v>Afrique</v>
      </c>
      <c r="L88" s="9" t="str">
        <f>'Mise A Jour BDD'!$L$133</f>
        <v>SD</v>
      </c>
      <c r="M88" s="10" t="str">
        <f>'Mise A Jour BDD'!$M$133</f>
        <v>Port Soudan</v>
      </c>
    </row>
    <row r="89" spans="1:13" ht="20.25" customHeight="1" x14ac:dyDescent="0.35">
      <c r="A89" s="5" t="str">
        <f>'Mise A Jour BDD'!$A$134</f>
        <v>Port du Havre</v>
      </c>
      <c r="B89" s="130">
        <f>'Mise A Jour BDD'!$A$12*'Mise A Jour BDD'!$B$134</f>
        <v>1137.7376400000001</v>
      </c>
      <c r="C89" s="150">
        <f>'Mise A Jour BDD'!$A$12*'Mise A Jour BDD'!$C$134</f>
        <v>1718.7840799999999</v>
      </c>
      <c r="D89" s="117">
        <f>'Mise A Jour BDD'!$A$12*'Mise A Jour BDD'!$D$134</f>
        <v>1718.7840799999999</v>
      </c>
      <c r="E89" s="130">
        <f>'Mise A Jour BDD'!$A$12*'Mise A Jour BDD'!$E$134</f>
        <v>0</v>
      </c>
      <c r="F89" s="117">
        <f>'Mise A Jour BDD'!$A$12*'Mise A Jour BDD'!$F$134</f>
        <v>0</v>
      </c>
      <c r="G89" s="130">
        <f>'Mise A Jour BDD'!$A$12*'Mise A Jour BDD'!$G$134</f>
        <v>0</v>
      </c>
      <c r="H89" s="117">
        <f>'Mise A Jour BDD'!$A$12*'Mise A Jour BDD'!$H$134</f>
        <v>0</v>
      </c>
      <c r="I89" s="128">
        <f>'Mise A Jour BDD'!$I$134</f>
        <v>0</v>
      </c>
      <c r="J89" s="118">
        <f>'Mise A Jour BDD'!$J$134</f>
        <v>0</v>
      </c>
      <c r="K89" s="121" t="str">
        <f>'Mise A Jour BDD'!$K$134</f>
        <v>Afrique</v>
      </c>
      <c r="L89" s="9" t="str">
        <f>'Mise A Jour BDD'!$L$134</f>
        <v>SD</v>
      </c>
      <c r="M89" s="10" t="str">
        <f>'Mise A Jour BDD'!$M$134</f>
        <v>Port Soudan</v>
      </c>
    </row>
    <row r="90" spans="1:13" ht="20.25" customHeight="1" x14ac:dyDescent="0.35">
      <c r="A90" s="5" t="str">
        <f>'Mise A Jour BDD'!$A$135</f>
        <v>Port d'Anvers</v>
      </c>
      <c r="B90" s="151">
        <f>'Mise A Jour BDD'!$B$135</f>
        <v>1122</v>
      </c>
      <c r="C90" s="152">
        <f>'Mise A Jour BDD'!$C$135</f>
        <v>1575</v>
      </c>
      <c r="D90" s="115">
        <f>'Mise A Jour BDD'!$D$135</f>
        <v>1575</v>
      </c>
      <c r="E90" s="151">
        <f>'Mise A Jour BDD'!$E$135</f>
        <v>0</v>
      </c>
      <c r="F90" s="115">
        <f>'Mise A Jour BDD'!$F$135</f>
        <v>0</v>
      </c>
      <c r="G90" s="151">
        <f>'Mise A Jour BDD'!$G$135</f>
        <v>0</v>
      </c>
      <c r="H90" s="115">
        <f>'Mise A Jour BDD'!$H$135</f>
        <v>0</v>
      </c>
      <c r="I90" s="128">
        <f>'Mise A Jour BDD'!$I$135</f>
        <v>0</v>
      </c>
      <c r="J90" s="8">
        <f>'Mise A Jour BDD'!$J$135</f>
        <v>140</v>
      </c>
      <c r="K90" s="121" t="str">
        <f>'Mise A Jour BDD'!$K$135</f>
        <v>Afrique</v>
      </c>
      <c r="L90" s="9" t="str">
        <f>'Mise A Jour BDD'!$L$135</f>
        <v>CI</v>
      </c>
      <c r="M90" s="10" t="str">
        <f>'Mise A Jour BDD'!$M$135</f>
        <v>Abidjan</v>
      </c>
    </row>
    <row r="91" spans="1:13" ht="20.25" customHeight="1" x14ac:dyDescent="0.35">
      <c r="A91" s="5" t="str">
        <f>'Mise A Jour BDD'!$A$136</f>
        <v>Port de Fos Sur Mer</v>
      </c>
      <c r="B91" s="151">
        <f>'Mise A Jour BDD'!$B$136</f>
        <v>1164</v>
      </c>
      <c r="C91" s="152">
        <f>'Mise A Jour BDD'!$C$136</f>
        <v>1712</v>
      </c>
      <c r="D91" s="115">
        <f>'Mise A Jour BDD'!$D$136</f>
        <v>1712</v>
      </c>
      <c r="E91" s="151">
        <f>'Mise A Jour BDD'!$E$136</f>
        <v>0</v>
      </c>
      <c r="F91" s="115">
        <f>'Mise A Jour BDD'!$F$136</f>
        <v>0</v>
      </c>
      <c r="G91" s="151">
        <f>'Mise A Jour BDD'!$G$136</f>
        <v>0</v>
      </c>
      <c r="H91" s="115">
        <f>'Mise A Jour BDD'!$H$136</f>
        <v>0</v>
      </c>
      <c r="I91" s="128">
        <f>'Mise A Jour BDD'!$I$136</f>
        <v>0</v>
      </c>
      <c r="J91" s="8">
        <f>'Mise A Jour BDD'!$J$136</f>
        <v>140</v>
      </c>
      <c r="K91" s="121" t="str">
        <f>'Mise A Jour BDD'!$K$136</f>
        <v>Afrique</v>
      </c>
      <c r="L91" s="9" t="str">
        <f>'Mise A Jour BDD'!$L$136</f>
        <v>CI</v>
      </c>
      <c r="M91" s="10" t="str">
        <f>'Mise A Jour BDD'!$M$136</f>
        <v>Abidjan</v>
      </c>
    </row>
    <row r="92" spans="1:13" ht="20.25" customHeight="1" x14ac:dyDescent="0.35">
      <c r="A92" s="5" t="str">
        <f>'Mise A Jour BDD'!$A$137</f>
        <v>Port de Fos Sur Mer</v>
      </c>
      <c r="B92" s="151">
        <f>'Mise A Jour BDD'!$B$137</f>
        <v>1164</v>
      </c>
      <c r="C92" s="152">
        <f>'Mise A Jour BDD'!$C$137</f>
        <v>1712</v>
      </c>
      <c r="D92" s="115">
        <f>'Mise A Jour BDD'!$D$137</f>
        <v>1712</v>
      </c>
      <c r="E92" s="151">
        <f>'Mise A Jour BDD'!$E$137</f>
        <v>0</v>
      </c>
      <c r="F92" s="115">
        <f>'Mise A Jour BDD'!$F$137</f>
        <v>0</v>
      </c>
      <c r="G92" s="151">
        <f>'Mise A Jour BDD'!$G$137</f>
        <v>0</v>
      </c>
      <c r="H92" s="115">
        <f>'Mise A Jour BDD'!$H$137</f>
        <v>0</v>
      </c>
      <c r="I92" s="128">
        <f>'Mise A Jour BDD'!$I$137</f>
        <v>0</v>
      </c>
      <c r="J92" s="8">
        <f>'Mise A Jour BDD'!$J$137</f>
        <v>140</v>
      </c>
      <c r="K92" s="121" t="str">
        <f>'Mise A Jour BDD'!$K$137</f>
        <v>Afrique</v>
      </c>
      <c r="L92" s="9" t="str">
        <f>'Mise A Jour BDD'!$L$137</f>
        <v>CI</v>
      </c>
      <c r="M92" s="10" t="str">
        <f>'Mise A Jour BDD'!$M$137</f>
        <v>Abidjan</v>
      </c>
    </row>
    <row r="93" spans="1:13" ht="20.25" customHeight="1" x14ac:dyDescent="0.35">
      <c r="A93" s="5" t="str">
        <f>'Mise A Jour BDD'!$A$138</f>
        <v>Port de Marseille</v>
      </c>
      <c r="B93" s="151">
        <f>'Mise A Jour BDD'!$B$138</f>
        <v>1186</v>
      </c>
      <c r="C93" s="152">
        <f>'Mise A Jour BDD'!$C$138</f>
        <v>1696</v>
      </c>
      <c r="D93" s="115">
        <f>'Mise A Jour BDD'!$D$138</f>
        <v>1696</v>
      </c>
      <c r="E93" s="151">
        <f>'Mise A Jour BDD'!$E$138</f>
        <v>0</v>
      </c>
      <c r="F93" s="115">
        <f>'Mise A Jour BDD'!$F$138</f>
        <v>0</v>
      </c>
      <c r="G93" s="151">
        <f>'Mise A Jour BDD'!$G$138</f>
        <v>0</v>
      </c>
      <c r="H93" s="115">
        <f>'Mise A Jour BDD'!$H$138</f>
        <v>0</v>
      </c>
      <c r="I93" s="128">
        <f>'Mise A Jour BDD'!$I$138</f>
        <v>0</v>
      </c>
      <c r="J93" s="8">
        <f>'Mise A Jour BDD'!$J$138</f>
        <v>140</v>
      </c>
      <c r="K93" s="121" t="str">
        <f>'Mise A Jour BDD'!$K$138</f>
        <v>Afrique</v>
      </c>
      <c r="L93" s="9" t="str">
        <f>'Mise A Jour BDD'!$L$138</f>
        <v>CI</v>
      </c>
      <c r="M93" s="10" t="str">
        <f>'Mise A Jour BDD'!$M$138</f>
        <v>Abidjan</v>
      </c>
    </row>
    <row r="94" spans="1:13" ht="20.25" customHeight="1" x14ac:dyDescent="0.35">
      <c r="A94" s="5" t="str">
        <f>'Mise A Jour BDD'!$A$139</f>
        <v>Port du Havre</v>
      </c>
      <c r="B94" s="151">
        <f>'Mise A Jour BDD'!$B$139</f>
        <v>1199</v>
      </c>
      <c r="C94" s="152">
        <f>'Mise A Jour BDD'!$C$139</f>
        <v>1782</v>
      </c>
      <c r="D94" s="115">
        <f>'Mise A Jour BDD'!$D$139</f>
        <v>1782</v>
      </c>
      <c r="E94" s="151">
        <f>'Mise A Jour BDD'!$E$139</f>
        <v>0</v>
      </c>
      <c r="F94" s="115">
        <f>'Mise A Jour BDD'!$F$139</f>
        <v>0</v>
      </c>
      <c r="G94" s="151">
        <f>'Mise A Jour BDD'!$G$139</f>
        <v>0</v>
      </c>
      <c r="H94" s="115">
        <f>'Mise A Jour BDD'!$H$139</f>
        <v>0</v>
      </c>
      <c r="I94" s="128">
        <f>'Mise A Jour BDD'!$I$139</f>
        <v>0</v>
      </c>
      <c r="J94" s="8">
        <f>'Mise A Jour BDD'!$J$139</f>
        <v>140</v>
      </c>
      <c r="K94" s="121" t="str">
        <f>'Mise A Jour BDD'!$K$139</f>
        <v>Afrique</v>
      </c>
      <c r="L94" s="9" t="str">
        <f>'Mise A Jour BDD'!$L$139</f>
        <v>CI</v>
      </c>
      <c r="M94" s="10" t="str">
        <f>'Mise A Jour BDD'!$M$139</f>
        <v>Abidjan</v>
      </c>
    </row>
    <row r="95" spans="1:13" ht="20.25" customHeight="1" x14ac:dyDescent="0.35">
      <c r="A95" s="5" t="str">
        <f>'Mise A Jour BDD'!$A$140</f>
        <v>Port d'Anvers</v>
      </c>
      <c r="B95" s="151">
        <f>'Mise A Jour BDD'!$B$140</f>
        <v>1200</v>
      </c>
      <c r="C95" s="152">
        <f>'Mise A Jour BDD'!$C$140</f>
        <v>2384</v>
      </c>
      <c r="D95" s="115">
        <f>'Mise A Jour BDD'!$D$140</f>
        <v>2384</v>
      </c>
      <c r="E95" s="151">
        <f>'Mise A Jour BDD'!$E$140</f>
        <v>0</v>
      </c>
      <c r="F95" s="115">
        <f>'Mise A Jour BDD'!$F$140</f>
        <v>0</v>
      </c>
      <c r="G95" s="151">
        <f>'Mise A Jour BDD'!$G$140</f>
        <v>0</v>
      </c>
      <c r="H95" s="115">
        <f>'Mise A Jour BDD'!$H$140</f>
        <v>0</v>
      </c>
      <c r="I95" s="128">
        <f>'Mise A Jour BDD'!$I$140</f>
        <v>0</v>
      </c>
      <c r="J95" s="118">
        <f>'Mise A Jour BDD'!$J$140</f>
        <v>0</v>
      </c>
      <c r="K95" s="121" t="str">
        <f>'Mise A Jour BDD'!$K$140</f>
        <v>Afrique</v>
      </c>
      <c r="L95" s="9" t="str">
        <f>'Mise A Jour BDD'!$L$140</f>
        <v>DZ</v>
      </c>
      <c r="M95" s="10" t="str">
        <f>'Mise A Jour BDD'!$M$140</f>
        <v>Alger</v>
      </c>
    </row>
    <row r="96" spans="1:13" ht="20.25" customHeight="1" x14ac:dyDescent="0.35">
      <c r="A96" s="5" t="str">
        <f>'Mise A Jour BDD'!$A$141</f>
        <v>Port de Marseille</v>
      </c>
      <c r="B96" s="151">
        <f>'Mise A Jour BDD'!$B$141</f>
        <v>1384</v>
      </c>
      <c r="C96" s="152">
        <f>'Mise A Jour BDD'!$C$141</f>
        <v>2124</v>
      </c>
      <c r="D96" s="115">
        <f>'Mise A Jour BDD'!$D$141</f>
        <v>2207</v>
      </c>
      <c r="E96" s="151">
        <f>'Mise A Jour BDD'!$E$141</f>
        <v>0</v>
      </c>
      <c r="F96" s="115">
        <f>'Mise A Jour BDD'!$F$141</f>
        <v>0</v>
      </c>
      <c r="G96" s="151">
        <f>'Mise A Jour BDD'!$G$141</f>
        <v>0</v>
      </c>
      <c r="H96" s="115">
        <f>'Mise A Jour BDD'!$H$141</f>
        <v>0</v>
      </c>
      <c r="I96" s="128">
        <f>'Mise A Jour BDD'!$I$141</f>
        <v>0</v>
      </c>
      <c r="J96" s="118">
        <f>'Mise A Jour BDD'!$J$141</f>
        <v>0</v>
      </c>
      <c r="K96" s="121" t="str">
        <f>'Mise A Jour BDD'!$K$141</f>
        <v>Afrique</v>
      </c>
      <c r="L96" s="9" t="str">
        <f>'Mise A Jour BDD'!$L$141</f>
        <v>DZ</v>
      </c>
      <c r="M96" s="10" t="str">
        <f>'Mise A Jour BDD'!$M$141</f>
        <v>Alger</v>
      </c>
    </row>
    <row r="97" spans="1:13" ht="20.25" customHeight="1" x14ac:dyDescent="0.35">
      <c r="A97" s="5" t="str">
        <f>'Mise A Jour BDD'!$A$142</f>
        <v>Port de Rotterdam</v>
      </c>
      <c r="B97" s="151">
        <f>'Mise A Jour BDD'!$B$142</f>
        <v>1216</v>
      </c>
      <c r="C97" s="152">
        <f>'Mise A Jour BDD'!$C$142</f>
        <v>2398</v>
      </c>
      <c r="D97" s="115">
        <f>'Mise A Jour BDD'!$D$142</f>
        <v>2398</v>
      </c>
      <c r="E97" s="151">
        <f>'Mise A Jour BDD'!$E$142</f>
        <v>0</v>
      </c>
      <c r="F97" s="115">
        <f>'Mise A Jour BDD'!$F$142</f>
        <v>0</v>
      </c>
      <c r="G97" s="151">
        <f>'Mise A Jour BDD'!$G$142</f>
        <v>0</v>
      </c>
      <c r="H97" s="115">
        <f>'Mise A Jour BDD'!$H$142</f>
        <v>0</v>
      </c>
      <c r="I97" s="128">
        <f>'Mise A Jour BDD'!$I$142</f>
        <v>0</v>
      </c>
      <c r="J97" s="118">
        <f>'Mise A Jour BDD'!$J$142</f>
        <v>0</v>
      </c>
      <c r="K97" s="121" t="str">
        <f>'Mise A Jour BDD'!$K$142</f>
        <v>Afrique</v>
      </c>
      <c r="L97" s="9" t="str">
        <f>'Mise A Jour BDD'!$L$142</f>
        <v>DZ</v>
      </c>
      <c r="M97" s="10" t="str">
        <f>'Mise A Jour BDD'!$M$142</f>
        <v>Alger</v>
      </c>
    </row>
    <row r="98" spans="1:13" ht="20.25" customHeight="1" x14ac:dyDescent="0.35">
      <c r="A98" s="5" t="str">
        <f>'Mise A Jour BDD'!$A$143</f>
        <v>Port du Havre</v>
      </c>
      <c r="B98" s="151">
        <f>'Mise A Jour BDD'!$B$143</f>
        <v>1206</v>
      </c>
      <c r="C98" s="152">
        <f>'Mise A Jour BDD'!$C$143</f>
        <v>2388</v>
      </c>
      <c r="D98" s="115">
        <f>'Mise A Jour BDD'!$D$143</f>
        <v>2388</v>
      </c>
      <c r="E98" s="151">
        <f>'Mise A Jour BDD'!$E$143</f>
        <v>0</v>
      </c>
      <c r="F98" s="115">
        <f>'Mise A Jour BDD'!$F$143</f>
        <v>0</v>
      </c>
      <c r="G98" s="151">
        <f>'Mise A Jour BDD'!$G$143</f>
        <v>0</v>
      </c>
      <c r="H98" s="115">
        <f>'Mise A Jour BDD'!$H$143</f>
        <v>0</v>
      </c>
      <c r="I98" s="128">
        <f>'Mise A Jour BDD'!$I$143</f>
        <v>0</v>
      </c>
      <c r="J98" s="118">
        <f>'Mise A Jour BDD'!$J$143</f>
        <v>0</v>
      </c>
      <c r="K98" s="121" t="str">
        <f>'Mise A Jour BDD'!$K$143</f>
        <v>Afrique</v>
      </c>
      <c r="L98" s="9" t="str">
        <f>'Mise A Jour BDD'!$L$143</f>
        <v>DZ</v>
      </c>
      <c r="M98" s="10" t="str">
        <f>'Mise A Jour BDD'!$M$143</f>
        <v>Alger</v>
      </c>
    </row>
    <row r="99" spans="1:13" ht="20.25" customHeight="1" x14ac:dyDescent="0.35">
      <c r="A99" s="5" t="str">
        <f>'Mise A Jour BDD'!$A$144</f>
        <v>Port d'Anvers</v>
      </c>
      <c r="B99" s="151">
        <f>'Mise A Jour BDD'!$B$144</f>
        <v>1735</v>
      </c>
      <c r="C99" s="152">
        <f>'Mise A Jour BDD'!$C$144</f>
        <v>2787</v>
      </c>
      <c r="D99" s="115">
        <f>'Mise A Jour BDD'!$D$144</f>
        <v>2789</v>
      </c>
      <c r="E99" s="151">
        <f>'Mise A Jour BDD'!$E$144</f>
        <v>0</v>
      </c>
      <c r="F99" s="115">
        <f>'Mise A Jour BDD'!$F$144</f>
        <v>0</v>
      </c>
      <c r="G99" s="151">
        <f>'Mise A Jour BDD'!$G$144</f>
        <v>0</v>
      </c>
      <c r="H99" s="115">
        <f>'Mise A Jour BDD'!$H$144</f>
        <v>0</v>
      </c>
      <c r="I99" s="128">
        <f>'Mise A Jour BDD'!$I$144</f>
        <v>0</v>
      </c>
      <c r="J99" s="118">
        <f>'Mise A Jour BDD'!$J$144</f>
        <v>0</v>
      </c>
      <c r="K99" s="121" t="str">
        <f>'Mise A Jour BDD'!$K$144</f>
        <v>Afrique</v>
      </c>
      <c r="L99" s="9" t="str">
        <f>'Mise A Jour BDD'!$L$144</f>
        <v>AO</v>
      </c>
      <c r="M99" s="10" t="str">
        <f>'Mise A Jour BDD'!$M$144</f>
        <v>Luanda</v>
      </c>
    </row>
    <row r="100" spans="1:13" ht="20.25" customHeight="1" x14ac:dyDescent="0.35">
      <c r="A100" s="5" t="str">
        <f>'Mise A Jour BDD'!$A$145</f>
        <v>Port de Fos Sur Mer</v>
      </c>
      <c r="B100" s="151">
        <f>'Mise A Jour BDD'!$B$145</f>
        <v>2120</v>
      </c>
      <c r="C100" s="152">
        <f>'Mise A Jour BDD'!$C$145</f>
        <v>3103</v>
      </c>
      <c r="D100" s="115">
        <f>'Mise A Jour BDD'!$D$145</f>
        <v>3103</v>
      </c>
      <c r="E100" s="151">
        <f>'Mise A Jour BDD'!$E$145</f>
        <v>0</v>
      </c>
      <c r="F100" s="115">
        <f>'Mise A Jour BDD'!$F$145</f>
        <v>0</v>
      </c>
      <c r="G100" s="151">
        <f>'Mise A Jour BDD'!$G$145</f>
        <v>0</v>
      </c>
      <c r="H100" s="115">
        <f>'Mise A Jour BDD'!$H$145</f>
        <v>0</v>
      </c>
      <c r="I100" s="128">
        <f>'Mise A Jour BDD'!$I$145</f>
        <v>0</v>
      </c>
      <c r="J100" s="118">
        <f>'Mise A Jour BDD'!$J$145</f>
        <v>0</v>
      </c>
      <c r="K100" s="121" t="str">
        <f>'Mise A Jour BDD'!$K$145</f>
        <v>Afrique</v>
      </c>
      <c r="L100" s="9" t="str">
        <f>'Mise A Jour BDD'!$L$145</f>
        <v>AO</v>
      </c>
      <c r="M100" s="10" t="str">
        <f>'Mise A Jour BDD'!$M$145</f>
        <v>Luanda</v>
      </c>
    </row>
    <row r="101" spans="1:13" ht="20.25" customHeight="1" x14ac:dyDescent="0.35">
      <c r="A101" s="5" t="str">
        <f>'Mise A Jour BDD'!$A$146</f>
        <v>Port de Marseille</v>
      </c>
      <c r="B101" s="151">
        <f>'Mise A Jour BDD'!$B$146</f>
        <v>2013</v>
      </c>
      <c r="C101" s="152">
        <f>'Mise A Jour BDD'!$C$146</f>
        <v>3087</v>
      </c>
      <c r="D101" s="115">
        <f>'Mise A Jour BDD'!$D$146</f>
        <v>3087</v>
      </c>
      <c r="E101" s="151">
        <f>'Mise A Jour BDD'!$E$146</f>
        <v>0</v>
      </c>
      <c r="F101" s="115">
        <f>'Mise A Jour BDD'!$F$146</f>
        <v>0</v>
      </c>
      <c r="G101" s="151">
        <f>'Mise A Jour BDD'!$G$146</f>
        <v>0</v>
      </c>
      <c r="H101" s="115">
        <f>'Mise A Jour BDD'!$H$146</f>
        <v>0</v>
      </c>
      <c r="I101" s="128">
        <f>'Mise A Jour BDD'!$I$146</f>
        <v>0</v>
      </c>
      <c r="J101" s="118">
        <f>'Mise A Jour BDD'!$J$146</f>
        <v>0</v>
      </c>
      <c r="K101" s="121" t="str">
        <f>'Mise A Jour BDD'!$K$146</f>
        <v>Afrique</v>
      </c>
      <c r="L101" s="9" t="str">
        <f>'Mise A Jour BDD'!$L$146</f>
        <v>AO</v>
      </c>
      <c r="M101" s="10" t="str">
        <f>'Mise A Jour BDD'!$M$146</f>
        <v>Luanda</v>
      </c>
    </row>
    <row r="102" spans="1:13" ht="20.25" customHeight="1" x14ac:dyDescent="0.35">
      <c r="A102" s="5" t="str">
        <f>'Mise A Jour BDD'!$A$147</f>
        <v>Port du Havre</v>
      </c>
      <c r="B102" s="151">
        <f>'Mise A Jour BDD'!$B$147</f>
        <v>2155</v>
      </c>
      <c r="C102" s="152">
        <f>'Mise A Jour BDD'!$C$147</f>
        <v>3173</v>
      </c>
      <c r="D102" s="115">
        <f>'Mise A Jour BDD'!$D$147</f>
        <v>3173</v>
      </c>
      <c r="E102" s="151">
        <f>'Mise A Jour BDD'!$E$147</f>
        <v>0</v>
      </c>
      <c r="F102" s="115">
        <f>'Mise A Jour BDD'!$F$147</f>
        <v>0</v>
      </c>
      <c r="G102" s="151">
        <f>'Mise A Jour BDD'!$G$147</f>
        <v>0</v>
      </c>
      <c r="H102" s="115">
        <f>'Mise A Jour BDD'!$H$147</f>
        <v>0</v>
      </c>
      <c r="I102" s="128">
        <f>'Mise A Jour BDD'!$I$147</f>
        <v>0</v>
      </c>
      <c r="J102" s="118">
        <f>'Mise A Jour BDD'!$J$147</f>
        <v>0</v>
      </c>
      <c r="K102" s="121" t="str">
        <f>'Mise A Jour BDD'!$K$147</f>
        <v>Afrique</v>
      </c>
      <c r="L102" s="9" t="str">
        <f>'Mise A Jour BDD'!$L$147</f>
        <v>AO</v>
      </c>
      <c r="M102" s="10" t="str">
        <f>'Mise A Jour BDD'!$M$147</f>
        <v>Luanda</v>
      </c>
    </row>
    <row r="103" spans="1:13" ht="20.25" customHeight="1" x14ac:dyDescent="0.35">
      <c r="A103" s="5" t="str">
        <f>'Mise A Jour BDD'!$A$148</f>
        <v>Port d'Anvers</v>
      </c>
      <c r="B103" s="151">
        <f>'Mise A Jour BDD'!$B$148</f>
        <v>1581</v>
      </c>
      <c r="C103" s="152">
        <f>'Mise A Jour BDD'!$C$148</f>
        <v>2363</v>
      </c>
      <c r="D103" s="115">
        <f>'Mise A Jour BDD'!$D$148</f>
        <v>2363</v>
      </c>
      <c r="E103" s="151">
        <f>'Mise A Jour BDD'!$E$148</f>
        <v>0</v>
      </c>
      <c r="F103" s="115">
        <f>'Mise A Jour BDD'!$F$148</f>
        <v>0</v>
      </c>
      <c r="G103" s="151">
        <f>'Mise A Jour BDD'!$G$148</f>
        <v>0</v>
      </c>
      <c r="H103" s="115">
        <f>'Mise A Jour BDD'!$H$148</f>
        <v>0</v>
      </c>
      <c r="I103" s="128">
        <f>'Mise A Jour BDD'!$I$148</f>
        <v>0</v>
      </c>
      <c r="J103" s="118">
        <f>'Mise A Jour BDD'!$J$148</f>
        <v>0</v>
      </c>
      <c r="K103" s="121" t="str">
        <f>'Mise A Jour BDD'!$K$148</f>
        <v>Afrique</v>
      </c>
      <c r="L103" s="9" t="str">
        <f>'Mise A Jour BDD'!$L$148</f>
        <v>CG</v>
      </c>
      <c r="M103" s="10" t="str">
        <f>'Mise A Jour BDD'!$M$148</f>
        <v>Pointe Noire</v>
      </c>
    </row>
    <row r="104" spans="1:13" ht="20.25" customHeight="1" x14ac:dyDescent="0.35">
      <c r="A104" s="5" t="str">
        <f>'Mise A Jour BDD'!$A$149</f>
        <v>Port de Marseille</v>
      </c>
      <c r="B104" s="151">
        <f>'Mise A Jour BDD'!$B$149</f>
        <v>1478</v>
      </c>
      <c r="C104" s="152">
        <f>'Mise A Jour BDD'!$C$149</f>
        <v>2186</v>
      </c>
      <c r="D104" s="115">
        <f>'Mise A Jour BDD'!$D$149</f>
        <v>2186</v>
      </c>
      <c r="E104" s="151">
        <f>'Mise A Jour BDD'!$E$149</f>
        <v>0</v>
      </c>
      <c r="F104" s="115">
        <f>'Mise A Jour BDD'!$F$149</f>
        <v>0</v>
      </c>
      <c r="G104" s="151">
        <f>'Mise A Jour BDD'!$G$149</f>
        <v>0</v>
      </c>
      <c r="H104" s="115">
        <f>'Mise A Jour BDD'!$H$149</f>
        <v>0</v>
      </c>
      <c r="I104" s="128">
        <f>'Mise A Jour BDD'!$I$149</f>
        <v>0</v>
      </c>
      <c r="J104" s="118">
        <f>'Mise A Jour BDD'!$J$149</f>
        <v>0</v>
      </c>
      <c r="K104" s="121" t="str">
        <f>'Mise A Jour BDD'!$K$149</f>
        <v>Afrique</v>
      </c>
      <c r="L104" s="9" t="str">
        <f>'Mise A Jour BDD'!$L$149</f>
        <v>CG</v>
      </c>
      <c r="M104" s="10" t="str">
        <f>'Mise A Jour BDD'!$M$149</f>
        <v>Pointe Noire</v>
      </c>
    </row>
    <row r="105" spans="1:13" ht="20.25" customHeight="1" x14ac:dyDescent="0.35">
      <c r="A105" s="5" t="str">
        <f>'Mise A Jour BDD'!$A$150</f>
        <v>Port de Fos Sur Mer</v>
      </c>
      <c r="B105" s="151">
        <f>'Mise A Jour BDD'!$B$150</f>
        <v>1388</v>
      </c>
      <c r="C105" s="152">
        <f>'Mise A Jour BDD'!$C$150</f>
        <v>2237</v>
      </c>
      <c r="D105" s="115">
        <f>'Mise A Jour BDD'!$D$150</f>
        <v>2237</v>
      </c>
      <c r="E105" s="151">
        <f>'Mise A Jour BDD'!$E$150</f>
        <v>0</v>
      </c>
      <c r="F105" s="115">
        <f>'Mise A Jour BDD'!$F$150</f>
        <v>0</v>
      </c>
      <c r="G105" s="151">
        <f>'Mise A Jour BDD'!$G$150</f>
        <v>0</v>
      </c>
      <c r="H105" s="115">
        <f>'Mise A Jour BDD'!$H$150</f>
        <v>0</v>
      </c>
      <c r="I105" s="128">
        <f>'Mise A Jour BDD'!$I$150</f>
        <v>0</v>
      </c>
      <c r="J105" s="118">
        <f>'Mise A Jour BDD'!$J$150</f>
        <v>0</v>
      </c>
      <c r="K105" s="121" t="str">
        <f>'Mise A Jour BDD'!$K$150</f>
        <v>Afrique</v>
      </c>
      <c r="L105" s="9" t="str">
        <f>'Mise A Jour BDD'!$L$150</f>
        <v>CG</v>
      </c>
      <c r="M105" s="10" t="str">
        <f>'Mise A Jour BDD'!$M$150</f>
        <v>Pointe Noire</v>
      </c>
    </row>
    <row r="106" spans="1:13" ht="20.25" customHeight="1" x14ac:dyDescent="0.35">
      <c r="A106" s="5" t="str">
        <f>'Mise A Jour BDD'!$A$151</f>
        <v>Port du Havre</v>
      </c>
      <c r="B106" s="151">
        <f>'Mise A Jour BDD'!$B$151</f>
        <v>1423</v>
      </c>
      <c r="C106" s="152">
        <f>'Mise A Jour BDD'!$C$151</f>
        <v>2307</v>
      </c>
      <c r="D106" s="115">
        <f>'Mise A Jour BDD'!$D$151</f>
        <v>2307</v>
      </c>
      <c r="E106" s="151">
        <f>'Mise A Jour BDD'!$E$151</f>
        <v>0</v>
      </c>
      <c r="F106" s="115">
        <f>'Mise A Jour BDD'!$F$151</f>
        <v>0</v>
      </c>
      <c r="G106" s="151">
        <f>'Mise A Jour BDD'!$G$151</f>
        <v>0</v>
      </c>
      <c r="H106" s="115">
        <f>'Mise A Jour BDD'!$H$151</f>
        <v>0</v>
      </c>
      <c r="I106" s="128">
        <f>'Mise A Jour BDD'!$I$151</f>
        <v>0</v>
      </c>
      <c r="J106" s="118">
        <f>'Mise A Jour BDD'!$J$151</f>
        <v>0</v>
      </c>
      <c r="K106" s="121" t="str">
        <f>'Mise A Jour BDD'!$K$151</f>
        <v>Afrique</v>
      </c>
      <c r="L106" s="9" t="str">
        <f>'Mise A Jour BDD'!$L$151</f>
        <v>CG</v>
      </c>
      <c r="M106" s="10" t="str">
        <f>'Mise A Jour BDD'!$M$151</f>
        <v>Pointe Noire</v>
      </c>
    </row>
    <row r="107" spans="1:13" ht="20.25" customHeight="1" x14ac:dyDescent="0.35">
      <c r="A107" s="5" t="str">
        <f>'Mise A Jour BDD'!$A$152</f>
        <v>Port d'Anvers</v>
      </c>
      <c r="B107" s="151">
        <f>'Mise A Jour BDD'!$B$152</f>
        <v>2070</v>
      </c>
      <c r="C107" s="152">
        <f>'Mise A Jour BDD'!$C$152</f>
        <v>3619</v>
      </c>
      <c r="D107" s="115">
        <f>'Mise A Jour BDD'!$D$152</f>
        <v>3622</v>
      </c>
      <c r="E107" s="151">
        <f>'Mise A Jour BDD'!$E$152</f>
        <v>0</v>
      </c>
      <c r="F107" s="115">
        <f>'Mise A Jour BDD'!$F$152</f>
        <v>0</v>
      </c>
      <c r="G107" s="151">
        <f>'Mise A Jour BDD'!$G$152</f>
        <v>0</v>
      </c>
      <c r="H107" s="115">
        <f>'Mise A Jour BDD'!$H$152</f>
        <v>0</v>
      </c>
      <c r="I107" s="128">
        <f>'Mise A Jour BDD'!$I$152</f>
        <v>0</v>
      </c>
      <c r="J107" s="118">
        <f>'Mise A Jour BDD'!$J$152</f>
        <v>0</v>
      </c>
      <c r="K107" s="121" t="str">
        <f>'Mise A Jour BDD'!$K$152</f>
        <v>Afrique</v>
      </c>
      <c r="L107" s="9" t="str">
        <f>'Mise A Jour BDD'!$L$152</f>
        <v>GA</v>
      </c>
      <c r="M107" s="10" t="str">
        <f>'Mise A Jour BDD'!$M$152</f>
        <v>Port Gentil</v>
      </c>
    </row>
    <row r="108" spans="1:13" ht="20.25" customHeight="1" x14ac:dyDescent="0.35">
      <c r="A108" s="5" t="str">
        <f>'Mise A Jour BDD'!$A$153</f>
        <v>Port de Fos Sur Mer</v>
      </c>
      <c r="B108" s="151">
        <f>'Mise A Jour BDD'!$B$153</f>
        <v>1940</v>
      </c>
      <c r="C108" s="152">
        <f>'Mise A Jour BDD'!$C$153</f>
        <v>3393</v>
      </c>
      <c r="D108" s="115">
        <f>'Mise A Jour BDD'!$D$153</f>
        <v>3393</v>
      </c>
      <c r="E108" s="151">
        <f>'Mise A Jour BDD'!$E$153</f>
        <v>0</v>
      </c>
      <c r="F108" s="115">
        <f>'Mise A Jour BDD'!$F$153</f>
        <v>0</v>
      </c>
      <c r="G108" s="151">
        <f>'Mise A Jour BDD'!$G$153</f>
        <v>0</v>
      </c>
      <c r="H108" s="115">
        <f>'Mise A Jour BDD'!$H$153</f>
        <v>0</v>
      </c>
      <c r="I108" s="128">
        <f>'Mise A Jour BDD'!$I$153</f>
        <v>0</v>
      </c>
      <c r="J108" s="118">
        <f>'Mise A Jour BDD'!$J$153</f>
        <v>0</v>
      </c>
      <c r="K108" s="121" t="str">
        <f>'Mise A Jour BDD'!$K$153</f>
        <v>Afrique</v>
      </c>
      <c r="L108" s="9" t="str">
        <f>'Mise A Jour BDD'!$L$153</f>
        <v>GA</v>
      </c>
      <c r="M108" s="10" t="str">
        <f>'Mise A Jour BDD'!$M$153</f>
        <v>Port Gentil</v>
      </c>
    </row>
    <row r="109" spans="1:13" ht="20.25" customHeight="1" x14ac:dyDescent="0.35">
      <c r="A109" s="5" t="str">
        <f>'Mise A Jour BDD'!$A$154</f>
        <v>Port de Marseille</v>
      </c>
      <c r="B109" s="151">
        <f>'Mise A Jour BDD'!$B$154</f>
        <v>1967</v>
      </c>
      <c r="C109" s="152">
        <f>'Mise A Jour BDD'!$C$154</f>
        <v>3448</v>
      </c>
      <c r="D109" s="115">
        <f>'Mise A Jour BDD'!$D$154</f>
        <v>3448</v>
      </c>
      <c r="E109" s="151">
        <f>'Mise A Jour BDD'!$E$154</f>
        <v>0</v>
      </c>
      <c r="F109" s="115">
        <f>'Mise A Jour BDD'!$F$154</f>
        <v>0</v>
      </c>
      <c r="G109" s="151">
        <f>'Mise A Jour BDD'!$G$154</f>
        <v>0</v>
      </c>
      <c r="H109" s="115">
        <f>'Mise A Jour BDD'!$H$154</f>
        <v>0</v>
      </c>
      <c r="I109" s="128">
        <f>'Mise A Jour BDD'!$I$154</f>
        <v>0</v>
      </c>
      <c r="J109" s="118">
        <f>'Mise A Jour BDD'!$J$154</f>
        <v>0</v>
      </c>
      <c r="K109" s="121" t="str">
        <f>'Mise A Jour BDD'!$K$154</f>
        <v>Afrique</v>
      </c>
      <c r="L109" s="9" t="str">
        <f>'Mise A Jour BDD'!$L$154</f>
        <v>GA</v>
      </c>
      <c r="M109" s="10" t="str">
        <f>'Mise A Jour BDD'!$M$154</f>
        <v>Port Gentil</v>
      </c>
    </row>
    <row r="110" spans="1:13" ht="20.25" customHeight="1" x14ac:dyDescent="0.35">
      <c r="A110" s="5" t="str">
        <f>'Mise A Jour BDD'!$A$155</f>
        <v>Port du Havre</v>
      </c>
      <c r="B110" s="151">
        <f>'Mise A Jour BDD'!$B$155</f>
        <v>1975</v>
      </c>
      <c r="C110" s="152">
        <f>'Mise A Jour BDD'!$C$155</f>
        <v>3463</v>
      </c>
      <c r="D110" s="115">
        <f>'Mise A Jour BDD'!$D$155</f>
        <v>3463</v>
      </c>
      <c r="E110" s="151">
        <f>'Mise A Jour BDD'!$E$155</f>
        <v>0</v>
      </c>
      <c r="F110" s="115">
        <f>'Mise A Jour BDD'!$F$155</f>
        <v>0</v>
      </c>
      <c r="G110" s="151">
        <f>'Mise A Jour BDD'!$G$155</f>
        <v>0</v>
      </c>
      <c r="H110" s="115">
        <f>'Mise A Jour BDD'!$H$155</f>
        <v>0</v>
      </c>
      <c r="I110" s="128">
        <f>'Mise A Jour BDD'!$I$155</f>
        <v>0</v>
      </c>
      <c r="J110" s="118">
        <f>'Mise A Jour BDD'!$J$155</f>
        <v>0</v>
      </c>
      <c r="K110" s="121" t="str">
        <f>'Mise A Jour BDD'!$K$155</f>
        <v>Afrique</v>
      </c>
      <c r="L110" s="9" t="str">
        <f>'Mise A Jour BDD'!$L$155</f>
        <v>GA</v>
      </c>
      <c r="M110" s="10" t="str">
        <f>'Mise A Jour BDD'!$M$155</f>
        <v>Port Gentil</v>
      </c>
    </row>
    <row r="111" spans="1:13" ht="20.25" customHeight="1" x14ac:dyDescent="0.35">
      <c r="A111" s="5" t="str">
        <f>'Mise A Jour BDD'!$A$156</f>
        <v>Port d'Anvers</v>
      </c>
      <c r="B111" s="151">
        <f>'Mise A Jour BDD'!$B$156</f>
        <v>981</v>
      </c>
      <c r="C111" s="152">
        <f>'Mise A Jour BDD'!$C$156</f>
        <v>1591</v>
      </c>
      <c r="D111" s="115">
        <f>'Mise A Jour BDD'!$D$156</f>
        <v>1591</v>
      </c>
      <c r="E111" s="151">
        <f>'Mise A Jour BDD'!$E$156</f>
        <v>0</v>
      </c>
      <c r="F111" s="115">
        <f>'Mise A Jour BDD'!$F$156</f>
        <v>0</v>
      </c>
      <c r="G111" s="151">
        <f>'Mise A Jour BDD'!$G$156</f>
        <v>0</v>
      </c>
      <c r="H111" s="115">
        <f>'Mise A Jour BDD'!$H$156</f>
        <v>0</v>
      </c>
      <c r="I111" s="128">
        <f>'Mise A Jour BDD'!$I$156</f>
        <v>0</v>
      </c>
      <c r="J111" s="118">
        <f>'Mise A Jour BDD'!$J$156</f>
        <v>0</v>
      </c>
      <c r="K111" s="121" t="str">
        <f>'Mise A Jour BDD'!$K$156</f>
        <v>Afrique</v>
      </c>
      <c r="L111" s="9" t="str">
        <f>'Mise A Jour BDD'!$L$156</f>
        <v>MA</v>
      </c>
      <c r="M111" s="10" t="str">
        <f>'Mise A Jour BDD'!$M$156</f>
        <v>Tanger</v>
      </c>
    </row>
    <row r="112" spans="1:13" ht="20.25" customHeight="1" x14ac:dyDescent="0.35">
      <c r="A112" s="5" t="str">
        <f>'Mise A Jour BDD'!$A$157</f>
        <v>Port de Rotterdam</v>
      </c>
      <c r="B112" s="151">
        <f>'Mise A Jour BDD'!$B$157</f>
        <v>996</v>
      </c>
      <c r="C112" s="152">
        <f>'Mise A Jour BDD'!$C$157</f>
        <v>1606</v>
      </c>
      <c r="D112" s="115">
        <f>'Mise A Jour BDD'!$D$157</f>
        <v>1606</v>
      </c>
      <c r="E112" s="151">
        <f>'Mise A Jour BDD'!$E$157</f>
        <v>0</v>
      </c>
      <c r="F112" s="115">
        <f>'Mise A Jour BDD'!$F$157</f>
        <v>1446</v>
      </c>
      <c r="G112" s="151">
        <f>'Mise A Jour BDD'!$G$157</f>
        <v>0</v>
      </c>
      <c r="H112" s="115">
        <f>'Mise A Jour BDD'!$H$157</f>
        <v>0</v>
      </c>
      <c r="I112" s="128">
        <f>'Mise A Jour BDD'!$I$157</f>
        <v>0</v>
      </c>
      <c r="J112" s="118">
        <f>'Mise A Jour BDD'!$J$157</f>
        <v>0</v>
      </c>
      <c r="K112" s="121" t="str">
        <f>'Mise A Jour BDD'!$K$157</f>
        <v>Afrique</v>
      </c>
      <c r="L112" s="9" t="str">
        <f>'Mise A Jour BDD'!$L$157</f>
        <v>MA</v>
      </c>
      <c r="M112" s="10" t="str">
        <f>'Mise A Jour BDD'!$M$157</f>
        <v>Tanger</v>
      </c>
    </row>
    <row r="113" spans="1:13" ht="20.25" customHeight="1" x14ac:dyDescent="0.35">
      <c r="A113" s="5" t="str">
        <f>'Mise A Jour BDD'!$A$158</f>
        <v>Port du Havre</v>
      </c>
      <c r="B113" s="151">
        <f>'Mise A Jour BDD'!$B$158</f>
        <v>986</v>
      </c>
      <c r="C113" s="152">
        <f>'Mise A Jour BDD'!$C$158</f>
        <v>1596</v>
      </c>
      <c r="D113" s="115">
        <f>'Mise A Jour BDD'!$D$158</f>
        <v>1596</v>
      </c>
      <c r="E113" s="151">
        <f>'Mise A Jour BDD'!$E$158</f>
        <v>0</v>
      </c>
      <c r="F113" s="115">
        <f>'Mise A Jour BDD'!$F$158</f>
        <v>0</v>
      </c>
      <c r="G113" s="151">
        <f>'Mise A Jour BDD'!$G$158</f>
        <v>0</v>
      </c>
      <c r="H113" s="115">
        <f>'Mise A Jour BDD'!$H$158</f>
        <v>0</v>
      </c>
      <c r="I113" s="128">
        <f>'Mise A Jour BDD'!$I$158</f>
        <v>0</v>
      </c>
      <c r="J113" s="118">
        <f>'Mise A Jour BDD'!$J$158</f>
        <v>0</v>
      </c>
      <c r="K113" s="121" t="str">
        <f>'Mise A Jour BDD'!$K$158</f>
        <v>Afrique</v>
      </c>
      <c r="L113" s="9" t="str">
        <f>'Mise A Jour BDD'!$L$158</f>
        <v>MA</v>
      </c>
      <c r="M113" s="10" t="str">
        <f>'Mise A Jour BDD'!$M$158</f>
        <v>Tanger</v>
      </c>
    </row>
    <row r="114" spans="1:13" ht="20.25" customHeight="1" x14ac:dyDescent="0.35">
      <c r="A114" s="5" t="str">
        <f>'Mise A Jour BDD'!$A$159</f>
        <v>Port d'Anvers</v>
      </c>
      <c r="B114" s="130">
        <f>'Mise A Jour BDD'!$A$12*'Mise A Jour BDD'!$B$159</f>
        <v>727.17787999999996</v>
      </c>
      <c r="C114" s="150">
        <f>'Mise A Jour BDD'!$A$12*'Mise A Jour BDD'!$C$159</f>
        <v>926.36895000000004</v>
      </c>
      <c r="D114" s="117">
        <f>'Mise A Jour BDD'!$A$12*'Mise A Jour BDD'!$D$159</f>
        <v>1578.74145</v>
      </c>
      <c r="E114" s="130">
        <f>'Mise A Jour BDD'!$A$12*'Mise A Jour BDD'!$E$159</f>
        <v>0</v>
      </c>
      <c r="F114" s="117">
        <f>'Mise A Jour BDD'!$A$12*'Mise A Jour BDD'!$F$159</f>
        <v>0</v>
      </c>
      <c r="G114" s="130">
        <f>'Mise A Jour BDD'!$A$12*'Mise A Jour BDD'!$G$159</f>
        <v>0</v>
      </c>
      <c r="H114" s="117">
        <f>'Mise A Jour BDD'!$A$12*'Mise A Jour BDD'!$H$159</f>
        <v>0</v>
      </c>
      <c r="I114" s="128">
        <f>'Mise A Jour BDD'!$I$159</f>
        <v>0</v>
      </c>
      <c r="J114" s="119">
        <f>'Mise A Jour BDD'!$A$20*'Mise A Jour BDD'!$J$159</f>
        <v>130.9</v>
      </c>
      <c r="K114" s="121" t="str">
        <f>'Mise A Jour BDD'!$K$159</f>
        <v>Corée du sud</v>
      </c>
      <c r="L114" s="9" t="str">
        <f>'Mise A Jour BDD'!$L$159</f>
        <v>KR</v>
      </c>
      <c r="M114" s="10" t="str">
        <f>'Mise A Jour BDD'!$M$159</f>
        <v>Busan</v>
      </c>
    </row>
    <row r="115" spans="1:13" ht="20.25" customHeight="1" x14ac:dyDescent="0.35">
      <c r="A115" s="5" t="str">
        <f>'Mise A Jour BDD'!$A$160</f>
        <v>Port de Fos Sur Mer</v>
      </c>
      <c r="B115" s="130">
        <f>'Mise A Jour BDD'!$A$12*'Mise A Jour BDD'!$B$160</f>
        <v>583.65593000000001</v>
      </c>
      <c r="C115" s="150">
        <f>'Mise A Jour BDD'!$A$12*'Mise A Jour BDD'!$C$160</f>
        <v>658.46131000000003</v>
      </c>
      <c r="D115" s="117">
        <f>'Mise A Jour BDD'!$A$12*'Mise A Jour BDD'!$D$160</f>
        <v>658.46131000000003</v>
      </c>
      <c r="E115" s="130">
        <f>'Mise A Jour BDD'!$A$12*'Mise A Jour BDD'!$E$160</f>
        <v>0</v>
      </c>
      <c r="F115" s="117">
        <f>'Mise A Jour BDD'!$A$12*'Mise A Jour BDD'!$F$160</f>
        <v>0</v>
      </c>
      <c r="G115" s="130">
        <f>'Mise A Jour BDD'!$A$12*'Mise A Jour BDD'!$G$160</f>
        <v>0</v>
      </c>
      <c r="H115" s="117">
        <f>'Mise A Jour BDD'!$A$12*'Mise A Jour BDD'!$H$160</f>
        <v>0</v>
      </c>
      <c r="I115" s="128">
        <f>'Mise A Jour BDD'!$I$160</f>
        <v>0</v>
      </c>
      <c r="J115" s="119">
        <f>'Mise A Jour BDD'!$A$20*'Mise A Jour BDD'!$J$160</f>
        <v>130.9</v>
      </c>
      <c r="K115" s="121" t="str">
        <f>'Mise A Jour BDD'!$K$160</f>
        <v>Corée du sud</v>
      </c>
      <c r="L115" s="9" t="str">
        <f>'Mise A Jour BDD'!$L$160</f>
        <v>KR</v>
      </c>
      <c r="M115" s="10" t="str">
        <f>'Mise A Jour BDD'!$M$160</f>
        <v>Busan</v>
      </c>
    </row>
    <row r="116" spans="1:13" ht="20.25" customHeight="1" x14ac:dyDescent="0.35">
      <c r="A116" s="5" t="str">
        <f>'Mise A Jour BDD'!$A$161</f>
        <v>Port de Rotterdam</v>
      </c>
      <c r="B116" s="130">
        <f>'Mise A Jour BDD'!$A$12*'Mise A Jour BDD'!$B$161</f>
        <v>894.18524000000002</v>
      </c>
      <c r="C116" s="150">
        <f>'Mise A Jour BDD'!$A$12*'Mise A Jour BDD'!$C$161</f>
        <v>1180.3593100000001</v>
      </c>
      <c r="D116" s="117">
        <f>'Mise A Jour BDD'!$A$12*'Mise A Jour BDD'!$D$161</f>
        <v>1180.3593100000001</v>
      </c>
      <c r="E116" s="130">
        <f>'Mise A Jour BDD'!$A$12*'Mise A Jour BDD'!$E$161</f>
        <v>0</v>
      </c>
      <c r="F116" s="117">
        <f>'Mise A Jour BDD'!$A$12*'Mise A Jour BDD'!$F$161</f>
        <v>0</v>
      </c>
      <c r="G116" s="130">
        <f>'Mise A Jour BDD'!$A$12*'Mise A Jour BDD'!$G$161</f>
        <v>0</v>
      </c>
      <c r="H116" s="117">
        <f>'Mise A Jour BDD'!$A$12*'Mise A Jour BDD'!$H$161</f>
        <v>0</v>
      </c>
      <c r="I116" s="128">
        <f>'Mise A Jour BDD'!$I$161</f>
        <v>0</v>
      </c>
      <c r="J116" s="119">
        <f>'Mise A Jour BDD'!$A$20*'Mise A Jour BDD'!$J$161</f>
        <v>130.9</v>
      </c>
      <c r="K116" s="121" t="str">
        <f>'Mise A Jour BDD'!$K$161</f>
        <v>Corée du sud</v>
      </c>
      <c r="L116" s="9" t="str">
        <f>'Mise A Jour BDD'!$L$161</f>
        <v>KR</v>
      </c>
      <c r="M116" s="10" t="str">
        <f>'Mise A Jour BDD'!$M$161</f>
        <v>Busan</v>
      </c>
    </row>
    <row r="117" spans="1:13" ht="20.25" customHeight="1" x14ac:dyDescent="0.35">
      <c r="A117" s="5" t="str">
        <f>'Mise A Jour BDD'!$A$162</f>
        <v>Port du Havre</v>
      </c>
      <c r="B117" s="130">
        <f>'Mise A Jour BDD'!$A$12*'Mise A Jour BDD'!$B$162</f>
        <v>736.74600999999996</v>
      </c>
      <c r="C117" s="150">
        <f>'Mise A Jour BDD'!$A$12*'Mise A Jour BDD'!$C$162</f>
        <v>930.71809999999994</v>
      </c>
      <c r="D117" s="117">
        <f>'Mise A Jour BDD'!$A$12*'Mise A Jour BDD'!$D$162</f>
        <v>930.71809999999994</v>
      </c>
      <c r="E117" s="130">
        <f>'Mise A Jour BDD'!$A$12*'Mise A Jour BDD'!$E$162</f>
        <v>0</v>
      </c>
      <c r="F117" s="117">
        <f>'Mise A Jour BDD'!$A$12*'Mise A Jour BDD'!$F$162</f>
        <v>0</v>
      </c>
      <c r="G117" s="130">
        <f>'Mise A Jour BDD'!$A$12*'Mise A Jour BDD'!$G$162</f>
        <v>0</v>
      </c>
      <c r="H117" s="117">
        <f>'Mise A Jour BDD'!$A$12*'Mise A Jour BDD'!$H$162</f>
        <v>0</v>
      </c>
      <c r="I117" s="128">
        <f>'Mise A Jour BDD'!$I$162</f>
        <v>0</v>
      </c>
      <c r="J117" s="119">
        <f>'Mise A Jour BDD'!$A$20*'Mise A Jour BDD'!$J$162</f>
        <v>130.9</v>
      </c>
      <c r="K117" s="121" t="str">
        <f>'Mise A Jour BDD'!$K$162</f>
        <v>Corée du sud</v>
      </c>
      <c r="L117" s="9" t="str">
        <f>'Mise A Jour BDD'!$L$162</f>
        <v>KR</v>
      </c>
      <c r="M117" s="10" t="str">
        <f>'Mise A Jour BDD'!$M$162</f>
        <v>Busan</v>
      </c>
    </row>
    <row r="118" spans="1:13" ht="20.25" customHeight="1" x14ac:dyDescent="0.35">
      <c r="A118" s="5" t="str">
        <f>'Mise A Jour BDD'!$A$163</f>
        <v>Port d'Anvers</v>
      </c>
      <c r="B118" s="130">
        <f>'Mise A Jour BDD'!$A$12*'Mise A Jour BDD'!$B$163</f>
        <v>879.39813000000004</v>
      </c>
      <c r="C118" s="150">
        <f>'Mise A Jour BDD'!$A$12*'Mise A Jour BDD'!$C$163</f>
        <v>1165.5722000000001</v>
      </c>
      <c r="D118" s="117">
        <f>'Mise A Jour BDD'!$A$12*'Mise A Jour BDD'!$D$163</f>
        <v>1817.9447</v>
      </c>
      <c r="E118" s="130">
        <f>'Mise A Jour BDD'!$A$12*'Mise A Jour BDD'!$E$163</f>
        <v>0</v>
      </c>
      <c r="F118" s="117">
        <f>'Mise A Jour BDD'!$A$12*'Mise A Jour BDD'!$F$163</f>
        <v>0</v>
      </c>
      <c r="G118" s="130">
        <f>'Mise A Jour BDD'!$A$12*'Mise A Jour BDD'!$G$163</f>
        <v>0</v>
      </c>
      <c r="H118" s="117">
        <f>'Mise A Jour BDD'!$A$12*'Mise A Jour BDD'!$H$163</f>
        <v>0</v>
      </c>
      <c r="I118" s="128">
        <f>'Mise A Jour BDD'!$I$163</f>
        <v>0</v>
      </c>
      <c r="J118" s="119">
        <f>'Mise A Jour BDD'!$A$20*'Mise A Jour BDD'!$J$163</f>
        <v>103.94999999999999</v>
      </c>
      <c r="K118" s="121" t="str">
        <f>'Mise A Jour BDD'!$K$163</f>
        <v>Corée du sud</v>
      </c>
      <c r="L118" s="9" t="str">
        <f>'Mise A Jour BDD'!$L$163</f>
        <v>KR</v>
      </c>
      <c r="M118" s="10" t="str">
        <f>'Mise A Jour BDD'!$M$163</f>
        <v>Incheon</v>
      </c>
    </row>
    <row r="119" spans="1:13" ht="20.25" customHeight="1" x14ac:dyDescent="0.25">
      <c r="A119" s="5" t="str">
        <f>'Mise A Jour BDD'!$A$164</f>
        <v>Port de Fos Sur Mer</v>
      </c>
      <c r="B119" s="130">
        <f>'Mise A Jour BDD'!$A$12*'Mise A Jour BDD'!$B$164</f>
        <v>829.81781999999998</v>
      </c>
      <c r="C119" s="150">
        <f>'Mise A Jour BDD'!$A$12*'Mise A Jour BDD'!$C$164</f>
        <v>870.69983000000002</v>
      </c>
      <c r="D119" s="117">
        <f>'Mise A Jour BDD'!$A$12*'Mise A Jour BDD'!$D$164</f>
        <v>870.69983000000002</v>
      </c>
      <c r="E119" s="130">
        <f>'Mise A Jour BDD'!$A$12*'Mise A Jour BDD'!$E$164</f>
        <v>0</v>
      </c>
      <c r="F119" s="117">
        <f>'Mise A Jour BDD'!$A$12*'Mise A Jour BDD'!$F$164</f>
        <v>0</v>
      </c>
      <c r="G119" s="130">
        <f>'Mise A Jour BDD'!$A$12*'Mise A Jour BDD'!$G$164</f>
        <v>0</v>
      </c>
      <c r="H119" s="117">
        <f>'Mise A Jour BDD'!$A$12*'Mise A Jour BDD'!$H$164</f>
        <v>0</v>
      </c>
      <c r="I119" s="128">
        <f>'Mise A Jour BDD'!$I$164</f>
        <v>0</v>
      </c>
      <c r="J119" s="119">
        <f>'Mise A Jour BDD'!$A$20*'Mise A Jour BDD'!$J$164</f>
        <v>103.94999999999999</v>
      </c>
      <c r="K119" s="121" t="str">
        <f>'Mise A Jour BDD'!$K$164</f>
        <v>Corée du sud</v>
      </c>
      <c r="L119" s="9" t="str">
        <f>'Mise A Jour BDD'!$L$164</f>
        <v>KR</v>
      </c>
      <c r="M119" s="10" t="str">
        <f>'Mise A Jour BDD'!$M$164</f>
        <v>Incheon</v>
      </c>
    </row>
    <row r="120" spans="1:13" ht="20.25" customHeight="1" x14ac:dyDescent="0.25">
      <c r="A120" s="5" t="str">
        <f>'Mise A Jour BDD'!$A$165</f>
        <v>Port de Rotterdam</v>
      </c>
      <c r="B120" s="130">
        <f>'Mise A Jour BDD'!$A$12*'Mise A Jour BDD'!$B$165</f>
        <v>894.18524000000002</v>
      </c>
      <c r="C120" s="150">
        <f>'Mise A Jour BDD'!$A$12*'Mise A Jour BDD'!$C$165</f>
        <v>1180.3593100000001</v>
      </c>
      <c r="D120" s="117">
        <f>'Mise A Jour BDD'!$A$12*'Mise A Jour BDD'!$D$165</f>
        <v>1180.3593100000001</v>
      </c>
      <c r="E120" s="130">
        <f>'Mise A Jour BDD'!$A$12*'Mise A Jour BDD'!$E$165</f>
        <v>0</v>
      </c>
      <c r="F120" s="117">
        <f>'Mise A Jour BDD'!$A$12*'Mise A Jour BDD'!$F$165</f>
        <v>0</v>
      </c>
      <c r="G120" s="130">
        <f>'Mise A Jour BDD'!$A$12*'Mise A Jour BDD'!$G$165</f>
        <v>0</v>
      </c>
      <c r="H120" s="117">
        <f>'Mise A Jour BDD'!$A$12*'Mise A Jour BDD'!$H$165</f>
        <v>0</v>
      </c>
      <c r="I120" s="128">
        <f>'Mise A Jour BDD'!$I$165</f>
        <v>0</v>
      </c>
      <c r="J120" s="119">
        <f>'Mise A Jour BDD'!$A$20*'Mise A Jour BDD'!$J$165</f>
        <v>103.94999999999999</v>
      </c>
      <c r="K120" s="121" t="str">
        <f>'Mise A Jour BDD'!$K$165</f>
        <v>Corée du sud</v>
      </c>
      <c r="L120" s="9" t="str">
        <f>'Mise A Jour BDD'!$L$165</f>
        <v>KR</v>
      </c>
      <c r="M120" s="10" t="str">
        <f>'Mise A Jour BDD'!$M$165</f>
        <v>Incheon</v>
      </c>
    </row>
    <row r="121" spans="1:13" ht="20.25" customHeight="1" x14ac:dyDescent="0.25">
      <c r="A121" s="5" t="str">
        <f>'Mise A Jour BDD'!$A$166</f>
        <v>Port du Havre</v>
      </c>
      <c r="B121" s="130">
        <f>'Mise A Jour BDD'!$A$12*'Mise A Jour BDD'!$B$166</f>
        <v>883.74728000000005</v>
      </c>
      <c r="C121" s="150">
        <f>'Mise A Jour BDD'!$A$12*'Mise A Jour BDD'!$C$166</f>
        <v>1169.9213500000001</v>
      </c>
      <c r="D121" s="117">
        <f>'Mise A Jour BDD'!$A$12*'Mise A Jour BDD'!$D$166</f>
        <v>1169.9213500000001</v>
      </c>
      <c r="E121" s="130">
        <f>'Mise A Jour BDD'!$A$12*'Mise A Jour BDD'!$E$166</f>
        <v>0</v>
      </c>
      <c r="F121" s="117">
        <f>'Mise A Jour BDD'!$A$12*'Mise A Jour BDD'!$F$166</f>
        <v>0</v>
      </c>
      <c r="G121" s="130">
        <f>'Mise A Jour BDD'!$A$12*'Mise A Jour BDD'!$G$166</f>
        <v>0</v>
      </c>
      <c r="H121" s="117">
        <f>'Mise A Jour BDD'!$A$12*'Mise A Jour BDD'!$H$166</f>
        <v>0</v>
      </c>
      <c r="I121" s="128">
        <f>'Mise A Jour BDD'!$I$166</f>
        <v>0</v>
      </c>
      <c r="J121" s="119">
        <f>'Mise A Jour BDD'!$A$20*'Mise A Jour BDD'!$J$166</f>
        <v>103.94999999999999</v>
      </c>
      <c r="K121" s="121" t="str">
        <f>'Mise A Jour BDD'!$K$166</f>
        <v>Corée du sud</v>
      </c>
      <c r="L121" s="9" t="str">
        <f>'Mise A Jour BDD'!$L$166</f>
        <v>KR</v>
      </c>
      <c r="M121" s="10" t="str">
        <f>'Mise A Jour BDD'!$M$166</f>
        <v>Incheon</v>
      </c>
    </row>
    <row r="122" spans="1:13" ht="20.25" customHeight="1" x14ac:dyDescent="0.25">
      <c r="A122" s="5" t="str">
        <f>'Mise A Jour BDD'!$A$167</f>
        <v>Port de Fos Sur Mer</v>
      </c>
      <c r="B122" s="151">
        <f>'Mise A Jour BDD'!$B$167</f>
        <v>656</v>
      </c>
      <c r="C122" s="152">
        <f>'Mise A Jour BDD'!$C$167</f>
        <v>959</v>
      </c>
      <c r="D122" s="115">
        <f>'Mise A Jour BDD'!$D$167</f>
        <v>959</v>
      </c>
      <c r="E122" s="151">
        <f>'Mise A Jour BDD'!$E$167</f>
        <v>0</v>
      </c>
      <c r="F122" s="115">
        <f>'Mise A Jour BDD'!$F$167</f>
        <v>0</v>
      </c>
      <c r="G122" s="151">
        <f>'Mise A Jour BDD'!$G$167</f>
        <v>0</v>
      </c>
      <c r="H122" s="115">
        <f>'Mise A Jour BDD'!$H$167</f>
        <v>0</v>
      </c>
      <c r="I122" s="128">
        <f>'Mise A Jour BDD'!$I$167</f>
        <v>0</v>
      </c>
      <c r="J122" s="120">
        <f>'Mise A Jour BDD'!$J$167</f>
        <v>0</v>
      </c>
      <c r="K122" s="121" t="str">
        <f>'Mise A Jour BDD'!$K$167</f>
        <v>Egypte</v>
      </c>
      <c r="L122" s="9" t="str">
        <f>'Mise A Jour BDD'!$L$167</f>
        <v>EG</v>
      </c>
      <c r="M122" s="10" t="str">
        <f>'Mise A Jour BDD'!$M$167</f>
        <v>Alexandrie</v>
      </c>
    </row>
    <row r="123" spans="1:13" ht="20.25" customHeight="1" x14ac:dyDescent="0.25">
      <c r="A123" s="5" t="str">
        <f>'Mise A Jour BDD'!$A$168</f>
        <v>Port de Marseille</v>
      </c>
      <c r="B123" s="151">
        <f>'Mise A Jour BDD'!$B$168</f>
        <v>716</v>
      </c>
      <c r="C123" s="152">
        <f>'Mise A Jour BDD'!$C$168</f>
        <v>988</v>
      </c>
      <c r="D123" s="115">
        <f>'Mise A Jour BDD'!$D$168</f>
        <v>988</v>
      </c>
      <c r="E123" s="151">
        <f>'Mise A Jour BDD'!$E$168</f>
        <v>0</v>
      </c>
      <c r="F123" s="115">
        <f>'Mise A Jour BDD'!$F$168</f>
        <v>0</v>
      </c>
      <c r="G123" s="151">
        <f>'Mise A Jour BDD'!$G$168</f>
        <v>0</v>
      </c>
      <c r="H123" s="115">
        <f>'Mise A Jour BDD'!$H$168</f>
        <v>0</v>
      </c>
      <c r="I123" s="128">
        <f>'Mise A Jour BDD'!$I$168</f>
        <v>0</v>
      </c>
      <c r="J123" s="120">
        <f>'Mise A Jour BDD'!$J$168</f>
        <v>0</v>
      </c>
      <c r="K123" s="121" t="str">
        <f>'Mise A Jour BDD'!$K$168</f>
        <v>Egypte</v>
      </c>
      <c r="L123" s="9" t="str">
        <f>'Mise A Jour BDD'!$L$168</f>
        <v>EG</v>
      </c>
      <c r="M123" s="10" t="str">
        <f>'Mise A Jour BDD'!$M$168</f>
        <v>Alexandrie</v>
      </c>
    </row>
    <row r="124" spans="1:13" ht="20.25" customHeight="1" x14ac:dyDescent="0.25">
      <c r="A124" s="5" t="str">
        <f>'Mise A Jour BDD'!$A$169</f>
        <v>Port d'Anvers</v>
      </c>
      <c r="B124" s="151">
        <f>'Mise A Jour BDD'!$B$169</f>
        <v>1131</v>
      </c>
      <c r="C124" s="152">
        <f>'Mise A Jour BDD'!$C$169</f>
        <v>1821</v>
      </c>
      <c r="D124" s="115">
        <f>'Mise A Jour BDD'!$D$169</f>
        <v>1821</v>
      </c>
      <c r="E124" s="151">
        <f>'Mise A Jour BDD'!$E$169</f>
        <v>0</v>
      </c>
      <c r="F124" s="115">
        <f>'Mise A Jour BDD'!$F$169</f>
        <v>0</v>
      </c>
      <c r="G124" s="151">
        <f>'Mise A Jour BDD'!$G$169</f>
        <v>0</v>
      </c>
      <c r="H124" s="115">
        <f>'Mise A Jour BDD'!$H$169</f>
        <v>0</v>
      </c>
      <c r="I124" s="128">
        <f>'Mise A Jour BDD'!$I$169</f>
        <v>0</v>
      </c>
      <c r="J124" s="115">
        <f>'Mise A Jour BDD'!$J$169</f>
        <v>270</v>
      </c>
      <c r="K124" s="121" t="str">
        <f>'Mise A Jour BDD'!$K$169</f>
        <v>Equateur</v>
      </c>
      <c r="L124" s="9" t="str">
        <f>'Mise A Jour BDD'!$L$169</f>
        <v>EC</v>
      </c>
      <c r="M124" s="10" t="str">
        <f>'Mise A Jour BDD'!$M$169</f>
        <v>Guayaquil</v>
      </c>
    </row>
    <row r="125" spans="1:13" ht="20.25" customHeight="1" x14ac:dyDescent="0.25">
      <c r="A125" s="5" t="str">
        <f>'Mise A Jour BDD'!$A$170</f>
        <v>Port de Fos Sur Mer</v>
      </c>
      <c r="B125" s="151">
        <f>'Mise A Jour BDD'!$B$170</f>
        <v>1372</v>
      </c>
      <c r="C125" s="152">
        <f>'Mise A Jour BDD'!$C$170</f>
        <v>2065</v>
      </c>
      <c r="D125" s="115">
        <f>'Mise A Jour BDD'!$D$170</f>
        <v>2065</v>
      </c>
      <c r="E125" s="151">
        <f>'Mise A Jour BDD'!$E$170</f>
        <v>2465</v>
      </c>
      <c r="F125" s="115">
        <f>'Mise A Jour BDD'!$F$170</f>
        <v>1672</v>
      </c>
      <c r="G125" s="151">
        <f>'Mise A Jour BDD'!$G$170</f>
        <v>1672</v>
      </c>
      <c r="H125" s="115">
        <f>'Mise A Jour BDD'!$H$170</f>
        <v>2465</v>
      </c>
      <c r="I125" s="128">
        <f>'Mise A Jour BDD'!$I$170</f>
        <v>0</v>
      </c>
      <c r="J125" s="115">
        <f>'Mise A Jour BDD'!$J$170</f>
        <v>270</v>
      </c>
      <c r="K125" s="121" t="str">
        <f>'Mise A Jour BDD'!$K$170</f>
        <v>Equateur</v>
      </c>
      <c r="L125" s="9" t="str">
        <f>'Mise A Jour BDD'!$L$170</f>
        <v>EC</v>
      </c>
      <c r="M125" s="10" t="str">
        <f>'Mise A Jour BDD'!$M$170</f>
        <v>Guayaquil</v>
      </c>
    </row>
    <row r="126" spans="1:13" ht="20.25" customHeight="1" x14ac:dyDescent="0.25">
      <c r="A126" s="5" t="str">
        <f>'Mise A Jour BDD'!$A$171</f>
        <v>Port de Rotterdam</v>
      </c>
      <c r="B126" s="151">
        <f>'Mise A Jour BDD'!$B$171</f>
        <v>1146</v>
      </c>
      <c r="C126" s="152">
        <f>'Mise A Jour BDD'!$C$171</f>
        <v>1836</v>
      </c>
      <c r="D126" s="115">
        <f>'Mise A Jour BDD'!$D$171</f>
        <v>1836</v>
      </c>
      <c r="E126" s="151">
        <f>'Mise A Jour BDD'!$E$171</f>
        <v>0</v>
      </c>
      <c r="F126" s="115">
        <f>'Mise A Jour BDD'!$F$171</f>
        <v>0</v>
      </c>
      <c r="G126" s="151">
        <f>'Mise A Jour BDD'!$G$171</f>
        <v>0</v>
      </c>
      <c r="H126" s="115">
        <f>'Mise A Jour BDD'!$H$171</f>
        <v>0</v>
      </c>
      <c r="I126" s="128">
        <f>'Mise A Jour BDD'!$I$171</f>
        <v>0</v>
      </c>
      <c r="J126" s="115">
        <f>'Mise A Jour BDD'!$J$171</f>
        <v>270</v>
      </c>
      <c r="K126" s="121" t="str">
        <f>'Mise A Jour BDD'!$K$171</f>
        <v>Equateur</v>
      </c>
      <c r="L126" s="9" t="str">
        <f>'Mise A Jour BDD'!$L$171</f>
        <v>EC</v>
      </c>
      <c r="M126" s="10" t="str">
        <f>'Mise A Jour BDD'!$M$171</f>
        <v>Guayaquil</v>
      </c>
    </row>
    <row r="127" spans="1:13" ht="20.25" customHeight="1" x14ac:dyDescent="0.25">
      <c r="A127" s="5" t="str">
        <f>'Mise A Jour BDD'!$A$172</f>
        <v>Port du Havre</v>
      </c>
      <c r="B127" s="151">
        <f>'Mise A Jour BDD'!$B$172</f>
        <v>1136</v>
      </c>
      <c r="C127" s="152">
        <f>'Mise A Jour BDD'!$C$172</f>
        <v>1826</v>
      </c>
      <c r="D127" s="115">
        <f>'Mise A Jour BDD'!$D$172</f>
        <v>1826</v>
      </c>
      <c r="E127" s="151">
        <f>'Mise A Jour BDD'!$E$172</f>
        <v>0</v>
      </c>
      <c r="F127" s="115">
        <f>'Mise A Jour BDD'!$F$172</f>
        <v>0</v>
      </c>
      <c r="G127" s="151">
        <f>'Mise A Jour BDD'!$G$172</f>
        <v>0</v>
      </c>
      <c r="H127" s="115">
        <f>'Mise A Jour BDD'!$H$172</f>
        <v>0</v>
      </c>
      <c r="I127" s="128">
        <f>'Mise A Jour BDD'!$I$172</f>
        <v>0</v>
      </c>
      <c r="J127" s="115">
        <f>'Mise A Jour BDD'!$J$172</f>
        <v>270</v>
      </c>
      <c r="K127" s="121" t="str">
        <f>'Mise A Jour BDD'!$K$172</f>
        <v>Equateur</v>
      </c>
      <c r="L127" s="9" t="str">
        <f>'Mise A Jour BDD'!$L$172</f>
        <v>EC</v>
      </c>
      <c r="M127" s="10" t="str">
        <f>'Mise A Jour BDD'!$M$172</f>
        <v>Guayaquil</v>
      </c>
    </row>
    <row r="128" spans="1:13" ht="20.25" customHeight="1" x14ac:dyDescent="0.25">
      <c r="A128" s="5" t="str">
        <f>'Mise A Jour BDD'!$A$173</f>
        <v>Port d'Anvers</v>
      </c>
      <c r="B128" s="151">
        <f>'Mise A Jour BDD'!$B$173</f>
        <v>1256</v>
      </c>
      <c r="C128" s="152">
        <f>'Mise A Jour BDD'!$C$173</f>
        <v>1814</v>
      </c>
      <c r="D128" s="115">
        <f>'Mise A Jour BDD'!$D$173</f>
        <v>1814</v>
      </c>
      <c r="E128" s="151">
        <f>'Mise A Jour BDD'!$E$173</f>
        <v>0</v>
      </c>
      <c r="F128" s="115">
        <f>'Mise A Jour BDD'!$F$173</f>
        <v>0</v>
      </c>
      <c r="G128" s="151">
        <f>'Mise A Jour BDD'!$G$173</f>
        <v>0</v>
      </c>
      <c r="H128" s="115">
        <f>'Mise A Jour BDD'!$H$173</f>
        <v>0</v>
      </c>
      <c r="I128" s="128">
        <f>'Mise A Jour BDD'!$I$173</f>
        <v>0</v>
      </c>
      <c r="J128" s="115">
        <f>'Mise A Jour BDD'!$J$173</f>
        <v>180</v>
      </c>
      <c r="K128" s="121" t="str">
        <f>'Mise A Jour BDD'!$K$173</f>
        <v>Espagne</v>
      </c>
      <c r="L128" s="9" t="str">
        <f>'Mise A Jour BDD'!$L$173</f>
        <v>ES</v>
      </c>
      <c r="M128" s="10" t="str">
        <f>'Mise A Jour BDD'!$M$173</f>
        <v>Barcelone</v>
      </c>
    </row>
    <row r="129" spans="1:13" ht="20.25" customHeight="1" x14ac:dyDescent="0.25">
      <c r="A129" s="5" t="str">
        <f>'Mise A Jour BDD'!$A$174</f>
        <v>Port de Rotterdam</v>
      </c>
      <c r="B129" s="151">
        <f>'Mise A Jour BDD'!$B$174</f>
        <v>1270</v>
      </c>
      <c r="C129" s="152">
        <f>'Mise A Jour BDD'!$C$174</f>
        <v>1828</v>
      </c>
      <c r="D129" s="115">
        <f>'Mise A Jour BDD'!$D$174</f>
        <v>1828</v>
      </c>
      <c r="E129" s="151">
        <f>'Mise A Jour BDD'!$E$174</f>
        <v>0</v>
      </c>
      <c r="F129" s="115">
        <f>'Mise A Jour BDD'!$F$174</f>
        <v>0</v>
      </c>
      <c r="G129" s="151">
        <f>'Mise A Jour BDD'!$G$174</f>
        <v>0</v>
      </c>
      <c r="H129" s="115">
        <f>'Mise A Jour BDD'!$H$174</f>
        <v>0</v>
      </c>
      <c r="I129" s="128">
        <f>'Mise A Jour BDD'!$I$174</f>
        <v>0</v>
      </c>
      <c r="J129" s="115">
        <f>'Mise A Jour BDD'!$J$174</f>
        <v>180</v>
      </c>
      <c r="K129" s="121" t="str">
        <f>'Mise A Jour BDD'!$K$174</f>
        <v>Espagne</v>
      </c>
      <c r="L129" s="9" t="str">
        <f>'Mise A Jour BDD'!$L$174</f>
        <v>ES</v>
      </c>
      <c r="M129" s="10" t="str">
        <f>'Mise A Jour BDD'!$M$174</f>
        <v>Barcelone</v>
      </c>
    </row>
    <row r="130" spans="1:13" ht="20.25" customHeight="1" x14ac:dyDescent="0.25">
      <c r="A130" s="5" t="str">
        <f>'Mise A Jour BDD'!$A$175</f>
        <v>Port du Havre</v>
      </c>
      <c r="B130" s="151">
        <f>'Mise A Jour BDD'!$B$175</f>
        <v>1260</v>
      </c>
      <c r="C130" s="152">
        <f>'Mise A Jour BDD'!$C$175</f>
        <v>1818</v>
      </c>
      <c r="D130" s="115">
        <f>'Mise A Jour BDD'!$D$175</f>
        <v>1818</v>
      </c>
      <c r="E130" s="151">
        <f>'Mise A Jour BDD'!$E$175</f>
        <v>0</v>
      </c>
      <c r="F130" s="115">
        <f>'Mise A Jour BDD'!$F$175</f>
        <v>0</v>
      </c>
      <c r="G130" s="151">
        <f>'Mise A Jour BDD'!$G$175</f>
        <v>0</v>
      </c>
      <c r="H130" s="115">
        <f>'Mise A Jour BDD'!$H$175</f>
        <v>0</v>
      </c>
      <c r="I130" s="128">
        <f>'Mise A Jour BDD'!$I$175</f>
        <v>0</v>
      </c>
      <c r="J130" s="115">
        <f>'Mise A Jour BDD'!$J$175</f>
        <v>180</v>
      </c>
      <c r="K130" s="121" t="str">
        <f>'Mise A Jour BDD'!$K$175</f>
        <v>Espagne</v>
      </c>
      <c r="L130" s="9" t="str">
        <f>'Mise A Jour BDD'!$L$175</f>
        <v>ES</v>
      </c>
      <c r="M130" s="10" t="str">
        <f>'Mise A Jour BDD'!$M$175</f>
        <v>Barcelone</v>
      </c>
    </row>
    <row r="131" spans="1:13" ht="20.25" customHeight="1" x14ac:dyDescent="0.25">
      <c r="A131" s="5" t="str">
        <f>'Mise A Jour BDD'!$A$176</f>
        <v>Port d'Anvers</v>
      </c>
      <c r="B131" s="151">
        <f>'Mise A Jour BDD'!$B$176</f>
        <v>1256</v>
      </c>
      <c r="C131" s="152">
        <f>'Mise A Jour BDD'!$C$176</f>
        <v>1814</v>
      </c>
      <c r="D131" s="115">
        <f>'Mise A Jour BDD'!$D$176</f>
        <v>1814</v>
      </c>
      <c r="E131" s="151">
        <f>'Mise A Jour BDD'!$E$176</f>
        <v>0</v>
      </c>
      <c r="F131" s="115">
        <f>'Mise A Jour BDD'!$F$176</f>
        <v>0</v>
      </c>
      <c r="G131" s="151">
        <f>'Mise A Jour BDD'!$G$176</f>
        <v>0</v>
      </c>
      <c r="H131" s="115">
        <f>'Mise A Jour BDD'!$H$176</f>
        <v>0</v>
      </c>
      <c r="I131" s="128">
        <f>'Mise A Jour BDD'!$I$176</f>
        <v>0</v>
      </c>
      <c r="J131" s="115">
        <f>'Mise A Jour BDD'!$J$176</f>
        <v>180</v>
      </c>
      <c r="K131" s="121" t="str">
        <f>'Mise A Jour BDD'!$K$176</f>
        <v>Espagne</v>
      </c>
      <c r="L131" s="9" t="str">
        <f>'Mise A Jour BDD'!$L$176</f>
        <v>ES</v>
      </c>
      <c r="M131" s="10" t="str">
        <f>'Mise A Jour BDD'!$M$176</f>
        <v>Valence</v>
      </c>
    </row>
    <row r="132" spans="1:13" ht="20.25" customHeight="1" x14ac:dyDescent="0.25">
      <c r="A132" s="5" t="str">
        <f>'Mise A Jour BDD'!$A$177</f>
        <v>Port de Rotterdam</v>
      </c>
      <c r="B132" s="151">
        <f>'Mise A Jour BDD'!$B$177</f>
        <v>1270</v>
      </c>
      <c r="C132" s="152">
        <f>'Mise A Jour BDD'!$C$177</f>
        <v>1828</v>
      </c>
      <c r="D132" s="115">
        <f>'Mise A Jour BDD'!$D$177</f>
        <v>1828</v>
      </c>
      <c r="E132" s="151">
        <f>'Mise A Jour BDD'!$E$177</f>
        <v>0</v>
      </c>
      <c r="F132" s="115">
        <f>'Mise A Jour BDD'!$F$177</f>
        <v>0</v>
      </c>
      <c r="G132" s="151">
        <f>'Mise A Jour BDD'!$G$177</f>
        <v>0</v>
      </c>
      <c r="H132" s="115">
        <f>'Mise A Jour BDD'!$H$177</f>
        <v>0</v>
      </c>
      <c r="I132" s="128">
        <f>'Mise A Jour BDD'!$I$177</f>
        <v>0</v>
      </c>
      <c r="J132" s="115">
        <f>'Mise A Jour BDD'!$J$177</f>
        <v>180</v>
      </c>
      <c r="K132" s="121" t="str">
        <f>'Mise A Jour BDD'!$K$177</f>
        <v>Espagne</v>
      </c>
      <c r="L132" s="9" t="str">
        <f>'Mise A Jour BDD'!$L$177</f>
        <v>ES</v>
      </c>
      <c r="M132" s="10" t="str">
        <f>'Mise A Jour BDD'!$M$177</f>
        <v>Valence</v>
      </c>
    </row>
    <row r="133" spans="1:13" ht="20.25" customHeight="1" x14ac:dyDescent="0.25">
      <c r="A133" s="5" t="str">
        <f>'Mise A Jour BDD'!$A$178</f>
        <v>Port du Havre</v>
      </c>
      <c r="B133" s="151">
        <f>'Mise A Jour BDD'!$B$178</f>
        <v>1260</v>
      </c>
      <c r="C133" s="152">
        <f>'Mise A Jour BDD'!$C$178</f>
        <v>1818</v>
      </c>
      <c r="D133" s="115">
        <f>'Mise A Jour BDD'!$D$178</f>
        <v>1818</v>
      </c>
      <c r="E133" s="151">
        <f>'Mise A Jour BDD'!$E$178</f>
        <v>0</v>
      </c>
      <c r="F133" s="115">
        <f>'Mise A Jour BDD'!$F$178</f>
        <v>0</v>
      </c>
      <c r="G133" s="151">
        <f>'Mise A Jour BDD'!$G$178</f>
        <v>0</v>
      </c>
      <c r="H133" s="115">
        <f>'Mise A Jour BDD'!$H$178</f>
        <v>0</v>
      </c>
      <c r="I133" s="128">
        <f>'Mise A Jour BDD'!$I$178</f>
        <v>0</v>
      </c>
      <c r="J133" s="115">
        <f>'Mise A Jour BDD'!$J$178</f>
        <v>180</v>
      </c>
      <c r="K133" s="121" t="str">
        <f>'Mise A Jour BDD'!$K$178</f>
        <v>Espagne</v>
      </c>
      <c r="L133" s="9" t="str">
        <f>'Mise A Jour BDD'!$L$178</f>
        <v>ES</v>
      </c>
      <c r="M133" s="10" t="str">
        <f>'Mise A Jour BDD'!$M$178</f>
        <v>Valence</v>
      </c>
    </row>
    <row r="134" spans="1:13" ht="20.25" customHeight="1" x14ac:dyDescent="0.25">
      <c r="A134" s="5" t="str">
        <f>'Mise A Jour BDD'!$A$179</f>
        <v>Port de Fos Sur Mer</v>
      </c>
      <c r="B134" s="151">
        <f>'Mise A Jour BDD'!$B$179</f>
        <v>1202</v>
      </c>
      <c r="C134" s="152">
        <f>'Mise A Jour BDD'!$C$179</f>
        <v>1502</v>
      </c>
      <c r="D134" s="115">
        <f>'Mise A Jour BDD'!$D$179</f>
        <v>1502</v>
      </c>
      <c r="E134" s="151">
        <f>'Mise A Jour BDD'!$E$179</f>
        <v>0</v>
      </c>
      <c r="F134" s="115">
        <f>'Mise A Jour BDD'!$F$179</f>
        <v>0</v>
      </c>
      <c r="G134" s="151">
        <f>'Mise A Jour BDD'!$G$179</f>
        <v>0</v>
      </c>
      <c r="H134" s="115">
        <f>'Mise A Jour BDD'!$H$179</f>
        <v>0</v>
      </c>
      <c r="I134" s="128">
        <f>'Mise A Jour BDD'!$I$179</f>
        <v>0</v>
      </c>
      <c r="J134" s="115">
        <f>'Mise A Jour BDD'!$J$179</f>
        <v>130</v>
      </c>
      <c r="K134" s="121" t="str">
        <f>'Mise A Jour BDD'!$K$179</f>
        <v>Finlande</v>
      </c>
      <c r="L134" s="9" t="str">
        <f>'Mise A Jour BDD'!$L$179</f>
        <v>FI</v>
      </c>
      <c r="M134" s="10" t="str">
        <f>'Mise A Jour BDD'!$M$179</f>
        <v>Helsinki</v>
      </c>
    </row>
    <row r="135" spans="1:13" ht="20.25" customHeight="1" x14ac:dyDescent="0.25">
      <c r="A135" s="5" t="str">
        <f>'Mise A Jour BDD'!$A$180</f>
        <v>Port de Fos Sur Mer</v>
      </c>
      <c r="B135" s="151">
        <f>'Mise A Jour BDD'!$B$180</f>
        <v>1202</v>
      </c>
      <c r="C135" s="152">
        <f>'Mise A Jour BDD'!$C$180</f>
        <v>1502</v>
      </c>
      <c r="D135" s="115">
        <f>'Mise A Jour BDD'!$D$180</f>
        <v>1502</v>
      </c>
      <c r="E135" s="151">
        <f>'Mise A Jour BDD'!$E$180</f>
        <v>0</v>
      </c>
      <c r="F135" s="115">
        <f>'Mise A Jour BDD'!$F$180</f>
        <v>0</v>
      </c>
      <c r="G135" s="151">
        <f>'Mise A Jour BDD'!$G$180</f>
        <v>0</v>
      </c>
      <c r="H135" s="115">
        <f>'Mise A Jour BDD'!$H$180</f>
        <v>0</v>
      </c>
      <c r="I135" s="128">
        <f>'Mise A Jour BDD'!$I$180</f>
        <v>0</v>
      </c>
      <c r="J135" s="115">
        <f>'Mise A Jour BDD'!$J$180</f>
        <v>130</v>
      </c>
      <c r="K135" s="121" t="str">
        <f>'Mise A Jour BDD'!$K$180</f>
        <v>Finlande</v>
      </c>
      <c r="L135" s="9" t="str">
        <f>'Mise A Jour BDD'!$L$180</f>
        <v>FI</v>
      </c>
      <c r="M135" s="10" t="str">
        <f>'Mise A Jour BDD'!$M$180</f>
        <v>Kotka</v>
      </c>
    </row>
    <row r="136" spans="1:13" s="145" customFormat="1" ht="20.25" customHeight="1" x14ac:dyDescent="0.25">
      <c r="A136" s="5" t="str">
        <f>'Mise A Jour BDD'!$A$181</f>
        <v>Port de Fos Sur Mer</v>
      </c>
      <c r="B136" s="151">
        <f>'Mise A Jour BDD'!$B$181</f>
        <v>1202</v>
      </c>
      <c r="C136" s="152">
        <f>'Mise A Jour BDD'!$C$181</f>
        <v>1502</v>
      </c>
      <c r="D136" s="115">
        <f>'Mise A Jour BDD'!$D$181</f>
        <v>1502</v>
      </c>
      <c r="E136" s="151">
        <f>'Mise A Jour BDD'!$E$181</f>
        <v>0</v>
      </c>
      <c r="F136" s="115">
        <f>'Mise A Jour BDD'!$F$181</f>
        <v>0</v>
      </c>
      <c r="G136" s="151">
        <f>'Mise A Jour BDD'!$G$181</f>
        <v>0</v>
      </c>
      <c r="H136" s="115">
        <f>'Mise A Jour BDD'!$H$181</f>
        <v>0</v>
      </c>
      <c r="I136" s="128">
        <f>'Mise A Jour BDD'!$I$181</f>
        <v>0</v>
      </c>
      <c r="J136" s="115">
        <f>'Mise A Jour BDD'!$J$181</f>
        <v>130</v>
      </c>
      <c r="K136" s="121" t="str">
        <f>'Mise A Jour BDD'!$K$181</f>
        <v>Finlande</v>
      </c>
      <c r="L136" s="9" t="str">
        <f>'Mise A Jour BDD'!$L$181</f>
        <v>FI</v>
      </c>
      <c r="M136" s="10" t="str">
        <f>'Mise A Jour BDD'!$M$181</f>
        <v>Rauma</v>
      </c>
    </row>
    <row r="137" spans="1:13" s="145" customFormat="1" ht="20.25" customHeight="1" x14ac:dyDescent="0.25">
      <c r="A137" s="5" t="str">
        <f>'Mise A Jour BDD'!$A$182</f>
        <v>Port de Fos Sur Mer</v>
      </c>
      <c r="B137" s="151">
        <f>'Mise A Jour BDD'!$B$182</f>
        <v>1359</v>
      </c>
      <c r="C137" s="152">
        <f>'Mise A Jour BDD'!$C$182</f>
        <v>2058</v>
      </c>
      <c r="D137" s="115">
        <f>'Mise A Jour BDD'!$D$182</f>
        <v>2058</v>
      </c>
      <c r="E137" s="151">
        <f>'Mise A Jour BDD'!$E$182</f>
        <v>2458</v>
      </c>
      <c r="F137" s="115">
        <f>'Mise A Jour BDD'!$F$182</f>
        <v>1659</v>
      </c>
      <c r="G137" s="151">
        <f>'Mise A Jour BDD'!$G$182</f>
        <v>1672</v>
      </c>
      <c r="H137" s="115">
        <f>'Mise A Jour BDD'!$H$182</f>
        <v>2458</v>
      </c>
      <c r="I137" s="128">
        <f>'Mise A Jour BDD'!$I$182</f>
        <v>0</v>
      </c>
      <c r="J137" s="117">
        <f>'Mise A Jour BDD'!$A$12*'Mise A Jour BDD'!$J$182</f>
        <v>126.12535</v>
      </c>
      <c r="K137" s="121" t="str">
        <f>'Mise A Jour BDD'!$K$182</f>
        <v>Honduras</v>
      </c>
      <c r="L137" s="9" t="str">
        <f>'Mise A Jour BDD'!$L$182</f>
        <v>HN</v>
      </c>
      <c r="M137" s="10" t="str">
        <f>'Mise A Jour BDD'!$M$182</f>
        <v>Puerto Cortes</v>
      </c>
    </row>
    <row r="138" spans="1:13" ht="20.25" customHeight="1" x14ac:dyDescent="0.25">
      <c r="A138" s="5" t="str">
        <f>'Mise A Jour BDD'!$A$183</f>
        <v>Port de Rotterdam</v>
      </c>
      <c r="B138" s="151">
        <f>'Mise A Jour BDD'!$B$183</f>
        <v>1244</v>
      </c>
      <c r="C138" s="152">
        <f>'Mise A Jour BDD'!$C$183</f>
        <v>1972</v>
      </c>
      <c r="D138" s="115">
        <f>'Mise A Jour BDD'!$D$183</f>
        <v>1972</v>
      </c>
      <c r="E138" s="151">
        <f>'Mise A Jour BDD'!$E$183</f>
        <v>0</v>
      </c>
      <c r="F138" s="115">
        <f>'Mise A Jour BDD'!$F$183</f>
        <v>0</v>
      </c>
      <c r="G138" s="151">
        <f>'Mise A Jour BDD'!$G$183</f>
        <v>0</v>
      </c>
      <c r="H138" s="115">
        <f>'Mise A Jour BDD'!$H$183</f>
        <v>0</v>
      </c>
      <c r="I138" s="128">
        <f>'Mise A Jour BDD'!$I$183</f>
        <v>0</v>
      </c>
      <c r="J138" s="117">
        <f>'Mise A Jour BDD'!$A$12*'Mise A Jour BDD'!$J$183</f>
        <v>126.12535</v>
      </c>
      <c r="K138" s="121" t="str">
        <f>'Mise A Jour BDD'!$K$183</f>
        <v>Honduras</v>
      </c>
      <c r="L138" s="9" t="str">
        <f>'Mise A Jour BDD'!$L$183</f>
        <v>HN</v>
      </c>
      <c r="M138" s="10" t="str">
        <f>'Mise A Jour BDD'!$M$183</f>
        <v>Puerto Cortes</v>
      </c>
    </row>
    <row r="139" spans="1:13" ht="20.25" customHeight="1" x14ac:dyDescent="0.25">
      <c r="A139" s="5" t="str">
        <f>'Mise A Jour BDD'!$A$184</f>
        <v>Port du Havre</v>
      </c>
      <c r="B139" s="151">
        <f>'Mise A Jour BDD'!$B$184</f>
        <v>1234</v>
      </c>
      <c r="C139" s="152">
        <f>'Mise A Jour BDD'!$C$184</f>
        <v>1962</v>
      </c>
      <c r="D139" s="115">
        <f>'Mise A Jour BDD'!$D$184</f>
        <v>1962</v>
      </c>
      <c r="E139" s="151">
        <f>'Mise A Jour BDD'!$E$184</f>
        <v>0</v>
      </c>
      <c r="F139" s="115">
        <f>'Mise A Jour BDD'!$F$184</f>
        <v>0</v>
      </c>
      <c r="G139" s="151">
        <f>'Mise A Jour BDD'!$G$184</f>
        <v>0</v>
      </c>
      <c r="H139" s="115">
        <f>'Mise A Jour BDD'!$H$184</f>
        <v>0</v>
      </c>
      <c r="I139" s="128">
        <f>'Mise A Jour BDD'!$I$184</f>
        <v>0</v>
      </c>
      <c r="J139" s="117">
        <f>'Mise A Jour BDD'!$A$12*'Mise A Jour BDD'!$J$184</f>
        <v>126.12535</v>
      </c>
      <c r="K139" s="121" t="str">
        <f>'Mise A Jour BDD'!$K$184</f>
        <v>Honduras</v>
      </c>
      <c r="L139" s="9" t="str">
        <f>'Mise A Jour BDD'!$L$184</f>
        <v>HN</v>
      </c>
      <c r="M139" s="10" t="str">
        <f>'Mise A Jour BDD'!$M$184</f>
        <v>Puerto Cortes</v>
      </c>
    </row>
    <row r="140" spans="1:13" ht="20.25" customHeight="1" x14ac:dyDescent="0.25">
      <c r="A140" s="5" t="str">
        <f>'Mise A Jour BDD'!$A$185</f>
        <v>Port de Fos Sur Mer</v>
      </c>
      <c r="B140" s="130">
        <f>'Mise A Jour BDD'!$A$12*'Mise A Jour BDD'!$B$185</f>
        <v>877.65846999999997</v>
      </c>
      <c r="C140" s="150">
        <f>'Mise A Jour BDD'!$A$12*'Mise A Jour BDD'!$C$185</f>
        <v>991.60619999999994</v>
      </c>
      <c r="D140" s="117">
        <f>'Mise A Jour BDD'!$A$12*'Mise A Jour BDD'!$D$185</f>
        <v>991.60619999999994</v>
      </c>
      <c r="E140" s="130">
        <f>'Mise A Jour BDD'!$A$12*'Mise A Jour BDD'!$E$185</f>
        <v>0</v>
      </c>
      <c r="F140" s="117">
        <f>'Mise A Jour BDD'!$A$12*'Mise A Jour BDD'!$F$185</f>
        <v>0</v>
      </c>
      <c r="G140" s="130">
        <f>'Mise A Jour BDD'!$A$12*'Mise A Jour BDD'!$G$185</f>
        <v>0</v>
      </c>
      <c r="H140" s="117">
        <f>'Mise A Jour BDD'!$A$12*'Mise A Jour BDD'!$H$185</f>
        <v>0</v>
      </c>
      <c r="I140" s="128">
        <f>'Mise A Jour BDD'!$I$185</f>
        <v>0</v>
      </c>
      <c r="J140" s="119">
        <f>'Mise A Jour BDD'!$A$38*'Mise A Jour BDD'!$J$185</f>
        <v>78.48</v>
      </c>
      <c r="K140" s="121" t="str">
        <f>'Mise A Jour BDD'!$K$185</f>
        <v>Inde</v>
      </c>
      <c r="L140" s="9" t="str">
        <f>'Mise A Jour BDD'!$L$185</f>
        <v>IN</v>
      </c>
      <c r="M140" s="10" t="str">
        <f>'Mise A Jour BDD'!$M$185</f>
        <v>Chennai-Ennore</v>
      </c>
    </row>
    <row r="141" spans="1:13" ht="20.25" customHeight="1" x14ac:dyDescent="0.25">
      <c r="A141" s="5" t="str">
        <f>'Mise A Jour BDD'!$A$186</f>
        <v>Port de Fos Sur Mer</v>
      </c>
      <c r="B141" s="130">
        <f>'Mise A Jour BDD'!$A$12*'Mise A Jour BDD'!$B$186</f>
        <v>1343.0175199999999</v>
      </c>
      <c r="C141" s="150">
        <f>'Mise A Jour BDD'!$A$12*'Mise A Jour BDD'!$C$186</f>
        <v>1921.4544699999999</v>
      </c>
      <c r="D141" s="117">
        <f>'Mise A Jour BDD'!$A$12*'Mise A Jour BDD'!$D$186</f>
        <v>1874.4836499999999</v>
      </c>
      <c r="E141" s="130">
        <f>'Mise A Jour BDD'!$A$12*'Mise A Jour BDD'!$E$186</f>
        <v>0</v>
      </c>
      <c r="F141" s="117">
        <f>'Mise A Jour BDD'!$A$12*'Mise A Jour BDD'!$F$186</f>
        <v>0</v>
      </c>
      <c r="G141" s="130">
        <f>'Mise A Jour BDD'!$A$12*'Mise A Jour BDD'!$G$186</f>
        <v>0</v>
      </c>
      <c r="H141" s="117">
        <f>'Mise A Jour BDD'!$A$12*'Mise A Jour BDD'!$H$186</f>
        <v>0</v>
      </c>
      <c r="I141" s="128">
        <f>'Mise A Jour BDD'!$I$186</f>
        <v>0</v>
      </c>
      <c r="J141" s="119">
        <f>'Mise A Jour BDD'!$A$38*'Mise A Jour BDD'!$J$186</f>
        <v>130.79999999999998</v>
      </c>
      <c r="K141" s="121" t="str">
        <f>'Mise A Jour BDD'!$K$186</f>
        <v>Inde</v>
      </c>
      <c r="L141" s="9" t="str">
        <f>'Mise A Jour BDD'!$L$186</f>
        <v>IN</v>
      </c>
      <c r="M141" s="10" t="str">
        <f>'Mise A Jour BDD'!$M$186</f>
        <v>Haldia</v>
      </c>
    </row>
    <row r="142" spans="1:13" ht="20.25" customHeight="1" x14ac:dyDescent="0.25">
      <c r="A142" s="5" t="str">
        <f>'Mise A Jour BDD'!$A$187</f>
        <v>Port de Fos Sur Mer</v>
      </c>
      <c r="B142" s="130">
        <f>'Mise A Jour BDD'!$A$12*'Mise A Jour BDD'!$B$187</f>
        <v>1362.1537800000001</v>
      </c>
      <c r="C142" s="150">
        <f>'Mise A Jour BDD'!$A$12*'Mise A Jour BDD'!$C$187</f>
        <v>1828.38266</v>
      </c>
      <c r="D142" s="117">
        <f>'Mise A Jour BDD'!$A$12*'Mise A Jour BDD'!$D$187</f>
        <v>1871.8741600000001</v>
      </c>
      <c r="E142" s="130">
        <f>'Mise A Jour BDD'!$A$12*'Mise A Jour BDD'!$E$187</f>
        <v>0</v>
      </c>
      <c r="F142" s="117">
        <f>'Mise A Jour BDD'!$A$12*'Mise A Jour BDD'!$F$187</f>
        <v>0</v>
      </c>
      <c r="G142" s="130">
        <f>'Mise A Jour BDD'!$A$12*'Mise A Jour BDD'!$G$187</f>
        <v>0</v>
      </c>
      <c r="H142" s="117">
        <f>'Mise A Jour BDD'!$A$12*'Mise A Jour BDD'!$H$187</f>
        <v>0</v>
      </c>
      <c r="I142" s="128">
        <f>'Mise A Jour BDD'!$I$187</f>
        <v>0</v>
      </c>
      <c r="J142" s="119">
        <f>'Mise A Jour BDD'!$A$38*'Mise A Jour BDD'!$J$187</f>
        <v>130.79999999999998</v>
      </c>
      <c r="K142" s="121" t="str">
        <f>'Mise A Jour BDD'!$K$187</f>
        <v>Inde</v>
      </c>
      <c r="L142" s="9" t="str">
        <f>'Mise A Jour BDD'!$L$187</f>
        <v>IN</v>
      </c>
      <c r="M142" s="10" t="str">
        <f>'Mise A Jour BDD'!$M$187</f>
        <v>Vishakapatnam</v>
      </c>
    </row>
    <row r="143" spans="1:13" ht="20.25" customHeight="1" x14ac:dyDescent="0.25">
      <c r="A143" s="5" t="str">
        <f>'Mise A Jour BDD'!$A$188</f>
        <v>Port d'Anvers</v>
      </c>
      <c r="B143" s="130">
        <f>'Mise A Jour BDD'!$A$12*'Mise A Jour BDD'!$B$188</f>
        <v>1057.7132799999999</v>
      </c>
      <c r="C143" s="150">
        <f>'Mise A Jour BDD'!$A$12*'Mise A Jour BDD'!$C$188</f>
        <v>1508.28522</v>
      </c>
      <c r="D143" s="117">
        <f>'Mise A Jour BDD'!$A$12*'Mise A Jour BDD'!$D$188</f>
        <v>2160.6577200000002</v>
      </c>
      <c r="E143" s="130">
        <f>'Mise A Jour BDD'!$A$12*'Mise A Jour BDD'!$E$188</f>
        <v>0</v>
      </c>
      <c r="F143" s="117">
        <f>'Mise A Jour BDD'!$A$12*'Mise A Jour BDD'!$F$188</f>
        <v>0</v>
      </c>
      <c r="G143" s="130">
        <f>'Mise A Jour BDD'!$A$12*'Mise A Jour BDD'!$G$188</f>
        <v>0</v>
      </c>
      <c r="H143" s="117">
        <f>'Mise A Jour BDD'!$A$12*'Mise A Jour BDD'!$H$188</f>
        <v>0</v>
      </c>
      <c r="I143" s="128">
        <f>'Mise A Jour BDD'!$I$188</f>
        <v>0</v>
      </c>
      <c r="J143" s="117">
        <f>'Mise A Jour BDD'!$A$12*'Mise A Jour BDD'!$J$188</f>
        <v>113.0779</v>
      </c>
      <c r="K143" s="121" t="str">
        <f>'Mise A Jour BDD'!$K$188</f>
        <v>Indonesie</v>
      </c>
      <c r="L143" s="9" t="str">
        <f>'Mise A Jour BDD'!$L$188</f>
        <v>ID</v>
      </c>
      <c r="M143" s="10" t="str">
        <f>'Mise A Jour BDD'!$M$188</f>
        <v>Jakarta</v>
      </c>
    </row>
    <row r="144" spans="1:13" ht="20.25" customHeight="1" x14ac:dyDescent="0.25">
      <c r="A144" s="5" t="str">
        <f>'Mise A Jour BDD'!$A$189</f>
        <v>Port de Fos Sur Mer</v>
      </c>
      <c r="B144" s="130">
        <f>'Mise A Jour BDD'!$A$12*'Mise A Jour BDD'!$B$189</f>
        <v>720.21924000000001</v>
      </c>
      <c r="C144" s="150">
        <f>'Mise A Jour BDD'!$A$12*'Mise A Jour BDD'!$C$189</f>
        <v>850.69374000000005</v>
      </c>
      <c r="D144" s="117">
        <f>'Mise A Jour BDD'!$A$12*'Mise A Jour BDD'!$D$189</f>
        <v>850.69374000000005</v>
      </c>
      <c r="E144" s="130">
        <f>'Mise A Jour BDD'!$A$12*'Mise A Jour BDD'!$E$189</f>
        <v>0</v>
      </c>
      <c r="F144" s="117">
        <f>'Mise A Jour BDD'!$A$12*'Mise A Jour BDD'!$F$189</f>
        <v>0</v>
      </c>
      <c r="G144" s="130">
        <f>'Mise A Jour BDD'!$A$12*'Mise A Jour BDD'!$G$189</f>
        <v>0</v>
      </c>
      <c r="H144" s="117">
        <f>'Mise A Jour BDD'!$A$12*'Mise A Jour BDD'!$H$189</f>
        <v>0</v>
      </c>
      <c r="I144" s="128">
        <f>'Mise A Jour BDD'!$I$189</f>
        <v>0</v>
      </c>
      <c r="J144" s="117">
        <f>'Mise A Jour BDD'!$A$12*'Mise A Jour BDD'!$J$189</f>
        <v>113.0779</v>
      </c>
      <c r="K144" s="121" t="str">
        <f>'Mise A Jour BDD'!$K$189</f>
        <v>Indonesie</v>
      </c>
      <c r="L144" s="9" t="str">
        <f>'Mise A Jour BDD'!$L$189</f>
        <v>ID</v>
      </c>
      <c r="M144" s="10" t="str">
        <f>'Mise A Jour BDD'!$M$189</f>
        <v>Jakarta</v>
      </c>
    </row>
    <row r="145" spans="1:13" ht="20.25" customHeight="1" x14ac:dyDescent="0.25">
      <c r="A145" s="5" t="str">
        <f>'Mise A Jour BDD'!$A$190</f>
        <v>Port de Rotterdam</v>
      </c>
      <c r="B145" s="130">
        <f>'Mise A Jour BDD'!$A$12*'Mise A Jour BDD'!$B$190</f>
        <v>1073.37022</v>
      </c>
      <c r="C145" s="150">
        <f>'Mise A Jour BDD'!$A$12*'Mise A Jour BDD'!$C$190</f>
        <v>1523.9421600000001</v>
      </c>
      <c r="D145" s="117">
        <f>'Mise A Jour BDD'!$A$12*'Mise A Jour BDD'!$D$190</f>
        <v>1523.9421600000001</v>
      </c>
      <c r="E145" s="130">
        <f>'Mise A Jour BDD'!$A$12*'Mise A Jour BDD'!$E$190</f>
        <v>0</v>
      </c>
      <c r="F145" s="117">
        <f>'Mise A Jour BDD'!$A$12*'Mise A Jour BDD'!$F$190</f>
        <v>0</v>
      </c>
      <c r="G145" s="130">
        <f>'Mise A Jour BDD'!$A$12*'Mise A Jour BDD'!$G$190</f>
        <v>0</v>
      </c>
      <c r="H145" s="117">
        <f>'Mise A Jour BDD'!$A$12*'Mise A Jour BDD'!$H$190</f>
        <v>0</v>
      </c>
      <c r="I145" s="128">
        <f>'Mise A Jour BDD'!$I$190</f>
        <v>0</v>
      </c>
      <c r="J145" s="117">
        <f>'Mise A Jour BDD'!$A$12*'Mise A Jour BDD'!$J$190</f>
        <v>113.0779</v>
      </c>
      <c r="K145" s="121" t="str">
        <f>'Mise A Jour BDD'!$K$190</f>
        <v>Indonesie</v>
      </c>
      <c r="L145" s="9" t="str">
        <f>'Mise A Jour BDD'!$L$190</f>
        <v>ID</v>
      </c>
      <c r="M145" s="10" t="str">
        <f>'Mise A Jour BDD'!$M$190</f>
        <v>Jakarta</v>
      </c>
    </row>
    <row r="146" spans="1:13" ht="20.25" customHeight="1" x14ac:dyDescent="0.25">
      <c r="A146" s="5" t="str">
        <f>'Mise A Jour BDD'!$A$191</f>
        <v>Port du Havre</v>
      </c>
      <c r="B146" s="130">
        <f>'Mise A Jour BDD'!$A$12*'Mise A Jour BDD'!$B$191</f>
        <v>1062.93226</v>
      </c>
      <c r="C146" s="150">
        <f>'Mise A Jour BDD'!$A$12*'Mise A Jour BDD'!$C$191</f>
        <v>1513.5042000000001</v>
      </c>
      <c r="D146" s="117">
        <f>'Mise A Jour BDD'!$A$12*'Mise A Jour BDD'!$D$191</f>
        <v>1513.5042000000001</v>
      </c>
      <c r="E146" s="130">
        <f>'Mise A Jour BDD'!$A$12*'Mise A Jour BDD'!$E$191</f>
        <v>0</v>
      </c>
      <c r="F146" s="117">
        <f>'Mise A Jour BDD'!$A$12*'Mise A Jour BDD'!$F$191</f>
        <v>0</v>
      </c>
      <c r="G146" s="130">
        <f>'Mise A Jour BDD'!$A$12*'Mise A Jour BDD'!$G$191</f>
        <v>0</v>
      </c>
      <c r="H146" s="117">
        <f>'Mise A Jour BDD'!$A$12*'Mise A Jour BDD'!$H$191</f>
        <v>0</v>
      </c>
      <c r="I146" s="128">
        <f>'Mise A Jour BDD'!$I$191</f>
        <v>0</v>
      </c>
      <c r="J146" s="117">
        <f>'Mise A Jour BDD'!$A$12*'Mise A Jour BDD'!$J$191</f>
        <v>113.0779</v>
      </c>
      <c r="K146" s="121" t="str">
        <f>'Mise A Jour BDD'!$K$191</f>
        <v>Indonesie</v>
      </c>
      <c r="L146" s="9" t="str">
        <f>'Mise A Jour BDD'!$L$191</f>
        <v>ID</v>
      </c>
      <c r="M146" s="10" t="str">
        <f>'Mise A Jour BDD'!$M$191</f>
        <v>Jakarta</v>
      </c>
    </row>
    <row r="147" spans="1:13" ht="20.25" customHeight="1" x14ac:dyDescent="0.25">
      <c r="A147" s="5" t="str">
        <f>'Mise A Jour BDD'!$A$192</f>
        <v>Port d'Anvers</v>
      </c>
      <c r="B147" s="130">
        <f>'Mise A Jour BDD'!$A$12*'Mise A Jour BDD'!$B$192</f>
        <v>1405.64528</v>
      </c>
      <c r="C147" s="150">
        <f>'Mise A Jour BDD'!$A$12*'Mise A Jour BDD'!$C$192</f>
        <v>2399.8609700000002</v>
      </c>
      <c r="D147" s="117">
        <f>'Mise A Jour BDD'!$A$12*'Mise A Jour BDD'!$D$192</f>
        <v>2769.53872</v>
      </c>
      <c r="E147" s="130">
        <f>'Mise A Jour BDD'!$A$12*'Mise A Jour BDD'!$E$192</f>
        <v>0</v>
      </c>
      <c r="F147" s="117">
        <f>'Mise A Jour BDD'!$A$12*'Mise A Jour BDD'!$F$192</f>
        <v>0</v>
      </c>
      <c r="G147" s="130">
        <f>'Mise A Jour BDD'!$A$12*'Mise A Jour BDD'!$G$192</f>
        <v>0</v>
      </c>
      <c r="H147" s="117">
        <f>'Mise A Jour BDD'!$A$12*'Mise A Jour BDD'!$H$192</f>
        <v>0</v>
      </c>
      <c r="I147" s="128">
        <f>'Mise A Jour BDD'!$I$192</f>
        <v>0</v>
      </c>
      <c r="J147" s="117">
        <f>'Mise A Jour BDD'!$A$12*'Mise A Jour BDD'!$J$192</f>
        <v>113.0779</v>
      </c>
      <c r="K147" s="121" t="str">
        <f>'Mise A Jour BDD'!$K$192</f>
        <v>Indonesie</v>
      </c>
      <c r="L147" s="9" t="str">
        <f>'Mise A Jour BDD'!$L$192</f>
        <v>ID</v>
      </c>
      <c r="M147" s="10" t="str">
        <f>'Mise A Jour BDD'!$M$192</f>
        <v>Makassar</v>
      </c>
    </row>
    <row r="148" spans="1:13" ht="20.25" customHeight="1" x14ac:dyDescent="0.25">
      <c r="A148" s="5" t="str">
        <f>'Mise A Jour BDD'!$A$193</f>
        <v>Port de Rotterdam</v>
      </c>
      <c r="B148" s="130">
        <f>'Mise A Jour BDD'!$A$12*'Mise A Jour BDD'!$B$193</f>
        <v>1421.30222</v>
      </c>
      <c r="C148" s="150">
        <f>'Mise A Jour BDD'!$A$12*'Mise A Jour BDD'!$C$193</f>
        <v>2415.51791</v>
      </c>
      <c r="D148" s="117">
        <f>'Mise A Jour BDD'!$A$12*'Mise A Jour BDD'!$D$193</f>
        <v>2132.8231599999999</v>
      </c>
      <c r="E148" s="130">
        <f>'Mise A Jour BDD'!$A$12*'Mise A Jour BDD'!$E$193</f>
        <v>0</v>
      </c>
      <c r="F148" s="117">
        <f>'Mise A Jour BDD'!$A$12*'Mise A Jour BDD'!$F$193</f>
        <v>0</v>
      </c>
      <c r="G148" s="130">
        <f>'Mise A Jour BDD'!$A$12*'Mise A Jour BDD'!$G$193</f>
        <v>0</v>
      </c>
      <c r="H148" s="117">
        <f>'Mise A Jour BDD'!$A$12*'Mise A Jour BDD'!$H$193</f>
        <v>0</v>
      </c>
      <c r="I148" s="128">
        <f>'Mise A Jour BDD'!$I$193</f>
        <v>0</v>
      </c>
      <c r="J148" s="117">
        <f>'Mise A Jour BDD'!$A$12*'Mise A Jour BDD'!$J$193</f>
        <v>113.0779</v>
      </c>
      <c r="K148" s="121" t="str">
        <f>'Mise A Jour BDD'!$K$193</f>
        <v>Indonesie</v>
      </c>
      <c r="L148" s="9" t="str">
        <f>'Mise A Jour BDD'!$L$193</f>
        <v>ID</v>
      </c>
      <c r="M148" s="10" t="str">
        <f>'Mise A Jour BDD'!$M$193</f>
        <v>Makassar</v>
      </c>
    </row>
    <row r="149" spans="1:13" ht="20.25" customHeight="1" x14ac:dyDescent="0.25">
      <c r="A149" s="5" t="str">
        <f>'Mise A Jour BDD'!$A$194</f>
        <v>Port du Havre</v>
      </c>
      <c r="B149" s="130">
        <f>'Mise A Jour BDD'!$A$12*'Mise A Jour BDD'!$B$194</f>
        <v>1410.8642600000001</v>
      </c>
      <c r="C149" s="150">
        <f>'Mise A Jour BDD'!$A$12*'Mise A Jour BDD'!$C$194</f>
        <v>2405.0799499999998</v>
      </c>
      <c r="D149" s="117">
        <f>'Mise A Jour BDD'!$A$12*'Mise A Jour BDD'!$D$194</f>
        <v>2122.3852000000002</v>
      </c>
      <c r="E149" s="130">
        <f>'Mise A Jour BDD'!$A$12*'Mise A Jour BDD'!$E$194</f>
        <v>0</v>
      </c>
      <c r="F149" s="117">
        <f>'Mise A Jour BDD'!$A$12*'Mise A Jour BDD'!$F$194</f>
        <v>0</v>
      </c>
      <c r="G149" s="130">
        <f>'Mise A Jour BDD'!$A$12*'Mise A Jour BDD'!$G$194</f>
        <v>0</v>
      </c>
      <c r="H149" s="117">
        <f>'Mise A Jour BDD'!$A$12*'Mise A Jour BDD'!$H$194</f>
        <v>0</v>
      </c>
      <c r="I149" s="128">
        <f>'Mise A Jour BDD'!$I$194</f>
        <v>0</v>
      </c>
      <c r="J149" s="117">
        <f>'Mise A Jour BDD'!$A$12*'Mise A Jour BDD'!$J$194</f>
        <v>113.0779</v>
      </c>
      <c r="K149" s="121" t="str">
        <f>'Mise A Jour BDD'!$K$194</f>
        <v>Indonesie</v>
      </c>
      <c r="L149" s="9" t="str">
        <f>'Mise A Jour BDD'!$L$194</f>
        <v>ID</v>
      </c>
      <c r="M149" s="10" t="str">
        <f>'Mise A Jour BDD'!$M$194</f>
        <v>Makassar</v>
      </c>
    </row>
    <row r="150" spans="1:13" ht="20.25" customHeight="1" x14ac:dyDescent="0.25">
      <c r="A150" s="5" t="str">
        <f>'Mise A Jour BDD'!$A$195</f>
        <v>Port d'Anvers</v>
      </c>
      <c r="B150" s="130">
        <f>'Mise A Jour BDD'!$A$12*'Mise A Jour BDD'!$B$195</f>
        <v>862.00153</v>
      </c>
      <c r="C150" s="150">
        <f>'Mise A Jour BDD'!$A$12*'Mise A Jour BDD'!$C$195</f>
        <v>1443.0479700000001</v>
      </c>
      <c r="D150" s="117">
        <f>'Mise A Jour BDD'!$A$12*'Mise A Jour BDD'!$D$195</f>
        <v>2095.42047</v>
      </c>
      <c r="E150" s="130">
        <f>'Mise A Jour BDD'!$A$12*'Mise A Jour BDD'!$E$195</f>
        <v>0</v>
      </c>
      <c r="F150" s="117">
        <f>'Mise A Jour BDD'!$A$12*'Mise A Jour BDD'!$F$195</f>
        <v>0</v>
      </c>
      <c r="G150" s="130">
        <f>'Mise A Jour BDD'!$A$12*'Mise A Jour BDD'!$G$195</f>
        <v>0</v>
      </c>
      <c r="H150" s="117">
        <f>'Mise A Jour BDD'!$A$12*'Mise A Jour BDD'!$H$195</f>
        <v>0</v>
      </c>
      <c r="I150" s="128">
        <f>'Mise A Jour BDD'!$I$195</f>
        <v>0</v>
      </c>
      <c r="J150" s="117">
        <f>'Mise A Jour BDD'!$A$12*'Mise A Jour BDD'!$J$195</f>
        <v>113.0779</v>
      </c>
      <c r="K150" s="121" t="str">
        <f>'Mise A Jour BDD'!$K$195</f>
        <v>Indonesie</v>
      </c>
      <c r="L150" s="9" t="str">
        <f>'Mise A Jour BDD'!$L$195</f>
        <v>ID</v>
      </c>
      <c r="M150" s="10" t="str">
        <f>'Mise A Jour BDD'!$M$195</f>
        <v>Surabaya</v>
      </c>
    </row>
    <row r="151" spans="1:13" ht="20.25" customHeight="1" x14ac:dyDescent="0.25">
      <c r="A151" s="5" t="str">
        <f>'Mise A Jour BDD'!$A$196</f>
        <v>Port de Fos Sur Mer</v>
      </c>
      <c r="B151" s="130">
        <f>'Mise A Jour BDD'!$A$12*'Mise A Jour BDD'!$B$196</f>
        <v>720.21924000000001</v>
      </c>
      <c r="C151" s="150">
        <f>'Mise A Jour BDD'!$A$12*'Mise A Jour BDD'!$C$196</f>
        <v>850.69374000000005</v>
      </c>
      <c r="D151" s="117">
        <f>'Mise A Jour BDD'!$A$12*'Mise A Jour BDD'!$D$196</f>
        <v>850.69374000000005</v>
      </c>
      <c r="E151" s="130">
        <f>'Mise A Jour BDD'!$A$12*'Mise A Jour BDD'!$E$196</f>
        <v>0</v>
      </c>
      <c r="F151" s="117">
        <f>'Mise A Jour BDD'!$A$12*'Mise A Jour BDD'!$F$196</f>
        <v>0</v>
      </c>
      <c r="G151" s="130">
        <f>'Mise A Jour BDD'!$A$12*'Mise A Jour BDD'!$G$196</f>
        <v>0</v>
      </c>
      <c r="H151" s="117">
        <f>'Mise A Jour BDD'!$A$12*'Mise A Jour BDD'!$H$196</f>
        <v>0</v>
      </c>
      <c r="I151" s="128">
        <f>'Mise A Jour BDD'!$I$196</f>
        <v>0</v>
      </c>
      <c r="J151" s="117">
        <f>'Mise A Jour BDD'!$A$12*'Mise A Jour BDD'!$J$196</f>
        <v>113.0779</v>
      </c>
      <c r="K151" s="121" t="str">
        <f>'Mise A Jour BDD'!$K$196</f>
        <v>Indonesie</v>
      </c>
      <c r="L151" s="9" t="str">
        <f>'Mise A Jour BDD'!$L$196</f>
        <v>ID</v>
      </c>
      <c r="M151" s="10" t="str">
        <f>'Mise A Jour BDD'!$M$196</f>
        <v>Surabaya</v>
      </c>
    </row>
    <row r="152" spans="1:13" ht="20.25" customHeight="1" x14ac:dyDescent="0.25">
      <c r="A152" s="5" t="str">
        <f>'Mise A Jour BDD'!$A$197</f>
        <v>Port de Rotterdam</v>
      </c>
      <c r="B152" s="130">
        <f>'Mise A Jour BDD'!$A$12*'Mise A Jour BDD'!$B$197</f>
        <v>877.65846999999997</v>
      </c>
      <c r="C152" s="150">
        <f>'Mise A Jour BDD'!$A$12*'Mise A Jour BDD'!$C$197</f>
        <v>1458.7049099999999</v>
      </c>
      <c r="D152" s="117">
        <f>'Mise A Jour BDD'!$A$12*'Mise A Jour BDD'!$D$197</f>
        <v>1458.7049099999999</v>
      </c>
      <c r="E152" s="130">
        <f>'Mise A Jour BDD'!$A$12*'Mise A Jour BDD'!$E$197</f>
        <v>0</v>
      </c>
      <c r="F152" s="117">
        <f>'Mise A Jour BDD'!$A$12*'Mise A Jour BDD'!$F$197</f>
        <v>0</v>
      </c>
      <c r="G152" s="130">
        <f>'Mise A Jour BDD'!$A$12*'Mise A Jour BDD'!$G$197</f>
        <v>0</v>
      </c>
      <c r="H152" s="117">
        <f>'Mise A Jour BDD'!$A$12*'Mise A Jour BDD'!$H$197</f>
        <v>0</v>
      </c>
      <c r="I152" s="128">
        <f>'Mise A Jour BDD'!$I$197</f>
        <v>0</v>
      </c>
      <c r="J152" s="117">
        <f>'Mise A Jour BDD'!$A$12*'Mise A Jour BDD'!$J$197</f>
        <v>113.0779</v>
      </c>
      <c r="K152" s="121" t="str">
        <f>'Mise A Jour BDD'!$K$197</f>
        <v>Indonesie</v>
      </c>
      <c r="L152" s="9" t="str">
        <f>'Mise A Jour BDD'!$L$197</f>
        <v>ID</v>
      </c>
      <c r="M152" s="10" t="str">
        <f>'Mise A Jour BDD'!$M$197</f>
        <v>Surabaya</v>
      </c>
    </row>
    <row r="153" spans="1:13" ht="20.25" customHeight="1" x14ac:dyDescent="0.25">
      <c r="A153" s="5" t="str">
        <f>'Mise A Jour BDD'!$A$198</f>
        <v>Port du Havre</v>
      </c>
      <c r="B153" s="130">
        <f>'Mise A Jour BDD'!$A$12*'Mise A Jour BDD'!$B$198</f>
        <v>867.22050999999999</v>
      </c>
      <c r="C153" s="150">
        <f>'Mise A Jour BDD'!$A$12*'Mise A Jour BDD'!$C$198</f>
        <v>1448.26695</v>
      </c>
      <c r="D153" s="117">
        <f>'Mise A Jour BDD'!$A$12*'Mise A Jour BDD'!$D$198</f>
        <v>1448.26695</v>
      </c>
      <c r="E153" s="130">
        <f>'Mise A Jour BDD'!$A$12*'Mise A Jour BDD'!$E$198</f>
        <v>0</v>
      </c>
      <c r="F153" s="117">
        <f>'Mise A Jour BDD'!$A$12*'Mise A Jour BDD'!$F$198</f>
        <v>0</v>
      </c>
      <c r="G153" s="130">
        <f>'Mise A Jour BDD'!$A$12*'Mise A Jour BDD'!$G$198</f>
        <v>0</v>
      </c>
      <c r="H153" s="117">
        <f>'Mise A Jour BDD'!$A$12*'Mise A Jour BDD'!$H$198</f>
        <v>0</v>
      </c>
      <c r="I153" s="128">
        <f>'Mise A Jour BDD'!$I$198</f>
        <v>0</v>
      </c>
      <c r="J153" s="117">
        <f>'Mise A Jour BDD'!$A$12*'Mise A Jour BDD'!$J$198</f>
        <v>113.0779</v>
      </c>
      <c r="K153" s="121" t="str">
        <f>'Mise A Jour BDD'!$K$198</f>
        <v>Indonesie</v>
      </c>
      <c r="L153" s="9" t="str">
        <f>'Mise A Jour BDD'!$L$198</f>
        <v>ID</v>
      </c>
      <c r="M153" s="10" t="str">
        <f>'Mise A Jour BDD'!$M$198</f>
        <v>Surabaya</v>
      </c>
    </row>
    <row r="154" spans="1:13" ht="20.25" customHeight="1" x14ac:dyDescent="0.25">
      <c r="A154" s="5" t="str">
        <f>'Mise A Jour BDD'!$A$199</f>
        <v>Port d'Anvers</v>
      </c>
      <c r="B154" s="153">
        <f>'Mise A Jour BDD'!$B$199</f>
        <v>1255</v>
      </c>
      <c r="C154" s="154">
        <f>'Mise A Jour BDD'!$C$199</f>
        <v>2234</v>
      </c>
      <c r="D154" s="155">
        <f>'Mise A Jour BDD'!$D$199</f>
        <v>2234</v>
      </c>
      <c r="E154" s="153">
        <f>'Mise A Jour BDD'!$E$199</f>
        <v>0</v>
      </c>
      <c r="F154" s="155">
        <f>'Mise A Jour BDD'!$F$199</f>
        <v>0</v>
      </c>
      <c r="G154" s="153">
        <f>'Mise A Jour BDD'!$G$199</f>
        <v>0</v>
      </c>
      <c r="H154" s="155">
        <f>'Mise A Jour BDD'!$H$199</f>
        <v>0</v>
      </c>
      <c r="I154" s="128">
        <f>'Mise A Jour BDD'!$I$199</f>
        <v>0</v>
      </c>
      <c r="J154" s="117">
        <f>'Mise A Jour BDD'!$A$12*'Mise A Jour BDD'!$J$199</f>
        <v>260.94900000000001</v>
      </c>
      <c r="K154" s="121" t="str">
        <f>'Mise A Jour BDD'!$K$199</f>
        <v>Iran</v>
      </c>
      <c r="L154" s="9" t="str">
        <f>'Mise A Jour BDD'!$L$199</f>
        <v>IR</v>
      </c>
      <c r="M154" s="10" t="str">
        <f>'Mise A Jour BDD'!$M$199</f>
        <v>Bandar Shahid Rajaee</v>
      </c>
    </row>
    <row r="155" spans="1:13" ht="20.25" customHeight="1" x14ac:dyDescent="0.25">
      <c r="A155" s="5" t="str">
        <f>'Mise A Jour BDD'!$A$200</f>
        <v>Port de Fos Sur Mer</v>
      </c>
      <c r="B155" s="153">
        <f>'Mise A Jour BDD'!$B$200</f>
        <v>2001</v>
      </c>
      <c r="C155" s="154">
        <f>'Mise A Jour BDD'!$C$200</f>
        <v>2918</v>
      </c>
      <c r="D155" s="155">
        <f>'Mise A Jour BDD'!$D$200</f>
        <v>2918</v>
      </c>
      <c r="E155" s="153">
        <f>'Mise A Jour BDD'!$E$200</f>
        <v>0</v>
      </c>
      <c r="F155" s="155">
        <f>'Mise A Jour BDD'!$F$200</f>
        <v>0</v>
      </c>
      <c r="G155" s="153">
        <f>'Mise A Jour BDD'!$G$200</f>
        <v>0</v>
      </c>
      <c r="H155" s="155">
        <f>'Mise A Jour BDD'!$H$200</f>
        <v>0</v>
      </c>
      <c r="I155" s="128">
        <f>'Mise A Jour BDD'!$I$200</f>
        <v>0</v>
      </c>
      <c r="J155" s="117">
        <f>'Mise A Jour BDD'!$A$12*'Mise A Jour BDD'!$J$200</f>
        <v>260.94900000000001</v>
      </c>
      <c r="K155" s="121" t="str">
        <f>'Mise A Jour BDD'!$K$200</f>
        <v>Iran</v>
      </c>
      <c r="L155" s="9" t="str">
        <f>'Mise A Jour BDD'!$L$200</f>
        <v>IR</v>
      </c>
      <c r="M155" s="10" t="str">
        <f>'Mise A Jour BDD'!$M$200</f>
        <v>Bandar Shahid Rajaee</v>
      </c>
    </row>
    <row r="156" spans="1:13" ht="20.25" customHeight="1" x14ac:dyDescent="0.25">
      <c r="A156" s="5" t="str">
        <f>'Mise A Jour BDD'!$A$201</f>
        <v>Port de Rotterdam</v>
      </c>
      <c r="B156" s="153">
        <f>'Mise A Jour BDD'!$B$201</f>
        <v>1255</v>
      </c>
      <c r="C156" s="154">
        <f>'Mise A Jour BDD'!$C$201</f>
        <v>2234</v>
      </c>
      <c r="D156" s="155">
        <f>'Mise A Jour BDD'!$D$201</f>
        <v>2234</v>
      </c>
      <c r="E156" s="153">
        <f>'Mise A Jour BDD'!$E$201</f>
        <v>0</v>
      </c>
      <c r="F156" s="155">
        <f>'Mise A Jour BDD'!$F$201</f>
        <v>0</v>
      </c>
      <c r="G156" s="153">
        <f>'Mise A Jour BDD'!$G$201</f>
        <v>0</v>
      </c>
      <c r="H156" s="155">
        <f>'Mise A Jour BDD'!$H$201</f>
        <v>0</v>
      </c>
      <c r="I156" s="128">
        <f>'Mise A Jour BDD'!$I$201</f>
        <v>0</v>
      </c>
      <c r="J156" s="117">
        <f>'Mise A Jour BDD'!$A$12*'Mise A Jour BDD'!$J$201</f>
        <v>260.94900000000001</v>
      </c>
      <c r="K156" s="121" t="str">
        <f>'Mise A Jour BDD'!$K$201</f>
        <v>Iran</v>
      </c>
      <c r="L156" s="9" t="str">
        <f>'Mise A Jour BDD'!$L$201</f>
        <v>IR</v>
      </c>
      <c r="M156" s="10" t="str">
        <f>'Mise A Jour BDD'!$M$201</f>
        <v>Bandar Shahid Rajaee</v>
      </c>
    </row>
    <row r="157" spans="1:13" ht="20.25" customHeight="1" x14ac:dyDescent="0.25">
      <c r="A157" s="5" t="str">
        <f>'Mise A Jour BDD'!$A$202</f>
        <v>Port du Havre</v>
      </c>
      <c r="B157" s="153">
        <f>'Mise A Jour BDD'!$B$202</f>
        <v>1255</v>
      </c>
      <c r="C157" s="154">
        <f>'Mise A Jour BDD'!$C$202</f>
        <v>2234</v>
      </c>
      <c r="D157" s="155">
        <f>'Mise A Jour BDD'!$D$202</f>
        <v>2234</v>
      </c>
      <c r="E157" s="153">
        <f>'Mise A Jour BDD'!$E$202</f>
        <v>0</v>
      </c>
      <c r="F157" s="155">
        <f>'Mise A Jour BDD'!$F$202</f>
        <v>0</v>
      </c>
      <c r="G157" s="153">
        <f>'Mise A Jour BDD'!$G$202</f>
        <v>0</v>
      </c>
      <c r="H157" s="155">
        <f>'Mise A Jour BDD'!$H$202</f>
        <v>0</v>
      </c>
      <c r="I157" s="128">
        <f>'Mise A Jour BDD'!$I$202</f>
        <v>0</v>
      </c>
      <c r="J157" s="117">
        <f>'Mise A Jour BDD'!$A$12*'Mise A Jour BDD'!$J$202</f>
        <v>260.94900000000001</v>
      </c>
      <c r="K157" s="121" t="str">
        <f>'Mise A Jour BDD'!$K$202</f>
        <v>Iran</v>
      </c>
      <c r="L157" s="9" t="str">
        <f>'Mise A Jour BDD'!$L$202</f>
        <v>IR</v>
      </c>
      <c r="M157" s="10" t="str">
        <f>'Mise A Jour BDD'!$M$202</f>
        <v>Bandar Shahid Rajaee</v>
      </c>
    </row>
    <row r="158" spans="1:13" ht="20.25" customHeight="1" x14ac:dyDescent="0.25">
      <c r="A158" s="5" t="str">
        <f>'Mise A Jour BDD'!$A$203</f>
        <v>Port d'Anvers</v>
      </c>
      <c r="B158" s="130">
        <f>'Mise A Jour BDD'!$A$12*'Mise A Jour BDD'!$B$203</f>
        <v>1072.5003899999999</v>
      </c>
      <c r="C158" s="150">
        <f>'Mise A Jour BDD'!$A$12*'Mise A Jour BDD'!$C$203</f>
        <v>1430.0005200000001</v>
      </c>
      <c r="D158" s="117">
        <f>'Mise A Jour BDD'!$A$12*'Mise A Jour BDD'!$D$203</f>
        <v>2082.37302</v>
      </c>
      <c r="E158" s="130">
        <f>'Mise A Jour BDD'!$A$12*'Mise A Jour BDD'!$E$203</f>
        <v>0</v>
      </c>
      <c r="F158" s="117">
        <f>'Mise A Jour BDD'!$A$12*'Mise A Jour BDD'!$F$203</f>
        <v>0</v>
      </c>
      <c r="G158" s="130">
        <f>'Mise A Jour BDD'!$A$12*'Mise A Jour BDD'!$G$203</f>
        <v>0</v>
      </c>
      <c r="H158" s="117">
        <f>'Mise A Jour BDD'!$A$12*'Mise A Jour BDD'!$H$203</f>
        <v>0</v>
      </c>
      <c r="I158" s="130">
        <f>'Mise A Jour BDD'!$A$12*'Mise A Jour BDD'!$I$203</f>
        <v>26.094899999999999</v>
      </c>
      <c r="J158" s="119">
        <f>'Mise A Jour BDD'!$A$22*'Mise A Jour BDD'!$J$203</f>
        <v>320</v>
      </c>
      <c r="K158" s="121" t="str">
        <f>'Mise A Jour BDD'!$K$203</f>
        <v>Japon</v>
      </c>
      <c r="L158" s="9" t="str">
        <f>'Mise A Jour BDD'!$L$203</f>
        <v>JP</v>
      </c>
      <c r="M158" s="10" t="str">
        <f>'Mise A Jour BDD'!$M$203</f>
        <v>Kobe-Osaka</v>
      </c>
    </row>
    <row r="159" spans="1:13" ht="20.25" customHeight="1" x14ac:dyDescent="0.25">
      <c r="A159" s="5" t="str">
        <f>'Mise A Jour BDD'!$A$204</f>
        <v>Port de Fos Sur Mer</v>
      </c>
      <c r="B159" s="130">
        <f>'Mise A Jour BDD'!$A$12*'Mise A Jour BDD'!$B$204</f>
        <v>802.85308999999995</v>
      </c>
      <c r="C159" s="150">
        <f>'Mise A Jour BDD'!$A$12*'Mise A Jour BDD'!$C$204</f>
        <v>994.21569</v>
      </c>
      <c r="D159" s="117">
        <f>'Mise A Jour BDD'!$A$12*'Mise A Jour BDD'!$D$204</f>
        <v>994.21569</v>
      </c>
      <c r="E159" s="130">
        <f>'Mise A Jour BDD'!$A$12*'Mise A Jour BDD'!$E$204</f>
        <v>0</v>
      </c>
      <c r="F159" s="117">
        <f>'Mise A Jour BDD'!$A$12*'Mise A Jour BDD'!$F$204</f>
        <v>0</v>
      </c>
      <c r="G159" s="130">
        <f>'Mise A Jour BDD'!$A$12*'Mise A Jour BDD'!$G$204</f>
        <v>0</v>
      </c>
      <c r="H159" s="117">
        <f>'Mise A Jour BDD'!$A$12*'Mise A Jour BDD'!$H$204</f>
        <v>0</v>
      </c>
      <c r="I159" s="130">
        <f>'Mise A Jour BDD'!$A$12*'Mise A Jour BDD'!$I$204</f>
        <v>26.094899999999999</v>
      </c>
      <c r="J159" s="119">
        <f>'Mise A Jour BDD'!$A$22*'Mise A Jour BDD'!$J$204</f>
        <v>320</v>
      </c>
      <c r="K159" s="121" t="str">
        <f>'Mise A Jour BDD'!$K$204</f>
        <v>Japon</v>
      </c>
      <c r="L159" s="9" t="str">
        <f>'Mise A Jour BDD'!$L$204</f>
        <v>JP</v>
      </c>
      <c r="M159" s="10" t="str">
        <f>'Mise A Jour BDD'!$M$204</f>
        <v>Kobe-Osaka</v>
      </c>
    </row>
    <row r="160" spans="1:13" ht="20.25" customHeight="1" x14ac:dyDescent="0.25">
      <c r="A160" s="5" t="str">
        <f>'Mise A Jour BDD'!$A$205</f>
        <v>Port de Rotterdam</v>
      </c>
      <c r="B160" s="130">
        <f>'Mise A Jour BDD'!$A$12*'Mise A Jour BDD'!$B$205</f>
        <v>1087.2874999999999</v>
      </c>
      <c r="C160" s="150">
        <f>'Mise A Jour BDD'!$A$12*'Mise A Jour BDD'!$C$205</f>
        <v>1444.78763</v>
      </c>
      <c r="D160" s="117">
        <f>'Mise A Jour BDD'!$A$12*'Mise A Jour BDD'!$D$205</f>
        <v>1444.78763</v>
      </c>
      <c r="E160" s="130">
        <f>'Mise A Jour BDD'!$A$12*'Mise A Jour BDD'!$E$205</f>
        <v>0</v>
      </c>
      <c r="F160" s="117">
        <f>'Mise A Jour BDD'!$A$12*'Mise A Jour BDD'!$F$205</f>
        <v>0</v>
      </c>
      <c r="G160" s="130">
        <f>'Mise A Jour BDD'!$A$12*'Mise A Jour BDD'!$G$205</f>
        <v>0</v>
      </c>
      <c r="H160" s="117">
        <f>'Mise A Jour BDD'!$A$12*'Mise A Jour BDD'!$H$205</f>
        <v>0</v>
      </c>
      <c r="I160" s="130">
        <f>'Mise A Jour BDD'!$A$12*'Mise A Jour BDD'!$I$205</f>
        <v>26.094899999999999</v>
      </c>
      <c r="J160" s="119">
        <f>'Mise A Jour BDD'!$A$22*'Mise A Jour BDD'!$J$205</f>
        <v>320</v>
      </c>
      <c r="K160" s="121" t="str">
        <f>'Mise A Jour BDD'!$K$205</f>
        <v>Japon</v>
      </c>
      <c r="L160" s="9" t="str">
        <f>'Mise A Jour BDD'!$L$205</f>
        <v>JP</v>
      </c>
      <c r="M160" s="10" t="str">
        <f>'Mise A Jour BDD'!$M$205</f>
        <v>Kobe-Osaka</v>
      </c>
    </row>
    <row r="161" spans="1:15" ht="20.25" customHeight="1" x14ac:dyDescent="0.25">
      <c r="A161" s="5" t="str">
        <f>'Mise A Jour BDD'!$A$206</f>
        <v>Port du Havre</v>
      </c>
      <c r="B161" s="130">
        <f>'Mise A Jour BDD'!$A$12*'Mise A Jour BDD'!$B$206</f>
        <v>1077.71937</v>
      </c>
      <c r="C161" s="150">
        <f>'Mise A Jour BDD'!$A$12*'Mise A Jour BDD'!$C$206</f>
        <v>1435.2194999999999</v>
      </c>
      <c r="D161" s="117">
        <f>'Mise A Jour BDD'!$A$12*'Mise A Jour BDD'!$D$206</f>
        <v>1435.2194999999999</v>
      </c>
      <c r="E161" s="130">
        <f>'Mise A Jour BDD'!$A$12*'Mise A Jour BDD'!$E$206</f>
        <v>0</v>
      </c>
      <c r="F161" s="117">
        <f>'Mise A Jour BDD'!$A$12*'Mise A Jour BDD'!$F$206</f>
        <v>0</v>
      </c>
      <c r="G161" s="130">
        <f>'Mise A Jour BDD'!$A$12*'Mise A Jour BDD'!$G$206</f>
        <v>0</v>
      </c>
      <c r="H161" s="117">
        <f>'Mise A Jour BDD'!$A$12*'Mise A Jour BDD'!$H$206</f>
        <v>0</v>
      </c>
      <c r="I161" s="130">
        <f>'Mise A Jour BDD'!$A$12*'Mise A Jour BDD'!$I$206</f>
        <v>26.094899999999999</v>
      </c>
      <c r="J161" s="119">
        <f>'Mise A Jour BDD'!$A$22*'Mise A Jour BDD'!$J$206</f>
        <v>320</v>
      </c>
      <c r="K161" s="121" t="str">
        <f>'Mise A Jour BDD'!$K$206</f>
        <v>Japon</v>
      </c>
      <c r="L161" s="9" t="str">
        <f>'Mise A Jour BDD'!$L$206</f>
        <v>JP</v>
      </c>
      <c r="M161" s="10" t="str">
        <f>'Mise A Jour BDD'!$M$206</f>
        <v>Kobe-Osaka</v>
      </c>
    </row>
    <row r="162" spans="1:15" ht="20.25" customHeight="1" x14ac:dyDescent="0.25">
      <c r="A162" s="5" t="str">
        <f>'Mise A Jour BDD'!$A$207</f>
        <v>Port d'Anvers</v>
      </c>
      <c r="B162" s="130">
        <f>'Mise A Jour BDD'!$A$12*'Mise A Jour BDD'!$B$207</f>
        <v>1159.4833900000001</v>
      </c>
      <c r="C162" s="150">
        <f>'Mise A Jour BDD'!$A$12*'Mise A Jour BDD'!$C$207</f>
        <v>1516.98352</v>
      </c>
      <c r="D162" s="117">
        <f>'Mise A Jour BDD'!$A$12*'Mise A Jour BDD'!$D$207</f>
        <v>2169.3560200000002</v>
      </c>
      <c r="E162" s="130">
        <f>'Mise A Jour BDD'!$A$12*'Mise A Jour BDD'!$E$207</f>
        <v>0</v>
      </c>
      <c r="F162" s="117">
        <f>'Mise A Jour BDD'!$A$12*'Mise A Jour BDD'!$F$207</f>
        <v>0</v>
      </c>
      <c r="G162" s="130">
        <f>'Mise A Jour BDD'!$A$12*'Mise A Jour BDD'!$G$207</f>
        <v>0</v>
      </c>
      <c r="H162" s="117">
        <f>'Mise A Jour BDD'!$A$12*'Mise A Jour BDD'!$H$207</f>
        <v>0</v>
      </c>
      <c r="I162" s="130">
        <f>'Mise A Jour BDD'!$A$12*'Mise A Jour BDD'!$I$207</f>
        <v>26.094899999999999</v>
      </c>
      <c r="J162" s="119">
        <f>'Mise A Jour BDD'!$A$22*'Mise A Jour BDD'!$J$207</f>
        <v>320</v>
      </c>
      <c r="K162" s="121" t="str">
        <f>'Mise A Jour BDD'!$K$207</f>
        <v>Japon</v>
      </c>
      <c r="L162" s="9" t="str">
        <f>'Mise A Jour BDD'!$L$207</f>
        <v>JP</v>
      </c>
      <c r="M162" s="10" t="str">
        <f>'Mise A Jour BDD'!$M$207</f>
        <v xml:space="preserve">Moji / Kitakyushu </v>
      </c>
      <c r="O162" s="288" t="s">
        <v>317</v>
      </c>
    </row>
    <row r="163" spans="1:15" ht="20.25" customHeight="1" x14ac:dyDescent="0.25">
      <c r="A163" s="5" t="str">
        <f>'Mise A Jour BDD'!$A$208</f>
        <v>Port de Rotterdam</v>
      </c>
      <c r="B163" s="130">
        <f>'Mise A Jour BDD'!$A$12*'Mise A Jour BDD'!$B$208</f>
        <v>1174.2705000000001</v>
      </c>
      <c r="C163" s="150">
        <f>'Mise A Jour BDD'!$A$12*'Mise A Jour BDD'!$C$208</f>
        <v>1531.77063</v>
      </c>
      <c r="D163" s="117">
        <f>'Mise A Jour BDD'!$A$12*'Mise A Jour BDD'!$D$208</f>
        <v>1531.77063</v>
      </c>
      <c r="E163" s="130">
        <f>'Mise A Jour BDD'!$A$12*'Mise A Jour BDD'!$E$208</f>
        <v>0</v>
      </c>
      <c r="F163" s="117">
        <f>'Mise A Jour BDD'!$A$12*'Mise A Jour BDD'!$F$208</f>
        <v>0</v>
      </c>
      <c r="G163" s="130">
        <f>'Mise A Jour BDD'!$A$12*'Mise A Jour BDD'!$G$208</f>
        <v>0</v>
      </c>
      <c r="H163" s="117">
        <f>'Mise A Jour BDD'!$A$12*'Mise A Jour BDD'!$H$208</f>
        <v>0</v>
      </c>
      <c r="I163" s="130">
        <f>'Mise A Jour BDD'!$A$12*'Mise A Jour BDD'!$I$208</f>
        <v>26.094899999999999</v>
      </c>
      <c r="J163" s="119">
        <f>'Mise A Jour BDD'!$A$22*'Mise A Jour BDD'!$J$208</f>
        <v>320</v>
      </c>
      <c r="K163" s="121" t="str">
        <f>'Mise A Jour BDD'!$K$208</f>
        <v>Japon</v>
      </c>
      <c r="L163" s="9" t="str">
        <f>'Mise A Jour BDD'!$L$208</f>
        <v>JP</v>
      </c>
      <c r="M163" s="10" t="str">
        <f>'Mise A Jour BDD'!$M$208</f>
        <v xml:space="preserve">Moji / Kitakyushu </v>
      </c>
      <c r="O163" s="288"/>
    </row>
    <row r="164" spans="1:15" ht="20.25" customHeight="1" x14ac:dyDescent="0.25">
      <c r="A164" s="5" t="str">
        <f>'Mise A Jour BDD'!$A$209</f>
        <v>Port du Havre</v>
      </c>
      <c r="B164" s="130">
        <f>'Mise A Jour BDD'!$A$12*'Mise A Jour BDD'!$B$209</f>
        <v>1164.70237</v>
      </c>
      <c r="C164" s="150">
        <f>'Mise A Jour BDD'!$A$12*'Mise A Jour BDD'!$C$209</f>
        <v>1522.2024999999999</v>
      </c>
      <c r="D164" s="117">
        <f>'Mise A Jour BDD'!$A$12*'Mise A Jour BDD'!$D$209</f>
        <v>1522.2024999999999</v>
      </c>
      <c r="E164" s="130">
        <f>'Mise A Jour BDD'!$A$12*'Mise A Jour BDD'!$E$209</f>
        <v>0</v>
      </c>
      <c r="F164" s="117">
        <f>'Mise A Jour BDD'!$A$12*'Mise A Jour BDD'!$F$209</f>
        <v>0</v>
      </c>
      <c r="G164" s="130">
        <f>'Mise A Jour BDD'!$A$12*'Mise A Jour BDD'!$G$209</f>
        <v>0</v>
      </c>
      <c r="H164" s="117">
        <f>'Mise A Jour BDD'!$A$12*'Mise A Jour BDD'!$H$209</f>
        <v>0</v>
      </c>
      <c r="I164" s="130">
        <f>'Mise A Jour BDD'!$A$12*'Mise A Jour BDD'!$I$209</f>
        <v>26.094899999999999</v>
      </c>
      <c r="J164" s="119">
        <f>'Mise A Jour BDD'!$A$22*'Mise A Jour BDD'!$J$209</f>
        <v>320</v>
      </c>
      <c r="K164" s="121" t="str">
        <f>'Mise A Jour BDD'!$K$209</f>
        <v>Japon</v>
      </c>
      <c r="L164" s="9" t="str">
        <f>'Mise A Jour BDD'!$L$209</f>
        <v>JP</v>
      </c>
      <c r="M164" s="10" t="str">
        <f>'Mise A Jour BDD'!$M$209</f>
        <v xml:space="preserve">Moji / Kitakyushu </v>
      </c>
      <c r="O164" s="288"/>
    </row>
    <row r="165" spans="1:15" ht="20.25" customHeight="1" x14ac:dyDescent="0.25">
      <c r="A165" s="5" t="str">
        <f>'Mise A Jour BDD'!$A$210</f>
        <v>Port d'Anvers</v>
      </c>
      <c r="B165" s="130">
        <f>'Mise A Jour BDD'!$A$12*'Mise A Jour BDD'!$B$210</f>
        <v>1072.5003899999999</v>
      </c>
      <c r="C165" s="150">
        <f>'Mise A Jour BDD'!$A$12*'Mise A Jour BDD'!$C$210</f>
        <v>1669.2037700000001</v>
      </c>
      <c r="D165" s="117">
        <f>'Mise A Jour BDD'!$A$12*'Mise A Jour BDD'!$D$210</f>
        <v>2321.57627</v>
      </c>
      <c r="E165" s="130">
        <f>'Mise A Jour BDD'!$A$12*'Mise A Jour BDD'!$E$210</f>
        <v>0</v>
      </c>
      <c r="F165" s="117">
        <f>'Mise A Jour BDD'!$A$12*'Mise A Jour BDD'!$F$210</f>
        <v>0</v>
      </c>
      <c r="G165" s="130">
        <f>'Mise A Jour BDD'!$A$12*'Mise A Jour BDD'!$G$210</f>
        <v>0</v>
      </c>
      <c r="H165" s="117">
        <f>'Mise A Jour BDD'!$A$12*'Mise A Jour BDD'!$H$210</f>
        <v>0</v>
      </c>
      <c r="I165" s="130">
        <f>'Mise A Jour BDD'!$A$12*'Mise A Jour BDD'!$I$210</f>
        <v>26.094899999999999</v>
      </c>
      <c r="J165" s="119">
        <f>'Mise A Jour BDD'!$A$22*'Mise A Jour BDD'!$J$210</f>
        <v>320</v>
      </c>
      <c r="K165" s="121" t="str">
        <f>'Mise A Jour BDD'!$K$210</f>
        <v>Japon</v>
      </c>
      <c r="L165" s="9" t="str">
        <f>'Mise A Jour BDD'!$L$210</f>
        <v>JP</v>
      </c>
      <c r="M165" s="10" t="str">
        <f>'Mise A Jour BDD'!$M$210</f>
        <v>Nagoya</v>
      </c>
    </row>
    <row r="166" spans="1:15" ht="20.25" customHeight="1" x14ac:dyDescent="0.25">
      <c r="A166" s="5" t="str">
        <f>'Mise A Jour BDD'!$A$211</f>
        <v>Port de Fos Sur Mer</v>
      </c>
      <c r="B166" s="130">
        <f>'Mise A Jour BDD'!$A$12*'Mise A Jour BDD'!$B$211</f>
        <v>802.85308999999995</v>
      </c>
      <c r="C166" s="150">
        <f>'Mise A Jour BDD'!$A$12*'Mise A Jour BDD'!$C$211</f>
        <v>994.21569</v>
      </c>
      <c r="D166" s="117">
        <f>'Mise A Jour BDD'!$A$12*'Mise A Jour BDD'!$D$211</f>
        <v>994.21569</v>
      </c>
      <c r="E166" s="130">
        <f>'Mise A Jour BDD'!$A$12*'Mise A Jour BDD'!$E$211</f>
        <v>0</v>
      </c>
      <c r="F166" s="117">
        <f>'Mise A Jour BDD'!$A$12*'Mise A Jour BDD'!$F$211</f>
        <v>0</v>
      </c>
      <c r="G166" s="130">
        <f>'Mise A Jour BDD'!$A$12*'Mise A Jour BDD'!$G$211</f>
        <v>0</v>
      </c>
      <c r="H166" s="117">
        <f>'Mise A Jour BDD'!$A$12*'Mise A Jour BDD'!$H$211</f>
        <v>0</v>
      </c>
      <c r="I166" s="130">
        <f>'Mise A Jour BDD'!$A$12*'Mise A Jour BDD'!$I$211</f>
        <v>26.094899999999999</v>
      </c>
      <c r="J166" s="119">
        <f>'Mise A Jour BDD'!$A$22*'Mise A Jour BDD'!$J$211</f>
        <v>320</v>
      </c>
      <c r="K166" s="121" t="str">
        <f>'Mise A Jour BDD'!$K$211</f>
        <v>Japon</v>
      </c>
      <c r="L166" s="9" t="str">
        <f>'Mise A Jour BDD'!$L$211</f>
        <v>JP</v>
      </c>
      <c r="M166" s="10" t="str">
        <f>'Mise A Jour BDD'!$M$211</f>
        <v>Nagoya</v>
      </c>
    </row>
    <row r="167" spans="1:15" ht="20.25" customHeight="1" x14ac:dyDescent="0.25">
      <c r="A167" s="5" t="str">
        <f>'Mise A Jour BDD'!$A$212</f>
        <v>Port de Rotterdam</v>
      </c>
      <c r="B167" s="130">
        <f>'Mise A Jour BDD'!$A$12*'Mise A Jour BDD'!$B$212</f>
        <v>1087.2874999999999</v>
      </c>
      <c r="C167" s="150">
        <f>'Mise A Jour BDD'!$A$12*'Mise A Jour BDD'!$C$212</f>
        <v>1683.9908800000001</v>
      </c>
      <c r="D167" s="117">
        <f>'Mise A Jour BDD'!$A$12*'Mise A Jour BDD'!$D$212</f>
        <v>1683.9908800000001</v>
      </c>
      <c r="E167" s="130">
        <f>'Mise A Jour BDD'!$A$12*'Mise A Jour BDD'!$E$212</f>
        <v>0</v>
      </c>
      <c r="F167" s="117">
        <f>'Mise A Jour BDD'!$A$12*'Mise A Jour BDD'!$F$212</f>
        <v>0</v>
      </c>
      <c r="G167" s="130">
        <f>'Mise A Jour BDD'!$A$12*'Mise A Jour BDD'!$G$212</f>
        <v>0</v>
      </c>
      <c r="H167" s="117">
        <f>'Mise A Jour BDD'!$A$12*'Mise A Jour BDD'!$H$212</f>
        <v>0</v>
      </c>
      <c r="I167" s="130">
        <f>'Mise A Jour BDD'!$A$12*'Mise A Jour BDD'!$I$212</f>
        <v>26.094899999999999</v>
      </c>
      <c r="J167" s="119">
        <f>'Mise A Jour BDD'!$A$22*'Mise A Jour BDD'!$J$212</f>
        <v>320</v>
      </c>
      <c r="K167" s="121" t="str">
        <f>'Mise A Jour BDD'!$K$212</f>
        <v>Japon</v>
      </c>
      <c r="L167" s="9" t="str">
        <f>'Mise A Jour BDD'!$L$212</f>
        <v>JP</v>
      </c>
      <c r="M167" s="10" t="str">
        <f>'Mise A Jour BDD'!$M$212</f>
        <v>Nagoya</v>
      </c>
      <c r="O167" s="289" t="s">
        <v>318</v>
      </c>
    </row>
    <row r="168" spans="1:15" ht="20.25" customHeight="1" x14ac:dyDescent="0.25">
      <c r="A168" s="5" t="str">
        <f>'Mise A Jour BDD'!$A$213</f>
        <v>Port du Havre</v>
      </c>
      <c r="B168" s="130">
        <f>'Mise A Jour BDD'!$A$12*'Mise A Jour BDD'!$B$213</f>
        <v>1077.71937</v>
      </c>
      <c r="C168" s="150">
        <f>'Mise A Jour BDD'!$A$12*'Mise A Jour BDD'!$C$213</f>
        <v>1674.42275</v>
      </c>
      <c r="D168" s="117">
        <f>'Mise A Jour BDD'!$A$12*'Mise A Jour BDD'!$D$213</f>
        <v>1674.42275</v>
      </c>
      <c r="E168" s="130">
        <f>'Mise A Jour BDD'!$A$12*'Mise A Jour BDD'!$E$213</f>
        <v>0</v>
      </c>
      <c r="F168" s="117">
        <f>'Mise A Jour BDD'!$A$12*'Mise A Jour BDD'!$F$213</f>
        <v>0</v>
      </c>
      <c r="G168" s="130">
        <f>'Mise A Jour BDD'!$A$12*'Mise A Jour BDD'!$G$213</f>
        <v>0</v>
      </c>
      <c r="H168" s="117">
        <f>'Mise A Jour BDD'!$A$12*'Mise A Jour BDD'!$H$213</f>
        <v>0</v>
      </c>
      <c r="I168" s="130">
        <f>'Mise A Jour BDD'!$A$12*'Mise A Jour BDD'!$I$213</f>
        <v>26.094899999999999</v>
      </c>
      <c r="J168" s="119">
        <f>'Mise A Jour BDD'!$A$22*'Mise A Jour BDD'!$J$213</f>
        <v>320</v>
      </c>
      <c r="K168" s="121" t="str">
        <f>'Mise A Jour BDD'!$K$213</f>
        <v>Japon</v>
      </c>
      <c r="L168" s="9" t="str">
        <f>'Mise A Jour BDD'!$L$213</f>
        <v>JP</v>
      </c>
      <c r="M168" s="10" t="str">
        <f>'Mise A Jour BDD'!$M$213</f>
        <v>Nagoya</v>
      </c>
      <c r="O168" s="289"/>
    </row>
    <row r="169" spans="1:15" ht="20.25" customHeight="1" x14ac:dyDescent="0.25">
      <c r="A169" s="5" t="str">
        <f>'Mise A Jour BDD'!$A$214</f>
        <v>Port d'Anvers</v>
      </c>
      <c r="B169" s="130">
        <f>'Mise A Jour BDD'!$A$12*'Mise A Jour BDD'!$B$214</f>
        <v>1050.7546399999999</v>
      </c>
      <c r="C169" s="150">
        <f>'Mise A Jour BDD'!$A$12*'Mise A Jour BDD'!$C$214</f>
        <v>1473.4920199999999</v>
      </c>
      <c r="D169" s="117">
        <f>'Mise A Jour BDD'!$A$12*'Mise A Jour BDD'!$D$214</f>
        <v>2125.8645200000001</v>
      </c>
      <c r="E169" s="130">
        <f>'Mise A Jour BDD'!$A$12*'Mise A Jour BDD'!$E$214</f>
        <v>0</v>
      </c>
      <c r="F169" s="117">
        <f>'Mise A Jour BDD'!$A$12*'Mise A Jour BDD'!$F$214</f>
        <v>0</v>
      </c>
      <c r="G169" s="130">
        <f>'Mise A Jour BDD'!$A$12*'Mise A Jour BDD'!$G$214</f>
        <v>0</v>
      </c>
      <c r="H169" s="117">
        <f>'Mise A Jour BDD'!$A$12*'Mise A Jour BDD'!$H$214</f>
        <v>0</v>
      </c>
      <c r="I169" s="130">
        <f>'Mise A Jour BDD'!$A$12*'Mise A Jour BDD'!$I$214</f>
        <v>26.094899999999999</v>
      </c>
      <c r="J169" s="119">
        <f>'Mise A Jour BDD'!$A$22*'Mise A Jour BDD'!$J$214</f>
        <v>320</v>
      </c>
      <c r="K169" s="121" t="str">
        <f>'Mise A Jour BDD'!$K$214</f>
        <v>Japon</v>
      </c>
      <c r="L169" s="9" t="str">
        <f>'Mise A Jour BDD'!$L$214</f>
        <v>JP</v>
      </c>
      <c r="M169" s="10" t="str">
        <f>'Mise A Jour BDD'!$M$214</f>
        <v>Tokyo</v>
      </c>
      <c r="O169" s="289"/>
    </row>
    <row r="170" spans="1:15" ht="20.25" customHeight="1" x14ac:dyDescent="0.25">
      <c r="A170" s="5" t="str">
        <f>'Mise A Jour BDD'!$A$215</f>
        <v>Port de Fos Sur Mer</v>
      </c>
      <c r="B170" s="130">
        <f>'Mise A Jour BDD'!$A$12*'Mise A Jour BDD'!$B$215</f>
        <v>802.85308999999995</v>
      </c>
      <c r="C170" s="150">
        <f>'Mise A Jour BDD'!$A$12*'Mise A Jour BDD'!$C$215</f>
        <v>994.21569</v>
      </c>
      <c r="D170" s="117">
        <f>'Mise A Jour BDD'!$A$12*'Mise A Jour BDD'!$D$215</f>
        <v>994.21569</v>
      </c>
      <c r="E170" s="130">
        <f>'Mise A Jour BDD'!$A$12*'Mise A Jour BDD'!$E$215</f>
        <v>0</v>
      </c>
      <c r="F170" s="117">
        <f>'Mise A Jour BDD'!$A$12*'Mise A Jour BDD'!$F$215</f>
        <v>0</v>
      </c>
      <c r="G170" s="130">
        <f>'Mise A Jour BDD'!$A$12*'Mise A Jour BDD'!$G$215</f>
        <v>0</v>
      </c>
      <c r="H170" s="117">
        <f>'Mise A Jour BDD'!$A$12*'Mise A Jour BDD'!$H$215</f>
        <v>0</v>
      </c>
      <c r="I170" s="130">
        <f>'Mise A Jour BDD'!$A$12*'Mise A Jour BDD'!$I$215</f>
        <v>26.094899999999999</v>
      </c>
      <c r="J170" s="119">
        <f>'Mise A Jour BDD'!$A$22*'Mise A Jour BDD'!$J$215</f>
        <v>320</v>
      </c>
      <c r="K170" s="121" t="str">
        <f>'Mise A Jour BDD'!$K$215</f>
        <v>Japon</v>
      </c>
      <c r="L170" s="9" t="str">
        <f>'Mise A Jour BDD'!$L$215</f>
        <v>JP</v>
      </c>
      <c r="M170" s="10" t="str">
        <f>'Mise A Jour BDD'!$M$215</f>
        <v>Tokyo</v>
      </c>
    </row>
    <row r="171" spans="1:15" ht="20.25" customHeight="1" x14ac:dyDescent="0.25">
      <c r="A171" s="5" t="str">
        <f>'Mise A Jour BDD'!$A$216</f>
        <v>Port de Rotterdam</v>
      </c>
      <c r="B171" s="130">
        <f>'Mise A Jour BDD'!$A$12*'Mise A Jour BDD'!$B$216</f>
        <v>1065.5417500000001</v>
      </c>
      <c r="C171" s="150">
        <f>'Mise A Jour BDD'!$A$12*'Mise A Jour BDD'!$C$216</f>
        <v>1488.2791299999999</v>
      </c>
      <c r="D171" s="117">
        <f>'Mise A Jour BDD'!$A$12*'Mise A Jour BDD'!$D$216</f>
        <v>1488.2791299999999</v>
      </c>
      <c r="E171" s="130">
        <f>'Mise A Jour BDD'!$A$12*'Mise A Jour BDD'!$E$216</f>
        <v>0</v>
      </c>
      <c r="F171" s="117">
        <f>'Mise A Jour BDD'!$A$12*'Mise A Jour BDD'!F$216</f>
        <v>0</v>
      </c>
      <c r="G171" s="130">
        <f>'Mise A Jour BDD'!$A$12*'Mise A Jour BDD'!$G$216</f>
        <v>0</v>
      </c>
      <c r="H171" s="117">
        <f>'Mise A Jour BDD'!$A$12*'Mise A Jour BDD'!$H$216</f>
        <v>0</v>
      </c>
      <c r="I171" s="130">
        <f>'Mise A Jour BDD'!$A$12*'Mise A Jour BDD'!$I$216</f>
        <v>26.094899999999999</v>
      </c>
      <c r="J171" s="119">
        <f>'Mise A Jour BDD'!$A$22*'Mise A Jour BDD'!$J$216</f>
        <v>320</v>
      </c>
      <c r="K171" s="121" t="str">
        <f>'Mise A Jour BDD'!$K$216</f>
        <v>Japon</v>
      </c>
      <c r="L171" s="9" t="str">
        <f>'Mise A Jour BDD'!$L$216</f>
        <v>JP</v>
      </c>
      <c r="M171" s="10" t="str">
        <f>'Mise A Jour BDD'!$M$216</f>
        <v>Tokyo</v>
      </c>
    </row>
    <row r="172" spans="1:15" ht="20.25" customHeight="1" x14ac:dyDescent="0.25">
      <c r="A172" s="5" t="str">
        <f>'Mise A Jour BDD'!$A$217</f>
        <v>Port du Havre</v>
      </c>
      <c r="B172" s="130">
        <f>'Mise A Jour BDD'!$A$12*'Mise A Jour BDD'!$B$217</f>
        <v>1055.97362</v>
      </c>
      <c r="C172" s="150">
        <f>'Mise A Jour BDD'!$A$12*'Mise A Jour BDD'!$C$217</f>
        <v>1478.711</v>
      </c>
      <c r="D172" s="117">
        <f>'Mise A Jour BDD'!$A$12*'Mise A Jour BDD'!$D$217</f>
        <v>1478.711</v>
      </c>
      <c r="E172" s="130">
        <f>'Mise A Jour BDD'!$A$12*'Mise A Jour BDD'!$E$217</f>
        <v>0</v>
      </c>
      <c r="F172" s="117">
        <f>'Mise A Jour BDD'!$A$12*'Mise A Jour BDD'!F$217</f>
        <v>0</v>
      </c>
      <c r="G172" s="130">
        <f>'Mise A Jour BDD'!$A$12*'Mise A Jour BDD'!$G$217</f>
        <v>0</v>
      </c>
      <c r="H172" s="117">
        <f>'Mise A Jour BDD'!$A$12*'Mise A Jour BDD'!$H$217</f>
        <v>0</v>
      </c>
      <c r="I172" s="130">
        <f>'Mise A Jour BDD'!$A$12*'Mise A Jour BDD'!$I$217</f>
        <v>26.094899999999999</v>
      </c>
      <c r="J172" s="119">
        <f>'Mise A Jour BDD'!$A$22*'Mise A Jour BDD'!$J$217</f>
        <v>320</v>
      </c>
      <c r="K172" s="121" t="str">
        <f>'Mise A Jour BDD'!$K$217</f>
        <v>Japon</v>
      </c>
      <c r="L172" s="9" t="str">
        <f>'Mise A Jour BDD'!$L$217</f>
        <v>JP</v>
      </c>
      <c r="M172" s="10" t="str">
        <f>'Mise A Jour BDD'!$M$217</f>
        <v>Tokyo</v>
      </c>
      <c r="O172" s="290" t="s">
        <v>358</v>
      </c>
    </row>
    <row r="173" spans="1:15" ht="20.25" customHeight="1" x14ac:dyDescent="0.25">
      <c r="A173" s="5" t="str">
        <f>'Mise A Jour BDD'!$A$218</f>
        <v>Port d'Anvers</v>
      </c>
      <c r="B173" s="130">
        <f>'Mise A Jour BDD'!$A$12*'Mise A Jour BDD'!$B$218</f>
        <v>1550.90689</v>
      </c>
      <c r="C173" s="150">
        <f>'Mise A Jour BDD'!$A$12*'Mise A Jour BDD'!$C$218</f>
        <v>2234.5932699999998</v>
      </c>
      <c r="D173" s="117">
        <f>'Mise A Jour BDD'!$A$12*'Mise A Jour BDD'!$D$218</f>
        <v>2886.9657699999998</v>
      </c>
      <c r="E173" s="130">
        <f>'Mise A Jour BDD'!$A$12*'Mise A Jour BDD'!$E$218</f>
        <v>0</v>
      </c>
      <c r="F173" s="117">
        <f>'Mise A Jour BDD'!$A$12*'Mise A Jour BDD'!$F$218</f>
        <v>0</v>
      </c>
      <c r="G173" s="130">
        <f>'Mise A Jour BDD'!$A$12*'Mise A Jour BDD'!$G$218</f>
        <v>0</v>
      </c>
      <c r="H173" s="117">
        <f>'Mise A Jour BDD'!$A$12*'Mise A Jour BDD'!$H$218</f>
        <v>0</v>
      </c>
      <c r="I173" s="130">
        <f>'Mise A Jour BDD'!$A$12*'Mise A Jour BDD'!$I$218</f>
        <v>26.094899999999999</v>
      </c>
      <c r="J173" s="119">
        <f>'Mise A Jour BDD'!$A$22*'Mise A Jour BDD'!$J$218</f>
        <v>320</v>
      </c>
      <c r="K173" s="121" t="str">
        <f>'Mise A Jour BDD'!$K$218</f>
        <v>Japon</v>
      </c>
      <c r="L173" s="9" t="str">
        <f>'Mise A Jour BDD'!$L$218</f>
        <v>JP</v>
      </c>
      <c r="M173" s="10" t="str">
        <f>'Mise A Jour BDD'!$M$218</f>
        <v>Tomakomai</v>
      </c>
      <c r="O173" s="290"/>
    </row>
    <row r="174" spans="1:15" ht="20.25" customHeight="1" x14ac:dyDescent="0.25">
      <c r="A174" s="5" t="str">
        <f>'Mise A Jour BDD'!$A$219</f>
        <v>Port de Rotterdam</v>
      </c>
      <c r="B174" s="130">
        <f>'Mise A Jour BDD'!$A$12*'Mise A Jour BDD'!$B$219</f>
        <v>1565.694</v>
      </c>
      <c r="C174" s="150">
        <f>'Mise A Jour BDD'!$A$12*'Mise A Jour BDD'!$C$219</f>
        <v>2249.3803800000001</v>
      </c>
      <c r="D174" s="117">
        <f>'Mise A Jour BDD'!$A$12*'Mise A Jour BDD'!$D$219</f>
        <v>2249.3803800000001</v>
      </c>
      <c r="E174" s="130">
        <f>'Mise A Jour BDD'!$A$12*'Mise A Jour BDD'!$E$219</f>
        <v>0</v>
      </c>
      <c r="F174" s="117">
        <f>'Mise A Jour BDD'!$A$12*'Mise A Jour BDD'!$F$219</f>
        <v>0</v>
      </c>
      <c r="G174" s="130">
        <f>'Mise A Jour BDD'!$A$12*'Mise A Jour BDD'!$G$219</f>
        <v>0</v>
      </c>
      <c r="H174" s="117">
        <f>'Mise A Jour BDD'!$A$12*'Mise A Jour BDD'!$H$219</f>
        <v>0</v>
      </c>
      <c r="I174" s="130">
        <f>'Mise A Jour BDD'!$A$12*'Mise A Jour BDD'!$I$219</f>
        <v>26.094899999999999</v>
      </c>
      <c r="J174" s="119">
        <f>'Mise A Jour BDD'!$A$22*'Mise A Jour BDD'!$J$219</f>
        <v>320</v>
      </c>
      <c r="K174" s="121" t="str">
        <f>'Mise A Jour BDD'!$K$219</f>
        <v>Japon</v>
      </c>
      <c r="L174" s="9" t="str">
        <f>'Mise A Jour BDD'!$L$219</f>
        <v>JP</v>
      </c>
      <c r="M174" s="10" t="str">
        <f>'Mise A Jour BDD'!$M$219</f>
        <v>Tomakomai</v>
      </c>
      <c r="O174" s="290"/>
    </row>
    <row r="175" spans="1:15" ht="20.25" customHeight="1" x14ac:dyDescent="0.25">
      <c r="A175" s="5" t="str">
        <f>'Mise A Jour BDD'!$A$220</f>
        <v>Port du Havre</v>
      </c>
      <c r="B175" s="130">
        <f>'Mise A Jour BDD'!$A$12*'Mise A Jour BDD'!$B$220</f>
        <v>1556.1258700000001</v>
      </c>
      <c r="C175" s="150">
        <f>'Mise A Jour BDD'!$A$12*'Mise A Jour BDD'!$C$220</f>
        <v>2239.8122499999999</v>
      </c>
      <c r="D175" s="117">
        <f>'Mise A Jour BDD'!$A$12*'Mise A Jour BDD'!$D$220</f>
        <v>2239.8122499999999</v>
      </c>
      <c r="E175" s="130">
        <f>'Mise A Jour BDD'!$A$12*'Mise A Jour BDD'!$E$220</f>
        <v>0</v>
      </c>
      <c r="F175" s="117">
        <f>'Mise A Jour BDD'!$A$12*'Mise A Jour BDD'!$F$220</f>
        <v>0</v>
      </c>
      <c r="G175" s="130">
        <f>'Mise A Jour BDD'!$A$12*'Mise A Jour BDD'!$G$220</f>
        <v>0</v>
      </c>
      <c r="H175" s="117">
        <f>'Mise A Jour BDD'!$A$12*'Mise A Jour BDD'!$H$220</f>
        <v>0</v>
      </c>
      <c r="I175" s="130">
        <f>'Mise A Jour BDD'!$A$12*'Mise A Jour BDD'!$I$220</f>
        <v>26.094899999999999</v>
      </c>
      <c r="J175" s="119">
        <f>'Mise A Jour BDD'!$A$22*'Mise A Jour BDD'!$J$220</f>
        <v>320</v>
      </c>
      <c r="K175" s="121" t="str">
        <f>'Mise A Jour BDD'!$K$220</f>
        <v>Japon</v>
      </c>
      <c r="L175" s="9" t="str">
        <f>'Mise A Jour BDD'!$L$220</f>
        <v>JP</v>
      </c>
      <c r="M175" s="10" t="str">
        <f>'Mise A Jour BDD'!$M$220</f>
        <v>Tomakomai</v>
      </c>
      <c r="O175" s="290"/>
    </row>
    <row r="176" spans="1:15" ht="20.25" customHeight="1" x14ac:dyDescent="0.25">
      <c r="A176" s="5" t="str">
        <f>'Mise A Jour BDD'!$A$221</f>
        <v>Port d'Anvers</v>
      </c>
      <c r="B176" s="151">
        <f>'Mise A Jour BDD'!$B$221</f>
        <v>1250</v>
      </c>
      <c r="C176" s="152">
        <f>'Mise A Jour BDD'!$C$221</f>
        <v>2384</v>
      </c>
      <c r="D176" s="115">
        <f>'Mise A Jour BDD'!$D$221</f>
        <v>2384</v>
      </c>
      <c r="E176" s="151">
        <f>'Mise A Jour BDD'!$E$221</f>
        <v>0</v>
      </c>
      <c r="F176" s="115">
        <f>'Mise A Jour BDD'!$F$221</f>
        <v>0</v>
      </c>
      <c r="G176" s="151">
        <f>'Mise A Jour BDD'!$G$221</f>
        <v>0</v>
      </c>
      <c r="H176" s="115">
        <f>'Mise A Jour BDD'!$H$221</f>
        <v>0</v>
      </c>
      <c r="I176" s="128">
        <f>'Mise A Jour BDD'!$I$221</f>
        <v>0</v>
      </c>
      <c r="J176" s="118">
        <f>'Mise A Jour BDD'!$J$221</f>
        <v>0</v>
      </c>
      <c r="K176" s="121" t="str">
        <f>'Mise A Jour BDD'!$K$221</f>
        <v>Libye</v>
      </c>
      <c r="L176" s="9" t="str">
        <f>'Mise A Jour BDD'!$L$221</f>
        <v>LY</v>
      </c>
      <c r="M176" s="10" t="str">
        <f>'Mise A Jour BDD'!$M$221</f>
        <v>Tripoli</v>
      </c>
    </row>
    <row r="177" spans="1:15" ht="20.25" customHeight="1" x14ac:dyDescent="0.25">
      <c r="A177" s="5" t="str">
        <f>'Mise A Jour BDD'!$A$222</f>
        <v>Port de Rotterdam</v>
      </c>
      <c r="B177" s="151">
        <f>'Mise A Jour BDD'!$B$222</f>
        <v>1266</v>
      </c>
      <c r="C177" s="152">
        <f>'Mise A Jour BDD'!$C$222</f>
        <v>2398</v>
      </c>
      <c r="D177" s="115">
        <f>'Mise A Jour BDD'!$D$222</f>
        <v>2398</v>
      </c>
      <c r="E177" s="151">
        <f>'Mise A Jour BDD'!$E$222</f>
        <v>0</v>
      </c>
      <c r="F177" s="115">
        <f>'Mise A Jour BDD'!$F$222</f>
        <v>0</v>
      </c>
      <c r="G177" s="151">
        <f>'Mise A Jour BDD'!$G$222</f>
        <v>0</v>
      </c>
      <c r="H177" s="115">
        <f>'Mise A Jour BDD'!$H$222</f>
        <v>0</v>
      </c>
      <c r="I177" s="128">
        <f>'Mise A Jour BDD'!$I$222</f>
        <v>0</v>
      </c>
      <c r="J177" s="118">
        <f>'Mise A Jour BDD'!$J$222</f>
        <v>0</v>
      </c>
      <c r="K177" s="121" t="str">
        <f>'Mise A Jour BDD'!$K$222</f>
        <v>Libye</v>
      </c>
      <c r="L177" s="9" t="str">
        <f>'Mise A Jour BDD'!$L$222</f>
        <v>LY</v>
      </c>
      <c r="M177" s="10" t="str">
        <f>'Mise A Jour BDD'!$M$222</f>
        <v>Tripoli</v>
      </c>
    </row>
    <row r="178" spans="1:15" ht="20.25" customHeight="1" x14ac:dyDescent="0.25">
      <c r="A178" s="5" t="str">
        <f>'Mise A Jour BDD'!$A$223</f>
        <v>Port du Havre</v>
      </c>
      <c r="B178" s="151">
        <f>'Mise A Jour BDD'!$B$223</f>
        <v>1256</v>
      </c>
      <c r="C178" s="152">
        <f>'Mise A Jour BDD'!$C$223</f>
        <v>2388</v>
      </c>
      <c r="D178" s="115">
        <f>'Mise A Jour BDD'!$D$223</f>
        <v>2388</v>
      </c>
      <c r="E178" s="151">
        <f>'Mise A Jour BDD'!$E$223</f>
        <v>0</v>
      </c>
      <c r="F178" s="115">
        <f>'Mise A Jour BDD'!$F$223</f>
        <v>0</v>
      </c>
      <c r="G178" s="151">
        <f>'Mise A Jour BDD'!$G$223</f>
        <v>0</v>
      </c>
      <c r="H178" s="115">
        <f>'Mise A Jour BDD'!$H$223</f>
        <v>0</v>
      </c>
      <c r="I178" s="128">
        <f>'Mise A Jour BDD'!$I$223</f>
        <v>0</v>
      </c>
      <c r="J178" s="118">
        <f>'Mise A Jour BDD'!$J$223</f>
        <v>0</v>
      </c>
      <c r="K178" s="121" t="str">
        <f>'Mise A Jour BDD'!$K$223</f>
        <v>Libye</v>
      </c>
      <c r="L178" s="9" t="str">
        <f>'Mise A Jour BDD'!$L$223</f>
        <v>LY</v>
      </c>
      <c r="M178" s="10" t="str">
        <f>'Mise A Jour BDD'!$M$223</f>
        <v>Tripoli</v>
      </c>
      <c r="O178" s="291" t="s">
        <v>359</v>
      </c>
    </row>
    <row r="179" spans="1:15" ht="20.25" customHeight="1" x14ac:dyDescent="0.25">
      <c r="A179" s="5" t="str">
        <f>'Mise A Jour BDD'!$A$224</f>
        <v>Port d'Anvers</v>
      </c>
      <c r="B179" s="130">
        <f>'Mise A Jour BDD'!$A$12*'Mise A Jour BDD'!$B$224</f>
        <v>696.73383000000001</v>
      </c>
      <c r="C179" s="150">
        <f>'Mise A Jour BDD'!$A$12*'Mise A Jour BDD'!$C$224</f>
        <v>890.70591999999999</v>
      </c>
      <c r="D179" s="117">
        <f>'Mise A Jour BDD'!$A$12*'Mise A Jour BDD'!$D$224</f>
        <v>1543.0784200000001</v>
      </c>
      <c r="E179" s="130">
        <f>'Mise A Jour BDD'!$A$12*'Mise A Jour BDD'!$E$224</f>
        <v>0</v>
      </c>
      <c r="F179" s="117">
        <f>'Mise A Jour BDD'!$A$12*'Mise A Jour BDD'!$F$224</f>
        <v>0</v>
      </c>
      <c r="G179" s="130">
        <f>'Mise A Jour BDD'!$A$12*'Mise A Jour BDD'!$G$224</f>
        <v>0</v>
      </c>
      <c r="H179" s="117">
        <f>'Mise A Jour BDD'!$A$12*'Mise A Jour BDD'!$H$224</f>
        <v>0</v>
      </c>
      <c r="I179" s="128">
        <f>'Mise A Jour BDD'!$I$224</f>
        <v>0</v>
      </c>
      <c r="J179" s="119">
        <f>'Mise A Jour BDD'!$A$30*'Mise A Jour BDD'!$J$224</f>
        <v>114.4</v>
      </c>
      <c r="K179" s="121" t="str">
        <f>'Mise A Jour BDD'!$K$224</f>
        <v>Malaysie</v>
      </c>
      <c r="L179" s="9" t="str">
        <f>'Mise A Jour BDD'!$L$224</f>
        <v>MY</v>
      </c>
      <c r="M179" s="10" t="str">
        <f>'Mise A Jour BDD'!$M$224</f>
        <v>Port Kelang</v>
      </c>
      <c r="O179" s="292"/>
    </row>
    <row r="180" spans="1:15" ht="20.25" customHeight="1" x14ac:dyDescent="0.25">
      <c r="A180" s="5" t="str">
        <f>'Mise A Jour BDD'!$A$225</f>
        <v>Port de Fos Sur Mer</v>
      </c>
      <c r="B180" s="130">
        <f>'Mise A Jour BDD'!$A$12*'Mise A Jour BDD'!$B$225</f>
        <v>554.95154000000002</v>
      </c>
      <c r="C180" s="150">
        <f>'Mise A Jour BDD'!$A$12*'Mise A Jour BDD'!$C$225</f>
        <v>623.66810999999996</v>
      </c>
      <c r="D180" s="117">
        <f>'Mise A Jour BDD'!$A$12*'Mise A Jour BDD'!$D$225</f>
        <v>623.66810999999996</v>
      </c>
      <c r="E180" s="130">
        <f>'Mise A Jour BDD'!$A$12*'Mise A Jour BDD'!$E$225</f>
        <v>0</v>
      </c>
      <c r="F180" s="117">
        <f>'Mise A Jour BDD'!$A$12*'Mise A Jour BDD'!$F$225</f>
        <v>0</v>
      </c>
      <c r="G180" s="130">
        <f>'Mise A Jour BDD'!$A$12*'Mise A Jour BDD'!$G$225</f>
        <v>0</v>
      </c>
      <c r="H180" s="117">
        <f>'Mise A Jour BDD'!$A$12*'Mise A Jour BDD'!$H$225</f>
        <v>0</v>
      </c>
      <c r="I180" s="128">
        <f>'Mise A Jour BDD'!$I$225</f>
        <v>0</v>
      </c>
      <c r="J180" s="119">
        <f>'Mise A Jour BDD'!$A$30*'Mise A Jour BDD'!$J$225</f>
        <v>114.4</v>
      </c>
      <c r="K180" s="121" t="str">
        <f>'Mise A Jour BDD'!$K$225</f>
        <v>Malaysie</v>
      </c>
      <c r="L180" s="9" t="str">
        <f>'Mise A Jour BDD'!$L$225</f>
        <v>MY</v>
      </c>
      <c r="M180" s="10" t="str">
        <f>'Mise A Jour BDD'!$M$225</f>
        <v>Port Kelang</v>
      </c>
      <c r="O180" s="292"/>
    </row>
    <row r="181" spans="1:15" ht="20.25" customHeight="1" x14ac:dyDescent="0.25">
      <c r="A181" s="5" t="str">
        <f>'Mise A Jour BDD'!$A$226</f>
        <v>Port de Rotterdam</v>
      </c>
      <c r="B181" s="130">
        <f>'Mise A Jour BDD'!$A$12*'Mise A Jour BDD'!$B$226</f>
        <v>712.39076999999997</v>
      </c>
      <c r="C181" s="150">
        <f>'Mise A Jour BDD'!$A$12*'Mise A Jour BDD'!$C$226</f>
        <v>905.49302999999998</v>
      </c>
      <c r="D181" s="117">
        <f>'Mise A Jour BDD'!$A$12*'Mise A Jour BDD'!$D$226</f>
        <v>905.49302999999998</v>
      </c>
      <c r="E181" s="130">
        <f>'Mise A Jour BDD'!$A$12*'Mise A Jour BDD'!$E$226</f>
        <v>0</v>
      </c>
      <c r="F181" s="117">
        <f>'Mise A Jour BDD'!$A$12*'Mise A Jour BDD'!$F$226</f>
        <v>0</v>
      </c>
      <c r="G181" s="130">
        <f>'Mise A Jour BDD'!$A$12*'Mise A Jour BDD'!$G$226</f>
        <v>0</v>
      </c>
      <c r="H181" s="117">
        <f>'Mise A Jour BDD'!$A$12*'Mise A Jour BDD'!$H$226</f>
        <v>0</v>
      </c>
      <c r="I181" s="128">
        <f>'Mise A Jour BDD'!$I$226</f>
        <v>0</v>
      </c>
      <c r="J181" s="119">
        <f>'Mise A Jour BDD'!$A$30*'Mise A Jour BDD'!$J$226</f>
        <v>114.4</v>
      </c>
      <c r="K181" s="121" t="str">
        <f>'Mise A Jour BDD'!$K$226</f>
        <v>Malaysie</v>
      </c>
      <c r="L181" s="9" t="str">
        <f>'Mise A Jour BDD'!$L$226</f>
        <v>MY</v>
      </c>
      <c r="M181" s="10" t="str">
        <f>'Mise A Jour BDD'!$M$226</f>
        <v>Port Kelang</v>
      </c>
      <c r="O181" s="292"/>
    </row>
    <row r="182" spans="1:15" ht="20.25" customHeight="1" x14ac:dyDescent="0.25">
      <c r="A182" s="5" t="str">
        <f>'Mise A Jour BDD'!$A$227</f>
        <v>Port du Havre</v>
      </c>
      <c r="B182" s="130">
        <f>'Mise A Jour BDD'!$A$12*'Mise A Jour BDD'!$B$227</f>
        <v>701.95281</v>
      </c>
      <c r="C182" s="150">
        <f>'Mise A Jour BDD'!$A$12*'Mise A Jour BDD'!$C$227</f>
        <v>895.92489999999998</v>
      </c>
      <c r="D182" s="117">
        <f>'Mise A Jour BDD'!$A$12*'Mise A Jour BDD'!$D$227</f>
        <v>895.92489999999998</v>
      </c>
      <c r="E182" s="130">
        <f>'Mise A Jour BDD'!$A$12*'Mise A Jour BDD'!$E$227</f>
        <v>0</v>
      </c>
      <c r="F182" s="117">
        <f>'Mise A Jour BDD'!$A$12*'Mise A Jour BDD'!$F$227</f>
        <v>0</v>
      </c>
      <c r="G182" s="130">
        <f>'Mise A Jour BDD'!$A$12*'Mise A Jour BDD'!$G$227</f>
        <v>0</v>
      </c>
      <c r="H182" s="117">
        <f>'Mise A Jour BDD'!$A$12*'Mise A Jour BDD'!$H$227</f>
        <v>0</v>
      </c>
      <c r="I182" s="128">
        <f>'Mise A Jour BDD'!$I$227</f>
        <v>0</v>
      </c>
      <c r="J182" s="119">
        <f>'Mise A Jour BDD'!$A$30*'Mise A Jour BDD'!$J$227</f>
        <v>114.4</v>
      </c>
      <c r="K182" s="121" t="str">
        <f>'Mise A Jour BDD'!$K$227</f>
        <v>Malaysie</v>
      </c>
      <c r="L182" s="9" t="str">
        <f>'Mise A Jour BDD'!$L$227</f>
        <v>MY</v>
      </c>
      <c r="M182" s="10" t="str">
        <f>'Mise A Jour BDD'!$M$227</f>
        <v>Port Kelang</v>
      </c>
    </row>
    <row r="183" spans="1:15" ht="20.25" customHeight="1" x14ac:dyDescent="0.25">
      <c r="A183" s="5" t="str">
        <f>'Mise A Jour BDD'!$A$228</f>
        <v>Port d'Anvers</v>
      </c>
      <c r="B183" s="151">
        <f>'Mise A Jour BDD'!$B$228</f>
        <v>1934</v>
      </c>
      <c r="C183" s="152">
        <f>'Mise A Jour BDD'!$C$228</f>
        <v>2855</v>
      </c>
      <c r="D183" s="115">
        <f>'Mise A Jour BDD'!$D$228</f>
        <v>2855</v>
      </c>
      <c r="E183" s="151">
        <f>'Mise A Jour BDD'!$E$228</f>
        <v>0</v>
      </c>
      <c r="F183" s="115">
        <f>'Mise A Jour BDD'!$F$228</f>
        <v>0</v>
      </c>
      <c r="G183" s="151">
        <f>'Mise A Jour BDD'!$G$228</f>
        <v>0</v>
      </c>
      <c r="H183" s="115">
        <f>'Mise A Jour BDD'!$H$228</f>
        <v>0</v>
      </c>
      <c r="I183" s="128">
        <f>'Mise A Jour BDD'!$I$228</f>
        <v>0</v>
      </c>
      <c r="J183" s="115">
        <f>'Mise A Jour BDD'!$J$228</f>
        <v>330</v>
      </c>
      <c r="K183" s="121" t="str">
        <f>'Mise A Jour BDD'!$K$228</f>
        <v>Martinique</v>
      </c>
      <c r="L183" s="9" t="str">
        <f>'Mise A Jour BDD'!$L$228</f>
        <v>MQ</v>
      </c>
      <c r="M183" s="10" t="str">
        <f>'Mise A Jour BDD'!$M$228</f>
        <v>Fort de France</v>
      </c>
    </row>
    <row r="184" spans="1:15" ht="20.25" customHeight="1" x14ac:dyDescent="0.25">
      <c r="A184" s="5" t="str">
        <f>'Mise A Jour BDD'!$A$229</f>
        <v>Port de Fos Sur Mer</v>
      </c>
      <c r="B184" s="151">
        <f>'Mise A Jour BDD'!$B$229</f>
        <v>1806</v>
      </c>
      <c r="C184" s="152">
        <f>'Mise A Jour BDD'!$C$229</f>
        <v>3000</v>
      </c>
      <c r="D184" s="115">
        <f>'Mise A Jour BDD'!$D$229</f>
        <v>3000</v>
      </c>
      <c r="E184" s="151">
        <f>'Mise A Jour BDD'!$E$229</f>
        <v>0</v>
      </c>
      <c r="F184" s="115">
        <f>'Mise A Jour BDD'!$F$229</f>
        <v>2171</v>
      </c>
      <c r="G184" s="151">
        <f>'Mise A Jour BDD'!$G$229</f>
        <v>0</v>
      </c>
      <c r="H184" s="115">
        <f>'Mise A Jour BDD'!$H$229</f>
        <v>0</v>
      </c>
      <c r="I184" s="128">
        <f>'Mise A Jour BDD'!$I$229</f>
        <v>0</v>
      </c>
      <c r="J184" s="115">
        <f>'Mise A Jour BDD'!$J$229</f>
        <v>330</v>
      </c>
      <c r="K184" s="121" t="str">
        <f>'Mise A Jour BDD'!$K$229</f>
        <v>Martinique</v>
      </c>
      <c r="L184" s="9" t="str">
        <f>'Mise A Jour BDD'!$L$229</f>
        <v>MQ</v>
      </c>
      <c r="M184" s="10" t="str">
        <f>'Mise A Jour BDD'!$M$229</f>
        <v>Fort de France</v>
      </c>
    </row>
    <row r="185" spans="1:15" ht="20.25" customHeight="1" x14ac:dyDescent="0.25">
      <c r="A185" s="5" t="str">
        <f>'Mise A Jour BDD'!$A$230</f>
        <v>Port de Rotterdam</v>
      </c>
      <c r="B185" s="151">
        <f>'Mise A Jour BDD'!$B$230</f>
        <v>1949</v>
      </c>
      <c r="C185" s="152">
        <f>'Mise A Jour BDD'!$C$230</f>
        <v>2870</v>
      </c>
      <c r="D185" s="115">
        <f>'Mise A Jour BDD'!$D$230</f>
        <v>2870</v>
      </c>
      <c r="E185" s="151">
        <f>'Mise A Jour BDD'!$E$230</f>
        <v>0</v>
      </c>
      <c r="F185" s="115">
        <f>'Mise A Jour BDD'!$F$230</f>
        <v>0</v>
      </c>
      <c r="G185" s="151">
        <f>'Mise A Jour BDD'!$G$230</f>
        <v>0</v>
      </c>
      <c r="H185" s="115">
        <f>'Mise A Jour BDD'!$H$230</f>
        <v>0</v>
      </c>
      <c r="I185" s="128">
        <f>'Mise A Jour BDD'!$I$230</f>
        <v>0</v>
      </c>
      <c r="J185" s="115">
        <f>'Mise A Jour BDD'!$J$230</f>
        <v>330</v>
      </c>
      <c r="K185" s="121" t="str">
        <f>'Mise A Jour BDD'!$K$230</f>
        <v>Martinique</v>
      </c>
      <c r="L185" s="9" t="str">
        <f>'Mise A Jour BDD'!$L$230</f>
        <v>MQ</v>
      </c>
      <c r="M185" s="10" t="str">
        <f>'Mise A Jour BDD'!$M$230</f>
        <v>Fort de France</v>
      </c>
    </row>
    <row r="186" spans="1:15" ht="20.25" customHeight="1" x14ac:dyDescent="0.25">
      <c r="A186" s="5" t="str">
        <f>'Mise A Jour BDD'!$A$231</f>
        <v>Port du Havre</v>
      </c>
      <c r="B186" s="151">
        <f>'Mise A Jour BDD'!$B$231</f>
        <v>1924</v>
      </c>
      <c r="C186" s="152">
        <f>'Mise A Jour BDD'!$C$231</f>
        <v>2845</v>
      </c>
      <c r="D186" s="115">
        <f>'Mise A Jour BDD'!$D$231</f>
        <v>2845</v>
      </c>
      <c r="E186" s="151">
        <f>'Mise A Jour BDD'!$E$231</f>
        <v>0</v>
      </c>
      <c r="F186" s="115">
        <f>'Mise A Jour BDD'!$F$231</f>
        <v>0</v>
      </c>
      <c r="G186" s="151">
        <f>'Mise A Jour BDD'!$G$231</f>
        <v>0</v>
      </c>
      <c r="H186" s="115">
        <f>'Mise A Jour BDD'!$H$231</f>
        <v>0</v>
      </c>
      <c r="I186" s="128">
        <f>'Mise A Jour BDD'!$I$231</f>
        <v>0</v>
      </c>
      <c r="J186" s="115">
        <f>'Mise A Jour BDD'!$J$231</f>
        <v>330</v>
      </c>
      <c r="K186" s="121" t="str">
        <f>'Mise A Jour BDD'!$K$231</f>
        <v>Martinique</v>
      </c>
      <c r="L186" s="9" t="str">
        <f>'Mise A Jour BDD'!$L$231</f>
        <v>MQ</v>
      </c>
      <c r="M186" s="10" t="str">
        <f>'Mise A Jour BDD'!$M$231</f>
        <v>Fort de France</v>
      </c>
    </row>
    <row r="187" spans="1:15" ht="20.25" customHeight="1" x14ac:dyDescent="0.25">
      <c r="A187" s="5" t="str">
        <f>'Mise A Jour BDD'!$A$232</f>
        <v>Port d'Anvers</v>
      </c>
      <c r="B187" s="130">
        <f>'Mise A Jour BDD'!$A$12*'Mise A Jour BDD'!$B$232</f>
        <v>1684.8607099999999</v>
      </c>
      <c r="C187" s="150">
        <f>'Mise A Jour BDD'!$A$12*'Mise A Jour BDD'!$C$232</f>
        <v>2585.1347599999999</v>
      </c>
      <c r="D187" s="117">
        <f>'Mise A Jour BDD'!$A$12*'Mise A Jour BDD'!$D$232</f>
        <v>2585.1347599999999</v>
      </c>
      <c r="E187" s="130">
        <f>'Mise A Jour BDD'!$A$12*'Mise A Jour BDD'!$E$232</f>
        <v>0</v>
      </c>
      <c r="F187" s="117">
        <f>'Mise A Jour BDD'!$A$12*'Mise A Jour BDD'!$F$232</f>
        <v>0</v>
      </c>
      <c r="G187" s="130">
        <f>'Mise A Jour BDD'!$A$12*'Mise A Jour BDD'!$G$232</f>
        <v>0</v>
      </c>
      <c r="H187" s="117">
        <f>'Mise A Jour BDD'!$A$12*'Mise A Jour BDD'!$H$232</f>
        <v>0</v>
      </c>
      <c r="I187" s="130">
        <f>'Mise A Jour BDD'!$A$12*'Mise A Jour BDD'!$I$232</f>
        <v>27.83456</v>
      </c>
      <c r="J187" s="118">
        <f>'Mise A Jour BDD'!$J$232</f>
        <v>0</v>
      </c>
      <c r="K187" s="121" t="str">
        <f>'Mise A Jour BDD'!$K$232</f>
        <v>Mexique</v>
      </c>
      <c r="L187" s="9" t="str">
        <f>'Mise A Jour BDD'!$L$232</f>
        <v>MX</v>
      </c>
      <c r="M187" s="10" t="str">
        <f>'Mise A Jour BDD'!$M$232</f>
        <v>Manzanillo</v>
      </c>
    </row>
    <row r="188" spans="1:15" ht="20.25" customHeight="1" x14ac:dyDescent="0.25">
      <c r="A188" s="5" t="str">
        <f>'Mise A Jour BDD'!$A$233</f>
        <v>Port de Fos Sur Mer</v>
      </c>
      <c r="B188" s="130">
        <f>'Mise A Jour BDD'!$A$12*'Mise A Jour BDD'!$B$233</f>
        <v>1618.7536299999999</v>
      </c>
      <c r="C188" s="150">
        <f>'Mise A Jour BDD'!$A$12*'Mise A Jour BDD'!$C$233</f>
        <v>2478.1456699999999</v>
      </c>
      <c r="D188" s="117">
        <f>'Mise A Jour BDD'!$A$12*'Mise A Jour BDD'!$D$233</f>
        <v>2478.1456699999999</v>
      </c>
      <c r="E188" s="130">
        <f>'Mise A Jour BDD'!$A$12*'Mise A Jour BDD'!$E$233</f>
        <v>0</v>
      </c>
      <c r="F188" s="117">
        <f>'Mise A Jour BDD'!$A$12*'Mise A Jour BDD'!$F$233</f>
        <v>0</v>
      </c>
      <c r="G188" s="130">
        <f>'Mise A Jour BDD'!$A$12*'Mise A Jour BDD'!$G$233</f>
        <v>0</v>
      </c>
      <c r="H188" s="117">
        <f>'Mise A Jour BDD'!$A$12*'Mise A Jour BDD'!$H$233</f>
        <v>0</v>
      </c>
      <c r="I188" s="130">
        <f>'Mise A Jour BDD'!$A$12*'Mise A Jour BDD'!$I$233</f>
        <v>27.83456</v>
      </c>
      <c r="J188" s="118">
        <f>'Mise A Jour BDD'!$J$233</f>
        <v>0</v>
      </c>
      <c r="K188" s="121" t="str">
        <f>'Mise A Jour BDD'!$K$233</f>
        <v>Mexique</v>
      </c>
      <c r="L188" s="9" t="str">
        <f>'Mise A Jour BDD'!$L$233</f>
        <v>MX</v>
      </c>
      <c r="M188" s="10" t="str">
        <f>'Mise A Jour BDD'!$M$233</f>
        <v>Manzanillo</v>
      </c>
    </row>
    <row r="189" spans="1:15" ht="20.25" customHeight="1" x14ac:dyDescent="0.25">
      <c r="A189" s="5" t="str">
        <f>'Mise A Jour BDD'!$A$234</f>
        <v>Port de Rotterdam</v>
      </c>
      <c r="B189" s="130">
        <f>'Mise A Jour BDD'!$A$12*'Mise A Jour BDD'!$B$234</f>
        <v>1684.8607099999999</v>
      </c>
      <c r="C189" s="150">
        <f>'Mise A Jour BDD'!$A$12*'Mise A Jour BDD'!$C$234</f>
        <v>2585.1347599999999</v>
      </c>
      <c r="D189" s="117">
        <f>'Mise A Jour BDD'!$A$12*'Mise A Jour BDD'!$D$234</f>
        <v>2585.1347599999999</v>
      </c>
      <c r="E189" s="130">
        <f>'Mise A Jour BDD'!$A$12*'Mise A Jour BDD'!$E$234</f>
        <v>0</v>
      </c>
      <c r="F189" s="117">
        <f>'Mise A Jour BDD'!$A$12*'Mise A Jour BDD'!$F$234</f>
        <v>0</v>
      </c>
      <c r="G189" s="130">
        <f>'Mise A Jour BDD'!$A$12*'Mise A Jour BDD'!$G$234</f>
        <v>0</v>
      </c>
      <c r="H189" s="117">
        <f>'Mise A Jour BDD'!$A$12*'Mise A Jour BDD'!$H$234</f>
        <v>0</v>
      </c>
      <c r="I189" s="130">
        <f>'Mise A Jour BDD'!$A$12*'Mise A Jour BDD'!$I$234</f>
        <v>27.83456</v>
      </c>
      <c r="J189" s="118">
        <f>'Mise A Jour BDD'!$J$234</f>
        <v>0</v>
      </c>
      <c r="K189" s="121" t="str">
        <f>'Mise A Jour BDD'!$K$234</f>
        <v>Mexique</v>
      </c>
      <c r="L189" s="9" t="str">
        <f>'Mise A Jour BDD'!$L$234</f>
        <v>MX</v>
      </c>
      <c r="M189" s="10" t="str">
        <f>'Mise A Jour BDD'!$M$234</f>
        <v>Manzanillo</v>
      </c>
    </row>
    <row r="190" spans="1:15" ht="20.25" customHeight="1" x14ac:dyDescent="0.25">
      <c r="A190" s="5" t="str">
        <f>'Mise A Jour BDD'!$A$235</f>
        <v>Port du Havre</v>
      </c>
      <c r="B190" s="130">
        <f>'Mise A Jour BDD'!$A$12*'Mise A Jour BDD'!$B$235</f>
        <v>1684.8607099999999</v>
      </c>
      <c r="C190" s="150">
        <f>'Mise A Jour BDD'!$A$12*'Mise A Jour BDD'!$C$235</f>
        <v>2585.1347599999999</v>
      </c>
      <c r="D190" s="117">
        <f>'Mise A Jour BDD'!$A$12*'Mise A Jour BDD'!$D$235</f>
        <v>2585.1347599999999</v>
      </c>
      <c r="E190" s="130">
        <f>'Mise A Jour BDD'!$A$12*'Mise A Jour BDD'!$E$235</f>
        <v>0</v>
      </c>
      <c r="F190" s="117">
        <f>'Mise A Jour BDD'!$A$12*'Mise A Jour BDD'!$F$235</f>
        <v>0</v>
      </c>
      <c r="G190" s="130">
        <f>'Mise A Jour BDD'!$A$12*'Mise A Jour BDD'!$G$235</f>
        <v>0</v>
      </c>
      <c r="H190" s="117">
        <f>'Mise A Jour BDD'!$A$12*'Mise A Jour BDD'!$H$235</f>
        <v>0</v>
      </c>
      <c r="I190" s="130">
        <f>'Mise A Jour BDD'!$A$12*'Mise A Jour BDD'!$I$235</f>
        <v>27.83456</v>
      </c>
      <c r="J190" s="118">
        <f>'Mise A Jour BDD'!$J$235</f>
        <v>0</v>
      </c>
      <c r="K190" s="121" t="str">
        <f>'Mise A Jour BDD'!$K$235</f>
        <v>Mexique</v>
      </c>
      <c r="L190" s="9" t="str">
        <f>'Mise A Jour BDD'!$L$235</f>
        <v>MX</v>
      </c>
      <c r="M190" s="10" t="str">
        <f>'Mise A Jour BDD'!$M$235</f>
        <v>Manzanillo</v>
      </c>
    </row>
    <row r="191" spans="1:15" ht="20.25" customHeight="1" x14ac:dyDescent="0.25">
      <c r="A191" s="5" t="str">
        <f>'Mise A Jour BDD'!$A$236</f>
        <v>Port d'Anvers</v>
      </c>
      <c r="B191" s="130">
        <f>'Mise A Jour BDD'!$A$12*'Mise A Jour BDD'!$B$236</f>
        <v>1175.1403299999999</v>
      </c>
      <c r="C191" s="150">
        <f>'Mise A Jour BDD'!$A$12*'Mise A Jour BDD'!$C$236</f>
        <v>1279.5199299999999</v>
      </c>
      <c r="D191" s="117">
        <f>'Mise A Jour BDD'!$A$12*'Mise A Jour BDD'!$D$236</f>
        <v>1279.5199299999999</v>
      </c>
      <c r="E191" s="130">
        <f>'Mise A Jour BDD'!$A$12*'Mise A Jour BDD'!$E$236</f>
        <v>0</v>
      </c>
      <c r="F191" s="117">
        <f>'Mise A Jour BDD'!$A$12*'Mise A Jour BDD'!$F$236</f>
        <v>0</v>
      </c>
      <c r="G191" s="130">
        <f>'Mise A Jour BDD'!$A$12*'Mise A Jour BDD'!$G$236</f>
        <v>0</v>
      </c>
      <c r="H191" s="117">
        <f>'Mise A Jour BDD'!$A$12*'Mise A Jour BDD'!$H$236</f>
        <v>0</v>
      </c>
      <c r="I191" s="130">
        <f>'Mise A Jour BDD'!$A$12*'Mise A Jour BDD'!$I$236</f>
        <v>27.83456</v>
      </c>
      <c r="J191" s="118">
        <f>'Mise A Jour BDD'!$J$236</f>
        <v>0</v>
      </c>
      <c r="K191" s="121" t="str">
        <f>'Mise A Jour BDD'!$K$236</f>
        <v>Mexique</v>
      </c>
      <c r="L191" s="9" t="str">
        <f>'Mise A Jour BDD'!$L$236</f>
        <v>MX</v>
      </c>
      <c r="M191" s="10" t="str">
        <f>'Mise A Jour BDD'!$M$236</f>
        <v>Veracruz</v>
      </c>
    </row>
    <row r="192" spans="1:15" ht="20.25" customHeight="1" x14ac:dyDescent="0.25">
      <c r="A192" s="5" t="str">
        <f>'Mise A Jour BDD'!$A$237</f>
        <v>Port de Fos Sur Mer</v>
      </c>
      <c r="B192" s="130">
        <f>'Mise A Jour BDD'!$A$12*'Mise A Jour BDD'!$B$237</f>
        <v>1175.1403299999999</v>
      </c>
      <c r="C192" s="150">
        <f>'Mise A Jour BDD'!$A$12*'Mise A Jour BDD'!$C$237</f>
        <v>1797.0687800000001</v>
      </c>
      <c r="D192" s="117">
        <f>'Mise A Jour BDD'!$A$12*'Mise A Jour BDD'!$D$237</f>
        <v>1797.0687800000001</v>
      </c>
      <c r="E192" s="130">
        <f>'Mise A Jour BDD'!$A$12*'Mise A Jour BDD'!$E$237</f>
        <v>0</v>
      </c>
      <c r="F192" s="117">
        <f>'Mise A Jour BDD'!$A$12*'Mise A Jour BDD'!$F$237</f>
        <v>0</v>
      </c>
      <c r="G192" s="130">
        <f>'Mise A Jour BDD'!$A$12*'Mise A Jour BDD'!$G$237</f>
        <v>0</v>
      </c>
      <c r="H192" s="117">
        <f>'Mise A Jour BDD'!$A$12*'Mise A Jour BDD'!$H$237</f>
        <v>0</v>
      </c>
      <c r="I192" s="130">
        <f>'Mise A Jour BDD'!$A$12*'Mise A Jour BDD'!$I$237</f>
        <v>27.83456</v>
      </c>
      <c r="J192" s="118">
        <f>'Mise A Jour BDD'!$J$237</f>
        <v>0</v>
      </c>
      <c r="K192" s="121" t="str">
        <f>'Mise A Jour BDD'!$K$237</f>
        <v>Mexique</v>
      </c>
      <c r="L192" s="9" t="str">
        <f>'Mise A Jour BDD'!$L$237</f>
        <v>MX</v>
      </c>
      <c r="M192" s="10" t="str">
        <f>'Mise A Jour BDD'!$M$237</f>
        <v>Veracruz</v>
      </c>
    </row>
    <row r="193" spans="1:13" ht="20.25" customHeight="1" x14ac:dyDescent="0.25">
      <c r="A193" s="5" t="str">
        <f>'Mise A Jour BDD'!$A$238</f>
        <v>Port de Rotterdam</v>
      </c>
      <c r="B193" s="130">
        <f>'Mise A Jour BDD'!$A$12*'Mise A Jour BDD'!$B$238</f>
        <v>1189.9274399999999</v>
      </c>
      <c r="C193" s="150">
        <f>'Mise A Jour BDD'!$A$12*'Mise A Jour BDD'!$C$238</f>
        <v>1294.3070399999999</v>
      </c>
      <c r="D193" s="117">
        <f>'Mise A Jour BDD'!$A$12*'Mise A Jour BDD'!$D$238</f>
        <v>1294.3070399999999</v>
      </c>
      <c r="E193" s="130">
        <f>'Mise A Jour BDD'!$A$12*'Mise A Jour BDD'!$E$238</f>
        <v>0</v>
      </c>
      <c r="F193" s="117">
        <f>'Mise A Jour BDD'!$A$12*'Mise A Jour BDD'!$F$238</f>
        <v>0</v>
      </c>
      <c r="G193" s="130">
        <f>'Mise A Jour BDD'!$A$12*'Mise A Jour BDD'!$G$238</f>
        <v>0</v>
      </c>
      <c r="H193" s="117">
        <f>'Mise A Jour BDD'!$A$12*'Mise A Jour BDD'!$H$238</f>
        <v>0</v>
      </c>
      <c r="I193" s="130">
        <f>'Mise A Jour BDD'!$A$12*'Mise A Jour BDD'!$I$238</f>
        <v>27.83456</v>
      </c>
      <c r="J193" s="118">
        <f>'Mise A Jour BDD'!$J$238</f>
        <v>0</v>
      </c>
      <c r="K193" s="121" t="str">
        <f>'Mise A Jour BDD'!$K$238</f>
        <v>Mexique</v>
      </c>
      <c r="L193" s="9" t="str">
        <f>'Mise A Jour BDD'!$L$238</f>
        <v>MX</v>
      </c>
      <c r="M193" s="10" t="str">
        <f>'Mise A Jour BDD'!$M$238</f>
        <v>Veracruz</v>
      </c>
    </row>
    <row r="194" spans="1:13" ht="20.25" customHeight="1" x14ac:dyDescent="0.25">
      <c r="A194" s="5" t="str">
        <f>'Mise A Jour BDD'!$A$239</f>
        <v>Port du Havre</v>
      </c>
      <c r="B194" s="130">
        <f>'Mise A Jour BDD'!$A$12*'Mise A Jour BDD'!$B$239</f>
        <v>1180.3593100000001</v>
      </c>
      <c r="C194" s="150">
        <f>'Mise A Jour BDD'!$A$12*'Mise A Jour BDD'!$C$239</f>
        <v>1284.73891</v>
      </c>
      <c r="D194" s="117">
        <f>'Mise A Jour BDD'!$A$12*'Mise A Jour BDD'!$D$239</f>
        <v>1284.73891</v>
      </c>
      <c r="E194" s="130">
        <f>'Mise A Jour BDD'!$A$12*'Mise A Jour BDD'!$E$239</f>
        <v>0</v>
      </c>
      <c r="F194" s="117">
        <f>'Mise A Jour BDD'!$A$12*'Mise A Jour BDD'!$F$239</f>
        <v>0</v>
      </c>
      <c r="G194" s="130">
        <f>'Mise A Jour BDD'!$A$12*'Mise A Jour BDD'!$G$239</f>
        <v>0</v>
      </c>
      <c r="H194" s="117">
        <f>'Mise A Jour BDD'!$A$12*'Mise A Jour BDD'!$H$239</f>
        <v>0</v>
      </c>
      <c r="I194" s="130">
        <f>'Mise A Jour BDD'!$A$12*'Mise A Jour BDD'!$I$239</f>
        <v>27.83456</v>
      </c>
      <c r="J194" s="118">
        <f>'Mise A Jour BDD'!$J$239</f>
        <v>0</v>
      </c>
      <c r="K194" s="121" t="str">
        <f>'Mise A Jour BDD'!$K$239</f>
        <v>Mexique</v>
      </c>
      <c r="L194" s="9" t="str">
        <f>'Mise A Jour BDD'!$L$239</f>
        <v>MX</v>
      </c>
      <c r="M194" s="10" t="str">
        <f>'Mise A Jour BDD'!$M$239</f>
        <v>Veracruz</v>
      </c>
    </row>
    <row r="195" spans="1:13" ht="20.25" customHeight="1" x14ac:dyDescent="0.25">
      <c r="A195" s="5" t="str">
        <f>'Mise A Jour BDD'!$A$240</f>
        <v>Port d'Anvers</v>
      </c>
      <c r="B195" s="130">
        <f>'Mise A Jour BDD'!$A$12*'Mise A Jour BDD'!$B$240</f>
        <v>1356.9348</v>
      </c>
      <c r="C195" s="150">
        <f>'Mise A Jour BDD'!$A$12*'Mise A Jour BDD'!$C$240</f>
        <v>2587.7442500000002</v>
      </c>
      <c r="D195" s="117">
        <f>'Mise A Jour BDD'!$A$12*'Mise A Jour BDD'!$D$240</f>
        <v>2587.7442500000002</v>
      </c>
      <c r="E195" s="130">
        <f>'Mise A Jour BDD'!$A$12*'Mise A Jour BDD'!$E$240</f>
        <v>0</v>
      </c>
      <c r="F195" s="117">
        <f>'Mise A Jour BDD'!$A$12*'Mise A Jour BDD'!$F$240</f>
        <v>0</v>
      </c>
      <c r="G195" s="130">
        <f>'Mise A Jour BDD'!$A$12*'Mise A Jour BDD'!$G$240</f>
        <v>0</v>
      </c>
      <c r="H195" s="117">
        <f>'Mise A Jour BDD'!$A$12*'Mise A Jour BDD'!$H$240</f>
        <v>0</v>
      </c>
      <c r="I195" s="7">
        <f>'Mise A Jour BDD'!$I$240</f>
        <v>0</v>
      </c>
      <c r="J195" s="117">
        <f>'Mise A Jour BDD'!$A$12*'Mise A Jour BDD'!$J$240</f>
        <v>126.12535</v>
      </c>
      <c r="K195" s="121" t="str">
        <f>'Mise A Jour BDD'!$K$240</f>
        <v>Mozanbique</v>
      </c>
      <c r="L195" s="9" t="str">
        <f>'Mise A Jour BDD'!$L$240</f>
        <v>MZ</v>
      </c>
      <c r="M195" s="10" t="str">
        <f>'Mise A Jour BDD'!$M$240</f>
        <v>Nacala</v>
      </c>
    </row>
    <row r="196" spans="1:13" ht="20.25" customHeight="1" x14ac:dyDescent="0.25">
      <c r="A196" s="5" t="str">
        <f>'Mise A Jour BDD'!$A$241</f>
        <v>Port de Fos Sur Mer</v>
      </c>
      <c r="B196" s="130">
        <f>'Mise A Jour BDD'!$A$12*'Mise A Jour BDD'!$B$241</f>
        <v>1509.1550500000001</v>
      </c>
      <c r="C196" s="150">
        <f>'Mise A Jour BDD'!$A$12*'Mise A Jour BDD'!$C$241</f>
        <v>2718.21875</v>
      </c>
      <c r="D196" s="117">
        <f>'Mise A Jour BDD'!$A$12*'Mise A Jour BDD'!$D$241</f>
        <v>2718.21875</v>
      </c>
      <c r="E196" s="130">
        <f>'Mise A Jour BDD'!$A$12*'Mise A Jour BDD'!$E$241</f>
        <v>0</v>
      </c>
      <c r="F196" s="117">
        <f>'Mise A Jour BDD'!$A$12*'Mise A Jour BDD'!$F$241</f>
        <v>0</v>
      </c>
      <c r="G196" s="130">
        <f>'Mise A Jour BDD'!$A$12*'Mise A Jour BDD'!$G$241</f>
        <v>0</v>
      </c>
      <c r="H196" s="117">
        <f>'Mise A Jour BDD'!$A$12*'Mise A Jour BDD'!$H$241</f>
        <v>0</v>
      </c>
      <c r="I196" s="7">
        <f>'Mise A Jour BDD'!$I$241</f>
        <v>0</v>
      </c>
      <c r="J196" s="117">
        <f>'Mise A Jour BDD'!$A$12*'Mise A Jour BDD'!$J$241</f>
        <v>126.12535</v>
      </c>
      <c r="K196" s="121" t="str">
        <f>'Mise A Jour BDD'!$K$241</f>
        <v>Mozanbique</v>
      </c>
      <c r="L196" s="9" t="str">
        <f>'Mise A Jour BDD'!$L$241</f>
        <v>MZ</v>
      </c>
      <c r="M196" s="10" t="str">
        <f>'Mise A Jour BDD'!$M$241</f>
        <v>Nacala</v>
      </c>
    </row>
    <row r="197" spans="1:13" ht="20.25" customHeight="1" x14ac:dyDescent="0.25">
      <c r="A197" s="5" t="str">
        <f>'Mise A Jour BDD'!$A$242</f>
        <v>Port de Rotterdam</v>
      </c>
      <c r="B197" s="130">
        <f>'Mise A Jour BDD'!$A$12*'Mise A Jour BDD'!$B$242</f>
        <v>1356.9348</v>
      </c>
      <c r="C197" s="150">
        <f>'Mise A Jour BDD'!$A$12*'Mise A Jour BDD'!$C$242</f>
        <v>2587.7442500000002</v>
      </c>
      <c r="D197" s="117">
        <f>'Mise A Jour BDD'!$A$12*'Mise A Jour BDD'!$D242</f>
        <v>2587.7442500000002</v>
      </c>
      <c r="E197" s="130">
        <f>'Mise A Jour BDD'!$A$12*'Mise A Jour BDD'!$E$242</f>
        <v>0</v>
      </c>
      <c r="F197" s="117">
        <f>'Mise A Jour BDD'!$A$12*'Mise A Jour BDD'!$F$242</f>
        <v>0</v>
      </c>
      <c r="G197" s="130">
        <f>'Mise A Jour BDD'!$A$12*'Mise A Jour BDD'!$G$242</f>
        <v>0</v>
      </c>
      <c r="H197" s="117">
        <f>'Mise A Jour BDD'!$A$12*'Mise A Jour BDD'!$H$242</f>
        <v>0</v>
      </c>
      <c r="I197" s="7">
        <f>'Mise A Jour BDD'!$I$242</f>
        <v>0</v>
      </c>
      <c r="J197" s="117">
        <f>'Mise A Jour BDD'!$A$12*'Mise A Jour BDD'!$J$242</f>
        <v>126.12535</v>
      </c>
      <c r="K197" s="121" t="str">
        <f>'Mise A Jour BDD'!$K$242</f>
        <v>Mozanbique</v>
      </c>
      <c r="L197" s="9" t="str">
        <f>'Mise A Jour BDD'!$L$242</f>
        <v>MZ</v>
      </c>
      <c r="M197" s="10" t="str">
        <f>'Mise A Jour BDD'!$M$242</f>
        <v>Nacala</v>
      </c>
    </row>
    <row r="198" spans="1:13" ht="20.25" customHeight="1" x14ac:dyDescent="0.25">
      <c r="A198" s="5" t="str">
        <f>'Mise A Jour BDD'!$A$243</f>
        <v>Port du Havre</v>
      </c>
      <c r="B198" s="130">
        <f>'Mise A Jour BDD'!$A$12*'Mise A Jour BDD'!$B$243</f>
        <v>1356.9348</v>
      </c>
      <c r="C198" s="150">
        <f>'Mise A Jour BDD'!$A$12*'Mise A Jour BDD'!$C$243</f>
        <v>2413.7782499999998</v>
      </c>
      <c r="D198" s="117">
        <f>'Mise A Jour BDD'!$A$12*'Mise A Jour BDD'!$D$243</f>
        <v>2413.7782499999998</v>
      </c>
      <c r="E198" s="130">
        <f>'Mise A Jour BDD'!$A$12*'Mise A Jour BDD'!$E$243</f>
        <v>0</v>
      </c>
      <c r="F198" s="117">
        <f>'Mise A Jour BDD'!$A$12*'Mise A Jour BDD'!$F$243</f>
        <v>0</v>
      </c>
      <c r="G198" s="130">
        <f>'Mise A Jour BDD'!$A$12*'Mise A Jour BDD'!$G$243</f>
        <v>0</v>
      </c>
      <c r="H198" s="117">
        <f>'Mise A Jour BDD'!$A$12*'Mise A Jour BDD'!$H$243</f>
        <v>0</v>
      </c>
      <c r="I198" s="7">
        <f>'Mise A Jour BDD'!$I$243</f>
        <v>0</v>
      </c>
      <c r="J198" s="117">
        <f>'Mise A Jour BDD'!$A$12*'Mise A Jour BDD'!$J$243</f>
        <v>126.12535</v>
      </c>
      <c r="K198" s="121" t="str">
        <f>'Mise A Jour BDD'!$K$243</f>
        <v>Mozanbique</v>
      </c>
      <c r="L198" s="9" t="str">
        <f>'Mise A Jour BDD'!$L$243</f>
        <v>MZ</v>
      </c>
      <c r="M198" s="10" t="str">
        <f>'Mise A Jour BDD'!$M$243</f>
        <v>Nacala</v>
      </c>
    </row>
    <row r="199" spans="1:13" ht="20.25" customHeight="1" x14ac:dyDescent="0.25">
      <c r="A199" s="5" t="str">
        <f>'Mise A Jour BDD'!$A$244</f>
        <v>Port de Fos Sur Mer</v>
      </c>
      <c r="B199" s="151">
        <f>'Mise A Jour BDD'!$B$244</f>
        <v>1245</v>
      </c>
      <c r="C199" s="152">
        <f>'Mise A Jour BDD'!$C$244</f>
        <v>1620</v>
      </c>
      <c r="D199" s="115">
        <f>'Mise A Jour BDD'!$D$244</f>
        <v>1620</v>
      </c>
      <c r="E199" s="151">
        <f>'Mise A Jour BDD'!$E$244</f>
        <v>0</v>
      </c>
      <c r="F199" s="115">
        <f>'Mise A Jour BDD'!$F$244</f>
        <v>0</v>
      </c>
      <c r="G199" s="151">
        <f>'Mise A Jour BDD'!$G$244</f>
        <v>0</v>
      </c>
      <c r="H199" s="115">
        <f>'Mise A Jour BDD'!$H$244</f>
        <v>0</v>
      </c>
      <c r="I199" s="7">
        <f>'Mise A Jour BDD'!$I$244</f>
        <v>0</v>
      </c>
      <c r="J199" s="119">
        <f>'Mise A Jour BDD'!$A$40*'Mise A Jour BDD'!$J$244</f>
        <v>105.6</v>
      </c>
      <c r="K199" s="121" t="str">
        <f>'Mise A Jour BDD'!$K$244</f>
        <v>Norvege</v>
      </c>
      <c r="L199" s="9" t="str">
        <f>'Mise A Jour BDD'!$L$244</f>
        <v>NO</v>
      </c>
      <c r="M199" s="10" t="str">
        <f>'Mise A Jour BDD'!$M$244</f>
        <v>Brevik</v>
      </c>
    </row>
    <row r="200" spans="1:13" ht="20.25" customHeight="1" x14ac:dyDescent="0.25">
      <c r="A200" s="5" t="str">
        <f>'Mise A Jour BDD'!$A$245</f>
        <v>Port de Fos Sur Mer</v>
      </c>
      <c r="B200" s="151">
        <f>'Mise A Jour BDD'!$B$245</f>
        <v>1244</v>
      </c>
      <c r="C200" s="152">
        <f>'Mise A Jour BDD'!$C$245</f>
        <v>1619</v>
      </c>
      <c r="D200" s="115">
        <f>'Mise A Jour BDD'!$D$245</f>
        <v>1619</v>
      </c>
      <c r="E200" s="151">
        <f>'Mise A Jour BDD'!$E$245</f>
        <v>0</v>
      </c>
      <c r="F200" s="115">
        <f>'Mise A Jour BDD'!$F$245</f>
        <v>0</v>
      </c>
      <c r="G200" s="151">
        <f>'Mise A Jour BDD'!$G$245</f>
        <v>0</v>
      </c>
      <c r="H200" s="115">
        <f>'Mise A Jour BDD'!$H$245</f>
        <v>0</v>
      </c>
      <c r="I200" s="7">
        <f>'Mise A Jour BDD'!$I$245</f>
        <v>0</v>
      </c>
      <c r="J200" s="119">
        <f>'Mise A Jour BDD'!$A$40*'Mise A Jour BDD'!$J$245</f>
        <v>105.6</v>
      </c>
      <c r="K200" s="121" t="str">
        <f>'Mise A Jour BDD'!$K$245</f>
        <v>Norvege</v>
      </c>
      <c r="L200" s="9" t="str">
        <f>'Mise A Jour BDD'!$L$245</f>
        <v>NO</v>
      </c>
      <c r="M200" s="10" t="str">
        <f>'Mise A Jour BDD'!$M$245</f>
        <v>Oslo</v>
      </c>
    </row>
    <row r="201" spans="1:13" ht="20.25" customHeight="1" x14ac:dyDescent="0.25">
      <c r="A201" s="5" t="str">
        <f>'Mise A Jour BDD'!$A$246</f>
        <v>Port de Fos Sur Mer</v>
      </c>
      <c r="B201" s="130">
        <f>'Mise A Jour BDD'!$A$12*'Mise A Jour BDD'!$B$246</f>
        <v>1096.85563</v>
      </c>
      <c r="C201" s="150">
        <f>'Mise A Jour BDD'!$A$12*'Mise A Jour BDD'!$C$246</f>
        <v>1852.7379000000001</v>
      </c>
      <c r="D201" s="117">
        <f>'Mise A Jour BDD'!$A$12*'Mise A Jour BDD'!$D$246</f>
        <v>1852.7379000000001</v>
      </c>
      <c r="E201" s="130">
        <f>'Mise A Jour BDD'!$A$12*'Mise A Jour BDD'!$E$246</f>
        <v>0</v>
      </c>
      <c r="F201" s="117">
        <f>'Mise A Jour BDD'!$A$12*'Mise A Jour BDD'!$F$246</f>
        <v>0</v>
      </c>
      <c r="G201" s="130">
        <f>'Mise A Jour BDD'!$A$12*'Mise A Jour BDD'!$G$246</f>
        <v>0</v>
      </c>
      <c r="H201" s="117">
        <f>'Mise A Jour BDD'!$A$12*'Mise A Jour BDD'!$H$246</f>
        <v>0</v>
      </c>
      <c r="I201" s="129">
        <f>'Mise A Jour BDD'!$A$42*'Mise A Jour BDD'!$I$246</f>
        <v>42.061599999999999</v>
      </c>
      <c r="J201" s="119">
        <f>'Mise A Jour BDD'!$A$42*'Mise A Jour BDD'!$J$246</f>
        <v>300.44</v>
      </c>
      <c r="K201" s="121" t="str">
        <f>'Mise A Jour BDD'!$K$246</f>
        <v>Nouvelle-Zellande</v>
      </c>
      <c r="L201" s="9" t="str">
        <f>'Mise A Jour BDD'!$L$246</f>
        <v>NZ</v>
      </c>
      <c r="M201" s="10" t="str">
        <f>'Mise A Jour BDD'!$M$246</f>
        <v>Auckland</v>
      </c>
    </row>
    <row r="202" spans="1:13" ht="20.25" customHeight="1" x14ac:dyDescent="0.25">
      <c r="A202" s="5" t="str">
        <f>'Mise A Jour BDD'!$A$247</f>
        <v>Port d'Anvers</v>
      </c>
      <c r="B202" s="130">
        <f>'Mise A Jour BDD'!$A$12*'Mise A Jour BDD'!$B$247</f>
        <v>925.49911999999995</v>
      </c>
      <c r="C202" s="150">
        <f>'Mise A Jour BDD'!$A$12*'Mise A Jour BDD'!$C$247</f>
        <v>1243.8569</v>
      </c>
      <c r="D202" s="117">
        <f>'Mise A Jour BDD'!$A$12*'Mise A Jour BDD'!$D$247</f>
        <v>1243.8569</v>
      </c>
      <c r="E202" s="130">
        <f>'Mise A Jour BDD'!$A$12*'Mise A Jour BDD'!$E$247</f>
        <v>0</v>
      </c>
      <c r="F202" s="117">
        <f>'Mise A Jour BDD'!$A$12*'Mise A Jour BDD'!$F$247</f>
        <v>0</v>
      </c>
      <c r="G202" s="130">
        <f>'Mise A Jour BDD'!$A$12*'Mise A Jour BDD'!$G$247</f>
        <v>0</v>
      </c>
      <c r="H202" s="117">
        <f>'Mise A Jour BDD'!$A$12*'Mise A Jour BDD'!$H$247</f>
        <v>0</v>
      </c>
      <c r="I202" s="128">
        <f>'Mise A Jour BDD'!$I$247</f>
        <v>0</v>
      </c>
      <c r="J202" s="119">
        <f>'Mise A Jour BDD'!$A$32*'Mise A Jour BDD'!$J$247</f>
        <v>125.39999999999999</v>
      </c>
      <c r="K202" s="121" t="str">
        <f>'Mise A Jour BDD'!$K$247</f>
        <v>Oman</v>
      </c>
      <c r="L202" s="9" t="str">
        <f>'Mise A Jour BDD'!$L$247</f>
        <v>OM</v>
      </c>
      <c r="M202" s="10" t="str">
        <f>'Mise A Jour BDD'!$M$247</f>
        <v>Salalah</v>
      </c>
    </row>
    <row r="203" spans="1:13" ht="20.25" customHeight="1" x14ac:dyDescent="0.25">
      <c r="A203" s="5" t="str">
        <f>'Mise A Jour BDD'!$A$248</f>
        <v>Port de Fos Sur Mer</v>
      </c>
      <c r="B203" s="130">
        <f>'Mise A Jour BDD'!$A$12*'Mise A Jour BDD'!$B$248</f>
        <v>936.80691000000002</v>
      </c>
      <c r="C203" s="150">
        <f>'Mise A Jour BDD'!$A$12*'Mise A Jour BDD'!$C$248</f>
        <v>1329.9700700000001</v>
      </c>
      <c r="D203" s="117">
        <f>'Mise A Jour BDD'!$A$12*'Mise A Jour BDD'!$D$248</f>
        <v>1329.9700700000001</v>
      </c>
      <c r="E203" s="130">
        <f>'Mise A Jour BDD'!$A$12*'Mise A Jour BDD'!$E$248</f>
        <v>0</v>
      </c>
      <c r="F203" s="117">
        <f>'Mise A Jour BDD'!$A$12*'Mise A Jour BDD'!$F$248</f>
        <v>0</v>
      </c>
      <c r="G203" s="130">
        <f>'Mise A Jour BDD'!$A$12*'Mise A Jour BDD'!$G$248</f>
        <v>0</v>
      </c>
      <c r="H203" s="117">
        <f>'Mise A Jour BDD'!$A$12*'Mise A Jour BDD'!$H$248</f>
        <v>0</v>
      </c>
      <c r="I203" s="128">
        <f>'Mise A Jour BDD'!$I$248</f>
        <v>0</v>
      </c>
      <c r="J203" s="119">
        <f>'Mise A Jour BDD'!$A$32*'Mise A Jour BDD'!$J$248</f>
        <v>125.39999999999999</v>
      </c>
      <c r="K203" s="121" t="str">
        <f>'Mise A Jour BDD'!$K$248</f>
        <v>Oman</v>
      </c>
      <c r="L203" s="9" t="str">
        <f>'Mise A Jour BDD'!$L$248</f>
        <v>OM</v>
      </c>
      <c r="M203" s="10" t="str">
        <f>'Mise A Jour BDD'!$M$248</f>
        <v>Salalah</v>
      </c>
    </row>
    <row r="204" spans="1:13" ht="20.25" customHeight="1" x14ac:dyDescent="0.25">
      <c r="A204" s="5" t="str">
        <f>'Mise A Jour BDD'!$A$249</f>
        <v>Port de Rotterdam</v>
      </c>
      <c r="B204" s="130">
        <f>'Mise A Jour BDD'!$A$12*'Mise A Jour BDD'!$B$249</f>
        <v>1050.7546399999999</v>
      </c>
      <c r="C204" s="150">
        <f>'Mise A Jour BDD'!$A$12*'Mise A Jour BDD'!$C$249</f>
        <v>1369.1124199999999</v>
      </c>
      <c r="D204" s="117">
        <f>'Mise A Jour BDD'!$A$12*'Mise A Jour BDD'!$D$249</f>
        <v>1369.1124199999999</v>
      </c>
      <c r="E204" s="130">
        <f>'Mise A Jour BDD'!$A$12*'Mise A Jour BDD'!$E$249</f>
        <v>0</v>
      </c>
      <c r="F204" s="117">
        <f>'Mise A Jour BDD'!$A$12*'Mise A Jour BDD'!$F$249</f>
        <v>0</v>
      </c>
      <c r="G204" s="130">
        <f>'Mise A Jour BDD'!$A$12*'Mise A Jour BDD'!$G$249</f>
        <v>0</v>
      </c>
      <c r="H204" s="117">
        <f>'Mise A Jour BDD'!$A$12*'Mise A Jour BDD'!$H$249</f>
        <v>0</v>
      </c>
      <c r="I204" s="128">
        <f>'Mise A Jour BDD'!$I$249</f>
        <v>0</v>
      </c>
      <c r="J204" s="119">
        <f>'Mise A Jour BDD'!$A$32*'Mise A Jour BDD'!$J$249</f>
        <v>125.39999999999999</v>
      </c>
      <c r="K204" s="121" t="str">
        <f>'Mise A Jour BDD'!$K$249</f>
        <v>Oman</v>
      </c>
      <c r="L204" s="9" t="str">
        <f>'Mise A Jour BDD'!$L$249</f>
        <v>OM</v>
      </c>
      <c r="M204" s="10" t="str">
        <f>'Mise A Jour BDD'!$M$249</f>
        <v>Salalah</v>
      </c>
    </row>
    <row r="205" spans="1:13" ht="20.25" customHeight="1" x14ac:dyDescent="0.25">
      <c r="A205" s="5" t="str">
        <f>'Mise A Jour BDD'!$A$250</f>
        <v>Port du Havre</v>
      </c>
      <c r="B205" s="130">
        <f>'Mise A Jour BDD'!$A$12*'Mise A Jour BDD'!$B$250</f>
        <v>930.71809999999994</v>
      </c>
      <c r="C205" s="150">
        <f>'Mise A Jour BDD'!$A$12*'Mise A Jour BDD'!$C$250</f>
        <v>1249.0758800000001</v>
      </c>
      <c r="D205" s="117">
        <f>'Mise A Jour BDD'!$A$12*'Mise A Jour BDD'!$D$250</f>
        <v>1249.0758800000001</v>
      </c>
      <c r="E205" s="130">
        <f>'Mise A Jour BDD'!$A$12*'Mise A Jour BDD'!$E$250</f>
        <v>0</v>
      </c>
      <c r="F205" s="117">
        <f>'Mise A Jour BDD'!$A$12*'Mise A Jour BDD'!$F$250</f>
        <v>0</v>
      </c>
      <c r="G205" s="130">
        <f>'Mise A Jour BDD'!$A$12*'Mise A Jour BDD'!$G$250</f>
        <v>0</v>
      </c>
      <c r="H205" s="117">
        <f>'Mise A Jour BDD'!$A$12*'Mise A Jour BDD'!$H$250</f>
        <v>0</v>
      </c>
      <c r="I205" s="128">
        <f>'Mise A Jour BDD'!$I$250</f>
        <v>0</v>
      </c>
      <c r="J205" s="119">
        <f>'Mise A Jour BDD'!$A$32*'Mise A Jour BDD'!$J$250</f>
        <v>125.39999999999999</v>
      </c>
      <c r="K205" s="121" t="str">
        <f>'Mise A Jour BDD'!$K$250</f>
        <v>Oman</v>
      </c>
      <c r="L205" s="9" t="str">
        <f>'Mise A Jour BDD'!$L$250</f>
        <v>OM</v>
      </c>
      <c r="M205" s="10" t="str">
        <f>'Mise A Jour BDD'!$M$250</f>
        <v>Salalah</v>
      </c>
    </row>
    <row r="206" spans="1:13" ht="20.25" customHeight="1" x14ac:dyDescent="0.25">
      <c r="A206" s="5" t="str">
        <f>'Mise A Jour BDD'!$A$251</f>
        <v>Port de Fos Sur Mer</v>
      </c>
      <c r="B206" s="130">
        <f>'Mise A Jour BDD'!$A$12*'Mise A Jour BDD'!$B$251</f>
        <v>729.78737000000001</v>
      </c>
      <c r="C206" s="150">
        <f>'Mise A Jour BDD'!$A$12*'Mise A Jour BDD'!$C$251</f>
        <v>899.40422000000001</v>
      </c>
      <c r="D206" s="117">
        <f>'Mise A Jour BDD'!$A$12*'Mise A Jour BDD'!$D$251</f>
        <v>899.40422000000001</v>
      </c>
      <c r="E206" s="130">
        <f>'Mise A Jour BDD'!$A$12*'Mise A Jour BDD'!$E$251</f>
        <v>0</v>
      </c>
      <c r="F206" s="117">
        <f>'Mise A Jour BDD'!$A$12*'Mise A Jour BDD'!$F$251</f>
        <v>0</v>
      </c>
      <c r="G206" s="130">
        <f>'Mise A Jour BDD'!$A$12*'Mise A Jour BDD'!$G$251</f>
        <v>0</v>
      </c>
      <c r="H206" s="117">
        <f>'Mise A Jour BDD'!$A$12*'Mise A Jour BDD'!$H$251</f>
        <v>0</v>
      </c>
      <c r="I206" s="128">
        <f>'Mise A Jour BDD'!$I$251</f>
        <v>0</v>
      </c>
      <c r="J206" s="117">
        <f>'Mise A Jour BDD'!$A$12*'Mise A Jour BDD'!$J$251</f>
        <v>113.0779</v>
      </c>
      <c r="K206" s="121" t="str">
        <f>'Mise A Jour BDD'!$K$251</f>
        <v>Pakistant</v>
      </c>
      <c r="L206" s="9" t="str">
        <f>'Mise A Jour BDD'!$L$251</f>
        <v>PK</v>
      </c>
      <c r="M206" s="10" t="str">
        <f>'Mise A Jour BDD'!$M$251</f>
        <v>Karachi</v>
      </c>
    </row>
    <row r="207" spans="1:13" ht="20.25" customHeight="1" x14ac:dyDescent="0.25">
      <c r="A207" s="5" t="str">
        <f>'Mise A Jour BDD'!$A$252</f>
        <v>Port de Fos Sur Mer</v>
      </c>
      <c r="B207" s="130">
        <f>'Mise A Jour BDD'!$A$12*'Mise A Jour BDD'!$B$252</f>
        <v>729.78737000000001</v>
      </c>
      <c r="C207" s="150">
        <f>'Mise A Jour BDD'!$A$12*'Mise A Jour BDD'!$C$252</f>
        <v>899.40422000000001</v>
      </c>
      <c r="D207" s="117">
        <f>'Mise A Jour BDD'!$A$12*'Mise A Jour BDD'!$D$252</f>
        <v>899.40422000000001</v>
      </c>
      <c r="E207" s="130">
        <f>'Mise A Jour BDD'!$A$12*'Mise A Jour BDD'!$E$252</f>
        <v>0</v>
      </c>
      <c r="F207" s="117">
        <f>'Mise A Jour BDD'!$A$12*'Mise A Jour BDD'!$F$252</f>
        <v>0</v>
      </c>
      <c r="G207" s="130">
        <f>'Mise A Jour BDD'!$A$12*'Mise A Jour BDD'!$G$252</f>
        <v>0</v>
      </c>
      <c r="H207" s="117">
        <f>'Mise A Jour BDD'!$A$12*'Mise A Jour BDD'!$H$252</f>
        <v>0</v>
      </c>
      <c r="I207" s="128">
        <f>'Mise A Jour BDD'!$I$252</f>
        <v>0</v>
      </c>
      <c r="J207" s="117">
        <f>'Mise A Jour BDD'!$A$12*'Mise A Jour BDD'!$J$252</f>
        <v>113.0779</v>
      </c>
      <c r="K207" s="121" t="str">
        <f>'Mise A Jour BDD'!$K$252</f>
        <v>Pakistant</v>
      </c>
      <c r="L207" s="9" t="str">
        <f>'Mise A Jour BDD'!$L$252</f>
        <v>PK</v>
      </c>
      <c r="M207" s="10" t="str">
        <f>'Mise A Jour BDD'!$M$252</f>
        <v>Port Qasim</v>
      </c>
    </row>
    <row r="208" spans="1:13" ht="20.25" customHeight="1" x14ac:dyDescent="0.25">
      <c r="A208" s="5" t="str">
        <f>'Mise A Jour BDD'!$A$253</f>
        <v>Port d'Anvers</v>
      </c>
      <c r="B208" s="151">
        <f>'Mise A Jour BDD'!$B$253</f>
        <v>1302</v>
      </c>
      <c r="C208" s="152">
        <f>'Mise A Jour BDD'!$C$253</f>
        <v>2038</v>
      </c>
      <c r="D208" s="115">
        <f>'Mise A Jour BDD'!$D$253</f>
        <v>2038</v>
      </c>
      <c r="E208" s="151">
        <f>'Mise A Jour BDD'!$E$253</f>
        <v>0</v>
      </c>
      <c r="F208" s="115">
        <f>'Mise A Jour BDD'!$F$253</f>
        <v>0</v>
      </c>
      <c r="G208" s="151">
        <f>'Mise A Jour BDD'!$G$253</f>
        <v>0</v>
      </c>
      <c r="H208" s="115">
        <f>'Mise A Jour BDD'!$H$253</f>
        <v>0</v>
      </c>
      <c r="I208" s="128">
        <f>'Mise A Jour BDD'!$I$253</f>
        <v>0</v>
      </c>
      <c r="J208" s="117">
        <f>'Mise A Jour BDD'!$A$12*'Mise A Jour BDD'!$J$253</f>
        <v>182.6643</v>
      </c>
      <c r="K208" s="121" t="str">
        <f>'Mise A Jour BDD'!$K$253</f>
        <v>Panama</v>
      </c>
      <c r="L208" s="9" t="str">
        <f>'Mise A Jour BDD'!$L$253</f>
        <v>PA</v>
      </c>
      <c r="M208" s="10" t="str">
        <f>'Mise A Jour BDD'!$M$253</f>
        <v>Manzanillo, Pa</v>
      </c>
    </row>
    <row r="209" spans="1:13" ht="20.25" customHeight="1" x14ac:dyDescent="0.25">
      <c r="A209" s="5" t="str">
        <f>'Mise A Jour BDD'!$A$254</f>
        <v>Port de Fos Sur Mer</v>
      </c>
      <c r="B209" s="151">
        <f>'Mise A Jour BDD'!$B$254</f>
        <v>1580</v>
      </c>
      <c r="C209" s="152">
        <f>'Mise A Jour BDD'!$C$254</f>
        <v>2018</v>
      </c>
      <c r="D209" s="115">
        <f>'Mise A Jour BDD'!$D$254</f>
        <v>2018</v>
      </c>
      <c r="E209" s="151">
        <f>'Mise A Jour BDD'!$E$254</f>
        <v>2000</v>
      </c>
      <c r="F209" s="115">
        <f>'Mise A Jour BDD'!$F$254</f>
        <v>1509</v>
      </c>
      <c r="G209" s="151">
        <f>'Mise A Jour BDD'!$G$254</f>
        <v>1509</v>
      </c>
      <c r="H209" s="115">
        <f>'Mise A Jour BDD'!$H$254</f>
        <v>2000</v>
      </c>
      <c r="I209" s="128">
        <f>'Mise A Jour BDD'!$I$254</f>
        <v>0</v>
      </c>
      <c r="J209" s="117">
        <f>'Mise A Jour BDD'!$A$12*'Mise A Jour BDD'!$J$254</f>
        <v>182.6643</v>
      </c>
      <c r="K209" s="121" t="str">
        <f>'Mise A Jour BDD'!$K$254</f>
        <v>Panama</v>
      </c>
      <c r="L209" s="9" t="str">
        <f>'Mise A Jour BDD'!$L$254</f>
        <v>PA</v>
      </c>
      <c r="M209" s="10" t="str">
        <f>'Mise A Jour BDD'!$M$254</f>
        <v>Manzanillo, Pa</v>
      </c>
    </row>
    <row r="210" spans="1:13" ht="20.25" customHeight="1" x14ac:dyDescent="0.25">
      <c r="A210" s="5" t="str">
        <f>'Mise A Jour BDD'!$A$255</f>
        <v>Port de Rotterdam</v>
      </c>
      <c r="B210" s="151">
        <f>'Mise A Jour BDD'!$B$255</f>
        <v>1317</v>
      </c>
      <c r="C210" s="152">
        <f>'Mise A Jour BDD'!$C$255</f>
        <v>2053</v>
      </c>
      <c r="D210" s="115">
        <f>'Mise A Jour BDD'!$D$255</f>
        <v>2053</v>
      </c>
      <c r="E210" s="151">
        <f>'Mise A Jour BDD'!$E$255</f>
        <v>0</v>
      </c>
      <c r="F210" s="115">
        <f>'Mise A Jour BDD'!$F$255</f>
        <v>0</v>
      </c>
      <c r="G210" s="151">
        <f>'Mise A Jour BDD'!$G$255</f>
        <v>0</v>
      </c>
      <c r="H210" s="115">
        <f>'Mise A Jour BDD'!$H$255</f>
        <v>0</v>
      </c>
      <c r="I210" s="128">
        <f>'Mise A Jour BDD'!$I$255</f>
        <v>0</v>
      </c>
      <c r="J210" s="117">
        <f>'Mise A Jour BDD'!$A$12*'Mise A Jour BDD'!$J$255</f>
        <v>182.6643</v>
      </c>
      <c r="K210" s="121" t="str">
        <f>'Mise A Jour BDD'!$K$255</f>
        <v>Panama</v>
      </c>
      <c r="L210" s="9" t="str">
        <f>'Mise A Jour BDD'!$L$255</f>
        <v>PA</v>
      </c>
      <c r="M210" s="10" t="str">
        <f>'Mise A Jour BDD'!$M$255</f>
        <v>Manzanillo, Pa</v>
      </c>
    </row>
    <row r="211" spans="1:13" ht="20.25" customHeight="1" x14ac:dyDescent="0.25">
      <c r="A211" s="5" t="str">
        <f>'Mise A Jour BDD'!$A$256</f>
        <v>Port du Havre</v>
      </c>
      <c r="B211" s="151">
        <f>'Mise A Jour BDD'!$B$256</f>
        <v>1307</v>
      </c>
      <c r="C211" s="152">
        <f>'Mise A Jour BDD'!$C$256</f>
        <v>2043</v>
      </c>
      <c r="D211" s="115">
        <f>'Mise A Jour BDD'!$D$256</f>
        <v>2043</v>
      </c>
      <c r="E211" s="151">
        <f>'Mise A Jour BDD'!$E$256</f>
        <v>0</v>
      </c>
      <c r="F211" s="115">
        <f>'Mise A Jour BDD'!$F$256</f>
        <v>0</v>
      </c>
      <c r="G211" s="151">
        <f>'Mise A Jour BDD'!$G$256</f>
        <v>0</v>
      </c>
      <c r="H211" s="115">
        <f>'Mise A Jour BDD'!$H$256</f>
        <v>0</v>
      </c>
      <c r="I211" s="128">
        <f>'Mise A Jour BDD'!$I$256</f>
        <v>0</v>
      </c>
      <c r="J211" s="117">
        <f>'Mise A Jour BDD'!$A$12*'Mise A Jour BDD'!$J$256</f>
        <v>182.6643</v>
      </c>
      <c r="K211" s="121" t="str">
        <f>'Mise A Jour BDD'!$K$256</f>
        <v>Panama</v>
      </c>
      <c r="L211" s="9" t="str">
        <f>'Mise A Jour BDD'!$L$256</f>
        <v>PA</v>
      </c>
      <c r="M211" s="10" t="str">
        <f>'Mise A Jour BDD'!$M$256</f>
        <v>Manzanillo, Pa</v>
      </c>
    </row>
    <row r="212" spans="1:13" ht="20.25" customHeight="1" x14ac:dyDescent="0.25">
      <c r="A212" s="5" t="str">
        <f>'Mise A Jour BDD'!$A$257</f>
        <v>Port d'Anvers</v>
      </c>
      <c r="B212" s="151">
        <f>'Mise A Jour BDD'!$B$257</f>
        <v>1074</v>
      </c>
      <c r="C212" s="152">
        <f>'Mise A Jour BDD'!$C$257</f>
        <v>1764</v>
      </c>
      <c r="D212" s="115">
        <f>'Mise A Jour BDD'!$D$257</f>
        <v>1764</v>
      </c>
      <c r="E212" s="151">
        <f>'Mise A Jour BDD'!$E$257</f>
        <v>0</v>
      </c>
      <c r="F212" s="115">
        <f>'Mise A Jour BDD'!$F$257</f>
        <v>0</v>
      </c>
      <c r="G212" s="151">
        <f>'Mise A Jour BDD'!$G$257</f>
        <v>0</v>
      </c>
      <c r="H212" s="115">
        <f>'Mise A Jour BDD'!$H$257</f>
        <v>0</v>
      </c>
      <c r="I212" s="128">
        <f>'Mise A Jour BDD'!$I$257</f>
        <v>0</v>
      </c>
      <c r="J212" s="117">
        <f>'Mise A Jour BDD'!$A$12*'Mise A Jour BDD'!$J$257</f>
        <v>86.983000000000004</v>
      </c>
      <c r="K212" s="121" t="str">
        <f>'Mise A Jour BDD'!$K$257</f>
        <v>Pérou</v>
      </c>
      <c r="L212" s="9" t="str">
        <f>'Mise A Jour BDD'!$L$257</f>
        <v>PE</v>
      </c>
      <c r="M212" s="10" t="str">
        <f>'Mise A Jour BDD'!$M$257</f>
        <v>Paita</v>
      </c>
    </row>
    <row r="213" spans="1:13" ht="20.25" customHeight="1" x14ac:dyDescent="0.25">
      <c r="A213" s="5" t="str">
        <f>'Mise A Jour BDD'!$A$258</f>
        <v>Port de Fos Sur Mer</v>
      </c>
      <c r="B213" s="151">
        <f>'Mise A Jour BDD'!$B$258</f>
        <v>1485</v>
      </c>
      <c r="C213" s="152">
        <f>'Mise A Jour BDD'!$C$258</f>
        <v>2349</v>
      </c>
      <c r="D213" s="115">
        <f>'Mise A Jour BDD'!$D$258</f>
        <v>2349</v>
      </c>
      <c r="E213" s="151">
        <f>'Mise A Jour BDD'!$E$258</f>
        <v>2749</v>
      </c>
      <c r="F213" s="115">
        <f>'Mise A Jour BDD'!$F$258</f>
        <v>1785</v>
      </c>
      <c r="G213" s="151">
        <f>'Mise A Jour BDD'!$G$258</f>
        <v>1785</v>
      </c>
      <c r="H213" s="115">
        <f>'Mise A Jour BDD'!$H$258</f>
        <v>2749</v>
      </c>
      <c r="I213" s="128">
        <f>'Mise A Jour BDD'!$I$258</f>
        <v>0</v>
      </c>
      <c r="J213" s="117">
        <f>'Mise A Jour BDD'!$A$12*'Mise A Jour BDD'!$J$258</f>
        <v>86.983000000000004</v>
      </c>
      <c r="K213" s="121" t="str">
        <f>'Mise A Jour BDD'!$K$258</f>
        <v>Pérou</v>
      </c>
      <c r="L213" s="9" t="str">
        <f>'Mise A Jour BDD'!$L$258</f>
        <v>PE</v>
      </c>
      <c r="M213" s="10" t="str">
        <f>'Mise A Jour BDD'!$M$258</f>
        <v>Paita</v>
      </c>
    </row>
    <row r="214" spans="1:13" ht="20.25" customHeight="1" x14ac:dyDescent="0.25">
      <c r="A214" s="5" t="str">
        <f>'Mise A Jour BDD'!$A$259</f>
        <v>Port de Rotterdam</v>
      </c>
      <c r="B214" s="151">
        <f>'Mise A Jour BDD'!$B$259</f>
        <v>1089</v>
      </c>
      <c r="C214" s="152">
        <f>'Mise A Jour BDD'!$C$259</f>
        <v>1779</v>
      </c>
      <c r="D214" s="115">
        <f>'Mise A Jour BDD'!$D$259</f>
        <v>1779</v>
      </c>
      <c r="E214" s="151">
        <f>'Mise A Jour BDD'!$E$259</f>
        <v>0</v>
      </c>
      <c r="F214" s="115">
        <f>'Mise A Jour BDD'!$F$259</f>
        <v>0</v>
      </c>
      <c r="G214" s="151">
        <f>'Mise A Jour BDD'!$G$259</f>
        <v>0</v>
      </c>
      <c r="H214" s="115">
        <f>'Mise A Jour BDD'!$H$259</f>
        <v>0</v>
      </c>
      <c r="I214" s="128">
        <f>'Mise A Jour BDD'!$I$259</f>
        <v>0</v>
      </c>
      <c r="J214" s="117">
        <f>'Mise A Jour BDD'!$A$12*'Mise A Jour BDD'!$J$259</f>
        <v>86.983000000000004</v>
      </c>
      <c r="K214" s="121" t="str">
        <f>'Mise A Jour BDD'!$K$259</f>
        <v>Pérou</v>
      </c>
      <c r="L214" s="9" t="str">
        <f>'Mise A Jour BDD'!$L$259</f>
        <v>PE</v>
      </c>
      <c r="M214" s="10" t="str">
        <f>'Mise A Jour BDD'!$M$259</f>
        <v>Paita</v>
      </c>
    </row>
    <row r="215" spans="1:13" ht="20.25" customHeight="1" x14ac:dyDescent="0.25">
      <c r="A215" s="5" t="str">
        <f>'Mise A Jour BDD'!$A$260</f>
        <v>Port du Havre</v>
      </c>
      <c r="B215" s="151">
        <f>'Mise A Jour BDD'!$B$260</f>
        <v>1079</v>
      </c>
      <c r="C215" s="152">
        <f>'Mise A Jour BDD'!$C$260</f>
        <v>1769</v>
      </c>
      <c r="D215" s="115">
        <f>'Mise A Jour BDD'!$D$260</f>
        <v>1769</v>
      </c>
      <c r="E215" s="151">
        <f>'Mise A Jour BDD'!$E$260</f>
        <v>0</v>
      </c>
      <c r="F215" s="115">
        <f>'Mise A Jour BDD'!$F$260</f>
        <v>0</v>
      </c>
      <c r="G215" s="151">
        <f>'Mise A Jour BDD'!$G$260</f>
        <v>0</v>
      </c>
      <c r="H215" s="115">
        <f>'Mise A Jour BDD'!$H$260</f>
        <v>0</v>
      </c>
      <c r="I215" s="128">
        <f>'Mise A Jour BDD'!$I$260</f>
        <v>0</v>
      </c>
      <c r="J215" s="117">
        <f>'Mise A Jour BDD'!$A$12*'Mise A Jour BDD'!$J$260</f>
        <v>86.983000000000004</v>
      </c>
      <c r="K215" s="121" t="str">
        <f>'Mise A Jour BDD'!$K$260</f>
        <v>Pérou</v>
      </c>
      <c r="L215" s="9" t="str">
        <f>'Mise A Jour BDD'!$L$260</f>
        <v>PE</v>
      </c>
      <c r="M215" s="10" t="str">
        <f>'Mise A Jour BDD'!$M$260</f>
        <v>Paita</v>
      </c>
    </row>
    <row r="216" spans="1:13" ht="20.25" customHeight="1" x14ac:dyDescent="0.25">
      <c r="A216" s="5" t="str">
        <f>'Mise A Jour BDD'!$A$261</f>
        <v>Port d'Anvers</v>
      </c>
      <c r="B216" s="151">
        <f>'Mise A Jour BDD'!$B$261</f>
        <v>1052</v>
      </c>
      <c r="C216" s="152">
        <f>'Mise A Jour BDD'!$C$261</f>
        <v>1760</v>
      </c>
      <c r="D216" s="115">
        <f>'Mise A Jour BDD'!$D$261</f>
        <v>1760</v>
      </c>
      <c r="E216" s="151">
        <f>'Mise A Jour BDD'!$E$261</f>
        <v>0</v>
      </c>
      <c r="F216" s="115">
        <f>'Mise A Jour BDD'!$F$261</f>
        <v>0</v>
      </c>
      <c r="G216" s="151">
        <f>'Mise A Jour BDD'!$G$261</f>
        <v>0</v>
      </c>
      <c r="H216" s="115">
        <f>'Mise A Jour BDD'!$H$261</f>
        <v>0</v>
      </c>
      <c r="I216" s="128">
        <f>'Mise A Jour BDD'!$I$261</f>
        <v>0</v>
      </c>
      <c r="J216" s="117">
        <f>'Mise A Jour BDD'!$A$12*'Mise A Jour BDD'!$J$261</f>
        <v>69.586399999999998</v>
      </c>
      <c r="K216" s="121" t="str">
        <f>'Mise A Jour BDD'!$K$261</f>
        <v>Pérou</v>
      </c>
      <c r="L216" s="9" t="str">
        <f>'Mise A Jour BDD'!$L$261</f>
        <v>PE</v>
      </c>
      <c r="M216" s="10" t="str">
        <f>'Mise A Jour BDD'!$M$261</f>
        <v>Callao</v>
      </c>
    </row>
    <row r="217" spans="1:13" ht="20.25" customHeight="1" x14ac:dyDescent="0.25">
      <c r="A217" s="5" t="str">
        <f>'Mise A Jour BDD'!$A$262</f>
        <v>Port de Fos Sur Mer</v>
      </c>
      <c r="B217" s="151">
        <f>'Mise A Jour BDD'!$B$262</f>
        <v>1463</v>
      </c>
      <c r="C217" s="152">
        <f>'Mise A Jour BDD'!$C$262</f>
        <v>2344</v>
      </c>
      <c r="D217" s="115">
        <f>'Mise A Jour BDD'!$D$262</f>
        <v>2344</v>
      </c>
      <c r="E217" s="151">
        <f>'Mise A Jour BDD'!$E$262</f>
        <v>2744</v>
      </c>
      <c r="F217" s="115">
        <f>'Mise A Jour BDD'!$F$262</f>
        <v>1723</v>
      </c>
      <c r="G217" s="151">
        <f>'Mise A Jour BDD'!$G$262</f>
        <v>1763</v>
      </c>
      <c r="H217" s="115">
        <f>'Mise A Jour BDD'!$H$262</f>
        <v>2744</v>
      </c>
      <c r="I217" s="128">
        <f>'Mise A Jour BDD'!$I$262</f>
        <v>0</v>
      </c>
      <c r="J217" s="117">
        <f>'Mise A Jour BDD'!$A$12*'Mise A Jour BDD'!$J$262</f>
        <v>69.586399999999998</v>
      </c>
      <c r="K217" s="121" t="str">
        <f>'Mise A Jour BDD'!$K$262</f>
        <v>Pérou</v>
      </c>
      <c r="L217" s="9" t="str">
        <f>'Mise A Jour BDD'!$L$262</f>
        <v>PE</v>
      </c>
      <c r="M217" s="10" t="str">
        <f>'Mise A Jour BDD'!$M$262</f>
        <v>Callao</v>
      </c>
    </row>
    <row r="218" spans="1:13" ht="20.25" customHeight="1" x14ac:dyDescent="0.25">
      <c r="A218" s="5" t="str">
        <f>'Mise A Jour BDD'!$A$263</f>
        <v>Port de Rotterdam</v>
      </c>
      <c r="B218" s="151">
        <f>'Mise A Jour BDD'!$B$263</f>
        <v>1067</v>
      </c>
      <c r="C218" s="152">
        <f>'Mise A Jour BDD'!$C$263</f>
        <v>1775</v>
      </c>
      <c r="D218" s="115">
        <f>'Mise A Jour BDD'!$D$263</f>
        <v>1775</v>
      </c>
      <c r="E218" s="151">
        <f>'Mise A Jour BDD'!$E$263</f>
        <v>0</v>
      </c>
      <c r="F218" s="115">
        <f>'Mise A Jour BDD'!$F$263</f>
        <v>0</v>
      </c>
      <c r="G218" s="151">
        <f>'Mise A Jour BDD'!$G$263</f>
        <v>0</v>
      </c>
      <c r="H218" s="115">
        <f>'Mise A Jour BDD'!$H$263</f>
        <v>0</v>
      </c>
      <c r="I218" s="128">
        <f>'Mise A Jour BDD'!$I$263</f>
        <v>0</v>
      </c>
      <c r="J218" s="117">
        <f>'Mise A Jour BDD'!$A$12*'Mise A Jour BDD'!$J$263</f>
        <v>69.586399999999998</v>
      </c>
      <c r="K218" s="121" t="str">
        <f>'Mise A Jour BDD'!$K$263</f>
        <v>Pérou</v>
      </c>
      <c r="L218" s="9" t="str">
        <f>'Mise A Jour BDD'!$L$263</f>
        <v>PE</v>
      </c>
      <c r="M218" s="10" t="str">
        <f>'Mise A Jour BDD'!$M$263</f>
        <v>Callao</v>
      </c>
    </row>
    <row r="219" spans="1:13" ht="20.25" customHeight="1" x14ac:dyDescent="0.25">
      <c r="A219" s="5" t="str">
        <f>'Mise A Jour BDD'!$A$264</f>
        <v>Port du Havre</v>
      </c>
      <c r="B219" s="151">
        <f>'Mise A Jour BDD'!$B$264</f>
        <v>1057</v>
      </c>
      <c r="C219" s="152">
        <f>'Mise A Jour BDD'!$C$264</f>
        <v>1765</v>
      </c>
      <c r="D219" s="115">
        <f>'Mise A Jour BDD'!$D$264</f>
        <v>1765</v>
      </c>
      <c r="E219" s="151">
        <f>'Mise A Jour BDD'!$E$264</f>
        <v>0</v>
      </c>
      <c r="F219" s="115">
        <f>'Mise A Jour BDD'!$F$264</f>
        <v>0</v>
      </c>
      <c r="G219" s="151">
        <f>'Mise A Jour BDD'!$G$264</f>
        <v>0</v>
      </c>
      <c r="H219" s="115">
        <f>'Mise A Jour BDD'!$H$264</f>
        <v>0</v>
      </c>
      <c r="I219" s="128">
        <f>'Mise A Jour BDD'!$I$264</f>
        <v>0</v>
      </c>
      <c r="J219" s="117">
        <f>'Mise A Jour BDD'!$A$12*'Mise A Jour BDD'!$J$264</f>
        <v>69.586399999999998</v>
      </c>
      <c r="K219" s="121" t="str">
        <f>'Mise A Jour BDD'!$K$264</f>
        <v>Pérou</v>
      </c>
      <c r="L219" s="9" t="str">
        <f>'Mise A Jour BDD'!$L$264</f>
        <v>PE</v>
      </c>
      <c r="M219" s="10" t="str">
        <f>'Mise A Jour BDD'!$M$264</f>
        <v>Callao</v>
      </c>
    </row>
    <row r="220" spans="1:13" ht="20.25" customHeight="1" x14ac:dyDescent="0.25">
      <c r="A220" s="5" t="str">
        <f>'Mise A Jour BDD'!$A$265</f>
        <v>Port d'Anvers</v>
      </c>
      <c r="B220" s="130">
        <f>'Mise A Jour BDD'!$A$12*'Mise A Jour BDD'!$B$265</f>
        <v>1363.02361</v>
      </c>
      <c r="C220" s="150">
        <f>'Mise A Jour BDD'!$A$12*'Mise A Jour BDD'!$C$265</f>
        <v>1963.20631</v>
      </c>
      <c r="D220" s="117">
        <f>'Mise A Jour BDD'!$A$12*'Mise A Jour BDD'!$D$265</f>
        <v>2637.32456</v>
      </c>
      <c r="E220" s="130">
        <f>'Mise A Jour BDD'!$A$12*'Mise A Jour BDD'!$E$265</f>
        <v>0</v>
      </c>
      <c r="F220" s="117">
        <f>'Mise A Jour BDD'!$A$12*'Mise A Jour BDD'!$F$265</f>
        <v>0</v>
      </c>
      <c r="G220" s="130">
        <f>'Mise A Jour BDD'!$A$12*'Mise A Jour BDD'!$G$265</f>
        <v>0</v>
      </c>
      <c r="H220" s="117">
        <f>'Mise A Jour BDD'!$A$12*'Mise A Jour BDD'!$H$265</f>
        <v>0</v>
      </c>
      <c r="I220" s="128">
        <f>'Mise A Jour BDD'!$I$265</f>
        <v>0</v>
      </c>
      <c r="J220" s="117">
        <f>'Mise A Jour BDD'!$A$12*'Mise A Jour BDD'!$J$265</f>
        <v>173.96600000000001</v>
      </c>
      <c r="K220" s="121" t="str">
        <f>'Mise A Jour BDD'!$K$265</f>
        <v>Philippines</v>
      </c>
      <c r="L220" s="9" t="str">
        <f>'Mise A Jour BDD'!$L$265</f>
        <v>PH</v>
      </c>
      <c r="M220" s="10" t="str">
        <f>'Mise A Jour BDD'!$M$265</f>
        <v>Manille</v>
      </c>
    </row>
    <row r="221" spans="1:13" ht="20.25" customHeight="1" x14ac:dyDescent="0.25">
      <c r="A221" s="5" t="str">
        <f>'Mise A Jour BDD'!$A$266</f>
        <v>Port de Fos Sur Mer</v>
      </c>
      <c r="B221" s="130">
        <f>'Mise A Jour BDD'!$A$12*'Mise A Jour BDD'!$B$266</f>
        <v>1048.1451500000001</v>
      </c>
      <c r="C221" s="150">
        <f>'Mise A Jour BDD'!$A$12*'Mise A Jour BDD'!$C$266</f>
        <v>1392.5978299999999</v>
      </c>
      <c r="D221" s="117">
        <f>'Mise A Jour BDD'!$A$12*'Mise A Jour BDD'!$D$266</f>
        <v>1414.34358</v>
      </c>
      <c r="E221" s="130">
        <f>'Mise A Jour BDD'!$A$12*'Mise A Jour BDD'!$E$266</f>
        <v>0</v>
      </c>
      <c r="F221" s="117">
        <f>'Mise A Jour BDD'!$A$12*'Mise A Jour BDD'!$F$266</f>
        <v>0</v>
      </c>
      <c r="G221" s="130">
        <f>'Mise A Jour BDD'!$A$12*'Mise A Jour BDD'!$G$266</f>
        <v>0</v>
      </c>
      <c r="H221" s="117">
        <f>'Mise A Jour BDD'!$A$12*'Mise A Jour BDD'!$H$266</f>
        <v>0</v>
      </c>
      <c r="I221" s="128">
        <f>'Mise A Jour BDD'!$I$266</f>
        <v>0</v>
      </c>
      <c r="J221" s="117">
        <f>'Mise A Jour BDD'!$A$12*'Mise A Jour BDD'!$J$266</f>
        <v>173.96600000000001</v>
      </c>
      <c r="K221" s="121" t="str">
        <f>'Mise A Jour BDD'!$K$266</f>
        <v>Philippines</v>
      </c>
      <c r="L221" s="9" t="str">
        <f>'Mise A Jour BDD'!$L$266</f>
        <v>PH</v>
      </c>
      <c r="M221" s="10" t="str">
        <f>'Mise A Jour BDD'!$M$266</f>
        <v>Manille</v>
      </c>
    </row>
    <row r="222" spans="1:13" ht="20.25" customHeight="1" x14ac:dyDescent="0.25">
      <c r="A222" s="5" t="str">
        <f>'Mise A Jour BDD'!$A$267</f>
        <v>Port de Rotterdam</v>
      </c>
      <c r="B222" s="130">
        <f>'Mise A Jour BDD'!$A$12*'Mise A Jour BDD'!$B$267</f>
        <v>1377.8107199999999</v>
      </c>
      <c r="C222" s="150">
        <f>'Mise A Jour BDD'!$A$12*'Mise A Jour BDD'!$C$267</f>
        <v>1977.99342</v>
      </c>
      <c r="D222" s="117">
        <f>'Mise A Jour BDD'!$A$12*'Mise A Jour BDD'!$D$267</f>
        <v>1999.7391700000001</v>
      </c>
      <c r="E222" s="130">
        <f>'Mise A Jour BDD'!$A$12*'Mise A Jour BDD'!$E$267</f>
        <v>0</v>
      </c>
      <c r="F222" s="117">
        <f>'Mise A Jour BDD'!$A$12*'Mise A Jour BDD'!$F$267</f>
        <v>0</v>
      </c>
      <c r="G222" s="130">
        <f>'Mise A Jour BDD'!$A$12*'Mise A Jour BDD'!$G$267</f>
        <v>0</v>
      </c>
      <c r="H222" s="117">
        <f>'Mise A Jour BDD'!$A$12*'Mise A Jour BDD'!$H$267</f>
        <v>0</v>
      </c>
      <c r="I222" s="128">
        <f>'Mise A Jour BDD'!$I$267</f>
        <v>0</v>
      </c>
      <c r="J222" s="117">
        <f>'Mise A Jour BDD'!$A$12*'Mise A Jour BDD'!$J$267</f>
        <v>173.96600000000001</v>
      </c>
      <c r="K222" s="121" t="str">
        <f>'Mise A Jour BDD'!$K$267</f>
        <v>Philippines</v>
      </c>
      <c r="L222" s="9" t="str">
        <f>'Mise A Jour BDD'!$L$267</f>
        <v>PH</v>
      </c>
      <c r="M222" s="10" t="str">
        <f>'Mise A Jour BDD'!$M$267</f>
        <v>Manille</v>
      </c>
    </row>
    <row r="223" spans="1:13" ht="20.25" customHeight="1" x14ac:dyDescent="0.25">
      <c r="A223" s="5" t="str">
        <f>'Mise A Jour BDD'!$A$268</f>
        <v>Port du Havre</v>
      </c>
      <c r="B223" s="130">
        <f>'Mise A Jour BDD'!$A$12*'Mise A Jour BDD'!$B$268</f>
        <v>1368.2425900000001</v>
      </c>
      <c r="C223" s="150">
        <f>'Mise A Jour BDD'!$A$12*'Mise A Jour BDD'!$C$268</f>
        <v>1967.55546</v>
      </c>
      <c r="D223" s="117">
        <f>'Mise A Jour BDD'!$A$12*'Mise A Jour BDD'!$D$268</f>
        <v>1989.3012100000001</v>
      </c>
      <c r="E223" s="130">
        <f>'Mise A Jour BDD'!$A$12*'Mise A Jour BDD'!$E$268</f>
        <v>0</v>
      </c>
      <c r="F223" s="117">
        <f>'Mise A Jour BDD'!$A$12*'Mise A Jour BDD'!$F$268</f>
        <v>0</v>
      </c>
      <c r="G223" s="130">
        <f>'Mise A Jour BDD'!$A$12*'Mise A Jour BDD'!$G$268</f>
        <v>0</v>
      </c>
      <c r="H223" s="117">
        <f>'Mise A Jour BDD'!$A$12*'Mise A Jour BDD'!$H$268</f>
        <v>0</v>
      </c>
      <c r="I223" s="128">
        <f>'Mise A Jour BDD'!$I$268</f>
        <v>0</v>
      </c>
      <c r="J223" s="117">
        <f>'Mise A Jour BDD'!$A$12*'Mise A Jour BDD'!$J$268</f>
        <v>173.96600000000001</v>
      </c>
      <c r="K223" s="121" t="str">
        <f>'Mise A Jour BDD'!$K$268</f>
        <v>Philippines</v>
      </c>
      <c r="L223" s="9" t="str">
        <f>'Mise A Jour BDD'!$L$268</f>
        <v>PH</v>
      </c>
      <c r="M223" s="10" t="str">
        <f>'Mise A Jour BDD'!$M$268</f>
        <v>Manille</v>
      </c>
    </row>
    <row r="224" spans="1:13" ht="20.25" customHeight="1" x14ac:dyDescent="0.25">
      <c r="A224" s="5" t="str">
        <f>'Mise A Jour BDD'!$A$269</f>
        <v>Port d'Anvers</v>
      </c>
      <c r="B224" s="151">
        <f>'Mise A Jour BDD'!$B$269</f>
        <v>1626</v>
      </c>
      <c r="C224" s="152">
        <f>'Mise A Jour BDD'!$C$269</f>
        <v>2569</v>
      </c>
      <c r="D224" s="115">
        <f>'Mise A Jour BDD'!$D$269</f>
        <v>2569</v>
      </c>
      <c r="E224" s="151">
        <f>'Mise A Jour BDD'!$E$269</f>
        <v>0</v>
      </c>
      <c r="F224" s="115">
        <f>'Mise A Jour BDD'!$F$269</f>
        <v>0</v>
      </c>
      <c r="G224" s="151">
        <f>'Mise A Jour BDD'!$G$269</f>
        <v>0</v>
      </c>
      <c r="H224" s="115">
        <f>'Mise A Jour BDD'!$H$269</f>
        <v>0</v>
      </c>
      <c r="I224" s="130">
        <f>'Mise A Jour BDD'!$A$12*'Mise A Jour BDD'!$I$269</f>
        <v>27.83456</v>
      </c>
      <c r="J224" s="117">
        <f>'Mise A Jour BDD'!$A$12*'Mise A Jour BDD'!$J$269</f>
        <v>139.1728</v>
      </c>
      <c r="K224" s="121" t="str">
        <f>'Mise A Jour BDD'!$K$269</f>
        <v>Puerto Rico</v>
      </c>
      <c r="L224" s="9" t="str">
        <f>'Mise A Jour BDD'!$L$269</f>
        <v>PR</v>
      </c>
      <c r="M224" s="10" t="str">
        <f>'Mise A Jour BDD'!$M$269</f>
        <v>San Juan</v>
      </c>
    </row>
    <row r="225" spans="1:13" ht="20.25" customHeight="1" x14ac:dyDescent="0.25">
      <c r="A225" s="5" t="str">
        <f>'Mise A Jour BDD'!$A$270</f>
        <v>Port de Fos Sur Mer</v>
      </c>
      <c r="B225" s="151">
        <f>'Mise A Jour BDD'!$B$270</f>
        <v>1440</v>
      </c>
      <c r="C225" s="152">
        <f>'Mise A Jour BDD'!$C$270</f>
        <v>1768</v>
      </c>
      <c r="D225" s="115">
        <f>'Mise A Jour BDD'!$D$270</f>
        <v>1670</v>
      </c>
      <c r="E225" s="151">
        <f>'Mise A Jour BDD'!$E$270</f>
        <v>2168</v>
      </c>
      <c r="F225" s="115">
        <f>'Mise A Jour BDD'!$F$270</f>
        <v>1740</v>
      </c>
      <c r="G225" s="151">
        <f>'Mise A Jour BDD'!$G$270</f>
        <v>1740</v>
      </c>
      <c r="H225" s="115">
        <f>'Mise A Jour BDD'!$H$270</f>
        <v>2168</v>
      </c>
      <c r="I225" s="130">
        <f>'Mise A Jour BDD'!$A$12*'Mise A Jour BDD'!$I$270</f>
        <v>27.83456</v>
      </c>
      <c r="J225" s="117">
        <f>'Mise A Jour BDD'!$A$12*'Mise A Jour BDD'!$J$270</f>
        <v>139.1728</v>
      </c>
      <c r="K225" s="121" t="str">
        <f>'Mise A Jour BDD'!$K$270</f>
        <v>Puerto Rico</v>
      </c>
      <c r="L225" s="9" t="str">
        <f>'Mise A Jour BDD'!$L$270</f>
        <v>PR</v>
      </c>
      <c r="M225" s="10" t="str">
        <f>'Mise A Jour BDD'!$M$270</f>
        <v>San Juan</v>
      </c>
    </row>
    <row r="226" spans="1:13" ht="20.25" customHeight="1" x14ac:dyDescent="0.25">
      <c r="A226" s="5" t="str">
        <f>'Mise A Jour BDD'!$A$271</f>
        <v>Port de Rotterdam</v>
      </c>
      <c r="B226" s="151">
        <f>'Mise A Jour BDD'!$B$271</f>
        <v>1641</v>
      </c>
      <c r="C226" s="152">
        <f>'Mise A Jour BDD'!$C$271</f>
        <v>2584</v>
      </c>
      <c r="D226" s="115">
        <f>'Mise A Jour BDD'!$D$271</f>
        <v>2584</v>
      </c>
      <c r="E226" s="151">
        <f>'Mise A Jour BDD'!$E$271</f>
        <v>0</v>
      </c>
      <c r="F226" s="115">
        <f>'Mise A Jour BDD'!$F$271</f>
        <v>0</v>
      </c>
      <c r="G226" s="151">
        <f>'Mise A Jour BDD'!$G$271</f>
        <v>0</v>
      </c>
      <c r="H226" s="115">
        <f>'Mise A Jour BDD'!$H$271</f>
        <v>0</v>
      </c>
      <c r="I226" s="130">
        <f>'Mise A Jour BDD'!$A$12*'Mise A Jour BDD'!$I$271</f>
        <v>27.83456</v>
      </c>
      <c r="J226" s="117">
        <f>'Mise A Jour BDD'!$A$12*'Mise A Jour BDD'!$J$271</f>
        <v>139.1728</v>
      </c>
      <c r="K226" s="121" t="str">
        <f>'Mise A Jour BDD'!$K$271</f>
        <v>Puerto Rico</v>
      </c>
      <c r="L226" s="9" t="str">
        <f>'Mise A Jour BDD'!$L$271</f>
        <v>PR</v>
      </c>
      <c r="M226" s="10" t="str">
        <f>'Mise A Jour BDD'!$M$271</f>
        <v>San Juan</v>
      </c>
    </row>
    <row r="227" spans="1:13" ht="20.25" customHeight="1" x14ac:dyDescent="0.25">
      <c r="A227" s="5" t="str">
        <f>'Mise A Jour BDD'!$A$272</f>
        <v>Port du Havre</v>
      </c>
      <c r="B227" s="151">
        <f>'Mise A Jour BDD'!$B$272</f>
        <v>1631</v>
      </c>
      <c r="C227" s="152">
        <f>'Mise A Jour BDD'!$C$272</f>
        <v>2574</v>
      </c>
      <c r="D227" s="115">
        <f>'Mise A Jour BDD'!$D$272</f>
        <v>2574</v>
      </c>
      <c r="E227" s="151">
        <f>'Mise A Jour BDD'!$E$272</f>
        <v>0</v>
      </c>
      <c r="F227" s="115">
        <f>'Mise A Jour BDD'!$F$272</f>
        <v>0</v>
      </c>
      <c r="G227" s="151">
        <f>'Mise A Jour BDD'!$G$272</f>
        <v>0</v>
      </c>
      <c r="H227" s="115">
        <f>'Mise A Jour BDD'!$H$272</f>
        <v>0</v>
      </c>
      <c r="I227" s="130">
        <f>'Mise A Jour BDD'!$A$12*'Mise A Jour BDD'!$I$272</f>
        <v>27.83456</v>
      </c>
      <c r="J227" s="117">
        <f>'Mise A Jour BDD'!$A$12*'Mise A Jour BDD'!$J$272</f>
        <v>139.1728</v>
      </c>
      <c r="K227" s="121" t="str">
        <f>'Mise A Jour BDD'!$K$272</f>
        <v>Puerto Rico</v>
      </c>
      <c r="L227" s="9" t="str">
        <f>'Mise A Jour BDD'!$L$272</f>
        <v>PR</v>
      </c>
      <c r="M227" s="10" t="str">
        <f>'Mise A Jour BDD'!$M$272</f>
        <v>San Juan</v>
      </c>
    </row>
    <row r="228" spans="1:13" ht="20.25" customHeight="1" x14ac:dyDescent="0.25">
      <c r="A228" s="5" t="str">
        <f>'Mise A Jour BDD'!$A$273</f>
        <v>Port d'Anvers</v>
      </c>
      <c r="B228" s="151">
        <f>'Mise A Jour BDD'!$B$273</f>
        <v>1172</v>
      </c>
      <c r="C228" s="152">
        <f>'Mise A Jour BDD'!$C$273</f>
        <v>1607</v>
      </c>
      <c r="D228" s="115">
        <f>'Mise A Jour BDD'!$D$273</f>
        <v>1607</v>
      </c>
      <c r="E228" s="151">
        <f>'Mise A Jour BDD'!$E$273</f>
        <v>0</v>
      </c>
      <c r="F228" s="115">
        <f>'Mise A Jour BDD'!$F$273</f>
        <v>0</v>
      </c>
      <c r="G228" s="151">
        <f>'Mise A Jour BDD'!$G$273</f>
        <v>0</v>
      </c>
      <c r="H228" s="115">
        <f>'Mise A Jour BDD'!$H$273</f>
        <v>0</v>
      </c>
      <c r="I228" s="7">
        <f>'Mise A Jour BDD'!$I$273</f>
        <v>0</v>
      </c>
      <c r="J228" s="117">
        <f>'Mise A Jour BDD'!$A$12*'Mise A Jour BDD'!$J$273</f>
        <v>147.87110000000001</v>
      </c>
      <c r="K228" s="121" t="str">
        <f>'Mise A Jour BDD'!$K$273</f>
        <v>Russie</v>
      </c>
      <c r="L228" s="9" t="str">
        <f>'Mise A Jour BDD'!$L$273</f>
        <v>RU</v>
      </c>
      <c r="M228" s="10" t="str">
        <f>'Mise A Jour BDD'!$M$273</f>
        <v>Kaliningrad</v>
      </c>
    </row>
    <row r="229" spans="1:13" ht="20.25" customHeight="1" x14ac:dyDescent="0.25">
      <c r="A229" s="5" t="str">
        <f>'Mise A Jour BDD'!$A$274</f>
        <v>Port de Fos Sur Mer</v>
      </c>
      <c r="B229" s="151">
        <f>'Mise A Jour BDD'!$B$274</f>
        <v>1327</v>
      </c>
      <c r="C229" s="152">
        <f>'Mise A Jour BDD'!$C$274</f>
        <v>1912</v>
      </c>
      <c r="D229" s="115">
        <f>'Mise A Jour BDD'!$D$274</f>
        <v>1912</v>
      </c>
      <c r="E229" s="151">
        <f>'Mise A Jour BDD'!$E$274</f>
        <v>0</v>
      </c>
      <c r="F229" s="115">
        <f>'Mise A Jour BDD'!$F$274</f>
        <v>0</v>
      </c>
      <c r="G229" s="151">
        <f>'Mise A Jour BDD'!$G$274</f>
        <v>0</v>
      </c>
      <c r="H229" s="115">
        <f>'Mise A Jour BDD'!$H$274</f>
        <v>0</v>
      </c>
      <c r="I229" s="7">
        <f>'Mise A Jour BDD'!$I$274</f>
        <v>0</v>
      </c>
      <c r="J229" s="117">
        <f>'Mise A Jour BDD'!$A$12*'Mise A Jour BDD'!$J$274</f>
        <v>147.87110000000001</v>
      </c>
      <c r="K229" s="121" t="str">
        <f>'Mise A Jour BDD'!$K$274</f>
        <v>Russie</v>
      </c>
      <c r="L229" s="9" t="str">
        <f>'Mise A Jour BDD'!$L$274</f>
        <v>RU</v>
      </c>
      <c r="M229" s="10" t="str">
        <f>'Mise A Jour BDD'!$M$274</f>
        <v>Kaliningrad</v>
      </c>
    </row>
    <row r="230" spans="1:13" ht="20.25" customHeight="1" x14ac:dyDescent="0.25">
      <c r="A230" s="5" t="str">
        <f>'Mise A Jour BDD'!$A$275</f>
        <v>Port de Rotterdam</v>
      </c>
      <c r="B230" s="151">
        <f>'Mise A Jour BDD'!$B$275</f>
        <v>1087</v>
      </c>
      <c r="C230" s="152">
        <f>'Mise A Jour BDD'!$C$275</f>
        <v>1472</v>
      </c>
      <c r="D230" s="115">
        <f>'Mise A Jour BDD'!$D$275</f>
        <v>1472</v>
      </c>
      <c r="E230" s="151">
        <f>'Mise A Jour BDD'!$E$275</f>
        <v>0</v>
      </c>
      <c r="F230" s="115">
        <f>'Mise A Jour BDD'!$F$275</f>
        <v>0</v>
      </c>
      <c r="G230" s="151">
        <f>'Mise A Jour BDD'!$G$275</f>
        <v>0</v>
      </c>
      <c r="H230" s="115">
        <f>'Mise A Jour BDD'!$H$275</f>
        <v>0</v>
      </c>
      <c r="I230" s="7">
        <f>'Mise A Jour BDD'!$I$275</f>
        <v>0</v>
      </c>
      <c r="J230" s="117">
        <f>'Mise A Jour BDD'!$A$12*'Mise A Jour BDD'!$J$275</f>
        <v>147.87110000000001</v>
      </c>
      <c r="K230" s="121" t="str">
        <f>'Mise A Jour BDD'!$K$275</f>
        <v>Russie</v>
      </c>
      <c r="L230" s="9" t="str">
        <f>'Mise A Jour BDD'!$L$275</f>
        <v>RU</v>
      </c>
      <c r="M230" s="10" t="str">
        <f>'Mise A Jour BDD'!$M$275</f>
        <v>Kaliningrad</v>
      </c>
    </row>
    <row r="231" spans="1:13" ht="20.25" customHeight="1" x14ac:dyDescent="0.25">
      <c r="A231" s="5" t="str">
        <f>'Mise A Jour BDD'!$A$276</f>
        <v>Port du Havre</v>
      </c>
      <c r="B231" s="151">
        <f>'Mise A Jour BDD'!$B$276</f>
        <v>1177</v>
      </c>
      <c r="C231" s="152">
        <f>'Mise A Jour BDD'!$C$276</f>
        <v>1612</v>
      </c>
      <c r="D231" s="115">
        <f>'Mise A Jour BDD'!$D$276</f>
        <v>1612</v>
      </c>
      <c r="E231" s="151">
        <f>'Mise A Jour BDD'!$E$276</f>
        <v>0</v>
      </c>
      <c r="F231" s="115">
        <f>'Mise A Jour BDD'!$F$276</f>
        <v>0</v>
      </c>
      <c r="G231" s="151">
        <f>'Mise A Jour BDD'!$G$276</f>
        <v>0</v>
      </c>
      <c r="H231" s="115">
        <f>'Mise A Jour BDD'!$H$276</f>
        <v>0</v>
      </c>
      <c r="I231" s="7">
        <f>'Mise A Jour BDD'!$I$276</f>
        <v>0</v>
      </c>
      <c r="J231" s="117">
        <f>'Mise A Jour BDD'!$A$12*'Mise A Jour BDD'!$J$276</f>
        <v>147.87110000000001</v>
      </c>
      <c r="K231" s="121" t="str">
        <f>'Mise A Jour BDD'!$K$276</f>
        <v>Russie</v>
      </c>
      <c r="L231" s="9" t="str">
        <f>'Mise A Jour BDD'!$L$276</f>
        <v>RU</v>
      </c>
      <c r="M231" s="10" t="str">
        <f>'Mise A Jour BDD'!$M$276</f>
        <v>Kaliningrad</v>
      </c>
    </row>
    <row r="232" spans="1:13" ht="20.25" customHeight="1" x14ac:dyDescent="0.25">
      <c r="A232" s="5" t="str">
        <f>'Mise A Jour BDD'!$A$277</f>
        <v>Port d'Anvers</v>
      </c>
      <c r="B232" s="151">
        <f>'Mise A Jour BDD'!$B$277</f>
        <v>872</v>
      </c>
      <c r="C232" s="152">
        <f>'Mise A Jour BDD'!$C$277</f>
        <v>997</v>
      </c>
      <c r="D232" s="115">
        <f>'Mise A Jour BDD'!$D$277</f>
        <v>997</v>
      </c>
      <c r="E232" s="151">
        <f>'Mise A Jour BDD'!$E$277</f>
        <v>0</v>
      </c>
      <c r="F232" s="115">
        <f>'Mise A Jour BDD'!$F$277</f>
        <v>0</v>
      </c>
      <c r="G232" s="151">
        <f>'Mise A Jour BDD'!$G$277</f>
        <v>0</v>
      </c>
      <c r="H232" s="115">
        <f>'Mise A Jour BDD'!$H$277</f>
        <v>0</v>
      </c>
      <c r="I232" s="7">
        <f>'Mise A Jour BDD'!$I$277</f>
        <v>0</v>
      </c>
      <c r="J232" s="117">
        <f>'Mise A Jour BDD'!$A$12*'Mise A Jour BDD'!$J$277</f>
        <v>378.37605000000002</v>
      </c>
      <c r="K232" s="121" t="str">
        <f>'Mise A Jour BDD'!$K$277</f>
        <v>Russie</v>
      </c>
      <c r="L232" s="9" t="str">
        <f>'Mise A Jour BDD'!$L$277</f>
        <v>RU</v>
      </c>
      <c r="M232" s="10" t="str">
        <f>'Mise A Jour BDD'!$M$277</f>
        <v>Saint-Pétersbourg</v>
      </c>
    </row>
    <row r="233" spans="1:13" ht="20.25" customHeight="1" x14ac:dyDescent="0.25">
      <c r="A233" s="5" t="str">
        <f>'Mise A Jour BDD'!$A$278</f>
        <v>Port de Fos Sur Mer</v>
      </c>
      <c r="B233" s="151">
        <f>'Mise A Jour BDD'!$B$278</f>
        <v>1327</v>
      </c>
      <c r="C233" s="152">
        <f>'Mise A Jour BDD'!$C$278</f>
        <v>1777</v>
      </c>
      <c r="D233" s="115">
        <f>'Mise A Jour BDD'!$D$278</f>
        <v>1777</v>
      </c>
      <c r="E233" s="151">
        <f>'Mise A Jour BDD'!$E$278</f>
        <v>0</v>
      </c>
      <c r="F233" s="115">
        <f>'Mise A Jour BDD'!$F$278</f>
        <v>0</v>
      </c>
      <c r="G233" s="151">
        <f>'Mise A Jour BDD'!$G$278</f>
        <v>0</v>
      </c>
      <c r="H233" s="115">
        <f>'Mise A Jour BDD'!$H$278</f>
        <v>0</v>
      </c>
      <c r="I233" s="7">
        <f>'Mise A Jour BDD'!$I$278</f>
        <v>0</v>
      </c>
      <c r="J233" s="117">
        <f>'Mise A Jour BDD'!$A$12*'Mise A Jour BDD'!$J$278</f>
        <v>378.37605000000002</v>
      </c>
      <c r="K233" s="121" t="str">
        <f>'Mise A Jour BDD'!$K$278</f>
        <v>Russie</v>
      </c>
      <c r="L233" s="9" t="str">
        <f>'Mise A Jour BDD'!$L$278</f>
        <v>RU</v>
      </c>
      <c r="M233" s="10" t="str">
        <f>'Mise A Jour BDD'!$M$278</f>
        <v>Saint-Pétersbourg</v>
      </c>
    </row>
    <row r="234" spans="1:13" ht="20.25" customHeight="1" x14ac:dyDescent="0.25">
      <c r="A234" s="5" t="str">
        <f>'Mise A Jour BDD'!$A$279</f>
        <v>Port de Rotterdam</v>
      </c>
      <c r="B234" s="151">
        <f>'Mise A Jour BDD'!$B$279</f>
        <v>888</v>
      </c>
      <c r="C234" s="152">
        <f>'Mise A Jour BDD'!$C$279</f>
        <v>1013</v>
      </c>
      <c r="D234" s="115">
        <f>'Mise A Jour BDD'!$D$279</f>
        <v>1013</v>
      </c>
      <c r="E234" s="151">
        <f>'Mise A Jour BDD'!$E$279</f>
        <v>0</v>
      </c>
      <c r="F234" s="115">
        <f>'Mise A Jour BDD'!$F$279</f>
        <v>0</v>
      </c>
      <c r="G234" s="151">
        <f>'Mise A Jour BDD'!$G$279</f>
        <v>0</v>
      </c>
      <c r="H234" s="115">
        <f>'Mise A Jour BDD'!$H$279</f>
        <v>0</v>
      </c>
      <c r="I234" s="7">
        <f>'Mise A Jour BDD'!$I$279</f>
        <v>0</v>
      </c>
      <c r="J234" s="117">
        <f>'Mise A Jour BDD'!$A$12*'Mise A Jour BDD'!$J$279</f>
        <v>378.37605000000002</v>
      </c>
      <c r="K234" s="121" t="str">
        <f>'Mise A Jour BDD'!$K$279</f>
        <v>Russie</v>
      </c>
      <c r="L234" s="9" t="str">
        <f>'Mise A Jour BDD'!$L$279</f>
        <v>RU</v>
      </c>
      <c r="M234" s="10" t="str">
        <f>'Mise A Jour BDD'!$M$279</f>
        <v>Saint-Pétersbourg</v>
      </c>
    </row>
    <row r="235" spans="1:13" ht="20.25" customHeight="1" x14ac:dyDescent="0.25">
      <c r="A235" s="5" t="str">
        <f>'Mise A Jour BDD'!$A$280</f>
        <v>Port du Havre</v>
      </c>
      <c r="B235" s="151">
        <f>'Mise A Jour BDD'!$B$280</f>
        <v>1003</v>
      </c>
      <c r="C235" s="152">
        <f>'Mise A Jour BDD'!$C$280</f>
        <v>1150</v>
      </c>
      <c r="D235" s="115">
        <f>'Mise A Jour BDD'!$D$280</f>
        <v>1150</v>
      </c>
      <c r="E235" s="151">
        <f>'Mise A Jour BDD'!$E$280</f>
        <v>0</v>
      </c>
      <c r="F235" s="115">
        <f>'Mise A Jour BDD'!$F$280</f>
        <v>0</v>
      </c>
      <c r="G235" s="151">
        <f>'Mise A Jour BDD'!$G$280</f>
        <v>0</v>
      </c>
      <c r="H235" s="115">
        <f>'Mise A Jour BDD'!$H$280</f>
        <v>0</v>
      </c>
      <c r="I235" s="7">
        <f>'Mise A Jour BDD'!$I$280</f>
        <v>0</v>
      </c>
      <c r="J235" s="117">
        <f>'Mise A Jour BDD'!$A$12*'Mise A Jour BDD'!$J$280</f>
        <v>378.37605000000002</v>
      </c>
      <c r="K235" s="121" t="str">
        <f>'Mise A Jour BDD'!$K$280</f>
        <v>Russie</v>
      </c>
      <c r="L235" s="9" t="str">
        <f>'Mise A Jour BDD'!$L$280</f>
        <v>RU</v>
      </c>
      <c r="M235" s="10" t="str">
        <f>'Mise A Jour BDD'!$M$280</f>
        <v>Saint-Pétersbourg</v>
      </c>
    </row>
    <row r="236" spans="1:13" ht="20.25" customHeight="1" x14ac:dyDescent="0.25">
      <c r="A236" s="5" t="str">
        <f>'Mise A Jour BDD'!$A$281</f>
        <v>Port d'Anvers</v>
      </c>
      <c r="B236" s="151">
        <f>'Mise A Jour BDD'!$B$281</f>
        <v>994</v>
      </c>
      <c r="C236" s="152">
        <f>'Mise A Jour BDD'!$C$281</f>
        <v>1119</v>
      </c>
      <c r="D236" s="115">
        <f>'Mise A Jour BDD'!$D$281</f>
        <v>1119</v>
      </c>
      <c r="E236" s="151">
        <f>'Mise A Jour BDD'!$E$281</f>
        <v>0</v>
      </c>
      <c r="F236" s="115">
        <f>'Mise A Jour BDD'!$F$281</f>
        <v>0</v>
      </c>
      <c r="G236" s="151">
        <f>'Mise A Jour BDD'!$G$281</f>
        <v>0</v>
      </c>
      <c r="H236" s="115">
        <f>'Mise A Jour BDD'!$H$281</f>
        <v>0</v>
      </c>
      <c r="I236" s="7">
        <f>'Mise A Jour BDD'!$I$281</f>
        <v>0</v>
      </c>
      <c r="J236" s="117">
        <f>'Mise A Jour BDD'!$A$12*'Mise A Jour BDD'!$J$281</f>
        <v>300.09134999999998</v>
      </c>
      <c r="K236" s="121" t="str">
        <f>'Mise A Jour BDD'!$K$281</f>
        <v>Russie</v>
      </c>
      <c r="L236" s="9" t="str">
        <f>'Mise A Jour BDD'!$L$281</f>
        <v>RU</v>
      </c>
      <c r="M236" s="10" t="str">
        <f>'Mise A Jour BDD'!$M$281</f>
        <v>UST'-Luga</v>
      </c>
    </row>
    <row r="237" spans="1:13" ht="20.25" customHeight="1" x14ac:dyDescent="0.25">
      <c r="A237" s="5" t="str">
        <f>'Mise A Jour BDD'!$A$282</f>
        <v>Port de Fos Sur Mer</v>
      </c>
      <c r="B237" s="151">
        <f>'Mise A Jour BDD'!$B$282</f>
        <v>1248</v>
      </c>
      <c r="C237" s="152">
        <f>'Mise A Jour BDD'!$C$282</f>
        <v>1698</v>
      </c>
      <c r="D237" s="115">
        <f>'Mise A Jour BDD'!$D$282</f>
        <v>1698</v>
      </c>
      <c r="E237" s="151">
        <f>'Mise A Jour BDD'!$E$282</f>
        <v>0</v>
      </c>
      <c r="F237" s="115">
        <f>'Mise A Jour BDD'!$F$282</f>
        <v>0</v>
      </c>
      <c r="G237" s="151">
        <f>'Mise A Jour BDD'!$G$282</f>
        <v>0</v>
      </c>
      <c r="H237" s="115">
        <f>'Mise A Jour BDD'!$H$282</f>
        <v>0</v>
      </c>
      <c r="I237" s="7">
        <f>'Mise A Jour BDD'!$I$282</f>
        <v>0</v>
      </c>
      <c r="J237" s="117">
        <f>'Mise A Jour BDD'!$A$12*'Mise A Jour BDD'!$J$282</f>
        <v>300.09134999999998</v>
      </c>
      <c r="K237" s="121" t="str">
        <f>'Mise A Jour BDD'!$K$282</f>
        <v>Russie</v>
      </c>
      <c r="L237" s="9" t="str">
        <f>'Mise A Jour BDD'!$L$282</f>
        <v>RU</v>
      </c>
      <c r="M237" s="10" t="str">
        <f>'Mise A Jour BDD'!$M$282</f>
        <v>UST'-Luga</v>
      </c>
    </row>
    <row r="238" spans="1:13" ht="20.25" customHeight="1" x14ac:dyDescent="0.25">
      <c r="A238" s="5" t="str">
        <f>'Mise A Jour BDD'!$A$283</f>
        <v>Port de Rotterdam</v>
      </c>
      <c r="B238" s="151">
        <f>'Mise A Jour BDD'!$B$283</f>
        <v>809</v>
      </c>
      <c r="C238" s="152">
        <f>'Mise A Jour BDD'!$C$283</f>
        <v>934</v>
      </c>
      <c r="D238" s="115">
        <f>'Mise A Jour BDD'!$D$283</f>
        <v>934</v>
      </c>
      <c r="E238" s="151">
        <f>'Mise A Jour BDD'!$E$283</f>
        <v>0</v>
      </c>
      <c r="F238" s="115">
        <f>'Mise A Jour BDD'!$F$283</f>
        <v>0</v>
      </c>
      <c r="G238" s="151">
        <f>'Mise A Jour BDD'!$G$283</f>
        <v>0</v>
      </c>
      <c r="H238" s="115">
        <f>'Mise A Jour BDD'!$H$283</f>
        <v>0</v>
      </c>
      <c r="I238" s="7">
        <f>'Mise A Jour BDD'!$I$283</f>
        <v>0</v>
      </c>
      <c r="J238" s="117">
        <f>'Mise A Jour BDD'!$A$12*'Mise A Jour BDD'!$J$283</f>
        <v>300.09134999999998</v>
      </c>
      <c r="K238" s="121" t="str">
        <f>'Mise A Jour BDD'!$K$283</f>
        <v>Russie</v>
      </c>
      <c r="L238" s="9" t="str">
        <f>'Mise A Jour BDD'!$L$283</f>
        <v>RU</v>
      </c>
      <c r="M238" s="10" t="str">
        <f>'Mise A Jour BDD'!$M$283</f>
        <v>UST'-Luga</v>
      </c>
    </row>
    <row r="239" spans="1:13" ht="20.25" customHeight="1" x14ac:dyDescent="0.25">
      <c r="A239" s="5" t="str">
        <f>'Mise A Jour BDD'!$A$284</f>
        <v>Port du Havre</v>
      </c>
      <c r="B239" s="151">
        <f>'Mise A Jour BDD'!$B$284</f>
        <v>924</v>
      </c>
      <c r="C239" s="152">
        <f>'Mise A Jour BDD'!$C$284</f>
        <v>1074</v>
      </c>
      <c r="D239" s="115">
        <f>'Mise A Jour BDD'!$D$284</f>
        <v>1074</v>
      </c>
      <c r="E239" s="151">
        <f>'Mise A Jour BDD'!$E$284</f>
        <v>0</v>
      </c>
      <c r="F239" s="115">
        <f>'Mise A Jour BDD'!$F$284</f>
        <v>0</v>
      </c>
      <c r="G239" s="151">
        <f>'Mise A Jour BDD'!$G$284</f>
        <v>0</v>
      </c>
      <c r="H239" s="115">
        <f>'Mise A Jour BDD'!$H$284</f>
        <v>0</v>
      </c>
      <c r="I239" s="7">
        <f>'Mise A Jour BDD'!$I$284</f>
        <v>0</v>
      </c>
      <c r="J239" s="117">
        <f>'Mise A Jour BDD'!$A$12*'Mise A Jour BDD'!$J$284</f>
        <v>300.09134999999998</v>
      </c>
      <c r="K239" s="121" t="str">
        <f>'Mise A Jour BDD'!$K$284</f>
        <v>Russie</v>
      </c>
      <c r="L239" s="9" t="str">
        <f>'Mise A Jour BDD'!$L$284</f>
        <v>RU</v>
      </c>
      <c r="M239" s="10" t="str">
        <f>'Mise A Jour BDD'!$M$284</f>
        <v>UST'-Luga</v>
      </c>
    </row>
    <row r="240" spans="1:13" ht="20.25" customHeight="1" x14ac:dyDescent="0.25">
      <c r="A240" s="5" t="str">
        <f>'Mise A Jour BDD'!$A$285</f>
        <v>Port d'Anvers</v>
      </c>
      <c r="B240" s="130">
        <f>'Mise A Jour BDD'!$A$12*'Mise A Jour BDD'!$B$285</f>
        <v>1509.1550500000001</v>
      </c>
      <c r="C240" s="150">
        <f>'Mise A Jour BDD'!$A$12*'Mise A Jour BDD'!$C$285</f>
        <v>2382.4643700000001</v>
      </c>
      <c r="D240" s="117">
        <f>'Mise A Jour BDD'!$A$12*'Mise A Jour BDD'!$D$285</f>
        <v>2382.4643700000001</v>
      </c>
      <c r="E240" s="130">
        <f>'Mise A Jour BDD'!$A$12*'Mise A Jour BDD'!$E$285</f>
        <v>0</v>
      </c>
      <c r="F240" s="117">
        <f>'Mise A Jour BDD'!$A$12*'Mise A Jour BDD'!$F$285</f>
        <v>0</v>
      </c>
      <c r="G240" s="130">
        <f>'Mise A Jour BDD'!$A$12*'Mise A Jour BDD'!$G$285</f>
        <v>0</v>
      </c>
      <c r="H240" s="117">
        <f>'Mise A Jour BDD'!$A$12*'Mise A Jour BDD'!$H$285</f>
        <v>0</v>
      </c>
      <c r="I240" s="7">
        <f>'Mise A Jour BDD'!$I$285</f>
        <v>0</v>
      </c>
      <c r="J240" s="117">
        <f>'Mise A Jour BDD'!$A$12*'Mise A Jour BDD'!$J$285</f>
        <v>239.20325</v>
      </c>
      <c r="K240" s="121" t="str">
        <f>'Mise A Jour BDD'!$K$285</f>
        <v>Russie</v>
      </c>
      <c r="L240" s="9" t="str">
        <f>'Mise A Jour BDD'!$L$285</f>
        <v>RU</v>
      </c>
      <c r="M240" s="10" t="str">
        <f>'Mise A Jour BDD'!$M$285</f>
        <v>Vladivostock</v>
      </c>
    </row>
    <row r="241" spans="1:13" ht="20.25" customHeight="1" x14ac:dyDescent="0.25">
      <c r="A241" s="5" t="str">
        <f>'Mise A Jour BDD'!$A$286</f>
        <v>Port de Fos Sur Mer</v>
      </c>
      <c r="B241" s="130">
        <f>'Mise A Jour BDD'!$A$12*'Mise A Jour BDD'!$B$286</f>
        <v>1298.6561899999999</v>
      </c>
      <c r="C241" s="150">
        <f>'Mise A Jour BDD'!$A$12*'Mise A Jour BDD'!$C$286</f>
        <v>2132.8231599999999</v>
      </c>
      <c r="D241" s="117">
        <f>'Mise A Jour BDD'!$A$12*'Mise A Jour BDD'!$D$286</f>
        <v>2132.8231599999999</v>
      </c>
      <c r="E241" s="130">
        <f>'Mise A Jour BDD'!$A$12*'Mise A Jour BDD'!$E$286</f>
        <v>0</v>
      </c>
      <c r="F241" s="117">
        <f>'Mise A Jour BDD'!$A$12*'Mise A Jour BDD'!$F$286</f>
        <v>0</v>
      </c>
      <c r="G241" s="130">
        <f>'Mise A Jour BDD'!$A$12*'Mise A Jour BDD'!$G$286</f>
        <v>0</v>
      </c>
      <c r="H241" s="117">
        <f>'Mise A Jour BDD'!$A$12*'Mise A Jour BDD'!$H$286</f>
        <v>0</v>
      </c>
      <c r="I241" s="7">
        <f>'Mise A Jour BDD'!$I$286</f>
        <v>0</v>
      </c>
      <c r="J241" s="117">
        <f>'Mise A Jour BDD'!$A$12*'Mise A Jour BDD'!$J$286</f>
        <v>239.20325</v>
      </c>
      <c r="K241" s="121" t="str">
        <f>'Mise A Jour BDD'!$K$286</f>
        <v>Russie</v>
      </c>
      <c r="L241" s="9" t="str">
        <f>'Mise A Jour BDD'!$L$286</f>
        <v>RU</v>
      </c>
      <c r="M241" s="10" t="str">
        <f>'Mise A Jour BDD'!$M$286</f>
        <v>Vladivostock</v>
      </c>
    </row>
    <row r="242" spans="1:13" ht="20.25" customHeight="1" x14ac:dyDescent="0.25">
      <c r="A242" s="5" t="str">
        <f>'Mise A Jour BDD'!$A$287</f>
        <v>Port de Rotterdam</v>
      </c>
      <c r="B242" s="130">
        <f>'Mise A Jour BDD'!$A$12*'Mise A Jour BDD'!$B$287</f>
        <v>1523.9421600000001</v>
      </c>
      <c r="C242" s="150">
        <f>'Mise A Jour BDD'!$A$12*'Mise A Jour BDD'!$C$287</f>
        <v>2397.2514799999999</v>
      </c>
      <c r="D242" s="117">
        <f>'Mise A Jour BDD'!$A$12*'Mise A Jour BDD'!$D$287</f>
        <v>2397.2514799999999</v>
      </c>
      <c r="E242" s="130">
        <f>'Mise A Jour BDD'!$A$12*'Mise A Jour BDD'!$E$287</f>
        <v>0</v>
      </c>
      <c r="F242" s="117">
        <f>'Mise A Jour BDD'!$A$12*'Mise A Jour BDD'!$F$287</f>
        <v>0</v>
      </c>
      <c r="G242" s="130">
        <f>'Mise A Jour BDD'!$A$12*'Mise A Jour BDD'!$G$287</f>
        <v>0</v>
      </c>
      <c r="H242" s="117">
        <f>'Mise A Jour BDD'!$A$12*'Mise A Jour BDD'!$H$287</f>
        <v>0</v>
      </c>
      <c r="I242" s="7">
        <f>'Mise A Jour BDD'!$I$287</f>
        <v>0</v>
      </c>
      <c r="J242" s="117">
        <f>'Mise A Jour BDD'!$A$12*'Mise A Jour BDD'!$J$287</f>
        <v>239.20325</v>
      </c>
      <c r="K242" s="121" t="str">
        <f>'Mise A Jour BDD'!$K$287</f>
        <v>Russie</v>
      </c>
      <c r="L242" s="9" t="str">
        <f>'Mise A Jour BDD'!$L$287</f>
        <v>RU</v>
      </c>
      <c r="M242" s="10" t="str">
        <f>'Mise A Jour BDD'!$M$287</f>
        <v>Vladivostock</v>
      </c>
    </row>
    <row r="243" spans="1:13" ht="20.25" customHeight="1" x14ac:dyDescent="0.25">
      <c r="A243" s="5" t="str">
        <f>'Mise A Jour BDD'!$A$288</f>
        <v>Port du Havre</v>
      </c>
      <c r="B243" s="130">
        <f>'Mise A Jour BDD'!$A$12*'Mise A Jour BDD'!$B$288</f>
        <v>1514.3740299999999</v>
      </c>
      <c r="C243" s="150">
        <f>'Mise A Jour BDD'!$A$12*'Mise A Jour BDD'!$C$288</f>
        <v>2386.8135200000002</v>
      </c>
      <c r="D243" s="117">
        <f>'Mise A Jour BDD'!$A$12*'Mise A Jour BDD'!$D$288</f>
        <v>2386.8135200000002</v>
      </c>
      <c r="E243" s="130">
        <f>'Mise A Jour BDD'!$A$12*'Mise A Jour BDD'!$E$288</f>
        <v>0</v>
      </c>
      <c r="F243" s="117">
        <f>'Mise A Jour BDD'!$A$12*'Mise A Jour BDD'!$F$288</f>
        <v>0</v>
      </c>
      <c r="G243" s="130">
        <f>'Mise A Jour BDD'!$A$12*'Mise A Jour BDD'!$G$288</f>
        <v>0</v>
      </c>
      <c r="H243" s="117">
        <f>'Mise A Jour BDD'!$A$12*'Mise A Jour BDD'!$H$288</f>
        <v>0</v>
      </c>
      <c r="I243" s="7">
        <f>'Mise A Jour BDD'!$I$288</f>
        <v>0</v>
      </c>
      <c r="J243" s="117">
        <f>'Mise A Jour BDD'!$A$12*'Mise A Jour BDD'!$J$288</f>
        <v>239.20325</v>
      </c>
      <c r="K243" s="121" t="str">
        <f>'Mise A Jour BDD'!$K$288</f>
        <v>Russie</v>
      </c>
      <c r="L243" s="9" t="str">
        <f>'Mise A Jour BDD'!$L$288</f>
        <v>RU</v>
      </c>
      <c r="M243" s="10" t="str">
        <f>'Mise A Jour BDD'!$M$288</f>
        <v>Vladivostock</v>
      </c>
    </row>
    <row r="244" spans="1:13" ht="20.25" customHeight="1" x14ac:dyDescent="0.25">
      <c r="A244" s="5" t="str">
        <f>'Mise A Jour BDD'!$A$289</f>
        <v>Port d'Anvers</v>
      </c>
      <c r="B244" s="130">
        <f>'Mise A Jour BDD'!$A$12*'Mise A Jour BDD'!$B$289</f>
        <v>1509.1550500000001</v>
      </c>
      <c r="C244" s="150">
        <f>'Mise A Jour BDD'!$A$12*'Mise A Jour BDD'!$C$289</f>
        <v>2382.4643700000001</v>
      </c>
      <c r="D244" s="117">
        <f>'Mise A Jour BDD'!$A$12*'Mise A Jour BDD'!$D$289</f>
        <v>2382.4643700000001</v>
      </c>
      <c r="E244" s="130">
        <f>'Mise A Jour BDD'!$A$12*'Mise A Jour BDD'!$E$289</f>
        <v>0</v>
      </c>
      <c r="F244" s="117">
        <f>'Mise A Jour BDD'!$A$12*'Mise A Jour BDD'!$F$289</f>
        <v>0</v>
      </c>
      <c r="G244" s="130">
        <f>'Mise A Jour BDD'!$A$12*'Mise A Jour BDD'!$G$289</f>
        <v>0</v>
      </c>
      <c r="H244" s="117">
        <f>'Mise A Jour BDD'!$A$12*'Mise A Jour BDD'!$H$289</f>
        <v>0</v>
      </c>
      <c r="I244" s="7">
        <f>'Mise A Jour BDD'!$I$289</f>
        <v>0</v>
      </c>
      <c r="J244" s="117">
        <f>'Mise A Jour BDD'!$A$12*'Mise A Jour BDD'!$J$289</f>
        <v>234.85409999999999</v>
      </c>
      <c r="K244" s="121" t="str">
        <f>'Mise A Jour BDD'!$K$289</f>
        <v>Russie</v>
      </c>
      <c r="L244" s="9" t="str">
        <f>'Mise A Jour BDD'!$L$289</f>
        <v>RU</v>
      </c>
      <c r="M244" s="10" t="str">
        <f>'Mise A Jour BDD'!$M$289</f>
        <v>Vostochny</v>
      </c>
    </row>
    <row r="245" spans="1:13" ht="20.25" customHeight="1" x14ac:dyDescent="0.25">
      <c r="A245" s="5" t="str">
        <f>'Mise A Jour BDD'!$A$290</f>
        <v>Port de Fos Sur Mer</v>
      </c>
      <c r="B245" s="130">
        <f>'Mise A Jour BDD'!$A$12*'Mise A Jour BDD'!$B$290</f>
        <v>1298.6561899999999</v>
      </c>
      <c r="C245" s="150">
        <f>'Mise A Jour BDD'!$A$12*'Mise A Jour BDD'!$C$290</f>
        <v>2132.8231599999999</v>
      </c>
      <c r="D245" s="117">
        <f>'Mise A Jour BDD'!$A$12*'Mise A Jour BDD'!$D$290</f>
        <v>2132.8231599999999</v>
      </c>
      <c r="E245" s="130">
        <f>'Mise A Jour BDD'!$A$12*'Mise A Jour BDD'!$E$290</f>
        <v>0</v>
      </c>
      <c r="F245" s="117">
        <f>'Mise A Jour BDD'!$A$12*'Mise A Jour BDD'!$F$290</f>
        <v>0</v>
      </c>
      <c r="G245" s="130">
        <f>'Mise A Jour BDD'!$A$12*'Mise A Jour BDD'!$G$290</f>
        <v>0</v>
      </c>
      <c r="H245" s="117">
        <f>'Mise A Jour BDD'!$A$12*'Mise A Jour BDD'!$H$290</f>
        <v>0</v>
      </c>
      <c r="I245" s="7">
        <f>'Mise A Jour BDD'!$I$290</f>
        <v>0</v>
      </c>
      <c r="J245" s="117">
        <f>'Mise A Jour BDD'!$A$12*'Mise A Jour BDD'!$J$290</f>
        <v>234.85409999999999</v>
      </c>
      <c r="K245" s="121" t="str">
        <f>'Mise A Jour BDD'!$K$290</f>
        <v>Russie</v>
      </c>
      <c r="L245" s="9" t="str">
        <f>'Mise A Jour BDD'!$L$290</f>
        <v>RU</v>
      </c>
      <c r="M245" s="10" t="str">
        <f>'Mise A Jour BDD'!$M$290</f>
        <v>Vostochny</v>
      </c>
    </row>
    <row r="246" spans="1:13" ht="20.25" customHeight="1" x14ac:dyDescent="0.25">
      <c r="A246" s="5" t="str">
        <f>'Mise A Jour BDD'!$A$291</f>
        <v>Port de Rotterdam</v>
      </c>
      <c r="B246" s="130">
        <f>'Mise A Jour BDD'!$A$12*'Mise A Jour BDD'!$B$291</f>
        <v>1523.9421600000001</v>
      </c>
      <c r="C246" s="150">
        <f>'Mise A Jour BDD'!$A$12*'Mise A Jour BDD'!$C$291</f>
        <v>2397.2514799999999</v>
      </c>
      <c r="D246" s="117">
        <f>'Mise A Jour BDD'!$A$12*'Mise A Jour BDD'!$D$291</f>
        <v>2397.2514799999999</v>
      </c>
      <c r="E246" s="130">
        <f>'Mise A Jour BDD'!$A$12*'Mise A Jour BDD'!$E$291</f>
        <v>0</v>
      </c>
      <c r="F246" s="117">
        <f>'Mise A Jour BDD'!$A$12*'Mise A Jour BDD'!$F$291</f>
        <v>0</v>
      </c>
      <c r="G246" s="130">
        <f>'Mise A Jour BDD'!$A$12*'Mise A Jour BDD'!$G$291</f>
        <v>0</v>
      </c>
      <c r="H246" s="117">
        <f>'Mise A Jour BDD'!$A$12*'Mise A Jour BDD'!$H$291</f>
        <v>0</v>
      </c>
      <c r="I246" s="7">
        <f>'Mise A Jour BDD'!$I$291</f>
        <v>0</v>
      </c>
      <c r="J246" s="117">
        <f>'Mise A Jour BDD'!$A$12*'Mise A Jour BDD'!$J$291</f>
        <v>234.85409999999999</v>
      </c>
      <c r="K246" s="121" t="str">
        <f>'Mise A Jour BDD'!$K$291</f>
        <v>Russie</v>
      </c>
      <c r="L246" s="9" t="str">
        <f>'Mise A Jour BDD'!$L$291</f>
        <v>RU</v>
      </c>
      <c r="M246" s="10" t="str">
        <f>'Mise A Jour BDD'!$M$291</f>
        <v>Vostochny</v>
      </c>
    </row>
    <row r="247" spans="1:13" ht="20.25" customHeight="1" x14ac:dyDescent="0.25">
      <c r="A247" s="5" t="str">
        <f>'Mise A Jour BDD'!$A$292</f>
        <v>Port du Havre</v>
      </c>
      <c r="B247" s="130">
        <f>'Mise A Jour BDD'!$A$12*'Mise A Jour BDD'!$B$292</f>
        <v>1514.3740299999999</v>
      </c>
      <c r="C247" s="150">
        <f>'Mise A Jour BDD'!$A$12*'Mise A Jour BDD'!$C$292</f>
        <v>2386.8135200000002</v>
      </c>
      <c r="D247" s="117">
        <f>'Mise A Jour BDD'!$A$12*'Mise A Jour BDD'!$D$292</f>
        <v>2386.8135200000002</v>
      </c>
      <c r="E247" s="130">
        <f>'Mise A Jour BDD'!$A$12*'Mise A Jour BDD'!$E$292</f>
        <v>0</v>
      </c>
      <c r="F247" s="117">
        <f>'Mise A Jour BDD'!$A$12*'Mise A Jour BDD'!$F$292</f>
        <v>0</v>
      </c>
      <c r="G247" s="130">
        <f>'Mise A Jour BDD'!$A$12*'Mise A Jour BDD'!$G$292</f>
        <v>0</v>
      </c>
      <c r="H247" s="117">
        <f>'Mise A Jour BDD'!$A$12*'Mise A Jour BDD'!$H$292</f>
        <v>0</v>
      </c>
      <c r="I247" s="7">
        <f>'Mise A Jour BDD'!$I$292</f>
        <v>0</v>
      </c>
      <c r="J247" s="117">
        <f>'Mise A Jour BDD'!$A$12*'Mise A Jour BDD'!$J$292</f>
        <v>234.85409999999999</v>
      </c>
      <c r="K247" s="121" t="str">
        <f>'Mise A Jour BDD'!$K$292</f>
        <v>Russie</v>
      </c>
      <c r="L247" s="9" t="str">
        <f>'Mise A Jour BDD'!$L$292</f>
        <v>RU</v>
      </c>
      <c r="M247" s="10" t="str">
        <f>'Mise A Jour BDD'!$M$292</f>
        <v>Vostochny</v>
      </c>
    </row>
    <row r="248" spans="1:13" ht="20.25" customHeight="1" x14ac:dyDescent="0.25">
      <c r="A248" s="5" t="str">
        <f>'Mise A Jour BDD'!$A$293</f>
        <v>Port d'Anvers</v>
      </c>
      <c r="B248" s="130">
        <f>'Mise A Jour BDD'!$A$12*'Mise A Jour BDD'!$B$293</f>
        <v>744.57447999999999</v>
      </c>
      <c r="C248" s="150">
        <f>'Mise A Jour BDD'!$A$12*'Mise A Jour BDD'!$C$293</f>
        <v>961.16215</v>
      </c>
      <c r="D248" s="117">
        <f>'Mise A Jour BDD'!$A$12*'Mise A Jour BDD'!$D$293</f>
        <v>1613.5346500000001</v>
      </c>
      <c r="E248" s="130">
        <f>'Mise A Jour BDD'!$A$12*'Mise A Jour BDD'!$E$293</f>
        <v>0</v>
      </c>
      <c r="F248" s="117">
        <f>'Mise A Jour BDD'!$A$12*'Mise A Jour BDD'!$F$293</f>
        <v>0</v>
      </c>
      <c r="G248" s="130">
        <f>'Mise A Jour BDD'!$A$12*'Mise A Jour BDD'!$G$293</f>
        <v>0</v>
      </c>
      <c r="H248" s="117">
        <f>'Mise A Jour BDD'!$A$12*'Mise A Jour BDD'!$H$293</f>
        <v>0</v>
      </c>
      <c r="I248" s="7">
        <f>'Mise A Jour BDD'!$I$293</f>
        <v>0</v>
      </c>
      <c r="J248" s="119">
        <f>'Mise A Jour BDD'!$A$28*'Mise A Jour BDD'!$J$293</f>
        <v>188.5</v>
      </c>
      <c r="K248" s="121" t="str">
        <f>'Mise A Jour BDD'!$K$293</f>
        <v>Singapour</v>
      </c>
      <c r="L248" s="9" t="str">
        <f>'Mise A Jour BDD'!$L$293</f>
        <v>SG</v>
      </c>
      <c r="M248" s="10" t="str">
        <f>'Mise A Jour BDD'!$M$293</f>
        <v>Singapour</v>
      </c>
    </row>
    <row r="249" spans="1:13" ht="20.25" customHeight="1" x14ac:dyDescent="0.25">
      <c r="A249" s="5" t="str">
        <f>'Mise A Jour BDD'!$A$294</f>
        <v>Port de Fos Sur Mer</v>
      </c>
      <c r="B249" s="130">
        <f>'Mise A Jour BDD'!$A$12*'Mise A Jour BDD'!$B$294</f>
        <v>668.02944000000002</v>
      </c>
      <c r="C249" s="150">
        <f>'Mise A Jour BDD'!$A$12*'Mise A Jour BDD'!$C$294</f>
        <v>826.33849999999995</v>
      </c>
      <c r="D249" s="117">
        <f>'Mise A Jour BDD'!$A$12*'Mise A Jour BDD'!$D$294</f>
        <v>826.33849999999995</v>
      </c>
      <c r="E249" s="130">
        <f>'Mise A Jour BDD'!$A$12*'Mise A Jour BDD'!$E$294</f>
        <v>0</v>
      </c>
      <c r="F249" s="117">
        <f>'Mise A Jour BDD'!$A$12*'Mise A Jour BDD'!$F$294</f>
        <v>0</v>
      </c>
      <c r="G249" s="130">
        <f>'Mise A Jour BDD'!$A$12*'Mise A Jour BDD'!$G$294</f>
        <v>0</v>
      </c>
      <c r="H249" s="117">
        <f>'Mise A Jour BDD'!$A$12*'Mise A Jour BDD'!$H$294</f>
        <v>0</v>
      </c>
      <c r="I249" s="7">
        <f>'Mise A Jour BDD'!$I$294</f>
        <v>0</v>
      </c>
      <c r="J249" s="119">
        <f>'Mise A Jour BDD'!$A$28*'Mise A Jour BDD'!$J$294</f>
        <v>188.5</v>
      </c>
      <c r="K249" s="121" t="str">
        <f>'Mise A Jour BDD'!$K$294</f>
        <v>Singapour</v>
      </c>
      <c r="L249" s="9" t="str">
        <f>'Mise A Jour BDD'!$L$294</f>
        <v>SG</v>
      </c>
      <c r="M249" s="10" t="str">
        <f>'Mise A Jour BDD'!$M$294</f>
        <v>Singapour</v>
      </c>
    </row>
    <row r="250" spans="1:13" ht="20.25" customHeight="1" x14ac:dyDescent="0.25">
      <c r="A250" s="5" t="str">
        <f>'Mise A Jour BDD'!$A$295</f>
        <v>Port de Rotterdam</v>
      </c>
      <c r="B250" s="130">
        <f>'Mise A Jour BDD'!$A$12*'Mise A Jour BDD'!$B$295</f>
        <v>759.36158999999998</v>
      </c>
      <c r="C250" s="150">
        <f>'Mise A Jour BDD'!$A$12*'Mise A Jour BDD'!$C$295</f>
        <v>975.94925999999998</v>
      </c>
      <c r="D250" s="117">
        <f>'Mise A Jour BDD'!$A$12*'Mise A Jour BDD'!$D$295</f>
        <v>975.94925999999998</v>
      </c>
      <c r="E250" s="130">
        <f>'Mise A Jour BDD'!$A$12*'Mise A Jour BDD'!$E$295</f>
        <v>0</v>
      </c>
      <c r="F250" s="117">
        <f>'Mise A Jour BDD'!$A$12*'Mise A Jour BDD'!$F$295</f>
        <v>0</v>
      </c>
      <c r="G250" s="130">
        <f>'Mise A Jour BDD'!$A$12*'Mise A Jour BDD'!$G$295</f>
        <v>0</v>
      </c>
      <c r="H250" s="117">
        <f>'Mise A Jour BDD'!$A$12*'Mise A Jour BDD'!$H$295</f>
        <v>0</v>
      </c>
      <c r="I250" s="7">
        <f>'Mise A Jour BDD'!$I$295</f>
        <v>0</v>
      </c>
      <c r="J250" s="119">
        <f>'Mise A Jour BDD'!$A$28*'Mise A Jour BDD'!$J$295</f>
        <v>188.5</v>
      </c>
      <c r="K250" s="121" t="str">
        <f>'Mise A Jour BDD'!$K$295</f>
        <v>Singapour</v>
      </c>
      <c r="L250" s="9" t="str">
        <f>'Mise A Jour BDD'!$L$295</f>
        <v>SG</v>
      </c>
      <c r="M250" s="10" t="str">
        <f>'Mise A Jour BDD'!$M$295</f>
        <v>Singapour</v>
      </c>
    </row>
    <row r="251" spans="1:13" ht="20.25" customHeight="1" x14ac:dyDescent="0.25">
      <c r="A251" s="5" t="str">
        <f>'Mise A Jour BDD'!$A$296</f>
        <v>Port du Havre</v>
      </c>
      <c r="B251" s="130">
        <f>'Mise A Jour BDD'!$A$12*'Mise A Jour BDD'!$B$296</f>
        <v>748.92363</v>
      </c>
      <c r="C251" s="150">
        <f>'Mise A Jour BDD'!$A$12*'Mise A Jour BDD'!$C$296</f>
        <v>966.38112999999998</v>
      </c>
      <c r="D251" s="117">
        <f>'Mise A Jour BDD'!$A$12*'Mise A Jour BDD'!$D$296</f>
        <v>966.38112999999998</v>
      </c>
      <c r="E251" s="130">
        <f>'Mise A Jour BDD'!$A$12*'Mise A Jour BDD'!$E$296</f>
        <v>0</v>
      </c>
      <c r="F251" s="117">
        <f>'Mise A Jour BDD'!$A$12*'Mise A Jour BDD'!$F$296</f>
        <v>0</v>
      </c>
      <c r="G251" s="130">
        <f>'Mise A Jour BDD'!$A$12*'Mise A Jour BDD'!$G$296</f>
        <v>0</v>
      </c>
      <c r="H251" s="117">
        <f>'Mise A Jour BDD'!$A$12*'Mise A Jour BDD'!$H$296</f>
        <v>0</v>
      </c>
      <c r="I251" s="7">
        <f>'Mise A Jour BDD'!$I$296</f>
        <v>0</v>
      </c>
      <c r="J251" s="119">
        <f>'Mise A Jour BDD'!$A$28*'Mise A Jour BDD'!$J$296</f>
        <v>188.5</v>
      </c>
      <c r="K251" s="121" t="str">
        <f>'Mise A Jour BDD'!$K$296</f>
        <v>Singapour</v>
      </c>
      <c r="L251" s="9" t="str">
        <f>'Mise A Jour BDD'!$L$296</f>
        <v>SG</v>
      </c>
      <c r="M251" s="10" t="str">
        <f>'Mise A Jour BDD'!$M$296</f>
        <v>Singapour</v>
      </c>
    </row>
    <row r="252" spans="1:13" ht="20.25" customHeight="1" x14ac:dyDescent="0.25">
      <c r="A252" s="5" t="str">
        <f>'Mise A Jour BDD'!$A$297</f>
        <v>Port d'Anvers</v>
      </c>
      <c r="B252" s="130">
        <f>'Mise A Jour BDD'!$A$12*'Mise A Jour BDD'!$B$297</f>
        <v>973.33977000000004</v>
      </c>
      <c r="C252" s="150">
        <f>'Mise A Jour BDD'!$A$12*'Mise A Jour BDD'!$C$297</f>
        <v>1352.58565</v>
      </c>
      <c r="D252" s="117">
        <f>'Mise A Jour BDD'!$A$12*'Mise A Jour BDD'!$D$297</f>
        <v>2004.9581499999999</v>
      </c>
      <c r="E252" s="130">
        <f>'Mise A Jour BDD'!$A$12*'Mise A Jour BDD'!$E$297</f>
        <v>0</v>
      </c>
      <c r="F252" s="117">
        <f>'Mise A Jour BDD'!$A$12*'Mise A Jour BDD'!$F$297</f>
        <v>0</v>
      </c>
      <c r="G252" s="130">
        <f>'Mise A Jour BDD'!$A$12*'Mise A Jour BDD'!$G$297</f>
        <v>0</v>
      </c>
      <c r="H252" s="117">
        <f>'Mise A Jour BDD'!$A$12*'Mise A Jour BDD'!$H$297</f>
        <v>0</v>
      </c>
      <c r="I252" s="7">
        <f>'Mise A Jour BDD'!$I$297</f>
        <v>0</v>
      </c>
      <c r="J252" s="119">
        <f>'Mise A Jour BDD'!$A$36*'Mise A Jour BDD'!$J$297</f>
        <v>189</v>
      </c>
      <c r="K252" s="121" t="str">
        <f>'Mise A Jour BDD'!$K$297</f>
        <v>Taiwan</v>
      </c>
      <c r="L252" s="9" t="str">
        <f>'Mise A Jour BDD'!$L$297</f>
        <v>TW</v>
      </c>
      <c r="M252" s="10" t="str">
        <f>'Mise A Jour BDD'!$M$297</f>
        <v>Taichung</v>
      </c>
    </row>
    <row r="253" spans="1:13" ht="20.25" customHeight="1" x14ac:dyDescent="0.25">
      <c r="A253" s="5" t="str">
        <f>'Mise A Jour BDD'!$A$298</f>
        <v>Port de Fos Sur Mer</v>
      </c>
      <c r="B253" s="130">
        <f>'Mise A Jour BDD'!$A$12*'Mise A Jour BDD'!$B$298</f>
        <v>744.57447999999999</v>
      </c>
      <c r="C253" s="150">
        <f>'Mise A Jour BDD'!$A$12*'Mise A Jour BDD'!$C$298</f>
        <v>868.96016999999995</v>
      </c>
      <c r="D253" s="117">
        <f>'Mise A Jour BDD'!$A$12*'Mise A Jour BDD'!$D$298</f>
        <v>892.44557999999995</v>
      </c>
      <c r="E253" s="130">
        <f>'Mise A Jour BDD'!$A$12*'Mise A Jour BDD'!$E$298</f>
        <v>0</v>
      </c>
      <c r="F253" s="117">
        <f>'Mise A Jour BDD'!$A$12*'Mise A Jour BDD'!$F$298</f>
        <v>0</v>
      </c>
      <c r="G253" s="130">
        <f>'Mise A Jour BDD'!$A$12*'Mise A Jour BDD'!$G$298</f>
        <v>0</v>
      </c>
      <c r="H253" s="117">
        <f>'Mise A Jour BDD'!$A$12*'Mise A Jour BDD'!$H$298</f>
        <v>0</v>
      </c>
      <c r="I253" s="7">
        <f>'Mise A Jour BDD'!$I$298</f>
        <v>0</v>
      </c>
      <c r="J253" s="119">
        <f>'Mise A Jour BDD'!$A$36*'Mise A Jour BDD'!$J$298</f>
        <v>189</v>
      </c>
      <c r="K253" s="121" t="str">
        <f>'Mise A Jour BDD'!$K$298</f>
        <v>Taiwan</v>
      </c>
      <c r="L253" s="9" t="str">
        <f>'Mise A Jour BDD'!$L$298</f>
        <v>TW</v>
      </c>
      <c r="M253" s="10" t="str">
        <f>'Mise A Jour BDD'!$M$298</f>
        <v>Taichung</v>
      </c>
    </row>
    <row r="254" spans="1:13" ht="20.25" customHeight="1" x14ac:dyDescent="0.25">
      <c r="A254" s="5" t="str">
        <f>'Mise A Jour BDD'!$A$299</f>
        <v>Port de Rotterdam</v>
      </c>
      <c r="B254" s="130">
        <f>'Mise A Jour BDD'!$A$12*'Mise A Jour BDD'!$B$299</f>
        <v>988.12688000000003</v>
      </c>
      <c r="C254" s="150">
        <f>'Mise A Jour BDD'!$A$12*'Mise A Jour BDD'!$C$299</f>
        <v>1367.37276</v>
      </c>
      <c r="D254" s="117">
        <f>'Mise A Jour BDD'!$A$12*'Mise A Jour BDD'!$D$299</f>
        <v>1367.37276</v>
      </c>
      <c r="E254" s="130">
        <f>'Mise A Jour BDD'!$A$12*'Mise A Jour BDD'!$E$299</f>
        <v>0</v>
      </c>
      <c r="F254" s="117">
        <f>'Mise A Jour BDD'!$A$12*'Mise A Jour BDD'!$F$299</f>
        <v>0</v>
      </c>
      <c r="G254" s="130">
        <f>'Mise A Jour BDD'!$A$12*'Mise A Jour BDD'!$G$299</f>
        <v>0</v>
      </c>
      <c r="H254" s="117">
        <f>'Mise A Jour BDD'!$A$12*'Mise A Jour BDD'!$H$299</f>
        <v>0</v>
      </c>
      <c r="I254" s="7">
        <f>'Mise A Jour BDD'!$I$299</f>
        <v>0</v>
      </c>
      <c r="J254" s="119">
        <f>'Mise A Jour BDD'!$A$36*'Mise A Jour BDD'!$J$299</f>
        <v>189</v>
      </c>
      <c r="K254" s="121" t="str">
        <f>'Mise A Jour BDD'!$K$299</f>
        <v>Taiwan</v>
      </c>
      <c r="L254" s="9" t="str">
        <f>'Mise A Jour BDD'!$L$299</f>
        <v>TW</v>
      </c>
      <c r="M254" s="10" t="str">
        <f>'Mise A Jour BDD'!$M$299</f>
        <v>Taichung</v>
      </c>
    </row>
    <row r="255" spans="1:13" ht="20.25" customHeight="1" x14ac:dyDescent="0.25">
      <c r="A255" s="5" t="str">
        <f>'Mise A Jour BDD'!$A$300</f>
        <v>Port du Havre</v>
      </c>
      <c r="B255" s="130">
        <f>'Mise A Jour BDD'!$A$12*'Mise A Jour BDD'!$B$300</f>
        <v>978.55875000000003</v>
      </c>
      <c r="C255" s="150">
        <f>'Mise A Jour BDD'!$A$12*'Mise A Jour BDD'!$C$300</f>
        <v>1357.8046300000001</v>
      </c>
      <c r="D255" s="117">
        <f>'Mise A Jour BDD'!$A$12*'Mise A Jour BDD'!$D$300</f>
        <v>1357.8046300000001</v>
      </c>
      <c r="E255" s="130">
        <f>'Mise A Jour BDD'!$A$12*'Mise A Jour BDD'!$E$300</f>
        <v>0</v>
      </c>
      <c r="F255" s="117">
        <f>'Mise A Jour BDD'!$A$12*'Mise A Jour BDD'!$F$300</f>
        <v>0</v>
      </c>
      <c r="G255" s="130">
        <f>'Mise A Jour BDD'!$A$12*'Mise A Jour BDD'!$G$300</f>
        <v>0</v>
      </c>
      <c r="H255" s="117">
        <f>'Mise A Jour BDD'!$A$12*'Mise A Jour BDD'!$H$300</f>
        <v>0</v>
      </c>
      <c r="I255" s="7">
        <f>'Mise A Jour BDD'!$I$300</f>
        <v>0</v>
      </c>
      <c r="J255" s="119">
        <f>'Mise A Jour BDD'!$A$36*'Mise A Jour BDD'!$J$300</f>
        <v>189</v>
      </c>
      <c r="K255" s="121" t="str">
        <f>'Mise A Jour BDD'!$K$300</f>
        <v>Taiwan</v>
      </c>
      <c r="L255" s="9" t="str">
        <f>'Mise A Jour BDD'!$L$300</f>
        <v>TW</v>
      </c>
      <c r="M255" s="10" t="str">
        <f>'Mise A Jour BDD'!$M$300</f>
        <v>Taichung</v>
      </c>
    </row>
    <row r="256" spans="1:13" ht="20.25" customHeight="1" x14ac:dyDescent="0.25">
      <c r="A256" s="5" t="str">
        <f>'Mise A Jour BDD'!$A$301</f>
        <v>Port d'Anvers</v>
      </c>
      <c r="B256" s="130">
        <f>'Mise A Jour BDD'!$A$12*'Mise A Jour BDD'!$B$301</f>
        <v>1435.2194999999999</v>
      </c>
      <c r="C256" s="150">
        <f>'Mise A Jour BDD'!$A$12*'Mise A Jour BDD'!$C$301</f>
        <v>2565.9985000000001</v>
      </c>
      <c r="D256" s="117">
        <f>'Mise A Jour BDD'!$A$12*'Mise A Jour BDD'!$D$301</f>
        <v>2565.9985000000001</v>
      </c>
      <c r="E256" s="130">
        <f>'Mise A Jour BDD'!$A$12*'Mise A Jour BDD'!$E$301</f>
        <v>0</v>
      </c>
      <c r="F256" s="117">
        <f>'Mise A Jour BDD'!$A$12*'Mise A Jour BDD'!$F$301</f>
        <v>0</v>
      </c>
      <c r="G256" s="130">
        <f>'Mise A Jour BDD'!$A$12*'Mise A Jour BDD'!$G$301</f>
        <v>0</v>
      </c>
      <c r="H256" s="117">
        <f>'Mise A Jour BDD'!$A$12*'Mise A Jour BDD'!$H$301</f>
        <v>0</v>
      </c>
      <c r="I256" s="7">
        <f>'Mise A Jour BDD'!$I$301</f>
        <v>0</v>
      </c>
      <c r="J256" s="8">
        <f>'Mise A Jour BDD'!$J$301</f>
        <v>0</v>
      </c>
      <c r="K256" s="121" t="str">
        <f>'Mise A Jour BDD'!$K$301</f>
        <v>Tanzanie</v>
      </c>
      <c r="L256" s="9" t="str">
        <f>'Mise A Jour BDD'!$L$301</f>
        <v>TZ</v>
      </c>
      <c r="M256" s="10" t="str">
        <f>'Mise A Jour BDD'!$M$301</f>
        <v>Zanzibar</v>
      </c>
    </row>
    <row r="257" spans="1:13" ht="20.25" customHeight="1" x14ac:dyDescent="0.25">
      <c r="A257" s="5" t="str">
        <f>'Mise A Jour BDD'!$A$302</f>
        <v>Port de Fos Sur Mer</v>
      </c>
      <c r="B257" s="130">
        <f>'Mise A Jour BDD'!$A$12*'Mise A Jour BDD'!$B$302</f>
        <v>1217.7619999999999</v>
      </c>
      <c r="C257" s="150">
        <f>'Mise A Jour BDD'!$A$12*'Mise A Jour BDD'!$C$302</f>
        <v>2174.5749999999998</v>
      </c>
      <c r="D257" s="117">
        <f>'Mise A Jour BDD'!$A$12*'Mise A Jour BDD'!$D$302</f>
        <v>2174.5749999999998</v>
      </c>
      <c r="E257" s="130">
        <f>'Mise A Jour BDD'!$A$12*'Mise A Jour BDD'!$E$302</f>
        <v>0</v>
      </c>
      <c r="F257" s="117">
        <f>'Mise A Jour BDD'!$A$12*'Mise A Jour BDD'!$F$302</f>
        <v>0</v>
      </c>
      <c r="G257" s="130">
        <f>'Mise A Jour BDD'!$A$12*'Mise A Jour BDD'!$G$302</f>
        <v>0</v>
      </c>
      <c r="H257" s="117">
        <f>'Mise A Jour BDD'!$A$12*'Mise A Jour BDD'!$H$302</f>
        <v>0</v>
      </c>
      <c r="I257" s="7">
        <f>'Mise A Jour BDD'!$I$302</f>
        <v>0</v>
      </c>
      <c r="J257" s="8">
        <f>'Mise A Jour BDD'!$J$302</f>
        <v>0</v>
      </c>
      <c r="K257" s="121" t="str">
        <f>'Mise A Jour BDD'!$K$302</f>
        <v>Tanzanie</v>
      </c>
      <c r="L257" s="9" t="str">
        <f>'Mise A Jour BDD'!$L$302</f>
        <v>TZ</v>
      </c>
      <c r="M257" s="10" t="str">
        <f>'Mise A Jour BDD'!$M$302</f>
        <v>Zanzibar</v>
      </c>
    </row>
    <row r="258" spans="1:13" ht="20.25" customHeight="1" x14ac:dyDescent="0.25">
      <c r="A258" s="5" t="str">
        <f>'Mise A Jour BDD'!$A$303</f>
        <v>Port de Rotterdam</v>
      </c>
      <c r="B258" s="130">
        <f>'Mise A Jour BDD'!$A$12*'Mise A Jour BDD'!$B$303</f>
        <v>1456.96525</v>
      </c>
      <c r="C258" s="150">
        <f>'Mise A Jour BDD'!$A$12*'Mise A Jour BDD'!$C$303</f>
        <v>2609.4899999999998</v>
      </c>
      <c r="D258" s="117">
        <f>'Mise A Jour BDD'!$A$12*'Mise A Jour BDD'!$D$303</f>
        <v>2609.4899999999998</v>
      </c>
      <c r="E258" s="130">
        <f>'Mise A Jour BDD'!$A$12*'Mise A Jour BDD'!$E$303</f>
        <v>0</v>
      </c>
      <c r="F258" s="117">
        <f>'Mise A Jour BDD'!$A$12*'Mise A Jour BDD'!$F$303</f>
        <v>0</v>
      </c>
      <c r="G258" s="130">
        <f>'Mise A Jour BDD'!$A$12*'Mise A Jour BDD'!$G$303</f>
        <v>0</v>
      </c>
      <c r="H258" s="117">
        <f>'Mise A Jour BDD'!$A$12*'Mise A Jour BDD'!$H$303</f>
        <v>0</v>
      </c>
      <c r="I258" s="7">
        <f>'Mise A Jour BDD'!$I$303</f>
        <v>0</v>
      </c>
      <c r="J258" s="8">
        <f>'Mise A Jour BDD'!$J$303</f>
        <v>0</v>
      </c>
      <c r="K258" s="121" t="str">
        <f>'Mise A Jour BDD'!$K$303</f>
        <v>Tanzanie</v>
      </c>
      <c r="L258" s="9" t="str">
        <f>'Mise A Jour BDD'!$L$303</f>
        <v>TZ</v>
      </c>
      <c r="M258" s="10" t="str">
        <f>'Mise A Jour BDD'!$M$303</f>
        <v>Zanzibar</v>
      </c>
    </row>
    <row r="259" spans="1:13" ht="20.25" customHeight="1" x14ac:dyDescent="0.25">
      <c r="A259" s="5" t="str">
        <f>'Mise A Jour BDD'!$A$304</f>
        <v>Port du Havre</v>
      </c>
      <c r="B259" s="130">
        <f>'Mise A Jour BDD'!$A$12*'Mise A Jour BDD'!$B$304</f>
        <v>1239.50775</v>
      </c>
      <c r="C259" s="150">
        <f>'Mise A Jour BDD'!$A$12*'Mise A Jour BDD'!$C$304</f>
        <v>2218.0664999999999</v>
      </c>
      <c r="D259" s="117">
        <f>'Mise A Jour BDD'!$A$12*'Mise A Jour BDD'!$D$304</f>
        <v>2218.0664999999999</v>
      </c>
      <c r="E259" s="130">
        <f>'Mise A Jour BDD'!$A$12*'Mise A Jour BDD'!$E$304</f>
        <v>0</v>
      </c>
      <c r="F259" s="117">
        <f>'Mise A Jour BDD'!$A$12*'Mise A Jour BDD'!$F$304</f>
        <v>0</v>
      </c>
      <c r="G259" s="130">
        <f>'Mise A Jour BDD'!$A$12*'Mise A Jour BDD'!$G$304</f>
        <v>0</v>
      </c>
      <c r="H259" s="117">
        <f>'Mise A Jour BDD'!$A$12*'Mise A Jour BDD'!$H$304</f>
        <v>0</v>
      </c>
      <c r="I259" s="7">
        <f>'Mise A Jour BDD'!$I$304</f>
        <v>0</v>
      </c>
      <c r="J259" s="8">
        <f>'Mise A Jour BDD'!$J$304</f>
        <v>0</v>
      </c>
      <c r="K259" s="121" t="str">
        <f>'Mise A Jour BDD'!$K$304</f>
        <v>Tanzanie</v>
      </c>
      <c r="L259" s="9" t="str">
        <f>'Mise A Jour BDD'!$L$304</f>
        <v>TZ</v>
      </c>
      <c r="M259" s="10" t="str">
        <f>'Mise A Jour BDD'!$M$304</f>
        <v>Zanzibar</v>
      </c>
    </row>
    <row r="260" spans="1:13" ht="20.25" customHeight="1" x14ac:dyDescent="0.25">
      <c r="A260" s="5" t="str">
        <f>'Mise A Jour BDD'!$A$305</f>
        <v>Port d'Anvers</v>
      </c>
      <c r="B260" s="130">
        <f>'Mise A Jour BDD'!$A$12*'Mise A Jour BDD'!$B$305</f>
        <v>778.49784999999997</v>
      </c>
      <c r="C260" s="150">
        <f>'Mise A Jour BDD'!$A$12*'Mise A Jour BDD'!$C$305</f>
        <v>1174.2705000000001</v>
      </c>
      <c r="D260" s="117">
        <f>'Mise A Jour BDD'!$A$12*'Mise A Jour BDD'!$D$305</f>
        <v>1838.82062</v>
      </c>
      <c r="E260" s="130">
        <f>'Mise A Jour BDD'!$A$12*'Mise A Jour BDD'!$E$305</f>
        <v>0</v>
      </c>
      <c r="F260" s="117">
        <f>'Mise A Jour BDD'!$A$12*'Mise A Jour BDD'!$F$305</f>
        <v>0</v>
      </c>
      <c r="G260" s="130">
        <f>'Mise A Jour BDD'!$A$12*'Mise A Jour BDD'!$G$305</f>
        <v>0</v>
      </c>
      <c r="H260" s="117">
        <f>'Mise A Jour BDD'!$A$12*'Mise A Jour BDD'!$H$305</f>
        <v>0</v>
      </c>
      <c r="I260" s="7">
        <f>'Mise A Jour BDD'!$I$305</f>
        <v>0</v>
      </c>
      <c r="J260" s="119">
        <f>'Mise A Jour BDD'!$A$26*'Mise A Jour BDD'!$J$305</f>
        <v>100</v>
      </c>
      <c r="K260" s="121" t="str">
        <f>'Mise A Jour BDD'!$K$305</f>
        <v>Thailande</v>
      </c>
      <c r="L260" s="9" t="str">
        <f>'Mise A Jour BDD'!$L$305</f>
        <v>TH</v>
      </c>
      <c r="M260" s="10" t="str">
        <f>'Mise A Jour BDD'!$M$305</f>
        <v>Bangkok</v>
      </c>
    </row>
    <row r="261" spans="1:13" ht="20.25" customHeight="1" x14ac:dyDescent="0.25">
      <c r="A261" s="5" t="str">
        <f>'Mise A Jour BDD'!$A$306</f>
        <v>Port de Fos Sur Mer</v>
      </c>
      <c r="B261" s="130">
        <f>'Mise A Jour BDD'!$A$12*'Mise A Jour BDD'!$B$306</f>
        <v>615.83964000000003</v>
      </c>
      <c r="C261" s="150">
        <f>'Mise A Jour BDD'!$A$12*'Mise A Jour BDD'!$C$306</f>
        <v>648.02335000000005</v>
      </c>
      <c r="D261" s="117">
        <f>'Mise A Jour BDD'!$A$12*'Mise A Jour BDD'!$D$306</f>
        <v>660.20096999999998</v>
      </c>
      <c r="E261" s="130">
        <f>'Mise A Jour BDD'!$A$12*'Mise A Jour BDD'!$E$306</f>
        <v>0</v>
      </c>
      <c r="F261" s="117">
        <f>'Mise A Jour BDD'!$A$12*'Mise A Jour BDD'!$F$306</f>
        <v>0</v>
      </c>
      <c r="G261" s="130">
        <f>'Mise A Jour BDD'!$A$12*'Mise A Jour BDD'!$G$306</f>
        <v>0</v>
      </c>
      <c r="H261" s="117">
        <f>'Mise A Jour BDD'!$A$12*'Mise A Jour BDD'!$H$306</f>
        <v>0</v>
      </c>
      <c r="I261" s="7">
        <f>'Mise A Jour BDD'!$I$306</f>
        <v>0</v>
      </c>
      <c r="J261" s="119">
        <f>'Mise A Jour BDD'!$A$26*'Mise A Jour BDD'!$J$306</f>
        <v>100</v>
      </c>
      <c r="K261" s="121" t="str">
        <f>'Mise A Jour BDD'!$K$306</f>
        <v>Thailande</v>
      </c>
      <c r="L261" s="9" t="str">
        <f>'Mise A Jour BDD'!$L$306</f>
        <v>TH</v>
      </c>
      <c r="M261" s="10" t="str">
        <f>'Mise A Jour BDD'!$M$306</f>
        <v>Bangkok</v>
      </c>
    </row>
    <row r="262" spans="1:13" ht="20.25" customHeight="1" x14ac:dyDescent="0.25">
      <c r="A262" s="5" t="str">
        <f>'Mise A Jour BDD'!$A$307</f>
        <v>Port de Rotterdam</v>
      </c>
      <c r="B262" s="130">
        <f>'Mise A Jour BDD'!$A$12*'Mise A Jour BDD'!$B$307</f>
        <v>793.28495999999996</v>
      </c>
      <c r="C262" s="150">
        <f>'Mise A Jour BDD'!$A$12*'Mise A Jour BDD'!$C$307</f>
        <v>1189.0576100000001</v>
      </c>
      <c r="D262" s="117">
        <f>'Mise A Jour BDD'!$A$12*'Mise A Jour BDD'!$D$307</f>
        <v>1201.23523</v>
      </c>
      <c r="E262" s="130">
        <f>'Mise A Jour BDD'!$A$12*'Mise A Jour BDD'!$E$307</f>
        <v>0</v>
      </c>
      <c r="F262" s="117">
        <f>'Mise A Jour BDD'!$A$12*'Mise A Jour BDD'!$F$307</f>
        <v>0</v>
      </c>
      <c r="G262" s="130">
        <f>'Mise A Jour BDD'!$A$12*'Mise A Jour BDD'!$G$307</f>
        <v>0</v>
      </c>
      <c r="H262" s="117">
        <f>'Mise A Jour BDD'!$A$12*'Mise A Jour BDD'!$H$307</f>
        <v>0</v>
      </c>
      <c r="I262" s="7">
        <f>'Mise A Jour BDD'!$I$307</f>
        <v>0</v>
      </c>
      <c r="J262" s="119">
        <f>'Mise A Jour BDD'!$A$26*'Mise A Jour BDD'!$J$307</f>
        <v>100</v>
      </c>
      <c r="K262" s="121" t="str">
        <f>'Mise A Jour BDD'!$K$307</f>
        <v>Thailande</v>
      </c>
      <c r="L262" s="9" t="str">
        <f>'Mise A Jour BDD'!$L$307</f>
        <v>TH</v>
      </c>
      <c r="M262" s="10" t="str">
        <f>'Mise A Jour BDD'!$M$307</f>
        <v>Bangkok</v>
      </c>
    </row>
    <row r="263" spans="1:13" ht="20.25" customHeight="1" x14ac:dyDescent="0.25">
      <c r="A263" s="5" t="str">
        <f>'Mise A Jour BDD'!$A$308</f>
        <v>Port du Havre</v>
      </c>
      <c r="B263" s="130">
        <f>'Mise A Jour BDD'!$A$12*'Mise A Jour BDD'!$B$308</f>
        <v>783.71682999999996</v>
      </c>
      <c r="C263" s="150">
        <f>'Mise A Jour BDD'!$A$12*'Mise A Jour BDD'!$C$308</f>
        <v>1179.48948</v>
      </c>
      <c r="D263" s="117">
        <f>'Mise A Jour BDD'!$A$12*'Mise A Jour BDD'!$D$308</f>
        <v>1191.6670999999999</v>
      </c>
      <c r="E263" s="130">
        <f>'Mise A Jour BDD'!$A$12*'Mise A Jour BDD'!$E$308</f>
        <v>0</v>
      </c>
      <c r="F263" s="117">
        <f>'Mise A Jour BDD'!$A$12*'Mise A Jour BDD'!$F$308</f>
        <v>0</v>
      </c>
      <c r="G263" s="130">
        <f>'Mise A Jour BDD'!$A$12*'Mise A Jour BDD'!$G$308</f>
        <v>0</v>
      </c>
      <c r="H263" s="117">
        <f>'Mise A Jour BDD'!$A$12*'Mise A Jour BDD'!$H$308</f>
        <v>0</v>
      </c>
      <c r="I263" s="7">
        <f>'Mise A Jour BDD'!$I$308</f>
        <v>0</v>
      </c>
      <c r="J263" s="119">
        <f>'Mise A Jour BDD'!$A$26*'Mise A Jour BDD'!$J$308</f>
        <v>100</v>
      </c>
      <c r="K263" s="121" t="str">
        <f>'Mise A Jour BDD'!$K$308</f>
        <v>Thailande</v>
      </c>
      <c r="L263" s="9" t="str">
        <f>'Mise A Jour BDD'!$L$308</f>
        <v>TH</v>
      </c>
      <c r="M263" s="10" t="str">
        <f>'Mise A Jour BDD'!$M$308</f>
        <v>Bangkok</v>
      </c>
    </row>
    <row r="264" spans="1:13" ht="20.25" customHeight="1" x14ac:dyDescent="0.25">
      <c r="A264" s="5" t="str">
        <f>'Mise A Jour BDD'!$A$309</f>
        <v>Port d'Anvers</v>
      </c>
      <c r="B264" s="130">
        <f>'Mise A Jour BDD'!$A$12*'Mise A Jour BDD'!$B$309</f>
        <v>0</v>
      </c>
      <c r="C264" s="150">
        <f>'Mise A Jour BDD'!$A$12*'Mise A Jour BDD'!$C$309</f>
        <v>0</v>
      </c>
      <c r="D264" s="117">
        <f>'Mise A Jour BDD'!$A$12*'Mise A Jour BDD'!$D$309</f>
        <v>0</v>
      </c>
      <c r="E264" s="130">
        <f>'Mise A Jour BDD'!$A$12*'Mise A Jour BDD'!$E$309</f>
        <v>2131.0835000000002</v>
      </c>
      <c r="F264" s="117">
        <f>'Mise A Jour BDD'!$A$12*'Mise A Jour BDD'!$F$309</f>
        <v>1404.7754500000001</v>
      </c>
      <c r="G264" s="130">
        <f>'Mise A Jour BDD'!$A$12*'Mise A Jour BDD'!$G$309</f>
        <v>1404.7754500000001</v>
      </c>
      <c r="H264" s="117">
        <f>'Mise A Jour BDD'!$A$12*'Mise A Jour BDD'!$H$309</f>
        <v>2244.1614</v>
      </c>
      <c r="I264" s="130">
        <f>'Mise A Jour BDD'!$A$12*'Mise A Jour BDD'!$I$309</f>
        <v>27.83456</v>
      </c>
      <c r="J264" s="117">
        <f>'Mise A Jour BDD'!$A$12*'Mise A Jour BDD'!$J$309</f>
        <v>478.40649999999999</v>
      </c>
      <c r="K264" s="121" t="str">
        <f>'Mise A Jour BDD'!$K$309</f>
        <v>USA</v>
      </c>
      <c r="L264" s="9" t="str">
        <f>'Mise A Jour BDD'!$L$309</f>
        <v>US</v>
      </c>
      <c r="M264" s="10" t="str">
        <f>'Mise A Jour BDD'!$M$309</f>
        <v>Houston</v>
      </c>
    </row>
    <row r="265" spans="1:13" ht="20.25" customHeight="1" x14ac:dyDescent="0.25">
      <c r="A265" s="5" t="str">
        <f>'Mise A Jour BDD'!$A$310</f>
        <v>Port de Fos Sur Mer</v>
      </c>
      <c r="B265" s="130">
        <f>'Mise A Jour BDD'!$A$12*'Mise A Jour BDD'!$B$310</f>
        <v>1597.87771</v>
      </c>
      <c r="C265" s="150">
        <f>'Mise A Jour BDD'!$A$12*'Mise A Jour BDD'!$C$310</f>
        <v>2058.8876099999998</v>
      </c>
      <c r="D265" s="117">
        <f>'Mise A Jour BDD'!$A$12*'Mise A Jour BDD'!$D$310</f>
        <v>2058.8876099999998</v>
      </c>
      <c r="E265" s="130">
        <f>'Mise A Jour BDD'!$A$12*'Mise A Jour BDD'!$E$310</f>
        <v>0</v>
      </c>
      <c r="F265" s="117">
        <f>'Mise A Jour BDD'!$A$12*'Mise A Jour BDD'!$F$310</f>
        <v>0</v>
      </c>
      <c r="G265" s="130">
        <f>'Mise A Jour BDD'!$A$12*'Mise A Jour BDD'!$G$310</f>
        <v>0</v>
      </c>
      <c r="H265" s="117">
        <f>'Mise A Jour BDD'!$A$12*'Mise A Jour BDD'!$H$310</f>
        <v>0</v>
      </c>
      <c r="I265" s="130">
        <f>'Mise A Jour BDD'!$A$12*'Mise A Jour BDD'!$I$310</f>
        <v>27.83456</v>
      </c>
      <c r="J265" s="117">
        <f>'Mise A Jour BDD'!$A$12*'Mise A Jour BDD'!$J$310</f>
        <v>478.40649999999999</v>
      </c>
      <c r="K265" s="121" t="str">
        <f>'Mise A Jour BDD'!$K$310</f>
        <v>USA</v>
      </c>
      <c r="L265" s="9" t="str">
        <f>'Mise A Jour BDD'!$L$310</f>
        <v>US</v>
      </c>
      <c r="M265" s="10" t="str">
        <f>'Mise A Jour BDD'!$M$310</f>
        <v>Houston</v>
      </c>
    </row>
    <row r="266" spans="1:13" ht="20.25" customHeight="1" x14ac:dyDescent="0.25">
      <c r="A266" s="5" t="str">
        <f>'Mise A Jour BDD'!$A$311</f>
        <v>Port de Rotterdam</v>
      </c>
      <c r="B266" s="130">
        <f>'Mise A Jour BDD'!$A$12*'Mise A Jour BDD'!$B$311</f>
        <v>0</v>
      </c>
      <c r="C266" s="150">
        <f>'Mise A Jour BDD'!$A$12*'Mise A Jour BDD'!$C$311</f>
        <v>0</v>
      </c>
      <c r="D266" s="117">
        <f>'Mise A Jour BDD'!$A$12*'Mise A Jour BDD'!$D$311</f>
        <v>0</v>
      </c>
      <c r="E266" s="130">
        <f>'Mise A Jour BDD'!$A$12*'Mise A Jour BDD'!$E$311</f>
        <v>3200.9744000000001</v>
      </c>
      <c r="F266" s="117">
        <f>'Mise A Jour BDD'!$A$12*'Mise A Jour BDD'!$F$311</f>
        <v>2448.5714499999999</v>
      </c>
      <c r="G266" s="130">
        <f>'Mise A Jour BDD'!$A$12*'Mise A Jour BDD'!$G$311</f>
        <v>2392.0324999999998</v>
      </c>
      <c r="H266" s="117">
        <f>'Mise A Jour BDD'!$A$12*'Mise A Jour BDD'!$H$311</f>
        <v>3200.9744000000001</v>
      </c>
      <c r="I266" s="130">
        <f>'Mise A Jour BDD'!$A$12*'Mise A Jour BDD'!$I$311</f>
        <v>27.83456</v>
      </c>
      <c r="J266" s="117">
        <f>'Mise A Jour BDD'!$A$12*'Mise A Jour BDD'!$J$311</f>
        <v>478.40649999999999</v>
      </c>
      <c r="K266" s="121" t="str">
        <f>'Mise A Jour BDD'!$K$311</f>
        <v>USA</v>
      </c>
      <c r="L266" s="9" t="str">
        <f>'Mise A Jour BDD'!$L$311</f>
        <v>US</v>
      </c>
      <c r="M266" s="10" t="str">
        <f>'Mise A Jour BDD'!$M$311</f>
        <v>Houston</v>
      </c>
    </row>
    <row r="267" spans="1:13" ht="20.25" customHeight="1" x14ac:dyDescent="0.25">
      <c r="A267" s="5" t="str">
        <f>'Mise A Jour BDD'!$A$312</f>
        <v>Port du Havre</v>
      </c>
      <c r="B267" s="130">
        <f>'Mise A Jour BDD'!$A$12*'Mise A Jour BDD'!$B$312</f>
        <v>0</v>
      </c>
      <c r="C267" s="150">
        <f>'Mise A Jour BDD'!$A$12*'Mise A Jour BDD'!$C$312</f>
        <v>0</v>
      </c>
      <c r="D267" s="117">
        <f>'Mise A Jour BDD'!$A$12*'Mise A Jour BDD'!$D$312</f>
        <v>0</v>
      </c>
      <c r="E267" s="130">
        <f>'Mise A Jour BDD'!$A$12*'Mise A Jour BDD'!$E$312</f>
        <v>3200.9744000000001</v>
      </c>
      <c r="F267" s="117">
        <f>'Mise A Jour BDD'!$A$12*'Mise A Jour BDD'!$F$312</f>
        <v>2448.5714499999999</v>
      </c>
      <c r="G267" s="130">
        <f>'Mise A Jour BDD'!$A$12*'Mise A Jour BDD'!$G$312</f>
        <v>2448.5714499999999</v>
      </c>
      <c r="H267" s="117">
        <f>'Mise A Jour BDD'!$A$12*'Mise A Jour BDD'!$H$312</f>
        <v>3200.9744000000001</v>
      </c>
      <c r="I267" s="130">
        <f>'Mise A Jour BDD'!$A$12*'Mise A Jour BDD'!$I$312</f>
        <v>27.83456</v>
      </c>
      <c r="J267" s="117">
        <f>'Mise A Jour BDD'!$A$12*'Mise A Jour BDD'!$J$312</f>
        <v>478.40649999999999</v>
      </c>
      <c r="K267" s="121" t="str">
        <f>'Mise A Jour BDD'!$K$312</f>
        <v>USA</v>
      </c>
      <c r="L267" s="9" t="str">
        <f>'Mise A Jour BDD'!$L$312</f>
        <v>US</v>
      </c>
      <c r="M267" s="10" t="str">
        <f>'Mise A Jour BDD'!$M$312</f>
        <v>Houston</v>
      </c>
    </row>
    <row r="268" spans="1:13" ht="20.25" customHeight="1" x14ac:dyDescent="0.25">
      <c r="A268" s="5" t="str">
        <f>'Mise A Jour BDD'!$A$313</f>
        <v>Port d'Anvers</v>
      </c>
      <c r="B268" s="130">
        <f>'Mise A Jour BDD'!$A$12*'Mise A Jour BDD'!$B$313</f>
        <v>0</v>
      </c>
      <c r="C268" s="150">
        <f>'Mise A Jour BDD'!$A$12*'Mise A Jour BDD'!$C$313</f>
        <v>0</v>
      </c>
      <c r="D268" s="117">
        <f>'Mise A Jour BDD'!$A$12*'Mise A Jour BDD'!$D$313</f>
        <v>0</v>
      </c>
      <c r="E268" s="130">
        <f>'Mise A Jour BDD'!$A$12*'Mise A Jour BDD'!$E$313</f>
        <v>3200.9744000000001</v>
      </c>
      <c r="F268" s="117">
        <f>'Mise A Jour BDD'!$A$12*'Mise A Jour BDD'!$F$313</f>
        <v>2448.5714499999999</v>
      </c>
      <c r="G268" s="130">
        <f>'Mise A Jour BDD'!$A$12*'Mise A Jour BDD'!$G$313</f>
        <v>2448.5714499999999</v>
      </c>
      <c r="H268" s="117">
        <f>'Mise A Jour BDD'!$A$12*'Mise A Jour BDD'!$H$313</f>
        <v>3200.9744000000001</v>
      </c>
      <c r="I268" s="130">
        <f>'Mise A Jour BDD'!$A$12*'Mise A Jour BDD'!$I$313</f>
        <v>27.83456</v>
      </c>
      <c r="J268" s="117">
        <f>'Mise A Jour BDD'!$A$12*'Mise A Jour BDD'!$J$313</f>
        <v>521.89800000000002</v>
      </c>
      <c r="K268" s="121" t="str">
        <f>'Mise A Jour BDD'!$K$313</f>
        <v>USA</v>
      </c>
      <c r="L268" s="9" t="str">
        <f>'Mise A Jour BDD'!$L$313</f>
        <v>US</v>
      </c>
      <c r="M268" s="10" t="str">
        <f>'Mise A Jour BDD'!$M$313</f>
        <v>Miami</v>
      </c>
    </row>
    <row r="269" spans="1:13" ht="20.25" customHeight="1" x14ac:dyDescent="0.25">
      <c r="A269" s="5" t="str">
        <f>'Mise A Jour BDD'!$A$314</f>
        <v>Port de Fos Sur Mer</v>
      </c>
      <c r="B269" s="130">
        <f>'Mise A Jour BDD'!$A$12*'Mise A Jour BDD'!$B$314</f>
        <v>1589.17941</v>
      </c>
      <c r="C269" s="150">
        <f>'Mise A Jour BDD'!$A$12*'Mise A Jour BDD'!$C$314</f>
        <v>2041.49101</v>
      </c>
      <c r="D269" s="117">
        <f>'Mise A Jour BDD'!$A$12*'Mise A Jour BDD'!$D$314</f>
        <v>2041.49101</v>
      </c>
      <c r="E269" s="130">
        <f>'Mise A Jour BDD'!$A$12*'Mise A Jour BDD'!$E$314</f>
        <v>0</v>
      </c>
      <c r="F269" s="117">
        <f>'Mise A Jour BDD'!$A$12*'Mise A Jour BDD'!$F$314</f>
        <v>0</v>
      </c>
      <c r="G269" s="130">
        <f>'Mise A Jour BDD'!$A$12*'Mise A Jour BDD'!$G$314</f>
        <v>0</v>
      </c>
      <c r="H269" s="117">
        <f>'Mise A Jour BDD'!$A$12*'Mise A Jour BDD'!$H$314</f>
        <v>0</v>
      </c>
      <c r="I269" s="130">
        <f>'Mise A Jour BDD'!$A$12*'Mise A Jour BDD'!$I$314</f>
        <v>27.83456</v>
      </c>
      <c r="J269" s="117">
        <f>'Mise A Jour BDD'!$A$12*'Mise A Jour BDD'!$J$314</f>
        <v>521.89800000000002</v>
      </c>
      <c r="K269" s="121" t="str">
        <f>'Mise A Jour BDD'!$K$314</f>
        <v>USA</v>
      </c>
      <c r="L269" s="9" t="str">
        <f>'Mise A Jour BDD'!$L$314</f>
        <v>US</v>
      </c>
      <c r="M269" s="10" t="str">
        <f>'Mise A Jour BDD'!$M$314</f>
        <v>Miami</v>
      </c>
    </row>
    <row r="270" spans="1:13" ht="20.25" customHeight="1" x14ac:dyDescent="0.25">
      <c r="A270" s="5" t="str">
        <f>'Mise A Jour BDD'!$A$315</f>
        <v>Port de Rotterdam</v>
      </c>
      <c r="B270" s="130">
        <f>'Mise A Jour BDD'!$A$12*'Mise A Jour BDD'!$B$315</f>
        <v>0</v>
      </c>
      <c r="C270" s="150">
        <f>'Mise A Jour BDD'!$A$12*'Mise A Jour BDD'!$C$315</f>
        <v>0</v>
      </c>
      <c r="D270" s="117">
        <f>'Mise A Jour BDD'!$A$12*'Mise A Jour BDD'!$D$315</f>
        <v>0</v>
      </c>
      <c r="E270" s="130">
        <f>'Mise A Jour BDD'!$A$12*'Mise A Jour BDD'!$E$315</f>
        <v>3200.9744000000001</v>
      </c>
      <c r="F270" s="117">
        <f>'Mise A Jour BDD'!$A$12*'Mise A Jour BDD'!$F$315</f>
        <v>2448.5714499999999</v>
      </c>
      <c r="G270" s="130">
        <f>'Mise A Jour BDD'!$A$12*'Mise A Jour BDD'!$G$315</f>
        <v>2448.5714499999999</v>
      </c>
      <c r="H270" s="117">
        <f>'Mise A Jour BDD'!$A$12*'Mise A Jour BDD'!$H$315</f>
        <v>3200.9744000000001</v>
      </c>
      <c r="I270" s="130">
        <f>'Mise A Jour BDD'!$A$12*'Mise A Jour BDD'!$I$315</f>
        <v>27.83456</v>
      </c>
      <c r="J270" s="117">
        <f>'Mise A Jour BDD'!$A$12*'Mise A Jour BDD'!$J$315</f>
        <v>521.89800000000002</v>
      </c>
      <c r="K270" s="121" t="str">
        <f>'Mise A Jour BDD'!$K$315</f>
        <v>USA</v>
      </c>
      <c r="L270" s="9" t="str">
        <f>'Mise A Jour BDD'!$L$315</f>
        <v>US</v>
      </c>
      <c r="M270" s="10" t="str">
        <f>'Mise A Jour BDD'!$M$315</f>
        <v>Miami</v>
      </c>
    </row>
    <row r="271" spans="1:13" ht="20.25" customHeight="1" x14ac:dyDescent="0.25">
      <c r="A271" s="5" t="str">
        <f>'Mise A Jour BDD'!$A$316</f>
        <v>Port du Havre</v>
      </c>
      <c r="B271" s="130">
        <f>'Mise A Jour BDD'!$A$12*'Mise A Jour BDD'!$B$316</f>
        <v>0</v>
      </c>
      <c r="C271" s="150">
        <f>'Mise A Jour BDD'!$A$12*'Mise A Jour BDD'!$C$316</f>
        <v>0</v>
      </c>
      <c r="D271" s="117">
        <f>'Mise A Jour BDD'!$A$12*'Mise A Jour BDD'!$D$316</f>
        <v>0</v>
      </c>
      <c r="E271" s="130">
        <f>'Mise A Jour BDD'!$A$12*'Mise A Jour BDD'!$E$316</f>
        <v>3200.9744000000001</v>
      </c>
      <c r="F271" s="117">
        <f>'Mise A Jour BDD'!$A$12*'Mise A Jour BDD'!$F$316</f>
        <v>2448.5714499999999</v>
      </c>
      <c r="G271" s="130">
        <f>'Mise A Jour BDD'!$A$12*'Mise A Jour BDD'!$G$316</f>
        <v>2448.5714499999999</v>
      </c>
      <c r="H271" s="117">
        <f>'Mise A Jour BDD'!$A$12*'Mise A Jour BDD'!$H$316</f>
        <v>3200.9744000000001</v>
      </c>
      <c r="I271" s="130">
        <f>'Mise A Jour BDD'!$A$12*'Mise A Jour BDD'!$I$316</f>
        <v>27.83456</v>
      </c>
      <c r="J271" s="117">
        <f>'Mise A Jour BDD'!$A$12*'Mise A Jour BDD'!$J$316</f>
        <v>521.89800000000002</v>
      </c>
      <c r="K271" s="121" t="str">
        <f>'Mise A Jour BDD'!$K$316</f>
        <v>USA</v>
      </c>
      <c r="L271" s="9" t="str">
        <f>'Mise A Jour BDD'!$L$316</f>
        <v>US</v>
      </c>
      <c r="M271" s="10" t="str">
        <f>'Mise A Jour BDD'!$M$316</f>
        <v>Miami</v>
      </c>
    </row>
    <row r="272" spans="1:13" ht="20.25" customHeight="1" x14ac:dyDescent="0.25">
      <c r="A272" s="5" t="str">
        <f>'Mise A Jour BDD'!$A$317</f>
        <v>Port d'Anvers</v>
      </c>
      <c r="B272" s="130">
        <f>'Mise A Jour BDD'!$A$12*'Mise A Jour BDD'!$B$317</f>
        <v>0</v>
      </c>
      <c r="C272" s="150">
        <f>'Mise A Jour BDD'!$A$12*'Mise A Jour BDD'!$C$317</f>
        <v>0</v>
      </c>
      <c r="D272" s="117">
        <f>'Mise A Jour BDD'!$A$12*'Mise A Jour BDD'!$D$317</f>
        <v>0</v>
      </c>
      <c r="E272" s="130">
        <f>'Mise A Jour BDD'!$A$12*'Mise A Jour BDD'!$E$317</f>
        <v>3001.7833299999998</v>
      </c>
      <c r="F272" s="117">
        <f>'Mise A Jour BDD'!$A$12*'Mise A Jour BDD'!$F$317</f>
        <v>2348.5410000000002</v>
      </c>
      <c r="G272" s="130">
        <f>'Mise A Jour BDD'!$A$12*'Mise A Jour BDD'!$G$317</f>
        <v>2739.9645</v>
      </c>
      <c r="H272" s="117">
        <f>'Mise A Jour BDD'!$A$12*'Mise A Jour BDD'!$H$317</f>
        <v>3001.7833299999998</v>
      </c>
      <c r="I272" s="130">
        <f>'Mise A Jour BDD'!$A$12*'Mise A Jour BDD'!$I$317</f>
        <v>27.83456</v>
      </c>
      <c r="J272" s="117">
        <f>'Mise A Jour BDD'!$A$12*'Mise A Jour BDD'!$J$317</f>
        <v>521.89800000000002</v>
      </c>
      <c r="K272" s="121" t="str">
        <f>'Mise A Jour BDD'!$K$317</f>
        <v>USA</v>
      </c>
      <c r="L272" s="9" t="str">
        <f>'Mise A Jour BDD'!$L$317</f>
        <v>US</v>
      </c>
      <c r="M272" s="10" t="str">
        <f>'Mise A Jour BDD'!$M$317</f>
        <v>New York</v>
      </c>
    </row>
    <row r="273" spans="1:13" ht="20.25" customHeight="1" x14ac:dyDescent="0.25">
      <c r="A273" s="5" t="str">
        <f>'Mise A Jour BDD'!$A$318</f>
        <v>Port de Fos Sur Mer</v>
      </c>
      <c r="B273" s="130">
        <f>'Mise A Jour BDD'!$A$12*'Mise A Jour BDD'!$B$318</f>
        <v>1450.0066099999999</v>
      </c>
      <c r="C273" s="150">
        <f>'Mise A Jour BDD'!$A$12*'Mise A Jour BDD'!$C$318</f>
        <v>1906.6673599999999</v>
      </c>
      <c r="D273" s="117">
        <f>'Mise A Jour BDD'!$A$12*'Mise A Jour BDD'!$D$318</f>
        <v>1906.6673599999999</v>
      </c>
      <c r="E273" s="130">
        <f>'Mise A Jour BDD'!$A$12*'Mise A Jour BDD'!$E$318</f>
        <v>0</v>
      </c>
      <c r="F273" s="117">
        <f>'Mise A Jour BDD'!$A$12*'Mise A Jour BDD'!$F$318</f>
        <v>0</v>
      </c>
      <c r="G273" s="130">
        <f>'Mise A Jour BDD'!$A$12*'Mise A Jour BDD'!$G$318</f>
        <v>0</v>
      </c>
      <c r="H273" s="117">
        <f>'Mise A Jour BDD'!$A$12*'Mise A Jour BDD'!$H$318</f>
        <v>0</v>
      </c>
      <c r="I273" s="130">
        <f>'Mise A Jour BDD'!$A$12*'Mise A Jour BDD'!$I$318</f>
        <v>27.83456</v>
      </c>
      <c r="J273" s="117">
        <f>'Mise A Jour BDD'!$A$12*'Mise A Jour BDD'!$J$318</f>
        <v>521.89800000000002</v>
      </c>
      <c r="K273" s="121" t="str">
        <f>'Mise A Jour BDD'!$K$318</f>
        <v>USA</v>
      </c>
      <c r="L273" s="9" t="str">
        <f>'Mise A Jour BDD'!$L$318</f>
        <v>US</v>
      </c>
      <c r="M273" s="10" t="str">
        <f>'Mise A Jour BDD'!$M$318</f>
        <v>New York</v>
      </c>
    </row>
    <row r="274" spans="1:13" ht="20.25" customHeight="1" x14ac:dyDescent="0.25">
      <c r="A274" s="5" t="str">
        <f>'Mise A Jour BDD'!$A$319</f>
        <v>Port de Rotterdam</v>
      </c>
      <c r="B274" s="130">
        <f>'Mise A Jour BDD'!$A$12*'Mise A Jour BDD'!$B$319</f>
        <v>0</v>
      </c>
      <c r="C274" s="150">
        <f>'Mise A Jour BDD'!$A$12*'Mise A Jour BDD'!$C$319</f>
        <v>0</v>
      </c>
      <c r="D274" s="117">
        <f>'Mise A Jour BDD'!$A$12*'Mise A Jour BDD'!$D$319</f>
        <v>0</v>
      </c>
      <c r="E274" s="130">
        <f>'Mise A Jour BDD'!$A$12*'Mise A Jour BDD'!$E$319</f>
        <v>3001.7833299999998</v>
      </c>
      <c r="F274" s="117">
        <f>'Mise A Jour BDD'!$A$12*'Mise A Jour BDD'!$F$319</f>
        <v>2348.5410000000002</v>
      </c>
      <c r="G274" s="130">
        <f>'Mise A Jour BDD'!$A$12*'Mise A Jour BDD'!$G$319</f>
        <v>2348.5410000000002</v>
      </c>
      <c r="H274" s="117">
        <f>'Mise A Jour BDD'!$A$12*'Mise A Jour BDD'!$H$319</f>
        <v>3001.7833299999998</v>
      </c>
      <c r="I274" s="130">
        <f>'Mise A Jour BDD'!$A$12*'Mise A Jour BDD'!$I$319</f>
        <v>27.83456</v>
      </c>
      <c r="J274" s="117">
        <f>'Mise A Jour BDD'!$A$12*'Mise A Jour BDD'!$J$319</f>
        <v>521.89800000000002</v>
      </c>
      <c r="K274" s="121" t="str">
        <f>'Mise A Jour BDD'!$K$319</f>
        <v>USA</v>
      </c>
      <c r="L274" s="9" t="str">
        <f>'Mise A Jour BDD'!$L$319</f>
        <v>US</v>
      </c>
      <c r="M274" s="10" t="str">
        <f>'Mise A Jour BDD'!$M$319</f>
        <v>New York</v>
      </c>
    </row>
    <row r="275" spans="1:13" ht="20.25" customHeight="1" x14ac:dyDescent="0.25">
      <c r="A275" s="5" t="str">
        <f>'Mise A Jour BDD'!$A$320</f>
        <v>Port du Havre</v>
      </c>
      <c r="B275" s="130">
        <f>'Mise A Jour BDD'!$A$12*'Mise A Jour BDD'!$B$320</f>
        <v>0</v>
      </c>
      <c r="C275" s="150">
        <f>'Mise A Jour BDD'!$A$12*'Mise A Jour BDD'!$C$320</f>
        <v>0</v>
      </c>
      <c r="D275" s="117">
        <f>'Mise A Jour BDD'!$A$12*'Mise A Jour BDD'!$D$320</f>
        <v>0</v>
      </c>
      <c r="E275" s="130">
        <f>'Mise A Jour BDD'!$A$12*'Mise A Jour BDD'!$E$320</f>
        <v>3001.7833299999998</v>
      </c>
      <c r="F275" s="117">
        <f>'Mise A Jour BDD'!$A$12*'Mise A Jour BDD'!$F$320</f>
        <v>2348.5410000000002</v>
      </c>
      <c r="G275" s="130">
        <f>'Mise A Jour BDD'!$A$12*'Mise A Jour BDD'!$G$320</f>
        <v>2348.5410000000002</v>
      </c>
      <c r="H275" s="117">
        <f>'Mise A Jour BDD'!$A$12*'Mise A Jour BDD'!$H$320</f>
        <v>3001.7833299999998</v>
      </c>
      <c r="I275" s="130">
        <f>'Mise A Jour BDD'!$A$12*'Mise A Jour BDD'!$I$320</f>
        <v>27.83456</v>
      </c>
      <c r="J275" s="117">
        <f>'Mise A Jour BDD'!$A$12*'Mise A Jour BDD'!$J$320</f>
        <v>521.89800000000002</v>
      </c>
      <c r="K275" s="121" t="str">
        <f>'Mise A Jour BDD'!$K$320</f>
        <v>USA</v>
      </c>
      <c r="L275" s="9" t="str">
        <f>'Mise A Jour BDD'!$L$320</f>
        <v>US</v>
      </c>
      <c r="M275" s="10" t="str">
        <f>'Mise A Jour BDD'!$M$320</f>
        <v>New York</v>
      </c>
    </row>
    <row r="276" spans="1:13" ht="20.25" customHeight="1" x14ac:dyDescent="0.25">
      <c r="A276" s="5" t="str">
        <f>'Mise A Jour BDD'!$A$321</f>
        <v>Port d'Anvers</v>
      </c>
      <c r="B276" s="130">
        <f>'Mise A Jour BDD'!$A$12*'Mise A Jour BDD'!$B$321</f>
        <v>0</v>
      </c>
      <c r="C276" s="150">
        <f>'Mise A Jour BDD'!$A$12*'Mise A Jour BDD'!$C$321</f>
        <v>0</v>
      </c>
      <c r="D276" s="117">
        <f>'Mise A Jour BDD'!$A$12*'Mise A Jour BDD'!$D$321</f>
        <v>0</v>
      </c>
      <c r="E276" s="130">
        <f>'Mise A Jour BDD'!$A$12*'Mise A Jour BDD'!$E$321</f>
        <v>3260.12284</v>
      </c>
      <c r="F276" s="117">
        <f>'Mise A Jour BDD'!$A$12*'Mise A Jour BDD'!$F$321</f>
        <v>2507.7198899999999</v>
      </c>
      <c r="G276" s="130">
        <f>'Mise A Jour BDD'!$A$12*'Mise A Jour BDD'!$G$321</f>
        <v>2507.7198899999999</v>
      </c>
      <c r="H276" s="117">
        <f>'Mise A Jour BDD'!$A$12*'Mise A Jour BDD'!$H$321</f>
        <v>3260.12284</v>
      </c>
      <c r="I276" s="130">
        <f>'Mise A Jour BDD'!$A$12*'Mise A Jour BDD'!$I$321</f>
        <v>27.83456</v>
      </c>
      <c r="J276" s="117">
        <f>'Mise A Jour BDD'!$A$12*'Mise A Jour BDD'!$J$321</f>
        <v>521.89800000000002</v>
      </c>
      <c r="K276" s="121" t="str">
        <f>'Mise A Jour BDD'!$K$321</f>
        <v>USA</v>
      </c>
      <c r="L276" s="9" t="str">
        <f>'Mise A Jour BDD'!$L$321</f>
        <v>US</v>
      </c>
      <c r="M276" s="10" t="str">
        <f>'Mise A Jour BDD'!$M$321</f>
        <v>Nouvelle Orleans</v>
      </c>
    </row>
    <row r="277" spans="1:13" ht="20.25" customHeight="1" x14ac:dyDescent="0.25">
      <c r="A277" s="5" t="str">
        <f>'Mise A Jour BDD'!$A$322</f>
        <v>Port de Fos Sur Mer</v>
      </c>
      <c r="B277" s="130">
        <f>'Mise A Jour BDD'!$A$12*'Mise A Jour BDD'!$B$322</f>
        <v>1600.4872</v>
      </c>
      <c r="C277" s="150">
        <f>'Mise A Jour BDD'!$A$12*'Mise A Jour BDD'!$C$322</f>
        <v>2061.4971</v>
      </c>
      <c r="D277" s="117">
        <f>'Mise A Jour BDD'!$A$12*'Mise A Jour BDD'!$D$322</f>
        <v>2061.4971</v>
      </c>
      <c r="E277" s="130">
        <f>'Mise A Jour BDD'!$A$12*'Mise A Jour BDD'!$E$322</f>
        <v>0</v>
      </c>
      <c r="F277" s="117">
        <f>'Mise A Jour BDD'!$A$12*'Mise A Jour BDD'!$F$322</f>
        <v>0</v>
      </c>
      <c r="G277" s="130">
        <f>'Mise A Jour BDD'!$A$12*'Mise A Jour BDD'!$G$322</f>
        <v>0</v>
      </c>
      <c r="H277" s="117">
        <f>'Mise A Jour BDD'!$A$12*'Mise A Jour BDD'!$H$322</f>
        <v>0</v>
      </c>
      <c r="I277" s="130">
        <f>'Mise A Jour BDD'!$A$12*'Mise A Jour BDD'!$I$322</f>
        <v>27.83456</v>
      </c>
      <c r="J277" s="117">
        <f>'Mise A Jour BDD'!$A$12*'Mise A Jour BDD'!$J$322</f>
        <v>521.89800000000002</v>
      </c>
      <c r="K277" s="121" t="str">
        <f>'Mise A Jour BDD'!$K$322</f>
        <v>USA</v>
      </c>
      <c r="L277" s="9" t="str">
        <f>'Mise A Jour BDD'!$L$322</f>
        <v>US</v>
      </c>
      <c r="M277" s="10" t="str">
        <f>'Mise A Jour BDD'!$M$322</f>
        <v>Nouvelle Orleans</v>
      </c>
    </row>
    <row r="278" spans="1:13" ht="20.25" customHeight="1" x14ac:dyDescent="0.25">
      <c r="A278" s="5" t="str">
        <f>'Mise A Jour BDD'!$A$323</f>
        <v>Port de Rotterdam</v>
      </c>
      <c r="B278" s="130">
        <f>'Mise A Jour BDD'!$A$12*'Mise A Jour BDD'!$B$323</f>
        <v>0</v>
      </c>
      <c r="C278" s="150">
        <f>'Mise A Jour BDD'!$A$12*'Mise A Jour BDD'!$C$323</f>
        <v>0</v>
      </c>
      <c r="D278" s="117">
        <f>'Mise A Jour BDD'!$A$12*'Mise A Jour BDD'!$D$323</f>
        <v>0</v>
      </c>
      <c r="E278" s="130">
        <f>'Mise A Jour BDD'!$A$12*'Mise A Jour BDD'!$E$323</f>
        <v>3260.12284</v>
      </c>
      <c r="F278" s="117">
        <f>'Mise A Jour BDD'!$A$12*'Mise A Jour BDD'!$F$323</f>
        <v>2507.7198899999999</v>
      </c>
      <c r="G278" s="130">
        <f>'Mise A Jour BDD'!$A$12*'Mise A Jour BDD'!$G$323</f>
        <v>2507.7198899999999</v>
      </c>
      <c r="H278" s="117">
        <f>'Mise A Jour BDD'!$A$12*'Mise A Jour BDD'!$H$323</f>
        <v>3260.12284</v>
      </c>
      <c r="I278" s="130">
        <f>'Mise A Jour BDD'!$A$12*'Mise A Jour BDD'!$I$323</f>
        <v>27.83456</v>
      </c>
      <c r="J278" s="117">
        <f>'Mise A Jour BDD'!$A$12*'Mise A Jour BDD'!$J$323</f>
        <v>521.89800000000002</v>
      </c>
      <c r="K278" s="121" t="str">
        <f>'Mise A Jour BDD'!$K$323</f>
        <v>USA</v>
      </c>
      <c r="L278" s="9" t="str">
        <f>'Mise A Jour BDD'!$L$323</f>
        <v>US</v>
      </c>
      <c r="M278" s="10" t="str">
        <f>'Mise A Jour BDD'!$M$323</f>
        <v>Nouvelle Orleans</v>
      </c>
    </row>
    <row r="279" spans="1:13" ht="20.25" customHeight="1" x14ac:dyDescent="0.25">
      <c r="A279" s="5" t="str">
        <f>'Mise A Jour BDD'!$A$324</f>
        <v>Port du Havre</v>
      </c>
      <c r="B279" s="130">
        <f>'Mise A Jour BDD'!$A$12*'Mise A Jour BDD'!$B$324</f>
        <v>0</v>
      </c>
      <c r="C279" s="150">
        <f>'Mise A Jour BDD'!$A$12*'Mise A Jour BDD'!$C$324</f>
        <v>0</v>
      </c>
      <c r="D279" s="117">
        <f>'Mise A Jour BDD'!$A$12*'Mise A Jour BDD'!$D$324</f>
        <v>0</v>
      </c>
      <c r="E279" s="130">
        <f>'Mise A Jour BDD'!$A$12*'Mise A Jour BDD'!$E$324</f>
        <v>3260.12284</v>
      </c>
      <c r="F279" s="117">
        <f>'Mise A Jour BDD'!$A$12*'Mise A Jour BDD'!$F$324</f>
        <v>2507.7198899999999</v>
      </c>
      <c r="G279" s="130">
        <f>'Mise A Jour BDD'!$A$12*'Mise A Jour BDD'!$G$324</f>
        <v>2507.7198899999999</v>
      </c>
      <c r="H279" s="117">
        <f>'Mise A Jour BDD'!$A$12*'Mise A Jour BDD'!$H$324</f>
        <v>3260.12284</v>
      </c>
      <c r="I279" s="130">
        <f>'Mise A Jour BDD'!$A$12*'Mise A Jour BDD'!$I$324</f>
        <v>27.83456</v>
      </c>
      <c r="J279" s="117">
        <f>'Mise A Jour BDD'!$A$12*'Mise A Jour BDD'!$J$324</f>
        <v>521.89800000000002</v>
      </c>
      <c r="K279" s="121" t="str">
        <f>'Mise A Jour BDD'!$K$324</f>
        <v>USA</v>
      </c>
      <c r="L279" s="9" t="str">
        <f>'Mise A Jour BDD'!$L$324</f>
        <v>US</v>
      </c>
      <c r="M279" s="10" t="str">
        <f>'Mise A Jour BDD'!$M$324</f>
        <v>Nouvelle Orleans</v>
      </c>
    </row>
    <row r="280" spans="1:13" ht="20.25" customHeight="1" x14ac:dyDescent="0.25">
      <c r="A280" s="5" t="str">
        <f>'Mise A Jour BDD'!$A$325</f>
        <v>Port d'Anvers</v>
      </c>
      <c r="B280" s="130">
        <f>'Mise A Jour BDD'!$A$12*'Mise A Jour BDD'!$B$325</f>
        <v>0</v>
      </c>
      <c r="C280" s="150">
        <f>'Mise A Jour BDD'!$A$12*'Mise A Jour BDD'!$C$325</f>
        <v>0</v>
      </c>
      <c r="D280" s="117">
        <f>'Mise A Jour BDD'!$A$12*'Mise A Jour BDD'!$D$325</f>
        <v>0</v>
      </c>
      <c r="E280" s="130">
        <f>'Mise A Jour BDD'!$A$12*'Mise A Jour BDD'!$E$325</f>
        <v>3200.9744000000001</v>
      </c>
      <c r="F280" s="117">
        <f>'Mise A Jour BDD'!$A$12*'Mise A Jour BDD'!$F$325</f>
        <v>2448.5714499999999</v>
      </c>
      <c r="G280" s="130">
        <f>'Mise A Jour BDD'!$A$12*'Mise A Jour BDD'!$G$325</f>
        <v>2448.5714499999999</v>
      </c>
      <c r="H280" s="117">
        <f>'Mise A Jour BDD'!$A$12*'Mise A Jour BDD'!$H$325</f>
        <v>3200.9744000000001</v>
      </c>
      <c r="I280" s="130">
        <f>'Mise A Jour BDD'!$A$12*'Mise A Jour BDD'!$I$325</f>
        <v>27.83456</v>
      </c>
      <c r="J280" s="117">
        <f>'Mise A Jour BDD'!$A$12*'Mise A Jour BDD'!$J$325</f>
        <v>521.89800000000002</v>
      </c>
      <c r="K280" s="121" t="str">
        <f>'Mise A Jour BDD'!$K$325</f>
        <v>USA</v>
      </c>
      <c r="L280" s="9" t="str">
        <f>'Mise A Jour BDD'!$L$325</f>
        <v>US</v>
      </c>
      <c r="M280" s="10" t="str">
        <f>'Mise A Jour BDD'!$M$325</f>
        <v>Savannah</v>
      </c>
    </row>
    <row r="281" spans="1:13" ht="20.25" customHeight="1" x14ac:dyDescent="0.25">
      <c r="A281" s="5" t="str">
        <f>'Mise A Jour BDD'!$A$326</f>
        <v>Port de Fos Sur Mer</v>
      </c>
      <c r="B281" s="130">
        <f>'Mise A Jour BDD'!$A$12*'Mise A Jour BDD'!$B$326</f>
        <v>1445.6574599999999</v>
      </c>
      <c r="C281" s="150">
        <f>'Mise A Jour BDD'!$A$12*'Mise A Jour BDD'!$C$326</f>
        <v>1897.9690599999999</v>
      </c>
      <c r="D281" s="117">
        <f>'Mise A Jour BDD'!$A$12*'Mise A Jour BDD'!$D$326</f>
        <v>1897.9690599999999</v>
      </c>
      <c r="E281" s="130">
        <f>'Mise A Jour BDD'!$A$12*'Mise A Jour BDD'!$E$326</f>
        <v>0</v>
      </c>
      <c r="F281" s="117">
        <f>'Mise A Jour BDD'!$A$12*'Mise A Jour BDD'!$F$326</f>
        <v>0</v>
      </c>
      <c r="G281" s="130">
        <f>'Mise A Jour BDD'!$A$12*'Mise A Jour BDD'!$G$326</f>
        <v>0</v>
      </c>
      <c r="H281" s="117">
        <f>'Mise A Jour BDD'!$A$12*'Mise A Jour BDD'!$H$326</f>
        <v>0</v>
      </c>
      <c r="I281" s="130">
        <f>'Mise A Jour BDD'!$A$12*'Mise A Jour BDD'!$I$326</f>
        <v>27.83456</v>
      </c>
      <c r="J281" s="117">
        <f>'Mise A Jour BDD'!$A$12*'Mise A Jour BDD'!$J$326</f>
        <v>521.89800000000002</v>
      </c>
      <c r="K281" s="121" t="str">
        <f>'Mise A Jour BDD'!$K$326</f>
        <v>USA</v>
      </c>
      <c r="L281" s="9" t="str">
        <f>'Mise A Jour BDD'!$L$326</f>
        <v>US</v>
      </c>
      <c r="M281" s="10" t="str">
        <f>'Mise A Jour BDD'!$M$326</f>
        <v>Savannah</v>
      </c>
    </row>
    <row r="282" spans="1:13" ht="20.25" customHeight="1" x14ac:dyDescent="0.25">
      <c r="A282" s="5" t="str">
        <f>'Mise A Jour BDD'!$A$327</f>
        <v>Port de Rotterdam</v>
      </c>
      <c r="B282" s="130">
        <f>'Mise A Jour BDD'!$A$12*'Mise A Jour BDD'!$B$327</f>
        <v>0</v>
      </c>
      <c r="C282" s="150">
        <f>'Mise A Jour BDD'!$A$12*'Mise A Jour BDD'!$C$327</f>
        <v>0</v>
      </c>
      <c r="D282" s="117">
        <f>'Mise A Jour BDD'!$A$12*'Mise A Jour BDD'!$D$327</f>
        <v>0</v>
      </c>
      <c r="E282" s="130">
        <f>'Mise A Jour BDD'!$A$12*'Mise A Jour BDD'!$E$327</f>
        <v>3200.9744000000001</v>
      </c>
      <c r="F282" s="117">
        <f>'Mise A Jour BDD'!$A$12*'Mise A Jour BDD'!$F$327</f>
        <v>2448.5714499999999</v>
      </c>
      <c r="G282" s="130">
        <f>'Mise A Jour BDD'!$A$12*'Mise A Jour BDD'!$G$327</f>
        <v>2448.5714499999999</v>
      </c>
      <c r="H282" s="117">
        <f>'Mise A Jour BDD'!$A$12*'Mise A Jour BDD'!$H$327</f>
        <v>3200.9744000000001</v>
      </c>
      <c r="I282" s="130">
        <f>'Mise A Jour BDD'!$A$12*'Mise A Jour BDD'!$I$327</f>
        <v>27.83456</v>
      </c>
      <c r="J282" s="117">
        <f>'Mise A Jour BDD'!$A$12*'Mise A Jour BDD'!$J$327</f>
        <v>521.89800000000002</v>
      </c>
      <c r="K282" s="121" t="str">
        <f>'Mise A Jour BDD'!$K$327</f>
        <v>USA</v>
      </c>
      <c r="L282" s="9" t="str">
        <f>'Mise A Jour BDD'!$L$327</f>
        <v>US</v>
      </c>
      <c r="M282" s="10" t="str">
        <f>'Mise A Jour BDD'!$M$327</f>
        <v>Savannah</v>
      </c>
    </row>
    <row r="283" spans="1:13" s="145" customFormat="1" ht="20.25" customHeight="1" x14ac:dyDescent="0.25">
      <c r="A283" s="5" t="str">
        <f>'Mise A Jour BDD'!$A$328</f>
        <v>Port du Havre</v>
      </c>
      <c r="B283" s="130">
        <f>'Mise A Jour BDD'!$A$12*'Mise A Jour BDD'!$B$328</f>
        <v>0</v>
      </c>
      <c r="C283" s="150">
        <f>'Mise A Jour BDD'!$A$12*'Mise A Jour BDD'!$C$328</f>
        <v>0</v>
      </c>
      <c r="D283" s="117">
        <f>'Mise A Jour BDD'!$A$12*'Mise A Jour BDD'!$D$328</f>
        <v>0</v>
      </c>
      <c r="E283" s="130">
        <f>'Mise A Jour BDD'!$A$12*'Mise A Jour BDD'!$E$328</f>
        <v>3200.9744000000001</v>
      </c>
      <c r="F283" s="117">
        <f>'Mise A Jour BDD'!$A$12*'Mise A Jour BDD'!$F$328</f>
        <v>2448.5714499999999</v>
      </c>
      <c r="G283" s="130">
        <f>'Mise A Jour BDD'!$A$12*'Mise A Jour BDD'!$G$328</f>
        <v>2448.5714499999999</v>
      </c>
      <c r="H283" s="117">
        <f>'Mise A Jour BDD'!$A$12*'Mise A Jour BDD'!$H$328</f>
        <v>3200.9744000000001</v>
      </c>
      <c r="I283" s="130">
        <f>'Mise A Jour BDD'!$A$12*'Mise A Jour BDD'!$I$328</f>
        <v>27.83456</v>
      </c>
      <c r="J283" s="117">
        <f>'Mise A Jour BDD'!$A$12*'Mise A Jour BDD'!$J$328</f>
        <v>521.89800000000002</v>
      </c>
      <c r="K283" s="121" t="str">
        <f>'Mise A Jour BDD'!$K$328</f>
        <v>USA</v>
      </c>
      <c r="L283" s="9" t="str">
        <f>'Mise A Jour BDD'!$L$328</f>
        <v>US</v>
      </c>
      <c r="M283" s="10" t="str">
        <f>'Mise A Jour BDD'!$M$328</f>
        <v>Savannah</v>
      </c>
    </row>
    <row r="284" spans="1:13" s="145" customFormat="1" ht="20.25" customHeight="1" x14ac:dyDescent="0.25">
      <c r="A284" s="5" t="str">
        <f>'Mise A Jour BDD'!$A$329</f>
        <v>Port d'Anvers</v>
      </c>
      <c r="B284" s="151">
        <f>'Mise A Jour BDD'!$B$329</f>
        <v>1789</v>
      </c>
      <c r="C284" s="152">
        <f>'Mise A Jour BDD'!$C$329</f>
        <v>2733</v>
      </c>
      <c r="D284" s="115">
        <f>'Mise A Jour BDD'!$D$329</f>
        <v>2733</v>
      </c>
      <c r="E284" s="151">
        <f>'Mise A Jour BDD'!$E$329</f>
        <v>0</v>
      </c>
      <c r="F284" s="115">
        <f>'Mise A Jour BDD'!$F$329</f>
        <v>0</v>
      </c>
      <c r="G284" s="151">
        <f>'Mise A Jour BDD'!$G$329</f>
        <v>0</v>
      </c>
      <c r="H284" s="115">
        <f>'Mise A Jour BDD'!$H$329</f>
        <v>0</v>
      </c>
      <c r="I284" s="7">
        <f>'Mise A Jour BDD'!$I$329</f>
        <v>0</v>
      </c>
      <c r="J284" s="117">
        <f>'Mise A Jour BDD'!$A$12*'Mise A Jour BDD'!$J$329</f>
        <v>278.34559999999999</v>
      </c>
      <c r="K284" s="121" t="str">
        <f>'Mise A Jour BDD'!$K$329</f>
        <v>Venezuela</v>
      </c>
      <c r="L284" s="9" t="str">
        <f>'Mise A Jour BDD'!$L$329</f>
        <v>VE</v>
      </c>
      <c r="M284" s="10" t="str">
        <f>'Mise A Jour BDD'!$M$329</f>
        <v>Puerto Cabello</v>
      </c>
    </row>
    <row r="285" spans="1:13" ht="20.25" customHeight="1" x14ac:dyDescent="0.25">
      <c r="A285" s="5" t="str">
        <f>'Mise A Jour BDD'!$A$330</f>
        <v>Port de Fos Sur Mer</v>
      </c>
      <c r="B285" s="151">
        <f>'Mise A Jour BDD'!$B$330</f>
        <v>1749</v>
      </c>
      <c r="C285" s="152">
        <f>'Mise A Jour BDD'!$C$330</f>
        <v>2440</v>
      </c>
      <c r="D285" s="115">
        <f>'Mise A Jour BDD'!$D$330</f>
        <v>2440</v>
      </c>
      <c r="E285" s="151">
        <f>'Mise A Jour BDD'!$E$330</f>
        <v>3840</v>
      </c>
      <c r="F285" s="115">
        <f>'Mise A Jour BDD'!$F$330</f>
        <v>2449</v>
      </c>
      <c r="G285" s="151">
        <f>'Mise A Jour BDD'!$G$330</f>
        <v>2149</v>
      </c>
      <c r="H285" s="115">
        <f>'Mise A Jour BDD'!$H$330</f>
        <v>3040</v>
      </c>
      <c r="I285" s="7">
        <f>'Mise A Jour BDD'!$I$330</f>
        <v>0</v>
      </c>
      <c r="J285" s="117">
        <f>'Mise A Jour BDD'!$A$12*'Mise A Jour BDD'!$J$330</f>
        <v>278.34559999999999</v>
      </c>
      <c r="K285" s="121" t="str">
        <f>'Mise A Jour BDD'!$K$330</f>
        <v>Venezuela</v>
      </c>
      <c r="L285" s="9" t="str">
        <f>'Mise A Jour BDD'!$L$330</f>
        <v>VE</v>
      </c>
      <c r="M285" s="10" t="str">
        <f>'Mise A Jour BDD'!$M$330</f>
        <v>Puerto Cabello</v>
      </c>
    </row>
    <row r="286" spans="1:13" ht="20.25" customHeight="1" x14ac:dyDescent="0.25">
      <c r="A286" s="5" t="str">
        <f>'Mise A Jour BDD'!$A$331</f>
        <v>Port de Rotterdam</v>
      </c>
      <c r="B286" s="151">
        <f>'Mise A Jour BDD'!$B$331</f>
        <v>1904</v>
      </c>
      <c r="C286" s="152">
        <f>'Mise A Jour BDD'!$C$331</f>
        <v>2848</v>
      </c>
      <c r="D286" s="115">
        <f>'Mise A Jour BDD'!$D$331</f>
        <v>2848</v>
      </c>
      <c r="E286" s="151">
        <f>'Mise A Jour BDD'!$E$331</f>
        <v>0</v>
      </c>
      <c r="F286" s="115">
        <f>'Mise A Jour BDD'!$F$331</f>
        <v>0</v>
      </c>
      <c r="G286" s="151">
        <f>'Mise A Jour BDD'!$G$331</f>
        <v>0</v>
      </c>
      <c r="H286" s="115">
        <f>'Mise A Jour BDD'!$H$331</f>
        <v>0</v>
      </c>
      <c r="I286" s="7">
        <f>'Mise A Jour BDD'!$I$331</f>
        <v>0</v>
      </c>
      <c r="J286" s="117">
        <f>'Mise A Jour BDD'!$A$12*'Mise A Jour BDD'!$J$331</f>
        <v>278.34559999999999</v>
      </c>
      <c r="K286" s="121" t="str">
        <f>'Mise A Jour BDD'!$K$331</f>
        <v>Venezuela</v>
      </c>
      <c r="L286" s="9" t="str">
        <f>'Mise A Jour BDD'!$L$331</f>
        <v>VE</v>
      </c>
      <c r="M286" s="10" t="str">
        <f>'Mise A Jour BDD'!$M$331</f>
        <v>Puerto Cabello</v>
      </c>
    </row>
    <row r="287" spans="1:13" ht="20.25" customHeight="1" x14ac:dyDescent="0.25">
      <c r="A287" s="5" t="str">
        <f>'Mise A Jour BDD'!$A$332</f>
        <v>Port du Havre</v>
      </c>
      <c r="B287" s="151">
        <f>'Mise A Jour BDD'!$B$332</f>
        <v>1894</v>
      </c>
      <c r="C287" s="152">
        <f>'Mise A Jour BDD'!$C$332</f>
        <v>2838</v>
      </c>
      <c r="D287" s="115">
        <f>'Mise A Jour BDD'!$D$332</f>
        <v>2838</v>
      </c>
      <c r="E287" s="151">
        <f>'Mise A Jour BDD'!$E$332</f>
        <v>0</v>
      </c>
      <c r="F287" s="115">
        <f>'Mise A Jour BDD'!$F$332</f>
        <v>0</v>
      </c>
      <c r="G287" s="151">
        <f>'Mise A Jour BDD'!$G$332</f>
        <v>0</v>
      </c>
      <c r="H287" s="115">
        <f>'Mise A Jour BDD'!$H$332</f>
        <v>0</v>
      </c>
      <c r="I287" s="7">
        <f>'Mise A Jour BDD'!$I$332</f>
        <v>0</v>
      </c>
      <c r="J287" s="117">
        <f>'Mise A Jour BDD'!$A$12*'Mise A Jour BDD'!$J$332</f>
        <v>278.34559999999999</v>
      </c>
      <c r="K287" s="121" t="str">
        <f>'Mise A Jour BDD'!$K$332</f>
        <v>Venezuela</v>
      </c>
      <c r="L287" s="9" t="str">
        <f>'Mise A Jour BDD'!$L$332</f>
        <v>VE</v>
      </c>
      <c r="M287" s="10" t="str">
        <f>'Mise A Jour BDD'!$M$332</f>
        <v>Puerto Cabello</v>
      </c>
    </row>
    <row r="288" spans="1:13" ht="20.25" customHeight="1" x14ac:dyDescent="0.25">
      <c r="A288" s="5" t="str">
        <f>'Mise A Jour BDD'!$A$333</f>
        <v>Port d'Anvers</v>
      </c>
      <c r="B288" s="130">
        <f>'Mise A Jour BDD'!$A$12*'Mise A Jour BDD'!$B$333</f>
        <v>895.05507</v>
      </c>
      <c r="C288" s="150">
        <f>'Mise A Jour BDD'!$A$12*'Mise A Jour BDD'!$C$333</f>
        <v>1362.1537800000001</v>
      </c>
      <c r="D288" s="117">
        <f>'Mise A Jour BDD'!$A$12*'Mise A Jour BDD'!$D$333</f>
        <v>2014.52628</v>
      </c>
      <c r="E288" s="130">
        <f>'Mise A Jour BDD'!$A$12*'Mise A Jour BDD'!$E$333</f>
        <v>0</v>
      </c>
      <c r="F288" s="117">
        <f>'Mise A Jour BDD'!$A$12*'Mise A Jour BDD'!$F$333</f>
        <v>0</v>
      </c>
      <c r="G288" s="130">
        <f>'Mise A Jour BDD'!$A$12*'Mise A Jour BDD'!$G$333</f>
        <v>0</v>
      </c>
      <c r="H288" s="117">
        <f>'Mise A Jour BDD'!$A$12*'Mise A Jour BDD'!$H$333</f>
        <v>0</v>
      </c>
      <c r="I288" s="7">
        <f>'Mise A Jour BDD'!$I$333</f>
        <v>0</v>
      </c>
      <c r="J288" s="119">
        <f>'Mise A Jour BDD'!$A$24*'Mise A Jour BDD'!$J$333</f>
        <v>110.682</v>
      </c>
      <c r="K288" s="121" t="str">
        <f>'Mise A Jour BDD'!$K$333</f>
        <v>Vietnam</v>
      </c>
      <c r="L288" s="9" t="str">
        <f>'Mise A Jour BDD'!$L$333</f>
        <v>VN</v>
      </c>
      <c r="M288" s="10" t="str">
        <f>'Mise A Jour BDD'!$M$333</f>
        <v>Haiphong</v>
      </c>
    </row>
    <row r="289" spans="1:13" ht="20.25" customHeight="1" x14ac:dyDescent="0.25">
      <c r="A289" s="5" t="str">
        <f>'Mise A Jour BDD'!$A$334</f>
        <v>Port de Fos Sur Mer</v>
      </c>
      <c r="B289" s="130">
        <f>'Mise A Jour BDD'!$A$12*'Mise A Jour BDD'!$B$334</f>
        <v>710.65111000000002</v>
      </c>
      <c r="C289" s="150">
        <f>'Mise A Jour BDD'!$A$12*'Mise A Jour BDD'!$C$334</f>
        <v>922.88963000000001</v>
      </c>
      <c r="D289" s="117">
        <f>'Mise A Jour BDD'!$A$12*'Mise A Jour BDD'!$D$334</f>
        <v>922.88963000000001</v>
      </c>
      <c r="E289" s="130">
        <f>'Mise A Jour BDD'!$A$12*'Mise A Jour BDD'!$E$334</f>
        <v>0</v>
      </c>
      <c r="F289" s="117">
        <f>'Mise A Jour BDD'!$A$12*'Mise A Jour BDD'!$F$334</f>
        <v>0</v>
      </c>
      <c r="G289" s="130">
        <f>'Mise A Jour BDD'!$A$12*'Mise A Jour BDD'!$G$334</f>
        <v>0</v>
      </c>
      <c r="H289" s="117">
        <f>'Mise A Jour BDD'!$A$12*'Mise A Jour BDD'!$H$334</f>
        <v>0</v>
      </c>
      <c r="I289" s="7">
        <f>'Mise A Jour BDD'!$I$334</f>
        <v>0</v>
      </c>
      <c r="J289" s="119">
        <f>'Mise A Jour BDD'!$A$24*'Mise A Jour BDD'!$J$334</f>
        <v>110.682</v>
      </c>
      <c r="K289" s="121" t="str">
        <f>'Mise A Jour BDD'!$K$334</f>
        <v>Vietnam</v>
      </c>
      <c r="L289" s="9" t="str">
        <f>'Mise A Jour BDD'!$L$334</f>
        <v>VN</v>
      </c>
      <c r="M289" s="10" t="str">
        <f>'Mise A Jour BDD'!$M$334</f>
        <v>Haiphong</v>
      </c>
    </row>
    <row r="290" spans="1:13" ht="20.25" customHeight="1" x14ac:dyDescent="0.25">
      <c r="A290" s="5" t="str">
        <f>'Mise A Jour BDD'!$A$335</f>
        <v>Port de Rotterdam</v>
      </c>
      <c r="B290" s="130">
        <f>'Mise A Jour BDD'!$A$12*'Mise A Jour BDD'!$B$335</f>
        <v>909.84217999999998</v>
      </c>
      <c r="C290" s="150">
        <f>'Mise A Jour BDD'!$A$12*'Mise A Jour BDD'!$C$335</f>
        <v>1376.9408900000001</v>
      </c>
      <c r="D290" s="117">
        <f>'Mise A Jour BDD'!$A$12*'Mise A Jour BDD'!$D$335</f>
        <v>1376.9408900000001</v>
      </c>
      <c r="E290" s="130">
        <f>'Mise A Jour BDD'!$A$12*'Mise A Jour BDD'!$E$335</f>
        <v>0</v>
      </c>
      <c r="F290" s="117">
        <f>'Mise A Jour BDD'!$A$12*'Mise A Jour BDD'!$F$335</f>
        <v>0</v>
      </c>
      <c r="G290" s="130">
        <f>'Mise A Jour BDD'!$A$12*'Mise A Jour BDD'!$G$335</f>
        <v>0</v>
      </c>
      <c r="H290" s="117">
        <f>'Mise A Jour BDD'!$A$12*'Mise A Jour BDD'!$H$335</f>
        <v>0</v>
      </c>
      <c r="I290" s="7">
        <f>'Mise A Jour BDD'!$I$335</f>
        <v>0</v>
      </c>
      <c r="J290" s="119">
        <f>'Mise A Jour BDD'!$A$24*'Mise A Jour BDD'!$J$335</f>
        <v>110.682</v>
      </c>
      <c r="K290" s="121" t="str">
        <f>'Mise A Jour BDD'!$K$335</f>
        <v>Vietnam</v>
      </c>
      <c r="L290" s="9" t="str">
        <f>'Mise A Jour BDD'!$L$335</f>
        <v>VN</v>
      </c>
      <c r="M290" s="10" t="str">
        <f>'Mise A Jour BDD'!$M$335</f>
        <v>Haiphong</v>
      </c>
    </row>
    <row r="291" spans="1:13" ht="20.25" customHeight="1" x14ac:dyDescent="0.25">
      <c r="A291" s="5" t="str">
        <f>'Mise A Jour BDD'!$A$336</f>
        <v>Port du Havre</v>
      </c>
      <c r="B291" s="130">
        <f>'Mise A Jour BDD'!$A$12*'Mise A Jour BDD'!$B$336</f>
        <v>900.27404999999999</v>
      </c>
      <c r="C291" s="150">
        <f>'Mise A Jour BDD'!$A$12*'Mise A Jour BDD'!$C$336</f>
        <v>1367.37276</v>
      </c>
      <c r="D291" s="117">
        <f>'Mise A Jour BDD'!$A$12*'Mise A Jour BDD'!$D$336</f>
        <v>1367.37276</v>
      </c>
      <c r="E291" s="130">
        <f>'Mise A Jour BDD'!$A$12*'Mise A Jour BDD'!$E$336</f>
        <v>0</v>
      </c>
      <c r="F291" s="117">
        <f>'Mise A Jour BDD'!$A$12*'Mise A Jour BDD'!$F$336</f>
        <v>0</v>
      </c>
      <c r="G291" s="130">
        <f>'Mise A Jour BDD'!$A$12*'Mise A Jour BDD'!$G$336</f>
        <v>0</v>
      </c>
      <c r="H291" s="117">
        <f>'Mise A Jour BDD'!$A$12*'Mise A Jour BDD'!$H$336</f>
        <v>0</v>
      </c>
      <c r="I291" s="7">
        <f>'Mise A Jour BDD'!$I$336</f>
        <v>0</v>
      </c>
      <c r="J291" s="119">
        <f>'Mise A Jour BDD'!$A$24*'Mise A Jour BDD'!$J$336</f>
        <v>110.682</v>
      </c>
      <c r="K291" s="121" t="str">
        <f>'Mise A Jour BDD'!$K$336</f>
        <v>Vietnam</v>
      </c>
      <c r="L291" s="9" t="str">
        <f>'Mise A Jour BDD'!$L$336</f>
        <v>VN</v>
      </c>
      <c r="M291" s="10" t="str">
        <f>'Mise A Jour BDD'!$M$336</f>
        <v>Haiphong</v>
      </c>
    </row>
    <row r="292" spans="1:13" ht="20.25" customHeight="1" x14ac:dyDescent="0.25">
      <c r="A292" s="5" t="str">
        <f>'Mise A Jour BDD'!$A$337</f>
        <v>Port d'Anvers</v>
      </c>
      <c r="B292" s="130">
        <f>'Mise A Jour BDD'!$A$12*'Mise A Jour BDD'!$B$337</f>
        <v>808.07206999999994</v>
      </c>
      <c r="C292" s="150">
        <f>'Mise A Jour BDD'!$A$12*'Mise A Jour BDD'!$C$337</f>
        <v>1209.93353</v>
      </c>
      <c r="D292" s="117">
        <f>'Mise A Jour BDD'!$A$12*'Mise A Jour BDD'!$D$337</f>
        <v>1862.30603</v>
      </c>
      <c r="E292" s="130">
        <f>'Mise A Jour BDD'!$A$12*'Mise A Jour BDD'!$E$337</f>
        <v>0</v>
      </c>
      <c r="F292" s="117">
        <f>'Mise A Jour BDD'!$A$12*'Mise A Jour BDD'!$F$337</f>
        <v>0</v>
      </c>
      <c r="G292" s="130">
        <f>'Mise A Jour BDD'!$A$12*'Mise A Jour BDD'!$G$337</f>
        <v>0</v>
      </c>
      <c r="H292" s="117">
        <f>'Mise A Jour BDD'!$A$12*'Mise A Jour BDD'!$H$337</f>
        <v>0</v>
      </c>
      <c r="I292" s="7">
        <f>'Mise A Jour BDD'!$I$337</f>
        <v>0</v>
      </c>
      <c r="J292" s="119">
        <f>'Mise A Jour BDD'!$A$24*'Mise A Jour BDD'!$J$337</f>
        <v>110.682</v>
      </c>
      <c r="K292" s="121" t="str">
        <f>'Mise A Jour BDD'!$K$337</f>
        <v>Vietnam</v>
      </c>
      <c r="L292" s="9" t="str">
        <f>'Mise A Jour BDD'!$L$337</f>
        <v>VN</v>
      </c>
      <c r="M292" s="10" t="str">
        <f>'Mise A Jour BDD'!$M$337</f>
        <v>Ho Chi Minh</v>
      </c>
    </row>
    <row r="293" spans="1:13" ht="20.25" customHeight="1" x14ac:dyDescent="0.25">
      <c r="A293" s="5" t="str">
        <f>'Mise A Jour BDD'!$A$338</f>
        <v>Port de Fos Sur Mer</v>
      </c>
      <c r="B293" s="130">
        <f>'Mise A Jour BDD'!$A$12*'Mise A Jour BDD'!$B$338</f>
        <v>623.66810999999996</v>
      </c>
      <c r="C293" s="150">
        <f>'Mise A Jour BDD'!$A$12*'Mise A Jour BDD'!$C$338</f>
        <v>661.94062999999994</v>
      </c>
      <c r="D293" s="117">
        <f>'Mise A Jour BDD'!$A$12*'Mise A Jour BDD'!$D$338</f>
        <v>661.94062999999994</v>
      </c>
      <c r="E293" s="130">
        <f>'Mise A Jour BDD'!$A$12*'Mise A Jour BDD'!$E$338</f>
        <v>0</v>
      </c>
      <c r="F293" s="117">
        <f>'Mise A Jour BDD'!$A$12*'Mise A Jour BDD'!$F$338</f>
        <v>0</v>
      </c>
      <c r="G293" s="130">
        <f>'Mise A Jour BDD'!$A$12*'Mise A Jour BDD'!$G$338</f>
        <v>0</v>
      </c>
      <c r="H293" s="117">
        <f>'Mise A Jour BDD'!$A$12*'Mise A Jour BDD'!$H$338</f>
        <v>0</v>
      </c>
      <c r="I293" s="7">
        <f>'Mise A Jour BDD'!$I$338</f>
        <v>0</v>
      </c>
      <c r="J293" s="119">
        <f>'Mise A Jour BDD'!$A$24*'Mise A Jour BDD'!$J$338</f>
        <v>110.682</v>
      </c>
      <c r="K293" s="121" t="str">
        <f>'Mise A Jour BDD'!$K$338</f>
        <v>Vietnam</v>
      </c>
      <c r="L293" s="9" t="str">
        <f>'Mise A Jour BDD'!$L$338</f>
        <v>VN</v>
      </c>
      <c r="M293" s="10" t="str">
        <f>'Mise A Jour BDD'!$M$338</f>
        <v>Ho Chi Minh</v>
      </c>
    </row>
    <row r="294" spans="1:13" ht="20.25" customHeight="1" x14ac:dyDescent="0.25">
      <c r="A294" s="5" t="str">
        <f>'Mise A Jour BDD'!$A$339</f>
        <v>Port de Rotterdam</v>
      </c>
      <c r="B294" s="130">
        <f>'Mise A Jour BDD'!$A$12*'Mise A Jour BDD'!$B$339</f>
        <v>822.85918000000004</v>
      </c>
      <c r="C294" s="150">
        <f>'Mise A Jour BDD'!$A$12*'Mise A Jour BDD'!$C$339</f>
        <v>1224.72064</v>
      </c>
      <c r="D294" s="117">
        <f>'Mise A Jour BDD'!$A$12*'Mise A Jour BDD'!$D$339</f>
        <v>1224.72064</v>
      </c>
      <c r="E294" s="130">
        <f>'Mise A Jour BDD'!$A$12*'Mise A Jour BDD'!$E$339</f>
        <v>0</v>
      </c>
      <c r="F294" s="117">
        <f>'Mise A Jour BDD'!$A$12*'Mise A Jour BDD'!$F$339</f>
        <v>0</v>
      </c>
      <c r="G294" s="130">
        <f>'Mise A Jour BDD'!$A$12*'Mise A Jour BDD'!$G$339</f>
        <v>0</v>
      </c>
      <c r="H294" s="117">
        <f>'Mise A Jour BDD'!$A$12*'Mise A Jour BDD'!$H$339</f>
        <v>0</v>
      </c>
      <c r="I294" s="7">
        <f>'Mise A Jour BDD'!$I$339</f>
        <v>0</v>
      </c>
      <c r="J294" s="119">
        <f>'Mise A Jour BDD'!$A$24*'Mise A Jour BDD'!$J$339</f>
        <v>110.682</v>
      </c>
      <c r="K294" s="121" t="str">
        <f>'Mise A Jour BDD'!$K$339</f>
        <v>Vietnam</v>
      </c>
      <c r="L294" s="9" t="str">
        <f>'Mise A Jour BDD'!$L$339</f>
        <v>VN</v>
      </c>
      <c r="M294" s="10" t="str">
        <f>'Mise A Jour BDD'!$M$339</f>
        <v>Ho Chi Minh</v>
      </c>
    </row>
    <row r="295" spans="1:13" ht="20.25" customHeight="1" x14ac:dyDescent="0.25">
      <c r="A295" s="5" t="str">
        <f>'Mise A Jour BDD'!$A$340</f>
        <v>Port du Havre</v>
      </c>
      <c r="B295" s="130">
        <f>'Mise A Jour BDD'!$A$12*'Mise A Jour BDD'!$B$340</f>
        <v>813.29105000000004</v>
      </c>
      <c r="C295" s="150">
        <f>'Mise A Jour BDD'!$A$12*'Mise A Jour BDD'!$C$340</f>
        <v>1215.1525099999999</v>
      </c>
      <c r="D295" s="117">
        <f>'Mise A Jour BDD'!$A$12*'Mise A Jour BDD'!$D$340</f>
        <v>1215.1525099999999</v>
      </c>
      <c r="E295" s="130">
        <f>'Mise A Jour BDD'!$A$12*'Mise A Jour BDD'!$E$340</f>
        <v>0</v>
      </c>
      <c r="F295" s="117">
        <f>'Mise A Jour BDD'!$A$12*'Mise A Jour BDD'!$F$340</f>
        <v>0</v>
      </c>
      <c r="G295" s="130">
        <f>'Mise A Jour BDD'!$A$12*'Mise A Jour BDD'!$G$340</f>
        <v>0</v>
      </c>
      <c r="H295" s="117">
        <f>'Mise A Jour BDD'!$A$12*'Mise A Jour BDD'!$H$340</f>
        <v>0</v>
      </c>
      <c r="I295" s="7">
        <f>'Mise A Jour BDD'!$I$340</f>
        <v>0</v>
      </c>
      <c r="J295" s="119">
        <f>'Mise A Jour BDD'!$A$24*'Mise A Jour BDD'!$J$340</f>
        <v>110.682</v>
      </c>
      <c r="K295" s="121" t="str">
        <f>'Mise A Jour BDD'!$K$340</f>
        <v>Vietnam</v>
      </c>
      <c r="L295" s="9" t="str">
        <f>'Mise A Jour BDD'!$L$340</f>
        <v>VN</v>
      </c>
      <c r="M295" s="10" t="str">
        <f>'Mise A Jour BDD'!$M$340</f>
        <v>Ho Chi Minh</v>
      </c>
    </row>
    <row r="296" spans="1:13" ht="20.25" customHeight="1" x14ac:dyDescent="0.25">
      <c r="A296" s="5" t="str">
        <f>'Mise A Jour BDD'!$A$341</f>
        <v>Port d'Anvers</v>
      </c>
      <c r="B296" s="130">
        <f>'Mise A Jour BDD'!$A$12*'Mise A Jour BDD'!$B$341</f>
        <v>2368.54709</v>
      </c>
      <c r="C296" s="150">
        <f>'Mise A Jour BDD'!$A$12*'Mise A Jour BDD'!$C$341</f>
        <v>4054.27763</v>
      </c>
      <c r="D296" s="117">
        <f>'Mise A Jour BDD'!$A$12*'Mise A Jour BDD'!$D$341</f>
        <v>4054.27763</v>
      </c>
      <c r="E296" s="130">
        <f>'Mise A Jour BDD'!$A$12*'Mise A Jour BDD'!$E$341</f>
        <v>0</v>
      </c>
      <c r="F296" s="117">
        <f>'Mise A Jour BDD'!$A$12*'Mise A Jour BDD'!$F$341</f>
        <v>0</v>
      </c>
      <c r="G296" s="130">
        <f>'Mise A Jour BDD'!$A$12*'Mise A Jour BDD'!$G$341</f>
        <v>0</v>
      </c>
      <c r="H296" s="117">
        <f>'Mise A Jour BDD'!$A$12*'Mise A Jour BDD'!$H$341</f>
        <v>0</v>
      </c>
      <c r="I296" s="7">
        <f>'Mise A Jour BDD'!$I$341</f>
        <v>0</v>
      </c>
      <c r="J296" s="8">
        <f>'Mise A Jour BDD'!$J$341</f>
        <v>0</v>
      </c>
      <c r="K296" s="121" t="str">
        <f>'Mise A Jour BDD'!$K$341</f>
        <v>Yemen</v>
      </c>
      <c r="L296" s="9" t="str">
        <f>'Mise A Jour BDD'!$L$341</f>
        <v>YE</v>
      </c>
      <c r="M296" s="10" t="str">
        <f>'Mise A Jour BDD'!$M$341</f>
        <v>Aden</v>
      </c>
    </row>
    <row r="297" spans="1:13" ht="20.25" customHeight="1" x14ac:dyDescent="0.25">
      <c r="A297" s="5" t="str">
        <f>'Mise A Jour BDD'!$A$342</f>
        <v>Port de Fos Sur Mer</v>
      </c>
      <c r="B297" s="130">
        <f>'Mise A Jour BDD'!$A$12*'Mise A Jour BDD'!$B$342</f>
        <v>1986.69172</v>
      </c>
      <c r="C297" s="150">
        <f>'Mise A Jour BDD'!$A$12*'Mise A Jour BDD'!$C$342</f>
        <v>3421.91122</v>
      </c>
      <c r="D297" s="117">
        <f>'Mise A Jour BDD'!$A$12*'Mise A Jour BDD'!$D$342</f>
        <v>3421.91122</v>
      </c>
      <c r="E297" s="130">
        <f>'Mise A Jour BDD'!$A$12*'Mise A Jour BDD'!$E$342</f>
        <v>0</v>
      </c>
      <c r="F297" s="117">
        <f>'Mise A Jour BDD'!$A$12*'Mise A Jour BDD'!$F$342</f>
        <v>0</v>
      </c>
      <c r="G297" s="130">
        <f>'Mise A Jour BDD'!$A$12*'Mise A Jour BDD'!$G$342</f>
        <v>0</v>
      </c>
      <c r="H297" s="117">
        <f>'Mise A Jour BDD'!$A$12*'Mise A Jour BDD'!$H$342</f>
        <v>0</v>
      </c>
      <c r="I297" s="7">
        <f>'Mise A Jour BDD'!$I$342</f>
        <v>0</v>
      </c>
      <c r="J297" s="8">
        <f>'Mise A Jour BDD'!$J$342</f>
        <v>0</v>
      </c>
      <c r="K297" s="121" t="str">
        <f>'Mise A Jour BDD'!$K$342</f>
        <v>Yemen</v>
      </c>
      <c r="L297" s="9" t="str">
        <f>'Mise A Jour BDD'!$L$342</f>
        <v>YE</v>
      </c>
      <c r="M297" s="10" t="str">
        <f>'Mise A Jour BDD'!$M$342</f>
        <v>Aden</v>
      </c>
    </row>
    <row r="298" spans="1:13" ht="20.25" customHeight="1" x14ac:dyDescent="0.25">
      <c r="A298" s="5" t="str">
        <f>'Mise A Jour BDD'!$A$343</f>
        <v>Port de Rotterdam</v>
      </c>
      <c r="B298" s="130">
        <f>'Mise A Jour BDD'!$A$12*'Mise A Jour BDD'!$B$343</f>
        <v>2383.3341999999998</v>
      </c>
      <c r="C298" s="150">
        <f>'Mise A Jour BDD'!$A$12*'Mise A Jour BDD'!$C$343</f>
        <v>4069.0647399999998</v>
      </c>
      <c r="D298" s="117">
        <f>'Mise A Jour BDD'!$A$12*'Mise A Jour BDD'!$D$343</f>
        <v>4069.0647399999998</v>
      </c>
      <c r="E298" s="130">
        <f>'Mise A Jour BDD'!$A$12*'Mise A Jour BDD'!$E$343</f>
        <v>0</v>
      </c>
      <c r="F298" s="117">
        <f>'Mise A Jour BDD'!$A$12*'Mise A Jour BDD'!$F$343</f>
        <v>0</v>
      </c>
      <c r="G298" s="130">
        <f>'Mise A Jour BDD'!$A$12*'Mise A Jour BDD'!$G$343</f>
        <v>0</v>
      </c>
      <c r="H298" s="117">
        <f>'Mise A Jour BDD'!$A$12*'Mise A Jour BDD'!$H$343</f>
        <v>0</v>
      </c>
      <c r="I298" s="7">
        <f>'Mise A Jour BDD'!$I$343</f>
        <v>0</v>
      </c>
      <c r="J298" s="8">
        <f>'Mise A Jour BDD'!$J$343</f>
        <v>0</v>
      </c>
      <c r="K298" s="121" t="str">
        <f>'Mise A Jour BDD'!$K$343</f>
        <v>Yemen</v>
      </c>
      <c r="L298" s="9" t="str">
        <f>'Mise A Jour BDD'!$L$343</f>
        <v>YE</v>
      </c>
      <c r="M298" s="10" t="str">
        <f>'Mise A Jour BDD'!$M$343</f>
        <v>Aden</v>
      </c>
    </row>
    <row r="299" spans="1:13" ht="20.25" customHeight="1" thickBot="1" x14ac:dyDescent="0.3">
      <c r="A299" s="127" t="str">
        <f>'Mise A Jour BDD'!$A$344</f>
        <v>Port du Havre</v>
      </c>
      <c r="B299" s="156">
        <f>'Mise A Jour BDD'!$A$12*'Mise A Jour BDD'!$B$344</f>
        <v>2373.7660700000001</v>
      </c>
      <c r="C299" s="157">
        <f>'Mise A Jour BDD'!$A$12*'Mise A Jour BDD'!$C$344</f>
        <v>4059.4966100000001</v>
      </c>
      <c r="D299" s="158">
        <f>'Mise A Jour BDD'!$A$12*'Mise A Jour BDD'!$D$344</f>
        <v>4059.4966100000001</v>
      </c>
      <c r="E299" s="156">
        <f>'Mise A Jour BDD'!$A$12*'Mise A Jour BDD'!$E$344</f>
        <v>0</v>
      </c>
      <c r="F299" s="158">
        <f>'Mise A Jour BDD'!$A$12*'Mise A Jour BDD'!$F$344</f>
        <v>0</v>
      </c>
      <c r="G299" s="156">
        <f>'Mise A Jour BDD'!$A$12*'Mise A Jour BDD'!$G$344</f>
        <v>0</v>
      </c>
      <c r="H299" s="158">
        <f>'Mise A Jour BDD'!$A$12*'Mise A Jour BDD'!$H$344</f>
        <v>0</v>
      </c>
      <c r="I299" s="160">
        <f>'Mise A Jour BDD'!$I$344</f>
        <v>0</v>
      </c>
      <c r="J299" s="161">
        <f>'Mise A Jour BDD'!$J$344</f>
        <v>0</v>
      </c>
      <c r="K299" s="165" t="str">
        <f>'Mise A Jour BDD'!$K$344</f>
        <v>Yemen</v>
      </c>
      <c r="L299" s="166" t="str">
        <f>'Mise A Jour BDD'!$L$344</f>
        <v>YE</v>
      </c>
      <c r="M299" s="167" t="str">
        <f>'Mise A Jour BDD'!$M$344</f>
        <v>Aden</v>
      </c>
    </row>
    <row r="300" spans="1:13" ht="15.75" thickTop="1" x14ac:dyDescent="0.25"/>
  </sheetData>
  <mergeCells count="9">
    <mergeCell ref="O162:O164"/>
    <mergeCell ref="O167:O169"/>
    <mergeCell ref="O172:O175"/>
    <mergeCell ref="O178:O181"/>
    <mergeCell ref="A1:M1"/>
    <mergeCell ref="O10:O12"/>
    <mergeCell ref="O15:O17"/>
    <mergeCell ref="O20:O23"/>
    <mergeCell ref="O26:O29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00B050"/>
  </sheetPr>
  <dimension ref="A1:B24"/>
  <sheetViews>
    <sheetView workbookViewId="0">
      <selection activeCell="C11" sqref="C11"/>
    </sheetView>
  </sheetViews>
  <sheetFormatPr baseColWidth="10" defaultRowHeight="15" x14ac:dyDescent="0.25"/>
  <cols>
    <col min="1" max="1" width="39.140625" customWidth="1"/>
    <col min="2" max="2" width="19.5703125" customWidth="1"/>
    <col min="3" max="4" width="28" bestFit="1" customWidth="1"/>
    <col min="5" max="5" width="24.42578125" customWidth="1"/>
    <col min="6" max="6" width="24.42578125" bestFit="1" customWidth="1"/>
    <col min="7" max="7" width="38.140625" bestFit="1" customWidth="1"/>
    <col min="8" max="8" width="26.85546875" customWidth="1"/>
    <col min="9" max="9" width="38.85546875" bestFit="1" customWidth="1"/>
  </cols>
  <sheetData>
    <row r="1" spans="1:2" x14ac:dyDescent="0.25">
      <c r="A1" s="17" t="s">
        <v>53</v>
      </c>
      <c r="B1" t="s">
        <v>69</v>
      </c>
    </row>
    <row r="2" spans="1:2" x14ac:dyDescent="0.25">
      <c r="A2" s="17" t="s">
        <v>31</v>
      </c>
      <c r="B2" t="s">
        <v>92</v>
      </c>
    </row>
    <row r="4" spans="1:2" ht="14.45" x14ac:dyDescent="0.35">
      <c r="A4" s="17" t="s">
        <v>56</v>
      </c>
    </row>
    <row r="5" spans="1:2" x14ac:dyDescent="0.25">
      <c r="A5" s="15" t="s">
        <v>57</v>
      </c>
      <c r="B5" s="16">
        <v>1084.3118000000002</v>
      </c>
    </row>
    <row r="6" spans="1:2" x14ac:dyDescent="0.25">
      <c r="A6" s="15" t="s">
        <v>58</v>
      </c>
      <c r="B6" s="16">
        <v>1368.0238000000002</v>
      </c>
    </row>
    <row r="7" spans="1:2" x14ac:dyDescent="0.25">
      <c r="A7" s="15" t="s">
        <v>59</v>
      </c>
      <c r="B7" s="16">
        <v>0</v>
      </c>
    </row>
    <row r="8" spans="1:2" x14ac:dyDescent="0.25">
      <c r="A8" s="15" t="s">
        <v>60</v>
      </c>
      <c r="B8" s="16">
        <v>0</v>
      </c>
    </row>
    <row r="9" spans="1:2" x14ac:dyDescent="0.25">
      <c r="A9" s="15" t="s">
        <v>61</v>
      </c>
      <c r="B9" s="16">
        <v>0</v>
      </c>
    </row>
    <row r="10" spans="1:2" x14ac:dyDescent="0.25">
      <c r="A10" s="15" t="s">
        <v>62</v>
      </c>
      <c r="B10" s="16">
        <v>0</v>
      </c>
    </row>
    <row r="11" spans="1:2" x14ac:dyDescent="0.25">
      <c r="A11" s="15" t="s">
        <v>63</v>
      </c>
      <c r="B11" s="16">
        <v>1368.0238000000002</v>
      </c>
    </row>
    <row r="12" spans="1:2" x14ac:dyDescent="0.25">
      <c r="A12" s="15" t="s">
        <v>65</v>
      </c>
      <c r="B12" s="16">
        <v>0</v>
      </c>
    </row>
    <row r="13" spans="1:2" x14ac:dyDescent="0.25">
      <c r="A13" s="15" t="s">
        <v>66</v>
      </c>
      <c r="B13" s="16">
        <v>0</v>
      </c>
    </row>
    <row r="24" spans="1:1" ht="14.45" x14ac:dyDescent="0.35">
      <c r="A24" t="s">
        <v>271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9900"/>
  </sheetPr>
  <dimension ref="A1:B13"/>
  <sheetViews>
    <sheetView workbookViewId="0">
      <selection activeCell="C10" sqref="C10"/>
    </sheetView>
  </sheetViews>
  <sheetFormatPr baseColWidth="10" defaultRowHeight="15" x14ac:dyDescent="0.25"/>
  <cols>
    <col min="1" max="1" width="39.140625" bestFit="1" customWidth="1"/>
    <col min="2" max="2" width="17.140625" customWidth="1"/>
    <col min="3" max="4" width="30.28515625" customWidth="1"/>
    <col min="5" max="5" width="26.5703125" bestFit="1" customWidth="1"/>
  </cols>
  <sheetData>
    <row r="1" spans="1:2" x14ac:dyDescent="0.25">
      <c r="A1" s="17" t="s">
        <v>53</v>
      </c>
      <c r="B1" t="s">
        <v>54</v>
      </c>
    </row>
    <row r="2" spans="1:2" x14ac:dyDescent="0.25">
      <c r="A2" s="17" t="s">
        <v>31</v>
      </c>
      <c r="B2" t="s">
        <v>324</v>
      </c>
    </row>
    <row r="4" spans="1:2" ht="14.45" x14ac:dyDescent="0.35">
      <c r="A4" s="17" t="s">
        <v>56</v>
      </c>
    </row>
    <row r="5" spans="1:2" x14ac:dyDescent="0.25">
      <c r="A5" s="15" t="s">
        <v>57</v>
      </c>
      <c r="B5" s="16">
        <v>8744</v>
      </c>
    </row>
    <row r="6" spans="1:2" x14ac:dyDescent="0.25">
      <c r="A6" s="15" t="s">
        <v>58</v>
      </c>
      <c r="B6" s="16">
        <v>13529</v>
      </c>
    </row>
    <row r="7" spans="1:2" x14ac:dyDescent="0.25">
      <c r="A7" s="15" t="s">
        <v>59</v>
      </c>
      <c r="B7" s="16">
        <v>0</v>
      </c>
    </row>
    <row r="8" spans="1:2" x14ac:dyDescent="0.25">
      <c r="A8" s="15" t="s">
        <v>60</v>
      </c>
      <c r="B8" s="16">
        <v>0</v>
      </c>
    </row>
    <row r="9" spans="1:2" x14ac:dyDescent="0.25">
      <c r="A9" s="15" t="s">
        <v>61</v>
      </c>
      <c r="B9" s="16">
        <v>0</v>
      </c>
    </row>
    <row r="10" spans="1:2" x14ac:dyDescent="0.25">
      <c r="A10" s="15" t="s">
        <v>62</v>
      </c>
      <c r="B10" s="16">
        <v>0</v>
      </c>
    </row>
    <row r="11" spans="1:2" x14ac:dyDescent="0.25">
      <c r="A11" s="15" t="s">
        <v>63</v>
      </c>
      <c r="B11" s="16">
        <v>13612</v>
      </c>
    </row>
    <row r="12" spans="1:2" x14ac:dyDescent="0.25">
      <c r="A12" s="15" t="s">
        <v>65</v>
      </c>
      <c r="B12" s="16">
        <v>0</v>
      </c>
    </row>
    <row r="13" spans="1:2" x14ac:dyDescent="0.25">
      <c r="A13" s="15" t="s">
        <v>66</v>
      </c>
      <c r="B13" s="16">
        <v>140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FF00"/>
  </sheetPr>
  <dimension ref="A1:B13"/>
  <sheetViews>
    <sheetView workbookViewId="0">
      <selection activeCell="B32" sqref="B31:B32"/>
    </sheetView>
  </sheetViews>
  <sheetFormatPr baseColWidth="10" defaultRowHeight="15" x14ac:dyDescent="0.25"/>
  <cols>
    <col min="1" max="1" width="39.140625" bestFit="1" customWidth="1"/>
    <col min="2" max="2" width="14.5703125" customWidth="1"/>
    <col min="3" max="4" width="30.28515625" customWidth="1"/>
    <col min="5" max="6" width="26.5703125" customWidth="1"/>
  </cols>
  <sheetData>
    <row r="1" spans="1:2" x14ac:dyDescent="0.25">
      <c r="A1" s="17" t="s">
        <v>53</v>
      </c>
      <c r="B1" t="s">
        <v>67</v>
      </c>
    </row>
    <row r="2" spans="1:2" x14ac:dyDescent="0.25">
      <c r="A2" s="17" t="s">
        <v>31</v>
      </c>
      <c r="B2" t="s">
        <v>324</v>
      </c>
    </row>
    <row r="4" spans="1:2" ht="14.45" x14ac:dyDescent="0.35">
      <c r="A4" s="17" t="s">
        <v>56</v>
      </c>
    </row>
    <row r="5" spans="1:2" x14ac:dyDescent="0.25">
      <c r="A5" s="15" t="s">
        <v>57</v>
      </c>
      <c r="B5" s="16">
        <v>83010.331999999995</v>
      </c>
    </row>
    <row r="6" spans="1:2" x14ac:dyDescent="0.25">
      <c r="A6" s="15" t="s">
        <v>58</v>
      </c>
      <c r="B6" s="16">
        <v>127590.63019999999</v>
      </c>
    </row>
    <row r="7" spans="1:2" x14ac:dyDescent="0.25">
      <c r="A7" s="15" t="s">
        <v>59</v>
      </c>
      <c r="B7" s="16">
        <v>12437.224800000002</v>
      </c>
    </row>
    <row r="8" spans="1:2" x14ac:dyDescent="0.25">
      <c r="A8" s="15" t="s">
        <v>60</v>
      </c>
      <c r="B8" s="16">
        <v>16170.697400000001</v>
      </c>
    </row>
    <row r="9" spans="1:2" x14ac:dyDescent="0.25">
      <c r="A9" s="15" t="s">
        <v>61</v>
      </c>
      <c r="B9" s="16">
        <v>12437.224800000002</v>
      </c>
    </row>
    <row r="10" spans="1:2" x14ac:dyDescent="0.25">
      <c r="A10" s="15" t="s">
        <v>62</v>
      </c>
      <c r="B10" s="16">
        <v>16170.697400000001</v>
      </c>
    </row>
    <row r="11" spans="1:2" x14ac:dyDescent="0.25">
      <c r="A11" s="15" t="s">
        <v>63</v>
      </c>
      <c r="B11" s="16">
        <v>127691.70259999996</v>
      </c>
    </row>
    <row r="12" spans="1:2" x14ac:dyDescent="0.25">
      <c r="A12" s="15" t="s">
        <v>65</v>
      </c>
      <c r="B12" s="16">
        <v>1777.1605999999999</v>
      </c>
    </row>
    <row r="13" spans="1:2" x14ac:dyDescent="0.25">
      <c r="A13" s="15" t="s">
        <v>66</v>
      </c>
      <c r="B13" s="16">
        <v>13080.627800000002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3</vt:i4>
      </vt:variant>
    </vt:vector>
  </HeadingPairs>
  <TitlesOfParts>
    <vt:vector size="12" baseType="lpstr">
      <vt:lpstr>Utilisateur</vt:lpstr>
      <vt:lpstr>INPUT DATA 2</vt:lpstr>
      <vt:lpstr>CALCUL COUTS</vt:lpstr>
      <vt:lpstr>données</vt:lpstr>
      <vt:lpstr>Mise A Jour BDD</vt:lpstr>
      <vt:lpstr>Données bateau</vt:lpstr>
      <vt:lpstr>tcd marchan</vt:lpstr>
      <vt:lpstr>tcd outil</vt:lpstr>
      <vt:lpstr>tcd transfo</vt:lpstr>
      <vt:lpstr>'Mise A Jour BDD'!_?From_USD_To_EUR</vt:lpstr>
      <vt:lpstr>'Mise A Jour BDD'!Referentiel_de_prix_de_revient</vt:lpstr>
      <vt:lpstr>'Mise A Jour BDD'!Referentiel_prix_de_revient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GASC Guillaume</dc:creator>
  <cp:lastModifiedBy>GASC Guillaume</cp:lastModifiedBy>
  <dcterms:created xsi:type="dcterms:W3CDTF">2016-04-15T13:47:17Z</dcterms:created>
  <dcterms:modified xsi:type="dcterms:W3CDTF">2016-05-04T09:36:30Z</dcterms:modified>
</cp:coreProperties>
</file>