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8115" windowHeight="7230"/>
  </bookViews>
  <sheets>
    <sheet name="Nouveau" sheetId="22" r:id="rId1"/>
  </sheets>
  <calcPr calcId="124519"/>
</workbook>
</file>

<file path=xl/calcChain.xml><?xml version="1.0" encoding="utf-8"?>
<calcChain xmlns="http://schemas.openxmlformats.org/spreadsheetml/2006/main">
  <c r="W10" i="22"/>
  <c r="W9"/>
  <c r="W8"/>
  <c r="W7"/>
  <c r="W6"/>
  <c r="W5"/>
  <c r="W4"/>
  <c r="W3"/>
  <c r="T10"/>
  <c r="T9"/>
  <c r="T8"/>
  <c r="T7"/>
  <c r="T6"/>
  <c r="T5"/>
  <c r="T4"/>
  <c r="V10"/>
  <c r="V9"/>
  <c r="V8"/>
  <c r="V7"/>
  <c r="V6"/>
  <c r="V5"/>
  <c r="V4"/>
  <c r="V3"/>
  <c r="S10"/>
  <c r="S9"/>
  <c r="S8"/>
  <c r="S7"/>
  <c r="S6"/>
  <c r="S5"/>
  <c r="S4"/>
  <c r="S3"/>
  <c r="O16"/>
  <c r="N16"/>
  <c r="M16"/>
  <c r="O15"/>
  <c r="N15"/>
  <c r="M15"/>
  <c r="N14"/>
  <c r="I14"/>
  <c r="J14"/>
  <c r="K14"/>
  <c r="F165"/>
  <c r="O13" s="1"/>
  <c r="E165"/>
  <c r="N13" s="1"/>
  <c r="D165"/>
  <c r="I15" s="1"/>
  <c r="F158"/>
  <c r="E158"/>
  <c r="J19" s="1"/>
  <c r="D158"/>
  <c r="I19" s="1"/>
  <c r="P78"/>
  <c r="O78"/>
  <c r="N78"/>
  <c r="P74"/>
  <c r="O74"/>
  <c r="N74"/>
  <c r="P73"/>
  <c r="O73"/>
  <c r="N73"/>
  <c r="N72"/>
  <c r="P71"/>
  <c r="O71"/>
  <c r="N71"/>
  <c r="K18"/>
  <c r="J18"/>
  <c r="I18"/>
  <c r="K17"/>
  <c r="J17"/>
  <c r="I17"/>
  <c r="K16"/>
  <c r="J16"/>
  <c r="I16"/>
  <c r="J15"/>
  <c r="M13" l="1"/>
  <c r="M14"/>
  <c r="O14"/>
  <c r="M3" s="1"/>
  <c r="L3"/>
  <c r="J13"/>
  <c r="L2" s="1"/>
  <c r="K13"/>
  <c r="I13"/>
  <c r="K2" s="1"/>
  <c r="K15"/>
  <c r="K19"/>
  <c r="I4"/>
  <c r="I6"/>
  <c r="I8"/>
  <c r="I7"/>
  <c r="K3" l="1"/>
  <c r="I3" s="1"/>
  <c r="M2"/>
  <c r="I2" s="1"/>
  <c r="I5"/>
</calcChain>
</file>

<file path=xl/sharedStrings.xml><?xml version="1.0" encoding="utf-8"?>
<sst xmlns="http://schemas.openxmlformats.org/spreadsheetml/2006/main" count="475" uniqueCount="162">
  <si>
    <t>Midi</t>
  </si>
  <si>
    <t>Soir</t>
  </si>
  <si>
    <t>Lundi</t>
  </si>
  <si>
    <t>Mardi</t>
  </si>
  <si>
    <t>Mercredi</t>
  </si>
  <si>
    <t>Jeudi</t>
  </si>
  <si>
    <t>Vendredi</t>
  </si>
  <si>
    <t>Cabillaud</t>
  </si>
  <si>
    <t>Pates</t>
  </si>
  <si>
    <t>Bœuf</t>
  </si>
  <si>
    <t>Dinde</t>
  </si>
  <si>
    <t>Poulet</t>
  </si>
  <si>
    <t>Saumon</t>
  </si>
  <si>
    <t>Kiwi</t>
  </si>
  <si>
    <t>Mais</t>
  </si>
  <si>
    <t>Thon</t>
  </si>
  <si>
    <t>Brocolis</t>
  </si>
  <si>
    <t>Quinoa</t>
  </si>
  <si>
    <t>Yaourt nature</t>
  </si>
  <si>
    <t>Samedi</t>
  </si>
  <si>
    <t>Dimanche</t>
  </si>
  <si>
    <t>Concombre</t>
  </si>
  <si>
    <t>Sucrine</t>
  </si>
  <si>
    <t>Radis</t>
  </si>
  <si>
    <t>Betterave</t>
  </si>
  <si>
    <t>Tomate</t>
  </si>
  <si>
    <t>Courgette</t>
  </si>
  <si>
    <t>Carotte</t>
  </si>
  <si>
    <t>Légumes</t>
  </si>
  <si>
    <t>Nombre</t>
  </si>
  <si>
    <t>Avocat</t>
  </si>
  <si>
    <t>Rillette thon</t>
  </si>
  <si>
    <t>Rillette saumon</t>
  </si>
  <si>
    <t>10 radis+1/2 mais+1/2concombre+1/2 thon+1/2 avocat+250g betterave</t>
  </si>
  <si>
    <t>Matin</t>
  </si>
  <si>
    <t>Proteines</t>
  </si>
  <si>
    <t>Glucides</t>
  </si>
  <si>
    <t>Lipides</t>
  </si>
  <si>
    <t>Jambon</t>
  </si>
  <si>
    <t>Pamplemousse</t>
  </si>
  <si>
    <t>Goji</t>
  </si>
  <si>
    <t>Framboises</t>
  </si>
  <si>
    <t>Myrtille</t>
  </si>
  <si>
    <t>Citron</t>
  </si>
  <si>
    <t>Citron vert</t>
  </si>
  <si>
    <t>Thé</t>
  </si>
  <si>
    <t>Melon</t>
  </si>
  <si>
    <t>Nectarine</t>
  </si>
  <si>
    <t>Pomme</t>
  </si>
  <si>
    <t>Banane</t>
  </si>
  <si>
    <t>Tomate cerise</t>
  </si>
  <si>
    <t>Chou de bruxelle</t>
  </si>
  <si>
    <t>Marron</t>
  </si>
  <si>
    <t>Haricot vert</t>
  </si>
  <si>
    <t>Riz basmati</t>
  </si>
  <si>
    <t>Petit pois</t>
  </si>
  <si>
    <t>10h</t>
  </si>
  <si>
    <t>Divers</t>
  </si>
  <si>
    <t>Recettes</t>
  </si>
  <si>
    <t>Papillote cabillaud</t>
  </si>
  <si>
    <t>Maquereau</t>
  </si>
  <si>
    <t>Sardine</t>
  </si>
  <si>
    <t>Flocon d'avoine</t>
  </si>
  <si>
    <t>Baies</t>
  </si>
  <si>
    <t>Cassis</t>
  </si>
  <si>
    <t>Boule prot</t>
  </si>
  <si>
    <t>Amandes</t>
  </si>
  <si>
    <t>Noisettes</t>
  </si>
  <si>
    <t>Raisins secs</t>
  </si>
  <si>
    <t>Poulet KFC</t>
  </si>
  <si>
    <t>Soupe</t>
  </si>
  <si>
    <t>Boule protéinés</t>
  </si>
  <si>
    <t>1 càs huile de coco+1 cas vinaigre de cidre</t>
  </si>
  <si>
    <t>Whey+1 cac de cannelle</t>
  </si>
  <si>
    <t>Kcal</t>
  </si>
  <si>
    <t>Protéines</t>
  </si>
  <si>
    <t>Graine de lin</t>
  </si>
  <si>
    <t>Huile de coco</t>
  </si>
  <si>
    <t>Objectif</t>
  </si>
  <si>
    <t>Dattes</t>
  </si>
  <si>
    <t>Pruneaux</t>
  </si>
  <si>
    <t>Canneberges</t>
  </si>
  <si>
    <t>Mélange</t>
  </si>
  <si>
    <t>Oeufs</t>
  </si>
  <si>
    <t>Salade avocat 1</t>
  </si>
  <si>
    <t>Salade avocat 2</t>
  </si>
  <si>
    <t>Egg Pie</t>
  </si>
  <si>
    <t>Dinde KFC</t>
  </si>
  <si>
    <t>Pate tomate</t>
  </si>
  <si>
    <t>Calculs</t>
  </si>
  <si>
    <t>Huile+Vinaigre</t>
  </si>
  <si>
    <t>1 patate+1 navet+3 carottes+1 aubergine</t>
  </si>
  <si>
    <t>120g cabillaud+1/3 chevre+1 tomate</t>
  </si>
  <si>
    <t>120g steak+1 œuf+miso</t>
  </si>
  <si>
    <t>10 radis+1/2 mais+1/2concombre+1/2 avocat+g maquereau+250g betterave</t>
  </si>
  <si>
    <t>100g de farine d'epeautre+60gr beurre de cacahuette+1 œuf+2 cas de miel+30g de whey</t>
  </si>
  <si>
    <t>240g de dinde+3 œufs+75 g de farine d'épeautre+75 g de flocon d'avoine+ail en poudre, paprika, curry, poudre de piment fort</t>
  </si>
  <si>
    <t>Foie de morue</t>
  </si>
  <si>
    <t>Filet de merlu</t>
  </si>
  <si>
    <t>Avant l'effort (17h20)</t>
  </si>
  <si>
    <t>Pendant l'effort</t>
  </si>
  <si>
    <t>Après l'effort</t>
  </si>
  <si>
    <t>Maxy maize</t>
  </si>
  <si>
    <t>BCAA</t>
  </si>
  <si>
    <t>Peptopro</t>
  </si>
  <si>
    <t>IG</t>
  </si>
  <si>
    <t>Galette epeau/son</t>
  </si>
  <si>
    <t>Omega 3</t>
  </si>
  <si>
    <t>3138,7 kcal</t>
  </si>
  <si>
    <t>Objectifs</t>
  </si>
  <si>
    <t>175,2/412,38/87,6</t>
  </si>
  <si>
    <t>Conditionnement</t>
  </si>
  <si>
    <t>125g pot</t>
  </si>
  <si>
    <t>Source lipides</t>
  </si>
  <si>
    <t>Fruits et secs</t>
  </si>
  <si>
    <t>Viande poisson</t>
  </si>
  <si>
    <t>Effort</t>
  </si>
  <si>
    <t>Harri's 7 céréales</t>
  </si>
  <si>
    <t>79g 2 tr</t>
  </si>
  <si>
    <t>Abricots secs</t>
  </si>
  <si>
    <t>Pomelo</t>
  </si>
  <si>
    <t>Farine de mais</t>
  </si>
  <si>
    <t>Raisin sec</t>
  </si>
  <si>
    <t>17h20</t>
  </si>
  <si>
    <t>eau</t>
  </si>
  <si>
    <t>Huile coco+Vinaigre</t>
  </si>
  <si>
    <t>Farine d'epeautre</t>
  </si>
  <si>
    <t>p</t>
  </si>
  <si>
    <t>g</t>
  </si>
  <si>
    <t>l</t>
  </si>
  <si>
    <t>15g</t>
  </si>
  <si>
    <t>1/2</t>
  </si>
  <si>
    <t>Miel</t>
  </si>
  <si>
    <t>Beurre de cacahuette</t>
  </si>
  <si>
    <t>douce France 150*2</t>
  </si>
  <si>
    <t>100g</t>
  </si>
  <si>
    <t>300g de poulet+3 œufs+75 g de farine d'épeautre+75 g de flocon d'avoine+ail en poudre, paprika, curry, poudre de piment fort</t>
  </si>
  <si>
    <t>2 poulets</t>
  </si>
  <si>
    <t>9g</t>
  </si>
  <si>
    <t>110g</t>
  </si>
  <si>
    <t>130g</t>
  </si>
  <si>
    <t>30g la tranche</t>
  </si>
  <si>
    <t>juste v</t>
  </si>
  <si>
    <t>BAS</t>
  </si>
  <si>
    <t>MOYEN</t>
  </si>
  <si>
    <t>HAUT</t>
  </si>
  <si>
    <t>Aprem</t>
  </si>
  <si>
    <t>Fruits, secs et baies</t>
  </si>
  <si>
    <t>35g</t>
  </si>
  <si>
    <t>Grammes</t>
  </si>
  <si>
    <t>Orange</t>
  </si>
  <si>
    <t>IG BAS Midi</t>
  </si>
  <si>
    <t>IG M/HAUT 17H20</t>
  </si>
  <si>
    <t>150g</t>
  </si>
  <si>
    <t>Lundi au Vendredi</t>
  </si>
  <si>
    <t>Samedi et Dimanche</t>
  </si>
  <si>
    <t>200g</t>
  </si>
  <si>
    <t>400g</t>
  </si>
  <si>
    <t>1</t>
  </si>
  <si>
    <t xml:space="preserve"> </t>
  </si>
  <si>
    <t>0</t>
  </si>
  <si>
    <t>Samedi/Dimanche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</si>
</sst>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Fill="1" applyBorder="1"/>
    <xf numFmtId="0" fontId="0" fillId="2" borderId="1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/>
    <xf numFmtId="49" fontId="0" fillId="0" borderId="0" xfId="0" applyNumberFormat="1" applyAlignment="1">
      <alignment horizontal="center"/>
    </xf>
    <xf numFmtId="0" fontId="1" fillId="4" borderId="1" xfId="0" applyFont="1" applyFill="1" applyBorder="1"/>
    <xf numFmtId="0" fontId="0" fillId="6" borderId="0" xfId="0" applyFill="1"/>
    <xf numFmtId="0" fontId="2" fillId="2" borderId="1" xfId="0" applyFont="1" applyFill="1" applyBorder="1"/>
    <xf numFmtId="0" fontId="1" fillId="3" borderId="1" xfId="0" applyFont="1" applyFill="1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Fill="1" applyBorder="1"/>
    <xf numFmtId="0" fontId="0" fillId="2" borderId="3" xfId="0" applyFill="1" applyBorder="1"/>
    <xf numFmtId="0" fontId="0" fillId="2" borderId="2" xfId="0" applyFill="1" applyBorder="1"/>
    <xf numFmtId="0" fontId="1" fillId="5" borderId="1" xfId="0" applyFont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2" fontId="0" fillId="0" borderId="0" xfId="0" applyNumberFormat="1"/>
    <xf numFmtId="49" fontId="0" fillId="6" borderId="0" xfId="0" applyNumberFormat="1" applyFill="1" applyAlignment="1">
      <alignment horizontal="center"/>
    </xf>
    <xf numFmtId="49" fontId="1" fillId="0" borderId="0" xfId="0" applyNumberFormat="1" applyFont="1" applyFill="1" applyBorder="1" applyAlignment="1">
      <alignment horizontal="center"/>
    </xf>
    <xf numFmtId="0" fontId="0" fillId="5" borderId="0" xfId="0" applyFill="1"/>
    <xf numFmtId="0" fontId="0" fillId="7" borderId="0" xfId="0" applyFill="1"/>
    <xf numFmtId="0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5" borderId="0" xfId="0" applyNumberFormat="1" applyFill="1" applyAlignment="1">
      <alignment horizontal="center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0" borderId="0" xfId="0" applyFont="1" applyFill="1"/>
    <xf numFmtId="16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6" borderId="0" xfId="0" applyNumberFormat="1" applyFill="1"/>
    <xf numFmtId="0" fontId="1" fillId="2" borderId="1" xfId="0" applyNumberFormat="1" applyFont="1" applyFill="1" applyBorder="1"/>
    <xf numFmtId="49" fontId="0" fillId="0" borderId="0" xfId="0" applyNumberFormat="1" applyFill="1" applyAlignment="1">
      <alignment horizontal="center"/>
    </xf>
    <xf numFmtId="49" fontId="0" fillId="5" borderId="0" xfId="0" applyNumberFormat="1" applyFill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4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2" defaultTableStyle="TableStyleMedium2" defaultPivotStyle="PivotStyleLight16">
    <tableStyle name="Style de tableau 1" pivot="0" count="1">
      <tableStyleElement type="firstColumnStripe" size="5"/>
    </tableStyle>
    <tableStyle name="Style de tableau 2" pivot="0" count="0"/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36"/>
  <sheetViews>
    <sheetView tabSelected="1" zoomScale="80" zoomScaleNormal="80" workbookViewId="0">
      <selection activeCell="J34" sqref="J34"/>
    </sheetView>
  </sheetViews>
  <sheetFormatPr baseColWidth="10" defaultRowHeight="15"/>
  <cols>
    <col min="1" max="1" width="25" style="3" customWidth="1"/>
    <col min="2" max="2" width="11.42578125" style="3"/>
    <col min="3" max="3" width="10" style="8" customWidth="1"/>
    <col min="4" max="4" width="23.7109375" style="3" customWidth="1"/>
    <col min="5" max="5" width="11.42578125" style="3"/>
    <col min="6" max="6" width="10.85546875" style="39" customWidth="1"/>
    <col min="7" max="7" width="6" style="3" customWidth="1"/>
    <col min="8" max="8" width="18.5703125" style="3" customWidth="1"/>
    <col min="9" max="10" width="11.42578125" style="3"/>
    <col min="11" max="11" width="12.85546875" style="3" customWidth="1"/>
    <col min="12" max="12" width="17.42578125" style="3" customWidth="1"/>
    <col min="13" max="13" width="10.85546875" style="3" customWidth="1"/>
    <col min="14" max="14" width="17.85546875" style="3" customWidth="1"/>
    <col min="15" max="15" width="11.42578125" style="3"/>
    <col min="16" max="16" width="5.85546875" style="3" customWidth="1"/>
    <col min="17" max="17" width="19.85546875" style="3" customWidth="1"/>
    <col min="18" max="18" width="11.42578125" style="3"/>
    <col min="19" max="19" width="23.5703125" style="3" customWidth="1"/>
    <col min="20" max="21" width="11.42578125" style="3"/>
    <col min="22" max="22" width="21.28515625" style="3" customWidth="1"/>
    <col min="23" max="23" width="11.42578125" style="3"/>
    <col min="24" max="24" width="15" style="3" customWidth="1"/>
    <col min="25" max="25" width="11.42578125" style="3"/>
    <col min="26" max="26" width="9.42578125" style="3" customWidth="1"/>
    <col min="27" max="28" width="11.42578125" style="3"/>
    <col min="29" max="29" width="9.28515625" style="3" customWidth="1"/>
    <col min="30" max="16384" width="11.42578125" style="3"/>
  </cols>
  <sheetData>
    <row r="1" spans="1:30" ht="15.75" thickBot="1">
      <c r="A1" s="7" t="s">
        <v>34</v>
      </c>
      <c r="B1" s="3" t="s">
        <v>149</v>
      </c>
      <c r="C1" s="8" t="s">
        <v>29</v>
      </c>
      <c r="D1" s="7" t="s">
        <v>34</v>
      </c>
      <c r="E1" s="3" t="s">
        <v>149</v>
      </c>
      <c r="F1" s="28" t="s">
        <v>29</v>
      </c>
      <c r="G1" s="8"/>
      <c r="I1" s="12" t="s">
        <v>74</v>
      </c>
      <c r="J1" s="12" t="s">
        <v>78</v>
      </c>
      <c r="K1" s="12" t="s">
        <v>35</v>
      </c>
      <c r="L1" s="12" t="s">
        <v>36</v>
      </c>
      <c r="M1" s="12" t="s">
        <v>37</v>
      </c>
      <c r="N1" s="12" t="s">
        <v>109</v>
      </c>
      <c r="O1" s="20"/>
      <c r="P1" s="20"/>
      <c r="S1" s="9" t="s">
        <v>2</v>
      </c>
      <c r="V1" s="9" t="s">
        <v>3</v>
      </c>
      <c r="X1" s="20"/>
      <c r="Y1" s="20"/>
      <c r="Z1" s="20"/>
      <c r="AA1" s="20"/>
      <c r="AB1" s="20"/>
      <c r="AC1" s="20"/>
    </row>
    <row r="2" spans="1:30" ht="15.75" thickBot="1">
      <c r="A2" s="3" t="s">
        <v>62</v>
      </c>
      <c r="B2" s="3">
        <v>60</v>
      </c>
      <c r="C2" s="28"/>
      <c r="D2" s="3" t="s">
        <v>62</v>
      </c>
      <c r="E2" s="3">
        <v>60</v>
      </c>
      <c r="F2" s="8"/>
      <c r="G2" s="28"/>
      <c r="H2" s="13" t="s">
        <v>2</v>
      </c>
      <c r="I2" s="3">
        <f t="shared" ref="I2:I8" si="0">(K2*4)+(L2*4)+(M2*9)</f>
        <v>3179.8509999999997</v>
      </c>
      <c r="J2" s="13" t="s">
        <v>108</v>
      </c>
      <c r="K2" s="23">
        <f>I13+I14+I15+I16+I17+I18+I19</f>
        <v>177.86649999999997</v>
      </c>
      <c r="L2" s="23">
        <f>J13+J14+J15+J16+J17+J18+J19</f>
        <v>419.19749999999999</v>
      </c>
      <c r="M2" s="23">
        <f>K13+K14+K15+K16+K17+K18+K19</f>
        <v>87.954999999999998</v>
      </c>
      <c r="N2" s="5" t="s">
        <v>110</v>
      </c>
      <c r="O2" s="20"/>
      <c r="P2" s="20"/>
      <c r="S2" s="7" t="s">
        <v>34</v>
      </c>
      <c r="T2" s="5" t="s">
        <v>149</v>
      </c>
      <c r="U2" s="5"/>
      <c r="V2" s="7" t="s">
        <v>34</v>
      </c>
      <c r="W2" s="5" t="s">
        <v>149</v>
      </c>
      <c r="X2" s="20"/>
      <c r="Y2" s="49"/>
      <c r="Z2" s="49"/>
      <c r="AA2" s="20"/>
      <c r="AB2" s="49"/>
      <c r="AC2" s="49"/>
    </row>
    <row r="3" spans="1:30" ht="15.75" thickBot="1">
      <c r="A3" s="3" t="s">
        <v>18</v>
      </c>
      <c r="B3" s="6">
        <v>125</v>
      </c>
      <c r="C3" s="28"/>
      <c r="D3" s="3" t="s">
        <v>18</v>
      </c>
      <c r="E3" s="6">
        <v>125</v>
      </c>
      <c r="F3" s="8"/>
      <c r="G3" s="28"/>
      <c r="H3" s="14" t="s">
        <v>20</v>
      </c>
      <c r="I3" s="3">
        <f t="shared" si="0"/>
        <v>3111.1849999999999</v>
      </c>
      <c r="J3" s="13" t="s">
        <v>108</v>
      </c>
      <c r="K3" s="23">
        <f>M13+M14+M15+M16</f>
        <v>171.91499999999999</v>
      </c>
      <c r="L3" s="23">
        <f>N13+N14+N15+N16</f>
        <v>414.8</v>
      </c>
      <c r="M3" s="23">
        <f>O13+O14+O15+O16</f>
        <v>84.924999999999997</v>
      </c>
      <c r="N3" s="5" t="s">
        <v>110</v>
      </c>
      <c r="S3" s="3" t="str">
        <f>A2</f>
        <v>Flocon d'avoine</v>
      </c>
      <c r="T3" s="3">
        <v>30</v>
      </c>
      <c r="V3" s="3" t="str">
        <f>A2</f>
        <v>Flocon d'avoine</v>
      </c>
      <c r="W3" s="3">
        <f>B2</f>
        <v>60</v>
      </c>
    </row>
    <row r="4" spans="1:30" ht="15.75" thickBot="1">
      <c r="A4" s="3" t="s">
        <v>81</v>
      </c>
      <c r="B4" s="6">
        <v>20</v>
      </c>
      <c r="C4" s="28"/>
      <c r="D4" s="3" t="s">
        <v>81</v>
      </c>
      <c r="E4" s="6">
        <v>20</v>
      </c>
      <c r="F4" s="8"/>
      <c r="G4" s="28"/>
      <c r="H4" s="14" t="s">
        <v>4</v>
      </c>
      <c r="I4" s="3">
        <f t="shared" si="0"/>
        <v>0</v>
      </c>
      <c r="J4" s="13" t="s">
        <v>108</v>
      </c>
      <c r="K4" s="23"/>
      <c r="L4" s="23"/>
      <c r="M4" s="23"/>
      <c r="N4" s="5" t="s">
        <v>110</v>
      </c>
      <c r="S4" s="3" t="str">
        <f>A3</f>
        <v>Yaourt nature</v>
      </c>
      <c r="T4" s="6">
        <f>B3</f>
        <v>125</v>
      </c>
      <c r="U4" s="6"/>
      <c r="V4" s="3" t="str">
        <f>A3</f>
        <v>Yaourt nature</v>
      </c>
      <c r="W4" s="6">
        <f>B3</f>
        <v>125</v>
      </c>
    </row>
    <row r="5" spans="1:30" ht="15.75" thickBot="1">
      <c r="A5" s="3" t="s">
        <v>45</v>
      </c>
      <c r="B5" s="6">
        <v>50</v>
      </c>
      <c r="C5" s="28"/>
      <c r="D5" s="3" t="s">
        <v>45</v>
      </c>
      <c r="E5" s="6">
        <v>50</v>
      </c>
      <c r="F5" s="8"/>
      <c r="G5" s="28"/>
      <c r="H5" s="14" t="s">
        <v>5</v>
      </c>
      <c r="I5" s="3">
        <f t="shared" si="0"/>
        <v>0</v>
      </c>
      <c r="J5" s="13" t="s">
        <v>108</v>
      </c>
      <c r="K5" s="23"/>
      <c r="L5" s="23"/>
      <c r="M5" s="23"/>
      <c r="N5" s="5" t="s">
        <v>110</v>
      </c>
      <c r="S5" s="3" t="str">
        <f>A4</f>
        <v>Canneberges</v>
      </c>
      <c r="T5" s="6">
        <f>B4</f>
        <v>20</v>
      </c>
      <c r="U5" s="6"/>
      <c r="V5" s="3" t="str">
        <f>A4</f>
        <v>Canneberges</v>
      </c>
      <c r="W5" s="6">
        <f>B4</f>
        <v>20</v>
      </c>
      <c r="X5" s="1"/>
      <c r="Y5" s="1"/>
      <c r="Z5" s="1"/>
      <c r="AA5" s="1"/>
      <c r="AB5" s="1"/>
    </row>
    <row r="6" spans="1:30" ht="15.75" thickBot="1">
      <c r="A6" s="3" t="s">
        <v>44</v>
      </c>
      <c r="B6" s="6">
        <v>5</v>
      </c>
      <c r="C6" s="28" t="s">
        <v>131</v>
      </c>
      <c r="D6" s="3" t="s">
        <v>44</v>
      </c>
      <c r="E6" s="6">
        <v>5</v>
      </c>
      <c r="F6" s="8" t="s">
        <v>131</v>
      </c>
      <c r="G6" s="28"/>
      <c r="H6" s="14" t="s">
        <v>6</v>
      </c>
      <c r="I6" s="3">
        <f t="shared" si="0"/>
        <v>0</v>
      </c>
      <c r="J6" s="13" t="s">
        <v>108</v>
      </c>
      <c r="K6" s="23"/>
      <c r="L6" s="23"/>
      <c r="M6" s="23"/>
      <c r="N6" s="5" t="s">
        <v>110</v>
      </c>
      <c r="S6" s="3" t="str">
        <f>A5</f>
        <v>Thé</v>
      </c>
      <c r="T6" s="6">
        <f>B5</f>
        <v>50</v>
      </c>
      <c r="U6" s="6"/>
      <c r="V6" s="3" t="str">
        <f>A5</f>
        <v>Thé</v>
      </c>
      <c r="W6" s="6">
        <f>B5</f>
        <v>50</v>
      </c>
      <c r="X6" s="16"/>
      <c r="Y6" s="1"/>
      <c r="Z6" s="1"/>
      <c r="AA6" s="1"/>
      <c r="AB6" s="1"/>
    </row>
    <row r="7" spans="1:30" ht="15.75" thickBot="1">
      <c r="A7" s="3" t="s">
        <v>125</v>
      </c>
      <c r="B7" s="6">
        <v>10</v>
      </c>
      <c r="C7" s="28"/>
      <c r="D7" s="3" t="s">
        <v>125</v>
      </c>
      <c r="E7" s="6">
        <v>20</v>
      </c>
      <c r="F7" s="8"/>
      <c r="G7" s="28"/>
      <c r="H7" s="14" t="s">
        <v>19</v>
      </c>
      <c r="I7" s="3">
        <f t="shared" si="0"/>
        <v>0</v>
      </c>
      <c r="J7" s="13" t="s">
        <v>108</v>
      </c>
      <c r="K7" s="23"/>
      <c r="L7" s="23"/>
      <c r="M7" s="23"/>
      <c r="N7" s="5" t="s">
        <v>110</v>
      </c>
      <c r="S7" s="1" t="str">
        <f>A6</f>
        <v>Citron vert</v>
      </c>
      <c r="T7" s="1">
        <f>B6</f>
        <v>5</v>
      </c>
      <c r="U7" s="1"/>
      <c r="V7" s="1" t="str">
        <f>A6</f>
        <v>Citron vert</v>
      </c>
      <c r="W7" s="6">
        <f>B6</f>
        <v>5</v>
      </c>
      <c r="X7" s="16"/>
      <c r="Y7" s="1"/>
      <c r="Z7" s="1"/>
      <c r="AA7" s="1"/>
      <c r="AB7" s="1"/>
    </row>
    <row r="8" spans="1:30" ht="15.75" thickBot="1">
      <c r="A8" s="3" t="s">
        <v>76</v>
      </c>
      <c r="B8" s="6">
        <v>10</v>
      </c>
      <c r="C8" s="28"/>
      <c r="D8" s="3" t="s">
        <v>76</v>
      </c>
      <c r="E8" s="6">
        <v>10</v>
      </c>
      <c r="F8" s="8"/>
      <c r="G8" s="28"/>
      <c r="H8" s="15" t="s">
        <v>20</v>
      </c>
      <c r="I8" s="3">
        <f t="shared" si="0"/>
        <v>0</v>
      </c>
      <c r="J8" s="22" t="s">
        <v>108</v>
      </c>
      <c r="K8" s="23"/>
      <c r="L8" s="23"/>
      <c r="M8" s="23"/>
      <c r="N8" s="5" t="s">
        <v>110</v>
      </c>
      <c r="S8" s="1" t="str">
        <f>A7</f>
        <v>Huile coco+Vinaigre</v>
      </c>
      <c r="T8" s="1">
        <f>B7</f>
        <v>10</v>
      </c>
      <c r="U8" s="1"/>
      <c r="V8" s="1" t="str">
        <f>A7</f>
        <v>Huile coco+Vinaigre</v>
      </c>
      <c r="W8" s="6">
        <f>B7</f>
        <v>10</v>
      </c>
      <c r="X8" s="16"/>
      <c r="Y8" s="1"/>
      <c r="Z8" s="1"/>
      <c r="AA8" s="1"/>
      <c r="AB8" s="1"/>
    </row>
    <row r="9" spans="1:30" ht="15.75" thickBot="1">
      <c r="A9" s="3" t="s">
        <v>119</v>
      </c>
      <c r="B9" s="6">
        <v>0</v>
      </c>
      <c r="C9" s="28">
        <v>0</v>
      </c>
      <c r="D9" s="3" t="s">
        <v>119</v>
      </c>
      <c r="E9" s="6">
        <v>0</v>
      </c>
      <c r="F9" s="8" t="s">
        <v>160</v>
      </c>
      <c r="G9" s="28"/>
      <c r="S9" s="1" t="str">
        <f>A8</f>
        <v>Graine de lin</v>
      </c>
      <c r="T9" s="1">
        <f>B8</f>
        <v>10</v>
      </c>
      <c r="U9" s="1"/>
      <c r="V9" s="1" t="str">
        <f>A8</f>
        <v>Graine de lin</v>
      </c>
      <c r="W9" s="6">
        <f>B8</f>
        <v>10</v>
      </c>
      <c r="X9" s="16"/>
      <c r="Y9" s="1"/>
      <c r="Z9" s="1"/>
      <c r="AA9" s="1"/>
      <c r="AB9" s="1"/>
    </row>
    <row r="10" spans="1:30" ht="15.75" thickBot="1">
      <c r="B10" s="6"/>
      <c r="C10" s="28"/>
      <c r="D10" s="1" t="s">
        <v>71</v>
      </c>
      <c r="E10" s="6">
        <v>30</v>
      </c>
      <c r="F10" s="8"/>
      <c r="H10" s="19" t="s">
        <v>89</v>
      </c>
      <c r="S10" s="1" t="str">
        <f>A9</f>
        <v>Abricots secs</v>
      </c>
      <c r="T10" s="1">
        <f>B9</f>
        <v>0</v>
      </c>
      <c r="U10" s="1"/>
      <c r="V10" s="1" t="str">
        <f>A9</f>
        <v>Abricots secs</v>
      </c>
      <c r="W10" s="6">
        <f>B9</f>
        <v>0</v>
      </c>
      <c r="X10" s="16"/>
      <c r="Y10" s="1"/>
      <c r="Z10" s="1"/>
      <c r="AA10" s="1"/>
      <c r="AB10" s="1"/>
    </row>
    <row r="11" spans="1:30" ht="15.75" thickBot="1">
      <c r="A11" s="7" t="s">
        <v>56</v>
      </c>
      <c r="B11" s="6"/>
      <c r="C11" s="28"/>
      <c r="D11" s="1"/>
      <c r="E11" s="20"/>
      <c r="F11" s="8"/>
      <c r="H11" s="1"/>
      <c r="P11" s="20"/>
      <c r="S11" s="16"/>
      <c r="T11" s="1"/>
      <c r="V11" s="1"/>
      <c r="W11" s="6"/>
      <c r="X11" s="16"/>
      <c r="Y11" s="1"/>
      <c r="Z11" s="1"/>
      <c r="AA11" s="1"/>
      <c r="AB11" s="1"/>
    </row>
    <row r="12" spans="1:30" ht="15.75" thickBot="1">
      <c r="A12" s="3" t="s">
        <v>67</v>
      </c>
      <c r="B12" s="6">
        <v>20</v>
      </c>
      <c r="C12" s="28"/>
      <c r="D12" s="20"/>
      <c r="E12" s="20"/>
      <c r="F12" s="8"/>
      <c r="H12" s="19" t="s">
        <v>154</v>
      </c>
      <c r="I12" s="17" t="s">
        <v>35</v>
      </c>
      <c r="J12" s="2" t="s">
        <v>36</v>
      </c>
      <c r="K12" s="18" t="s">
        <v>37</v>
      </c>
      <c r="L12" s="19" t="s">
        <v>161</v>
      </c>
      <c r="M12" s="17" t="s">
        <v>35</v>
      </c>
      <c r="N12" s="2" t="s">
        <v>36</v>
      </c>
      <c r="O12" s="2" t="s">
        <v>37</v>
      </c>
      <c r="P12" s="20"/>
      <c r="S12" s="1"/>
      <c r="T12" s="1"/>
      <c r="V12" s="20"/>
      <c r="W12" s="20"/>
      <c r="X12" s="16"/>
      <c r="Y12" s="1"/>
      <c r="Z12" s="1"/>
      <c r="AA12" s="1"/>
      <c r="AB12" s="1"/>
    </row>
    <row r="13" spans="1:30" ht="15.75" thickBot="1">
      <c r="A13" s="1" t="s">
        <v>71</v>
      </c>
      <c r="B13" s="6">
        <v>20</v>
      </c>
      <c r="C13" s="28"/>
      <c r="D13" s="20"/>
      <c r="E13" s="20"/>
      <c r="F13" s="8"/>
      <c r="H13" s="7" t="s">
        <v>34</v>
      </c>
      <c r="I13" s="3">
        <f>(CHOOSE(MATCH(A2,{"Flocon d'avoine"},0),D61))*B2/100+(CHOOSE(MATCH(A3,{"Yaourt nature"},0),D62))*B3/100+(CHOOSE(MATCH(A4,{"Canneberges";"Cassis";"Goji";"Myrtille";"Framboises"},0),D95,D96,D97,D98,D99))*B4/100+(CHOOSE(MATCH(A5,{"Thé"},0),D63))*B5/100+(CHOOSE(MATCH(A6,{"Citron";"Citron vert"},0),D79,D80))*B6/100+(CHOOSE(MATCH(A7,{"Huile coco+Vinaigre"},0),D165))*B7/100+(CHOOSE(MATCH(A8,{"Amandes";"Noisettes";"Huile de coco";"Graine de lin";"Oeufs"},0),D69,D70,D71,D72,D73))*B8/100+(CHOOSE(MATCH(A9,{"Pamplemousse";"Abricots secs";"Dattes";"Pruneaux";"Raisins secs";"Banane";"Kiwi";"Melon";"Nectarine";"Pomme";"Pomelo"},0),D81,D82,D83,D84,D85,D86,D87,D88,D89,D90,D91))*B9/100</f>
        <v>14.154999999999999</v>
      </c>
      <c r="J13" s="3">
        <f>(CHOOSE(MATCH(A2,{"Flocon d'avoine"},0),E61))*B2/100+(CHOOSE(MATCH(A3,{"Yaourt nature"},0),E62))*B3/100+(CHOOSE(MATCH(A4,{"Canneberges";"Cassis";"Goji";"Myrtille";"Framboises"},0),E95,E96,E97,E98,E99))*B4/100+(CHOOSE(MATCH(A5,{"Thé"},0),E63))*B5/100+(CHOOSE(MATCH(A6,{"Citron";"Citron vert"},0),E79,E80))*B6/100+(CHOOSE(MATCH(A7,{"Huile coco+Vinaigre"},0),E165))*B7/100+(CHOOSE(MATCH(A8,{"Amandes";"Noisettes";"Huile de coco";"Graine de lin";"Oeufs"},0),E69,E70,E71,E72,E73))*B8/100+(CHOOSE(MATCH(A9,{"Pamplemousse";"Abricots secs";"Dattes";"Pruneaux";"Raisins secs";"Banane";"Kiwi";"Melon";"Nectarine";"Pomme";"Pomelo"},0),E81,E82,E83,E84,E85,E86,E87,E88,E89,E90,E91))*B9/100</f>
        <v>61.884999999999998</v>
      </c>
      <c r="K13" s="3">
        <f>(CHOOSE(MATCH(A2,{"Flocon d'avoine"},0),F61))*B2/100+(CHOOSE(MATCH(A3,{"Yaourt nature"},0),F62))*B3/100+(CHOOSE(MATCH(A4,{"Canneberges";"Cassis";"Goji";"Myrtille";"Framboises"},0),F95,F96,F97,F98,F99))*B4/100+(CHOOSE(MATCH(A5,{"Thé"},0),F63))*B5/100+(CHOOSE(MATCH(A6,{"Citron";"Citron vert"},0),F79,F80))*B6/100+(CHOOSE(MATCH(A7,{"Huile coco+Vinaigre"},0),F165))*B7/100+(CHOOSE(MATCH(A8,{"Amandes";"Noisettes";"Huile de coco";"Graine de lin";"Oeufs"},0),F69,F70,F71,F72,F73))*B8/100+(CHOOSE(MATCH(A9,{"Pamplemousse";"Abricots secs";"Dattes";"Pruneaux";"Raisins secs";"Banane";"Kiwi";"Melon";"Nectarine";"Pomme";"Pomelo"},0),F81,F82,F83,F84,F85,F86,F87,F88,F89,F90,F91))*B9/100</f>
        <v>22.43</v>
      </c>
      <c r="L13" s="7" t="s">
        <v>34</v>
      </c>
      <c r="M13" s="3">
        <f>(CHOOSE(MATCH(D2,{"Flocon d'avoine"},0),D61))*E2/100+(CHOOSE(MATCH(D3,{"Yaourt nature"},0),D62))*E3/100+(CHOOSE(MATCH(D4,{"Canneberges";"Cassis";"Goji";"Myrtille";"Framboises"},0),D95,D96,D97,D98,D99))*E4/100+(CHOOSE(MATCH(D5,{"Thé"},0),D63))*E5/100+(CHOOSE(MATCH(D6,{"Citron";"Citron vert"},0),D79,D80))*E6/100+(CHOOSE(MATCH(D7,{"Huile coco+Vinaigre"},0),D165))*E7/100+(CHOOSE(MATCH(D8,{"Amandes";"Noisettes";"Huile de coco";"Graine de lin";"Oeufs"},0),D69,D70,D71,D72,D73))*E8/100+(CHOOSE(MATCH(D9,{"Pamplemousse";"Abricots secs";"Dattes";"Pruneaux";"Raisins secs";"Banane";"Kiwi";"Melon";"Nectarine";"Pomme";"Pomelo"},0),D81,D82,D83,D84,D85,D86,D87,D88,D89,D90,D91))*E9/100+(CHOOSE(MATCH(D10,{"Maxy maize";"BCAA";"Peptopro";"Whey+1 cac de cannelle";"Galette epeau/son";"Dattes";"Boule protéinés"},0),D146,D147,D148,D149,D150,D151,D152))*E10/100</f>
        <v>34.134999999999998</v>
      </c>
      <c r="N13" s="3">
        <f>(CHOOSE(MATCH(D2,{"Flocon d'avoine"},0),E61))*E2/100+(CHOOSE(MATCH(D3,{"Yaourt nature"},0),E62))*E3/100+(CHOOSE(MATCH(D4,{"Canneberges";"Cassis";"Goji";"Myrtille";"Framboises"},0),E95,E96,E97,E98,E99))*E4/100+(CHOOSE(MATCH(D5,{"Thé"},0),E63))*E5/100+(CHOOSE(MATCH(D6,{"Citron";"Citron vert"},0),E79,E80))*E6/100+(CHOOSE(MATCH(D7,{"Huile coco+Vinaigre"},0),E165))*E7/100+(CHOOSE(MATCH(D8,{"Amandes";"Noisettes";"Huile de coco";"Graine de lin";"Oeufs"},0),E69,E70,E71,E72,E73))*E8/100+(CHOOSE(MATCH(D9,{"Pamplemousse";"Abricots secs";"Dattes";"Pruneaux";"Raisins secs";"Banane";"Kiwi";"Melon";"Nectarine";"Pomme";"Pomelo"},0),E81,E82,E83,E84,E85,E86,E87,E88,E89,E90,E91))*E9/100+(CHOOSE(MATCH(D10,{"Maxy maize";"BCAA";"Peptopro";"Whey+1 cac de cannelle";"Galette epeau/son";"Dattes";"Boule protéinés"},0),E146,E147,E148,E149,E150,E151,E152))*E10/100</f>
        <v>112.47</v>
      </c>
      <c r="O13" s="3">
        <f>(CHOOSE(MATCH(D2,{"Flocon d'avoine"},0),F61))*E2/100+(CHOOSE(MATCH(D3,{"Yaourt nature"},0),F62))*E3/100+(CHOOSE(MATCH(D4,{"Canneberges";"Cassis";"Goji";"Myrtille";"Framboises"},0),F95,F96,F97,F98,F99))*E4/100+(CHOOSE(MATCH(D5,{"Thé"},0),F63))*E5/100+(CHOOSE(MATCH(D6,{"Citron";"Citron vert"},0),F79,F80))*E6/100+(CHOOSE(MATCH(D7,{"Huile coco+Vinaigre"},0),F165))*E7/100+(CHOOSE(MATCH(D8,{"Amandes";"Noisettes";"Huile de coco";"Graine de lin";"Oeufs"},0),F69,F70,F71,F72,F73))*E8/100+(CHOOSE(MATCH(D9,{"Pamplemousse";"Abricots secs";"Dattes";"Pruneaux";"Raisins secs";"Banane";"Kiwi";"Melon";"Nectarine";"Pomme";"Pomelo"},0),F81,F82,F83,F84,F85,F86,F87,F88,F89,F90,F91))*E9/100+(CHOOSE(MATCH(D10,{"Maxy maize";"BCAA";"Peptopro";"Whey+1 cac de cannelle";"Galette epeau/son";"Dattes";"Boule protéinés"},0),F146,F147,F148,F149,F150,F151,F152))*E10/100</f>
        <v>44.98</v>
      </c>
      <c r="P13" s="20"/>
      <c r="S13" s="1"/>
      <c r="T13" s="1"/>
      <c r="V13" s="20"/>
      <c r="W13" s="20"/>
      <c r="X13" s="16"/>
      <c r="Y13" s="1"/>
      <c r="Z13" s="1"/>
      <c r="AA13" s="1"/>
      <c r="AB13" s="1"/>
    </row>
    <row r="14" spans="1:30" ht="15.75" thickBot="1">
      <c r="A14" s="6" t="s">
        <v>48</v>
      </c>
      <c r="B14" s="1">
        <v>0</v>
      </c>
      <c r="C14" s="28"/>
      <c r="D14" s="20"/>
      <c r="E14" s="20"/>
      <c r="F14" s="8"/>
      <c r="H14" s="7" t="s">
        <v>56</v>
      </c>
      <c r="I14" s="3">
        <f>(CHOOSE(MATCH(A12,{"Amandes";"Noisettes"},0),D69,D70))*B12/100+(CHOOSE(MATCH(A13,{"Boule protéinés"},0),D152))*B13/100+(CHOOSE(MATCH(A14,{"Banane";"Kiwi";"Melon";"Nectarine";"Pomme"},0),D86,D87,D88,D89,D90))*B14/100</f>
        <v>15.92</v>
      </c>
      <c r="J14" s="3">
        <f>(CHOOSE(MATCH(A12,{"Amandes";"Noisettes"},0),E69,E70))*B12/100+(CHOOSE(MATCH(A13,{"Boule protéinés"},0),E152))*B13/100+(CHOOSE(MATCH(A14,{"Banane";"Kiwi";"Melon";"Nectarine";"Pomme"},0),E86,E87,E88,E89,E90))*B14/100</f>
        <v>35.33</v>
      </c>
      <c r="K14" s="3">
        <f>(CHOOSE(MATCH(A12,{"Amandes";"Noisettes"},0),F69,F70))*B12/100+(CHOOSE(MATCH(A13,{"Boule protéinés"},0),F152))*B13/100+(CHOOSE(MATCH(A14,{"Banane";"Kiwi";"Melon";"Nectarine";"Pomme"},0),F86,F87,F88,F89,F90))*B14/100</f>
        <v>21.3</v>
      </c>
      <c r="L14" s="7" t="s">
        <v>0</v>
      </c>
      <c r="M14" s="3">
        <f>(CHOOSE(MATCH(D18,{"Riz basmati";"Quinoa";"Pates";"Mélange"},0),D120,D121,D122,D123))*E18/100+(CHOOSE(MATCH(D19,{"Cabillaud";"Thon";"Oeufs";"Saumon";"Sardine";"Maquereau";"Filet de merlu";"Foie de morue";"Bœuf";"Poulet";"Dinde";"Jambon";"Rillette thon";"Rillette saumon"},0),D129,D130,D131,D132,D133,D134,D135,D136,D137,D138,D139,D140,D141,D142))*E19/100+(CHOOSE(MATCH(D20,{"Huile coco+Vinaigre"},0),D165))*E20/100+(CHOOSE(MATCH(D21,{"Haricot vert";"Petit pois";"Brocolis";"Chou de bruxelle";"Concombre";"Sucrine";"Mais";"Carotte";"Courgette";"Pate tomate";"Betterave";"Tomate";"Marron";"Tomate cerise";"Radis"},0),D102,D103,D104,D105,D106,D107,D108,D109,D110,D111,D112,D113,D114,D115,D116))*E21/100+(CHOOSE(MATCH(D22,{"Banane";"Kiwi";"Melon";"Nectarine";"Pomme";"Pomelo";"Orange"},0),D86,D87,D88,D89,D90,D91,D92))*E22/100+(CHOOSE(MATCH(D23,{"Salade avocat 1";"Salade avocat 2";"Poulet KFC";"Egg Pie";"Dinde KFC";"Papillote cabillaud";"Soupe"},0),D158,D159,D160,D161,D162,D163,D164))*E23/100+(CHOOSE(MATCH(D25,{"Banane";"Kiwi";"Melon";"Nectarine";"Pomme";"Pomelo";"Orange"},0),D86,D87,D88,D89,D90,D91,D92))*E25/100+(CHOOSE(MATCH(D24,{"Haricot vert";"Petit pois";"Brocolis";"Chou de bruxelle";"Concombre";"Sucrine";"Mais";"Carotte";"Courgette";"Pate tomate";"Betterave";"Tomate";"Marron";"Tomate cerise";"Radis"},0),D102,D103,D104,D105,D106,D107,D108,D109,D110,D111,D112,D113,D114,D115,D116))*E24/100</f>
        <v>44.37</v>
      </c>
      <c r="N14" s="3">
        <f>(CHOOSE(MATCH(D18,{"Riz basmati";"Quinoa";"Pates";"Mélange"},0),E120,E121,E122,E123))*E18/100+(CHOOSE(MATCH(D19,{"Cabillaud";"Thon";"Oeufs";"Saumon";"Sardine";"Maquereau";"Filet de merlu";"Foie de morue";"Bœuf";"Poulet";"Dinde";"Jambon";"Rillette thon";"Rillette saumon"},0),E129,E130,E131,E132,E133,E134,E135,E136,E137,E138,E139,E140,E141,E142))*E19/100+(CHOOSE(MATCH(D20,{"Huile coco+Vinaigre"},0),E165))*E20/100+(CHOOSE(MATCH(D21,{"Haricot vert";"Petit pois";"Brocolis";"Chou de bruxelle";"Concombre";"Sucrine";"Mais";"Carotte";"Courgette";"Pate tomate";"Betterave";"Tomate";"Marron";"Tomate cerise";"Radis"},0),E102,E103,E104,E105,E106,E107,E108,E109,E110,E111,E112,E113,E114,E115,E116))*E21/100+(CHOOSE(MATCH(D22,{"Banane";"Kiwi";"Melon";"Nectarine";"Pomme";"Pomelo";"Orange"},0),E86,E87,E88,E89,E90,E91,E92))*E22/100+(CHOOSE(MATCH(D23,{"Salade avocat 1";"Salade avocat 2";"Poulet KFC";"Egg Pie";"Dinde KFC";"Papillote cabillaud";"Soupe"},0),E158,E159,E160,E161,E162,E163,E164))*E23/100+(CHOOSE(MATCH(D25,{"Banane";"Kiwi";"Melon";"Nectarine";"Pomme";"Pomelo";"Orange"},0),E86,E87,E88,E89,E90,E91,E92))*E25/100+(CHOOSE(MATCH(D24,{"Haricot vert";"Petit pois";"Brocolis";"Chou de bruxelle";"Concombre";"Sucrine";"Mais";"Carotte";"Courgette";"Pate tomate";"Betterave";"Tomate";"Marron";"Tomate cerise";"Radis"},0),E102,E103,E104,E105,E106,E107,E108,E109,E110,E111,E112,E113,E114,E115,E116))*E24/100</f>
        <v>146.33000000000001</v>
      </c>
      <c r="O14" s="3">
        <f>(CHOOSE(MATCH(D18,{"Riz basmati";"Quinoa";"Pates";"Mélange"},0),F120,F121,F122,F123))*E18/100+(CHOOSE(MATCH(D19,{"Cabillaud";"Thon";"Oeufs";"Saumon";"Sardine";"Maquereau";"Filet de merlu";"Foie de morue";"Bœuf";"Poulet";"Dinde";"Jambon";"Rillette thon";"Rillette saumon"},0),F129,F130,F131,F132,F133,F134,F135,F136,F137,F138,F139,F140,F141,F142))*E19/100+(CHOOSE(MATCH(D20,{"Huile coco+Vinaigre"},0),F165))*E20/100+(CHOOSE(MATCH(D21,{"Haricot vert";"Petit pois";"Brocolis";"Chou de bruxelle";"Concombre";"Sucrine";"Mais";"Carotte";"Courgette";"Pate tomate";"Betterave";"Tomate";"Marron";"Tomate cerise";"Radis"},0),F102,F103,F104,F105,F106,F107,F108,F109,F110,F111,F112,F113,F114,F115,F116))*E21/100+(CHOOSE(MATCH(D22,{"Banane";"Kiwi";"Melon";"Nectarine";"Pomme";"Pomelo";"Orange"},0),F86,F87,F88,F89,F90,F91,F92))*E22/100+(CHOOSE(MATCH(D23,{"Salade avocat 1";"Salade avocat 2";"Poulet KFC";"Egg Pie";"Dinde KFC";"Papillote cabillaud";"Soupe"},0),F158,F159,F160,F161,F162,F163,F164))*E23/100+(CHOOSE(MATCH(D25,{"Banane";"Kiwi";"Melon";"Nectarine";"Pomme";"Pomelo";"Orange"},0),F86,F87,F88,F89,F90,F91,F92))*E25/100+(CHOOSE(MATCH(D24,{"Haricot vert";"Petit pois";"Brocolis";"Chou de bruxelle";"Concombre";"Sucrine";"Mais";"Carotte";"Courgette";"Pate tomate";"Betterave";"Tomate";"Marron";"Tomate cerise";"Radis"},0),F102,F103,F104,F105,F106,F107,F108,F109,F110,F111,F112,F113,F114,F115,F116))*E24/100</f>
        <v>23.899999999999995</v>
      </c>
      <c r="P14" s="20"/>
      <c r="S14" s="1"/>
      <c r="T14" s="1"/>
      <c r="V14" s="20"/>
      <c r="W14" s="20"/>
      <c r="X14" s="16"/>
      <c r="Y14" s="1"/>
      <c r="Z14" s="1"/>
      <c r="AA14" s="1"/>
      <c r="AB14" s="1"/>
    </row>
    <row r="15" spans="1:30" ht="15.75" thickBot="1">
      <c r="B15" s="6"/>
      <c r="C15" s="28"/>
      <c r="F15" s="8"/>
      <c r="H15" s="7" t="s">
        <v>0</v>
      </c>
      <c r="I15" s="3">
        <f>(CHOOSE(MATCH(A18,{"Riz basmati";"Quinoa";"Pates";"Mélange"},0),D120,D121,D122,D123))*B18/100+(CHOOSE(MATCH(A19,{"Cabillaud";"Thon";"Oeufs";"Saumon";"Sardine";"Maquereau";"Filet de merlu";"Foie de morue";"Bœuf";"Poulet";"Dinde";"Jambon";"Rillette thon";"Rillette saumon"},0),D129,D130,D131,D132,D133,D134,D135,D136,D137,D138,D139,D140,D141,D142))*B19/100+(CHOOSE(MATCH(A20,{"Huile coco+Vinaigre"},0),D165))*B20/100+(CHOOSE(MATCH(A21,{"Haricot vert";"Petit pois";"Brocolis";"Chou de bruxelle";"Concombre";"Sucrine";"Mais";"Carotte";"Courgette";"Pate tomate";"Betterave";"Tomate";"Marron";"Tomate cerise";"Radis"},0),D102,D103,D104,D105,D106,D107,D108,D109,D110,D111,D112,D113,D114,D115,D116))*B21/100+(CHOOSE(MATCH(A22,{"Banane";"Kiwi";"Melon";"Nectarine";"Pomme"},0),D86,D87,D88,D89,D90))*B22/100+(CHOOSE(MATCH(A23,{"Salade avocat 1";"Salade avocat 2";"Poulet KFC";"Egg Pie";"Dinde KFC";"Papillote cabillaud";"Soupe"},0),D158,D159,D160,D161,D162,D163,D164))*B23/100++(CHOOSE(MATCH(A24,{"Haricot vert";"Petit pois";"Brocolis";"Chou de bruxelle";"Concombre";"Sucrine";"Mais";"Carotte";"Courgette";"Pate tomate";"Betterave";"Tomate";"Marron";"Tomate cerise";"Radis"},0),D102,D103,D104,D105,D106,D107,D108,D109,D110,D111,D112,D113,D114,D115,D116))*B24/100</f>
        <v>52.962499999999999</v>
      </c>
      <c r="J15" s="3">
        <f>(CHOOSE(MATCH(A18,{"Riz basmati";"Quinoa";"Pates";"Mélange"},0),E120,E121,E122,E123))*B18/100+(CHOOSE(MATCH(A19,{"Cabillaud";"Thon";"Oeufs";"Saumon";"Sardine";"Maquereau";"Filet de merlu";"Foie de morue";"Bœuf";"Poulet";"Dinde";"Jambon";"Rillette thon";"Rillette saumon"},0),E129,E130,E131,E132,E133,E134,E135,E136,E137,E138,E139,E140,E141,E142))*B19/100+(CHOOSE(MATCH(A20,{"Huile coco+Vinaigre"},0),E165))*B20/100+(CHOOSE(MATCH(A21,{"Haricot vert";"Petit pois";"Brocolis";"Chou de bruxelle";"Concombre";"Sucrine";"Mais";"Carotte";"Courgette";"Pate tomate";"Betterave";"Tomate";"Marron";"Tomate cerise";"Radis"},0),E102,E103,E104,E105,E106,E107,E108,E109,E110,E111,E112,E113,E114,E115,E116))*B21/100+(CHOOSE(MATCH(A22,{"Banane";"Kiwi";"Melon";"Nectarine";"Pomme"},0),E86,E87,E88,E89,E90))*B22/100+(CHOOSE(MATCH(A23,{"Salade avocat 1";"Salade avocat 2";"Poulet KFC";"Egg Pie";"Dinde KFC";"Papillote cabillaud";"Soupe"},0),E158,E159,E160,E161,E162,E163,E164))*B23/100+(CHOOSE(MATCH(A24,{"Haricot vert";"Petit pois";"Brocolis";"Chou de bruxelle";"Concombre";"Sucrine";"Mais";"Carotte";"Courgette";"Pate tomate";"Betterave";"Tomate";"Marron";"Tomate cerise";"Radis"},0),E102,E103,E104,E105,E106,E107,E108,E109,E110,E111,E112,E113,E114,E115,E116))*B24/100</f>
        <v>68.5625</v>
      </c>
      <c r="K15" s="3">
        <f>(CHOOSE(MATCH(A18,{"Riz basmati";"Quinoa";"Pates";"Mélange"},0),F120,F121,F122,F123))*B18/100+(CHOOSE(MATCH(A19,{"Cabillaud";"Thon";"Oeufs";"Saumon";"Sardine";"Maquereau";"Filet de merlu";"Foie de morue";"Bœuf";"Poulet";"Dinde";"Jambon";"Rillette thon";"Rillette saumon"},0),F129,F130,F131,F132,F133,F134,F135,F136,F137,F138,F139,F140,F141,F142))*B19/100+(CHOOSE(MATCH(A20,{"Huile coco+Vinaigre"},0),F165))*B20/100+(CHOOSE(MATCH(A21,{"Haricot vert";"Petit pois";"Brocolis";"Chou de bruxelle";"Concombre";"Sucrine";"Mais";"Carotte";"Courgette";"Pate tomate";"Betterave";"Tomate";"Marron";"Tomate cerise";"Radis"},0),F102,F103,F104,F105,F106,F107,F108,F109,F110,F111,F112,F113,F114,F115,F116))*B21/100+(CHOOSE(MATCH(A22,{"Banane";"Kiwi";"Melon";"Nectarine";"Pomme"},0),F86,F87,F88,F89,F90))*B22/100+(CHOOSE(MATCH(A23,{"Salade avocat 1";"Salade avocat 2";"Poulet KFC";"Egg Pie";"Dinde KFC";"Papillote cabillaud";"Soupe"},0),F158,F159,F160,F161,F162,F163,F164))*B23/100+(CHOOSE(MATCH(A24,{"Haricot vert";"Petit pois";"Brocolis";"Chou de bruxelle";"Concombre";"Sucrine";"Mais";"Carotte";"Courgette";"Pate tomate";"Betterave";"Tomate";"Marron";"Tomate cerise";"Radis"},0),F102,F103,F104,F105,F106,F107,F108,F109,F110,F111,F112,F113,F114,F115,F116))*B24/100</f>
        <v>24.95</v>
      </c>
      <c r="L15" s="7" t="s">
        <v>116</v>
      </c>
      <c r="M15" s="3">
        <f>(CHOOSE(MATCH(D29,{"Amandes";"Noisettes"},0),D69,D70))*E29/100+(CHOOSE(MATCH(D30,{"Boule protéinés"},0),D152))*E30/100+(CHOOSE(MATCH(D31,{"Banane";"Kiwi";"Melon";"Nectarine";"Pomme";"Pomelo";"Orange"},0),D86,D87,D88,D89,D90,D91,D92))*E31/100+(CHOOSE(MATCH(D32,{"Maxy maize";"BCAA";"Peptopro";"Whey+1 cac de cannelle";"Galette epeau/son";"Dattes";"Boule protéinés";"Raisin sec";"Farine de mais"},0),D146,D147,D148,D149,D150,D151,D152,D153,D154))*E32/100+(CHOOSE(MATCH(D33,{"Maxy maize";"BCAA";"Peptopro";"Whey+1 cac de cannelle";"Galette epeau/son";"Dattes";"Boule protéinés";"Raisin sec";"Farine de mais"},0),D146,D147,D148,D149,D150,D151,D152,D153,D154))*E33/100+(CHOOSE(MATCH(D34,{"Maxy maize";"BCAA";"Peptopro";"Whey+1 cac de cannelle";"Galette epeau/son";"Dattes";"Boule protéinés";"Raisin sec";"Farine de mais"},0),D146,D147,D148,D149,D150,D151,D152,D153,D154))*E34/100+(CHOOSE(MATCH(D35,{"Banane";"Kiwi";"Melon";"Nectarine";"Pomme";"Pomelo";"Orange"},0),D86,D87,D88,D89,D90,D91,D92))*E35/100</f>
        <v>60.93</v>
      </c>
      <c r="N15" s="3">
        <f>(CHOOSE(MATCH(D29,{"Amandes";"Noisettes"},0),E69,E70))*E29/100+(CHOOSE(MATCH(D30,{"Boule protéinés"},0),E152))*E30/100+(CHOOSE(MATCH(D31,{"Banane";"Kiwi";"Melon";"Nectarine";"Pomme";"Pomelo";"Orange"},0),E86,E87,E88,E89,E90,E91,E92))*E31/100+(CHOOSE(MATCH(D32,{"Maxy maize";"BCAA";"Peptopro";"Whey+1 cac de cannelle";"Galette epeau/son";"Dattes";"Boule protéinés";"Raisin sec";"Farine de mais"},0),E146,E147,E148,E149,E150,E151,E152,E153,E154))*E32/100+(CHOOSE(MATCH(D33,{"Maxy maize";"BCAA";"Peptopro";"Whey+1 cac de cannelle";"Galette epeau/son";"Dattes";"Boule protéinés";"Raisin sec";"Farine de mais"},0),E146,E147,E148,E149,E150,E151,E152,E153,E154))*E33/100+(CHOOSE(MATCH(D35,{"Banane";"Kiwi";"Melon";"Nectarine";"Pomme";"Pomelo";"Orange"},0),E86,E87,E88,E89,E90,E91,E92))*E35/100+(CHOOSE(MATCH(D34,{"Maxy maize";"BCAA";"Peptopro";"Whey+1 cac de cannelle";"Galette epeau/son";"Dattes";"Boule protéinés";"Raisin sec";"Farine de mais"},0),E146,E147,E148,E149,E150,E151,E152,E153,E154))*E34/100</f>
        <v>83.37</v>
      </c>
      <c r="O15" s="3">
        <f>(CHOOSE(MATCH(D29,{"Amandes";"Noisettes"},0),F69,F70))*E29/100+(CHOOSE(MATCH(D30,{"Boule protéinés"},0),F152))*E30/100+(CHOOSE(MATCH(D31,{"Banane";"Kiwi";"Melon";"Nectarine";"Pomme";"Pomelo";"Orange"},0),F86,F87,F88,F89,F90,F91,F92))*E31/100+(CHOOSE(MATCH(D32,{"Maxy maize";"BCAA";"Peptopro";"Whey+1 cac de cannelle";"Galette epeau/son";"Dattes";"Boule protéinés";"Raisin sec";"Farine de mais"},0),F146,F147,F148,F149,F150,F151,F152,F153,F154))*E32/100+(CHOOSE(MATCH(D33,{"Maxy maize";"BCAA";"Peptopro";"Whey+1 cac de cannelle";"Galette epeau/son";"Dattes";"Boule protéinés";"Raisin sec";"Farine de mais"},0),F146,F147,F148,F149,F150,F151,F152,F153,F154))*E33/100+(CHOOSE(MATCH(D35,{"Banane";"Kiwi";"Melon";"Nectarine";"Pomme";"Pomelo";"Orange"},0),F86,F87,F88,F89,F90,F91,F92))*E35/10+(CHOOSE(MATCH(D34,{"Maxy maize";"BCAA";"Peptopro";"Whey+1 cac de cannelle";"Galette epeau/son";"Dattes";"Boule protéinés";"Raisin sec";"Farine de mais"},0),F146,F147,F148,F149,F150,F151,F152,F153,F154))*E34/100</f>
        <v>13.484999999999999</v>
      </c>
      <c r="P15" s="20"/>
      <c r="S15" s="16"/>
      <c r="T15" s="1"/>
      <c r="V15" s="20"/>
      <c r="W15" s="20"/>
      <c r="X15" s="16"/>
      <c r="Y15" s="1"/>
      <c r="Z15" s="1"/>
      <c r="AA15" s="1"/>
    </row>
    <row r="16" spans="1:30" ht="15.75" thickBot="1">
      <c r="A16" s="9" t="s">
        <v>154</v>
      </c>
      <c r="B16" s="3" t="s">
        <v>149</v>
      </c>
      <c r="C16" s="8" t="s">
        <v>29</v>
      </c>
      <c r="D16" s="9" t="s">
        <v>155</v>
      </c>
      <c r="E16" s="3" t="s">
        <v>149</v>
      </c>
      <c r="F16" s="8" t="s">
        <v>29</v>
      </c>
      <c r="G16" s="8"/>
      <c r="H16" s="7" t="s">
        <v>123</v>
      </c>
      <c r="I16" s="3">
        <f>(CHOOSE(MATCH(A26,{"Amandes";"Noisettes"},0),D69,D70))*B26/100+(CHOOSE(MATCH(A27,{"Boule protéinés"},0),D152))*B27/100+(CHOOSE(MATCH(A28,{"Banane";"Kiwi";"Melon";"Nectarine";"Pomme"},0),D86,D87,D88,D89,D90))*B28/100+(CHOOSE(MATCH(A29,{"Maxy maize";"BCAA";"Peptopro";"Whey+1 cac de cannelle";"Galette epeau/son";"Dattes";"Boule protéinés";"Raisin sec";"Farine de mais"},0),D146,D147,D148,D149,D150,D151,D152,D153,D154))*B29/100+(CHOOSE(MATCH(A30,{"Maxy maize";"BCAA";"Peptopro";"Whey+1 cac de cannelle";"Galette epeau/son";"Dattes";"Boule protéinés";"Raisin sec";"Farine de mais"},0),D146,D147,D148,D149,D150,D151,D152,D153,D154))*B30/100</f>
        <v>23.678999999999995</v>
      </c>
      <c r="J16" s="3">
        <f>(CHOOSE(MATCH(A26,{"Amandes";"Noisettes"},0),E69,E70))*B26/100+(CHOOSE(MATCH(A27,{"Boule protéinés"},0),E152))*B27/100+(CHOOSE(MATCH(A28,{"Banane";"Kiwi";"Melon";"Nectarine";"Pomme"},0),E86,E87,E88,E89,E90))*B28/100+(CHOOSE(MATCH(A29,{"Maxy maize";"BCAA";"Peptopro";"Whey+1 cac de cannelle";"Galette epeau/son";"Dattes";"Boule protéinés";"Raisin sec";"Farine de mais"},0),E146,E147,E148,E149,E150,E151,E152,E153,E154))*B29/100+(CHOOSE(MATCH(A30,{"Maxy maize";"BCAA";"Peptopro";"Whey+1 cac de cannelle";"Galette epeau/son";"Dattes";"Boule protéinés";"Raisin sec";"Farine de mais"},0),E146,E147,E148,E149,E150,E151,E152,E153,E154))*B30/100</f>
        <v>124.095</v>
      </c>
      <c r="K16" s="3">
        <f>(CHOOSE(MATCH(A26,{"Amandes";"Noisettes"},0),F69,F70))*B26/100+(CHOOSE(MATCH(A27,{"Boule protéinés"},0),F152))*B27/100+(CHOOSE(MATCH(A28,{"Banane";"Kiwi";"Melon";"Nectarine";"Pomme"},0),F86,F87,F88,F89,F90))*B28/100+(CHOOSE(MATCH(A29,{"Maxy maize";"BCAA";"Peptopro";"Whey+1 cac de cannelle";"Galette epeau/son";"Dattes";"Boule protéinés";"Raisin sec";"Farine de mais"},0),F146,F147,F148,F149,F150,F151,F152,F153,F154))*B29/100+(CHOOSE(MATCH(A30,{"Maxy maize";"BCAA";"Peptopro";"Whey+1 cac de cannelle";"Galette epeau/son";"Dattes";"Boule protéinés";"Raisin sec";"Farine de mais"},0),F146,F147,F148,F149,F150,F151,F152,F153,F154))*B30/100</f>
        <v>13.35</v>
      </c>
      <c r="L16" s="7" t="s">
        <v>1</v>
      </c>
      <c r="M16" s="3">
        <f>(CHOOSE(MATCH(D42,{"Riz basmati";"Quinoa";"Pates";"Mélange"},0),D120,D121,D122,D123))*E42/100+(CHOOSE(MATCH(D43,{"Cabillaud";"Thon";"Oeufs";"Saumon";"Sardine";"Maquereau";"Filet de merlu";"Foie de morue";"Bœuf";"Poulet";"Dinde";"Jambon";"Rillette thon";"Rillette saumon"},0),D129,D130,D131,D132,D133,D134,D135,D136,D137,D138,D139,D140,D141,D142))*E43/100+(CHOOSE(MATCH(D44,{"Haricot vert";"Petit pois";"Brocolis";"Chou de bruxelle";"Concombre";"Sucrine";"Mais";"Carotte";"Courgette";"Pate tomate";"Betterave";"Tomate";"Marron";"Tomate cerise";"Radis"},0),D102,D103,D104,D105,D106,D107,D108,D109,D110,D111,D112,D113,D114,D115,D116))*E44/100+(CHOOSE(MATCH(D45,{"Haricot vert";"Petit pois";"Brocolis";"Chou de bruxelle";"Concombre";"Sucrine";"Mais";"Carotte";"Courgette";"Pate tomate";"Betterave";"Tomate";"Marron";"Tomate cerise";"Radis"},0),D102,D103,D104,D105,D106,D107,D108,D109,D110,D111,D112,D113,D114,D115,D116))*E45/100+(CHOOSE(MATCH(D46,{"Yaourt nature"},0),D62))*E46/100+(CHOOSE(MATCH(D47,{"Graine de lin"},0),D72))*E47/100+(CHOOSE(MATCH(D48,{"Salade avocat 1";"Salade avocat 2";"Poulet KFC";"Egg Pie";"Dinde KFC";"Papillote cabillaud";"Soupe"},0),D158,D159,D160,D161,D162,D163,D164))*E48/100+(CHOOSE(MATCH(D49,{"Banane";"Kiwi";"Melon";"Nectarine";"Pomme";"Pomelo";"Orange"},0),D86,D87,D88,D89,D90,D91,D92))*E49/100</f>
        <v>32.479999999999997</v>
      </c>
      <c r="N16" s="3">
        <f>(CHOOSE(MATCH(D42,{"Riz basmati";"Quinoa";"Pates";"Mélange"},0),E120,E121,E122,E123))*E42/100+(CHOOSE(MATCH(D43,{"Cabillaud";"Thon";"Oeufs";"Saumon";"Sardine";"Maquereau";"Filet de merlu";"Foie de morue";"Bœuf";"Poulet";"Dinde";"Jambon";"Rillette thon";"Rillette saumon"},0),E129,E130,E131,E132,E133,E134,E135,E136,E137,E138,E139,E140,E141,E142))*E43/100+(CHOOSE(MATCH(D44,{"Haricot vert";"Petit pois";"Brocolis";"Chou de bruxelle";"Concombre";"Sucrine";"Mais";"Carotte";"Courgette";"Pate tomate";"Betterave";"Tomate";"Marron";"Tomate cerise";"Radis"},0),E102,E103,E104,E105,E106,E107,E108,E109,E110,E111,E112,E113,E114,E115,E116))*E44/100+(CHOOSE(MATCH(D45,{"Haricot vert";"Petit pois";"Brocolis";"Chou de bruxelle";"Concombre";"Sucrine";"Mais";"Carotte";"Courgette";"Pate tomate";"Betterave";"Tomate";"Marron";"Tomate cerise";"Radis"},0),E102,E103,E104,E105,E106,E107,E108,E109,E110,E111,E112,E113,E114,E115,E116))*E45/100+(CHOOSE(MATCH(D46,{"Yaourt nature"},0),E62))*E46/100+(CHOOSE(MATCH(D47,{"Graine de lin"},0),E72))*E47/100+(CHOOSE(MATCH(D48,{"Salade avocat 1";"Salade avocat 2";"Poulet KFC";"Egg Pie";"Dinde KFC";"Papillote cabillaud";"Soupe"},0),E158,E159,E160,E161,E162,E163,E164))*E48/100+(CHOOSE(MATCH(D49,{"Banane";"Kiwi";"Melon";"Nectarine";"Pomme";"Pomelo";"Orange"},0),E86,E87,E88,E89,E90,E91,E92))*E49/100</f>
        <v>72.63</v>
      </c>
      <c r="O16" s="3">
        <f>(CHOOSE(MATCH(D42,{"Riz basmati";"Quinoa";"Pates";"Mélange"},0),F120,F121,F122,F123))*E42/100+(CHOOSE(MATCH(D43,{"Cabillaud";"Thon";"Oeufs";"Saumon";"Sardine";"Maquereau";"Filet de merlu";"Foie de morue";"Bœuf";"Poulet";"Dinde";"Jambon";"Rillette thon";"Rillette saumon"},0),F129,F130,F131,F132,F133,F134,F135,F136,F137,F138,F139,F140,F141,F142))*E43/100+(CHOOSE(MATCH(D44,{"Haricot vert";"Petit pois";"Brocolis";"Chou de bruxelle";"Concombre";"Sucrine";"Mais";"Carotte";"Courgette";"Pate tomate";"Betterave";"Tomate";"Marron";"Tomate cerise";"Radis"},0),F102,F103,F104,F105,F106,F107,F108,F109,F110,F111,F112,F113,F114,F115,F116))*E44/100+(CHOOSE(MATCH(D45,{"Haricot vert";"Petit pois";"Brocolis";"Chou de bruxelle";"Concombre";"Sucrine";"Mais";"Carotte";"Courgette";"Pate tomate";"Betterave";"Tomate";"Marron";"Tomate cerise";"Radis"},0),F102,F103,F104,F105,F106,F107,F108,F109,F110,F111,F112,F113,F114,F115,F116))*E45/100+(CHOOSE(MATCH(D46,{"Yaourt nature"},0),F62))*E46/100+(CHOOSE(MATCH(D47,{"Graine de lin"},0),F72))*E47/100+(CHOOSE(MATCH(D48,{"Salade avocat 1";"Salade avocat 2";"Poulet KFC";"Egg Pie";"Dinde KFC";"Papillote cabillaud";"Soupe"},0),F158,F159,F160,F161,F162,F163,F164))*E48/100+(CHOOSE(MATCH(D49,{"Banane";"Kiwi";"Melon";"Nectarine";"Pomme";"Pomelo";"Orange"},0),F86,F87,F88,F89,F90,F91,F92))*E49/100</f>
        <v>2.5600000000000005</v>
      </c>
      <c r="P16" s="20"/>
      <c r="S16" s="1"/>
      <c r="T16" s="1"/>
      <c r="V16" s="20"/>
      <c r="W16" s="20"/>
      <c r="X16" s="16"/>
      <c r="Y16" s="1"/>
      <c r="Z16" s="1"/>
      <c r="AA16" s="1"/>
      <c r="AD16" s="22"/>
    </row>
    <row r="17" spans="1:27" ht="15.75" thickBot="1">
      <c r="A17" s="7" t="s">
        <v>0</v>
      </c>
      <c r="B17" s="6"/>
      <c r="C17" s="28"/>
      <c r="D17" s="7" t="s">
        <v>0</v>
      </c>
      <c r="F17" s="8"/>
      <c r="H17" s="7" t="s">
        <v>100</v>
      </c>
      <c r="I17" s="3">
        <f>(CHOOSE(MATCH(A33,{"Maxy maize";"BCAA";"Peptopro";"Whey+1 cac de cannelle";"Galette epeau/son";"Dattes";"Boule protéinés";"Raisin sec";"Farine de mais"},0),D146,D147,D148,D149,D150,D151,D152,D153,D154))*B33/100+(CHOOSE(MATCH(A34,{"Maxy maize";"BCAA";"Peptopro";"Whey+1 cac de cannelle";"Galette epeau/son";"Dattes";"Boule protéinés";"Raisin sec";"Farine de mais"},0),D146,D147,D148,D149,D150,D151,D152,D153,D154))*B34/100</f>
        <v>0</v>
      </c>
      <c r="J17" s="3">
        <f>(CHOOSE(MATCH(A33,{"Maxy maize";"BCAA";"Peptopro";"Whey+1 cac de cannelle";"Galette epeau/son";"Dattes";"Boule protéinés";"Raisin sec";"Farine de mais"},0),E146,E147,E148,E149,E150,E151,E152,E153,E154))*B33/100+(CHOOSE(MATCH(A34,{"Maxy maize";"BCAA";"Peptopro";"Whey+1 cac de cannelle";"Galette epeau/son";"Dattes";"Boule protéinés";"Raisin sec";"Farine de mais"},0),E146,E147,E148,E149,E150,E151,E152,E153,E154))*B34/100</f>
        <v>0</v>
      </c>
      <c r="K17" s="3">
        <f>(CHOOSE(MATCH(A33,{"Maxy maize";"BCAA";"Peptopro";"Whey+1 cac de cannelle";"Galette epeau/son";"Dattes";"Boule protéinés";"Raisin sec";"Farine de mais"},0),F146,F147,F148,F149,F150,F151,F152,F153,F154))*B33/100+(CHOOSE(MATCH(A34,{"Maxy maize";"BCAA";"Peptopro";"Whey+1 cac de cannelle";"Galette epeau/son";"Dattes";"Boule protéinés";"Raisin sec";"Farine de mais"},0),F146,F147,F148,F149,F150,F151,F152,F153,F154))*B34/100</f>
        <v>0</v>
      </c>
      <c r="P17" s="20"/>
      <c r="S17" s="1"/>
      <c r="T17" s="1"/>
      <c r="V17" s="20"/>
      <c r="W17" s="20"/>
      <c r="X17" s="16"/>
      <c r="Y17" s="1"/>
      <c r="Z17" s="1"/>
      <c r="AA17" s="1"/>
    </row>
    <row r="18" spans="1:27" ht="15.75" thickBot="1">
      <c r="A18" s="6" t="s">
        <v>82</v>
      </c>
      <c r="B18" s="6">
        <v>0</v>
      </c>
      <c r="C18" s="28"/>
      <c r="D18" s="6" t="s">
        <v>54</v>
      </c>
      <c r="E18" s="3">
        <v>80</v>
      </c>
      <c r="F18" s="8"/>
      <c r="H18" s="7" t="s">
        <v>101</v>
      </c>
      <c r="I18" s="3">
        <f>(CHOOSE(MATCH(A38,{"Maxy maize";"BCAA";"Peptopro";"Whey+1 cac de cannelle";"Galette epeau/son";"Dattes";"Boule protéinés";"Raisin sec";"Farine de mais"},0),D146,D147,D148,D149,D150,D151,D152,D153,D154))*B38/100+(CHOOSE(MATCH(A39,{"Maxy maize";"BCAA";"Peptopro";"Whey+1 cac de cannelle";"Galette epeau/son";"Dattes";"Boule protéinés";"Raisin sec";"Farine de mais"},0),D146,D147,D148,D149,D150,D151,D152,D153,D154))*B39/100+(CHOOSE(MATCH(A40,{"Banane";"Kiwi";"Melon";"Nectarine";"Pomme"},0),D86,D87,D88,D89,D90))*B40/100</f>
        <v>32.35</v>
      </c>
      <c r="J18" s="3">
        <f>(CHOOSE(MATCH(A38,{"Maxy maize";"BCAA";"Peptopro";"Whey+1 cac de cannelle";"Galette epeau/son";"Dattes";"Boule protéinés";"Raisin sec";"Farine de mais"},0),E146,E147,E148,E149,E150,E151,E152,E153,E154))*B38/100+(CHOOSE(MATCH(A39,{"Maxy maize";"BCAA";"Peptopro";"Whey+1 cac de cannelle";"Galette epeau/son";"Dattes";"Boule protéinés";"Raisin sec";"Farine de mais"},0),E146,E147,E148,E149,E150,E151,E152,E153,E154))*B39/100+(CHOOSE(MATCH(A40,{"Banane";"Kiwi";"Melon";"Nectarine";"Pomme"},0),E86,E87,E88,E89,E90))*B40/100</f>
        <v>32.625</v>
      </c>
      <c r="K18" s="3">
        <f>(CHOOSE(MATCH(A38,{"Maxy maize";"BCAA";"Peptopro";"Whey+1 cac de cannelle";"Galette epeau/son";"Dattes";"Boule protéinés";"Raisin sec";"Farine de mais"},0),F146,F147,F148,F149,F150,F151,F152,F153,F154))*B38/100+(CHOOSE(MATCH(A39,{"Maxy maize";"BCAA";"Peptopro";"Whey+1 cac de cannelle";"Galette epeau/son";"Dattes";"Boule protéinés";"Raisin sec";"Farine de mais"},0),F146,F147,F148,F149,F150,F151,F152,F153,F154))*B39/100+(CHOOSE(MATCH(A40,{"Banane";"Kiwi";"Melon";"Nectarine";"Pomme"},0),F86,F87,F88,F89,F90))*B40/100</f>
        <v>0.105</v>
      </c>
      <c r="P18" s="20"/>
      <c r="S18" s="1"/>
      <c r="T18" s="1"/>
      <c r="V18" s="20"/>
      <c r="W18" s="20"/>
      <c r="X18" s="16"/>
      <c r="Y18" s="1"/>
      <c r="Z18" s="1"/>
      <c r="AA18" s="1"/>
    </row>
    <row r="19" spans="1:27" ht="15.75" thickBot="1">
      <c r="A19" s="6" t="s">
        <v>11</v>
      </c>
      <c r="B19" s="6">
        <v>0</v>
      </c>
      <c r="C19" s="28"/>
      <c r="D19" s="6" t="s">
        <v>38</v>
      </c>
      <c r="E19" s="3">
        <v>120</v>
      </c>
      <c r="F19" s="8"/>
      <c r="H19" s="7" t="s">
        <v>1</v>
      </c>
      <c r="I19" s="3">
        <f>(CHOOSE(MATCH(A42,{"Riz basmati";"Quinoa";"Pates";"Mélange"},0),D120,D121,D122,D123))*B42/100+(CHOOSE(MATCH(A43,{"Cabillaud";"Thon";"Oeufs";"Saumon";"Sardine";"Maquereau";"Filet de merlu";"Foie de morue";"Bœuf";"Poulet";"Dinde";"Jambon";"Rillette thon";"Rillette saumon"},0),D129,D130,D131,D132,D133,D134,D135,D136,D137,D138,D139,D140,D141,D142))*B43/100+(CHOOSE(MATCH(A44,{"Haricot vert";"Petit pois";"Brocolis";"Chou de bruxelle";"Concombre";"Sucrine";"Mais";"Carotte";"Courgette";"Pate tomate";"Betterave";"Tomate";"Marron";"Tomate cerise";"Radis"},0),D102,D103,D104,D105,D106,D107,D108,D109,D110,D111,D112,D113,D114,D115,D116))*B44/100+(CHOOSE(MATCH(A45,{"Haricot vert";"Petit pois";"Brocolis";"Chou de bruxelle";"Concombre";"Sucrine";"Mais";"Carotte";"Courgette";"Pate tomate";"Betterave";"Tomate";"Marron";"Tomate cerise";"Radis"},0),D102,D103,D104,D105,D106,D107,D108,D109,D110,D111,D112,D113,D114,D115,D116))*B45/100+(CHOOSE(MATCH(A46,{"Yaourt nature"},0),D62))*B46/100+(CHOOSE(MATCH(A47,{"Graine de lin"},0),D72))*B47/100+(CHOOSE(MATCH(A48,{"Salade avocat 1";"Salade avocat 2";"Poulet KFC";"Egg Pie";"Dinde KFC";"Papillote cabillaud";"Soupe"},0),D158,D159,D160,D161,D162,D163,D164))*B48/100+(CHOOSE(MATCH(A49,{"Banane";"Kiwi";"Melon";"Nectarine";"Pomme"},0),D86,D87,D88,D89,D90))*B49/100</f>
        <v>38.799999999999997</v>
      </c>
      <c r="J19" s="3">
        <f>(CHOOSE(MATCH(A42,{"Riz basmati";"Quinoa";"Pates";"Mélange"},0),E120,E121,E122,E123))*B42/100+(CHOOSE(MATCH(A43,{"Cabillaud";"Thon";"Oeufs";"Saumon";"Sardine";"Maquereau";"Filet de merlu";"Foie de morue";"Bœuf";"Poulet";"Dinde";"Jambon";"Rillette thon";"Rillette saumon"},0),E129,E130,E131,E132,E133,E134,E135,E136,E137,E138,E139,E140,E141,E142))*B43/100+(CHOOSE(MATCH(A44,{"Haricot vert";"Petit pois";"Brocolis";"Chou de bruxelle";"Concombre";"Sucrine";"Mais";"Carotte";"Courgette";"Pate tomate";"Betterave";"Tomate";"Marron";"Tomate cerise";"Radis"},0),E102,E103,E104,E105,E106,E107,E108,E109,E110,E111,E112,E113,E114,E115,E116))*B44/100+(CHOOSE(MATCH(A45,{"Haricot vert";"Petit pois";"Brocolis";"Chou de bruxelle";"Concombre";"Sucrine";"Mais";"Carotte";"Courgette";"Pate tomate";"Betterave";"Tomate";"Marron";"Tomate cerise";"Radis"},0),E102,E103,E104,E105,E106,E107,E108,E109,E110,E111,E112,E113,E114,E115,E116))*B45/100+(CHOOSE(MATCH(A46,{"Yaourt nature"},0),E62))*B46/100+(CHOOSE(MATCH(A47,{"Graine de lin"},0),E72))*B47/100+(CHOOSE(MATCH(A48,{"Salade avocat 1";"Salade avocat 2";"Poulet KFC";"Egg Pie";"Dinde KFC";"Papillote cabillaud";"Soupe"},0),E158,E159,E160,E161,E162,E163,E164))*B48/100+(CHOOSE(MATCH(A49,{"Banane";"Kiwi";"Melon";"Nectarine";"Pomme"},0),E86,E87,E88,E89,E90))*B49/100+(CHOOSE(MATCH(A49,{"Banane";"Kiwi";"Melon";"Nectarine";"Pomme"},0),E86,E87,E88,E89,E90))*B49/100</f>
        <v>96.7</v>
      </c>
      <c r="K19" s="3">
        <f>(CHOOSE(MATCH(A42,{"Riz basmati";"Quinoa";"Pates";"Mélange"},0),F120,F121,F122,F123))*B42/100+(CHOOSE(MATCH(A43,{"Cabillaud";"Thon";"Oeufs";"Saumon";"Sardine";"Maquereau";"Filet de merlu";"Foie de morue";"Bœuf";"Poulet";"Dinde";"Jambon";"Rillette thon";"Rillette saumon"},0),F129,F130,F131,F132,F133,F134,F135,F136,F137,F138,F139,F140,F141,F142))*B43/100+(CHOOSE(MATCH(A44,{"Haricot vert";"Petit pois";"Brocolis";"Chou de bruxelle";"Concombre";"Sucrine";"Mais";"Carotte";"Courgette";"Pate tomate";"Betterave";"Tomate";"Marron";"Tomate cerise";"Radis"},0),F102,F103,F104,F105,F106,F107,F108,F109,F110,F111,F112,F113,F114,F115,F116))*B44/100+(CHOOSE(MATCH(A45,{"Haricot vert";"Petit pois";"Brocolis";"Chou de bruxelle";"Concombre";"Sucrine";"Mais";"Carotte";"Courgette";"Pate tomate";"Betterave";"Tomate";"Marron";"Tomate cerise";"Radis"},0),F102,F103,F104,F105,F106,F107,F108,F109,F110,F111,F112,F113,F114,F115,F116))*B45/100+(CHOOSE(MATCH(A46,{"Yaourt nature"},0),F62))*B46/100+(CHOOSE(MATCH(A47,{"Graine de lin"},0),F72))*B47/100+(CHOOSE(MATCH(A48,{"Salade avocat 1";"Salade avocat 2";"Poulet KFC";"Egg Pie";"Dinde KFC";"Papillote cabillaud";"Soupe"},0),F158,F159,F160,F161,F162,F163,F164))*B48/100+(CHOOSE(MATCH(A49,{"Banane";"Kiwi";"Melon";"Nectarine";"Pomme"},0),F86,F87,F88,F89,F90))*B49/100</f>
        <v>5.8199999999999994</v>
      </c>
      <c r="P19" s="20"/>
      <c r="S19" s="1"/>
      <c r="T19" s="1"/>
      <c r="V19" s="1"/>
      <c r="W19" s="1"/>
      <c r="X19" s="16"/>
      <c r="Y19" s="1"/>
      <c r="Z19" s="1"/>
      <c r="AA19" s="1"/>
    </row>
    <row r="20" spans="1:27">
      <c r="A20" s="3" t="s">
        <v>125</v>
      </c>
      <c r="B20" s="6">
        <v>0</v>
      </c>
      <c r="C20" s="28" t="s">
        <v>142</v>
      </c>
      <c r="D20" s="3" t="s">
        <v>125</v>
      </c>
      <c r="E20" s="3">
        <v>20</v>
      </c>
      <c r="F20" s="8" t="s">
        <v>142</v>
      </c>
      <c r="G20" s="28"/>
      <c r="H20" s="20"/>
      <c r="I20" s="20"/>
      <c r="J20" s="20"/>
      <c r="K20" s="20"/>
      <c r="L20" s="20"/>
      <c r="M20" s="20"/>
      <c r="N20" s="20"/>
      <c r="O20" s="20"/>
      <c r="P20" s="20"/>
      <c r="S20" s="1"/>
      <c r="T20" s="1"/>
      <c r="U20" s="1"/>
      <c r="V20" s="1"/>
      <c r="W20" s="1"/>
      <c r="X20" s="16"/>
      <c r="Y20" s="1"/>
      <c r="Z20" s="1"/>
      <c r="AA20" s="1"/>
    </row>
    <row r="21" spans="1:27">
      <c r="A21" s="1" t="s">
        <v>16</v>
      </c>
      <c r="B21" s="6">
        <v>250</v>
      </c>
      <c r="C21" s="28"/>
      <c r="D21" s="1" t="s">
        <v>50</v>
      </c>
      <c r="E21" s="3">
        <v>250</v>
      </c>
      <c r="F21" s="8"/>
      <c r="I21" s="20"/>
      <c r="J21" s="20"/>
      <c r="K21" s="20"/>
      <c r="L21" s="20"/>
      <c r="M21" s="20"/>
      <c r="N21" s="20"/>
      <c r="O21" s="20"/>
      <c r="P21" s="20"/>
      <c r="S21" s="1"/>
      <c r="T21" s="1"/>
      <c r="U21" s="1"/>
      <c r="V21" s="1"/>
      <c r="W21" s="1"/>
      <c r="X21" s="16"/>
      <c r="Y21" s="1"/>
      <c r="Z21" s="1"/>
      <c r="AA21" s="1"/>
    </row>
    <row r="22" spans="1:27" s="6" customFormat="1">
      <c r="A22" s="6" t="s">
        <v>48</v>
      </c>
      <c r="C22" s="29"/>
      <c r="D22" s="6" t="s">
        <v>150</v>
      </c>
      <c r="E22" s="6">
        <v>600</v>
      </c>
      <c r="F22" s="43">
        <v>3</v>
      </c>
      <c r="H22" s="4"/>
      <c r="I22" s="20"/>
      <c r="J22" s="3"/>
      <c r="K22" s="20"/>
      <c r="L22" s="3"/>
      <c r="M22" s="20"/>
      <c r="N22" s="20"/>
      <c r="O22" s="20"/>
      <c r="P22" s="20"/>
      <c r="S22" s="1"/>
      <c r="T22" s="1"/>
      <c r="V22" s="1"/>
      <c r="W22" s="1"/>
      <c r="X22" s="1"/>
      <c r="Y22" s="1"/>
      <c r="Z22" s="1"/>
      <c r="AA22" s="1"/>
    </row>
    <row r="23" spans="1:27">
      <c r="A23" s="1" t="s">
        <v>69</v>
      </c>
      <c r="B23" s="6">
        <v>50</v>
      </c>
      <c r="C23" s="30"/>
      <c r="D23" s="1" t="s">
        <v>69</v>
      </c>
      <c r="E23" s="3">
        <v>0</v>
      </c>
      <c r="F23" s="44"/>
      <c r="G23" s="6"/>
      <c r="I23" s="20"/>
      <c r="J23" s="20"/>
      <c r="K23" s="20"/>
      <c r="L23" s="20"/>
      <c r="O23" s="20"/>
      <c r="P23" s="20"/>
      <c r="V23" s="1"/>
      <c r="W23" s="1"/>
      <c r="X23" s="1"/>
      <c r="Y23" s="1"/>
      <c r="Z23" s="1"/>
      <c r="AA23" s="1"/>
    </row>
    <row r="24" spans="1:27" ht="15.75" thickBot="1">
      <c r="A24" s="1" t="s">
        <v>23</v>
      </c>
      <c r="B24" s="6">
        <v>100</v>
      </c>
      <c r="C24" s="28"/>
      <c r="D24" s="1" t="s">
        <v>14</v>
      </c>
      <c r="E24" s="3">
        <v>50</v>
      </c>
      <c r="F24" s="8"/>
      <c r="G24" s="38"/>
      <c r="I24" s="20"/>
      <c r="J24" s="20"/>
      <c r="K24" s="20"/>
      <c r="L24" s="20"/>
      <c r="O24" s="20"/>
      <c r="P24" s="20"/>
      <c r="S24" s="20"/>
      <c r="V24" s="1"/>
      <c r="W24" s="1"/>
      <c r="X24" s="1"/>
      <c r="Y24" s="1"/>
      <c r="Z24" s="1"/>
      <c r="AA24" s="1"/>
    </row>
    <row r="25" spans="1:27" ht="15.75" thickBot="1">
      <c r="A25" s="7" t="s">
        <v>99</v>
      </c>
      <c r="B25" s="6"/>
      <c r="C25" s="28"/>
      <c r="D25" s="6" t="s">
        <v>120</v>
      </c>
      <c r="E25" s="3">
        <v>200</v>
      </c>
      <c r="F25" s="8" t="s">
        <v>131</v>
      </c>
      <c r="G25" s="38"/>
      <c r="I25" s="20"/>
      <c r="J25" s="20"/>
      <c r="K25" s="20"/>
      <c r="L25" s="20"/>
      <c r="O25" s="20"/>
      <c r="P25" s="20"/>
      <c r="S25" s="20"/>
      <c r="V25" s="1"/>
      <c r="W25" s="1"/>
      <c r="X25" s="1"/>
      <c r="Y25" s="1"/>
      <c r="Z25" s="1"/>
      <c r="AA25" s="1"/>
    </row>
    <row r="26" spans="1:27">
      <c r="A26" s="3" t="s">
        <v>66</v>
      </c>
      <c r="B26" s="6">
        <v>0</v>
      </c>
      <c r="C26" s="28"/>
      <c r="F26" s="8" t="s">
        <v>159</v>
      </c>
      <c r="H26" s="46"/>
      <c r="I26" s="46"/>
      <c r="J26" s="46"/>
      <c r="K26" s="20"/>
      <c r="L26" s="20"/>
      <c r="O26" s="20"/>
      <c r="P26" s="20"/>
      <c r="S26" s="20"/>
      <c r="V26" s="1"/>
      <c r="W26" s="1"/>
      <c r="X26" s="1"/>
      <c r="Y26" s="1"/>
      <c r="Z26" s="1"/>
      <c r="AA26" s="1"/>
    </row>
    <row r="27" spans="1:27" ht="15.75" thickBot="1">
      <c r="A27" s="1" t="s">
        <v>71</v>
      </c>
      <c r="B27" s="1">
        <v>30</v>
      </c>
      <c r="C27" s="28"/>
      <c r="F27" s="8"/>
      <c r="H27" s="47"/>
      <c r="I27" s="48"/>
      <c r="J27" s="46"/>
      <c r="K27" s="20"/>
      <c r="L27" s="20"/>
      <c r="O27" s="20"/>
      <c r="P27" s="20"/>
      <c r="V27" s="1"/>
      <c r="W27" s="1"/>
      <c r="X27" s="1"/>
      <c r="Y27" s="1"/>
      <c r="Z27" s="1"/>
      <c r="AA27" s="1"/>
    </row>
    <row r="28" spans="1:27" ht="15.75" thickBot="1">
      <c r="A28" s="6" t="s">
        <v>49</v>
      </c>
      <c r="B28" s="1">
        <v>150</v>
      </c>
      <c r="C28" s="28"/>
      <c r="D28" s="7" t="s">
        <v>99</v>
      </c>
      <c r="E28" s="1"/>
      <c r="F28" s="45"/>
      <c r="G28" s="1"/>
      <c r="H28" s="48"/>
      <c r="I28" s="46"/>
      <c r="J28" s="46"/>
      <c r="O28" s="20"/>
      <c r="P28" s="20"/>
      <c r="V28" s="1"/>
      <c r="W28" s="1"/>
      <c r="X28" s="1"/>
      <c r="Y28" s="1"/>
      <c r="Z28" s="1"/>
      <c r="AA28" s="1"/>
    </row>
    <row r="29" spans="1:27">
      <c r="A29" s="1" t="s">
        <v>106</v>
      </c>
      <c r="B29" s="1">
        <v>0</v>
      </c>
      <c r="C29" s="28"/>
      <c r="D29" s="3" t="s">
        <v>66</v>
      </c>
      <c r="E29" s="3">
        <v>0</v>
      </c>
      <c r="F29" s="45"/>
      <c r="G29" s="1"/>
      <c r="H29" s="48"/>
      <c r="I29" s="46"/>
      <c r="J29" s="46"/>
      <c r="O29" s="20"/>
      <c r="P29" s="20"/>
      <c r="Q29" s="16"/>
      <c r="R29" s="1"/>
      <c r="S29" s="1"/>
      <c r="T29" s="1"/>
      <c r="U29" s="1"/>
      <c r="V29" s="1"/>
      <c r="W29" s="1"/>
      <c r="X29" s="1"/>
      <c r="Y29" s="1"/>
      <c r="Z29" s="1"/>
      <c r="AA29" s="1"/>
    </row>
    <row r="30" spans="1:27">
      <c r="A30" s="1" t="s">
        <v>79</v>
      </c>
      <c r="B30" s="1">
        <v>63</v>
      </c>
      <c r="C30" s="28">
        <v>7</v>
      </c>
      <c r="D30" s="1" t="s">
        <v>71</v>
      </c>
      <c r="E30" s="3">
        <v>30</v>
      </c>
      <c r="F30" s="45"/>
      <c r="G30" s="1"/>
      <c r="H30" s="46"/>
      <c r="I30" s="46"/>
      <c r="J30" s="46"/>
      <c r="L30" s="20"/>
      <c r="M30" s="20"/>
      <c r="N30" s="20"/>
      <c r="O30" s="20"/>
      <c r="P30" s="20"/>
      <c r="Q30" s="16"/>
      <c r="R30" s="1"/>
      <c r="S30" s="1"/>
      <c r="T30" s="1"/>
      <c r="U30" s="1"/>
      <c r="V30" s="1"/>
      <c r="W30" s="1"/>
      <c r="X30" s="1"/>
      <c r="Y30" s="1"/>
      <c r="Z30" s="1"/>
      <c r="AA30" s="1"/>
    </row>
    <row r="31" spans="1:27" ht="15.75" thickBot="1">
      <c r="C31" s="28"/>
      <c r="D31" s="6" t="s">
        <v>49</v>
      </c>
      <c r="E31" s="3">
        <v>150</v>
      </c>
      <c r="F31" s="45" t="s">
        <v>158</v>
      </c>
      <c r="G31" s="1"/>
      <c r="H31" s="46"/>
      <c r="I31" s="46"/>
      <c r="J31" s="46"/>
      <c r="L31" s="20"/>
      <c r="M31" s="20"/>
      <c r="N31" s="20"/>
      <c r="O31" s="20"/>
      <c r="P31" s="20"/>
    </row>
    <row r="32" spans="1:27" ht="15.75" thickBot="1">
      <c r="A32" s="7" t="s">
        <v>100</v>
      </c>
      <c r="C32" s="28"/>
      <c r="D32" s="1" t="s">
        <v>73</v>
      </c>
      <c r="E32" s="6">
        <v>45</v>
      </c>
      <c r="F32" s="45"/>
      <c r="G32" s="1"/>
      <c r="H32" s="46"/>
      <c r="I32" s="46"/>
      <c r="J32" s="46"/>
      <c r="L32" s="20"/>
      <c r="M32" s="20"/>
      <c r="N32" s="20"/>
      <c r="O32" s="20"/>
      <c r="P32" s="20"/>
    </row>
    <row r="33" spans="1:16">
      <c r="A33" s="1" t="s">
        <v>104</v>
      </c>
      <c r="B33" s="3">
        <v>0</v>
      </c>
      <c r="C33" s="28"/>
      <c r="D33" s="1" t="s">
        <v>102</v>
      </c>
      <c r="E33" s="3">
        <v>0</v>
      </c>
      <c r="F33" s="45"/>
      <c r="G33" s="1"/>
      <c r="H33" s="46"/>
      <c r="I33" s="46"/>
      <c r="J33" s="46"/>
      <c r="L33" s="20"/>
      <c r="M33" s="20"/>
      <c r="N33" s="20"/>
      <c r="O33" s="20"/>
      <c r="P33" s="20"/>
    </row>
    <row r="34" spans="1:16">
      <c r="A34" s="1" t="s">
        <v>103</v>
      </c>
      <c r="B34" s="3">
        <v>0</v>
      </c>
      <c r="C34" s="28"/>
      <c r="D34" s="1" t="s">
        <v>79</v>
      </c>
      <c r="E34" s="3">
        <v>0</v>
      </c>
      <c r="F34" s="8"/>
      <c r="H34" s="48"/>
      <c r="I34" s="46"/>
      <c r="J34" s="46"/>
      <c r="K34" s="20"/>
      <c r="L34" s="20"/>
      <c r="M34" s="20"/>
      <c r="N34" s="20"/>
      <c r="O34" s="20"/>
      <c r="P34" s="20"/>
    </row>
    <row r="35" spans="1:16">
      <c r="A35" s="1" t="s">
        <v>124</v>
      </c>
      <c r="B35" s="1">
        <v>0</v>
      </c>
      <c r="C35" s="28"/>
      <c r="D35" s="6" t="s">
        <v>13</v>
      </c>
      <c r="E35" s="3">
        <v>0</v>
      </c>
      <c r="F35" s="8"/>
      <c r="H35" s="46"/>
      <c r="I35" s="46"/>
      <c r="J35" s="46"/>
      <c r="K35" s="20"/>
      <c r="L35" s="20"/>
      <c r="M35" s="20"/>
      <c r="N35" s="20"/>
      <c r="O35" s="20"/>
      <c r="P35" s="20"/>
    </row>
    <row r="36" spans="1:16" ht="15.75" thickBot="1">
      <c r="C36" s="28"/>
      <c r="F36" s="8"/>
      <c r="H36" s="46"/>
      <c r="I36" s="46"/>
      <c r="J36" s="46"/>
      <c r="K36" s="20"/>
      <c r="L36" s="20"/>
      <c r="M36" s="20"/>
      <c r="N36" s="20"/>
      <c r="O36" s="20"/>
      <c r="P36" s="20"/>
    </row>
    <row r="37" spans="1:16" ht="15.75" thickBot="1">
      <c r="A37" s="7" t="s">
        <v>101</v>
      </c>
      <c r="C37" s="28"/>
      <c r="F37" s="8"/>
      <c r="H37" s="46"/>
      <c r="I37" s="46"/>
      <c r="J37" s="46"/>
      <c r="K37" s="20"/>
      <c r="L37" s="20"/>
      <c r="M37" s="20"/>
      <c r="N37" s="20"/>
      <c r="O37" s="20"/>
      <c r="P37" s="20"/>
    </row>
    <row r="38" spans="1:16">
      <c r="A38" s="1" t="s">
        <v>73</v>
      </c>
      <c r="B38" s="1">
        <v>35</v>
      </c>
      <c r="C38" s="28"/>
      <c r="F38" s="8"/>
      <c r="H38" s="46"/>
      <c r="I38" s="48"/>
      <c r="J38" s="46"/>
      <c r="K38" s="20"/>
      <c r="L38" s="20"/>
      <c r="M38" s="20"/>
      <c r="N38" s="20"/>
      <c r="O38" s="20"/>
      <c r="P38" s="20"/>
    </row>
    <row r="39" spans="1:16">
      <c r="A39" s="1" t="s">
        <v>102</v>
      </c>
      <c r="B39" s="1">
        <v>0</v>
      </c>
      <c r="C39" s="28"/>
      <c r="F39" s="8"/>
      <c r="H39" s="46"/>
      <c r="I39" s="46"/>
      <c r="J39" s="46"/>
      <c r="K39" s="20"/>
      <c r="L39" s="20"/>
      <c r="M39" s="20"/>
      <c r="N39" s="20"/>
      <c r="O39" s="20"/>
      <c r="P39" s="20"/>
    </row>
    <row r="40" spans="1:16" ht="15.75" thickBot="1">
      <c r="A40" s="6" t="s">
        <v>49</v>
      </c>
      <c r="B40" s="1">
        <v>150</v>
      </c>
      <c r="C40" s="28"/>
      <c r="F40" s="8"/>
      <c r="H40" s="46"/>
      <c r="I40" s="46"/>
      <c r="J40" s="46"/>
      <c r="K40" s="20"/>
      <c r="L40" s="20"/>
      <c r="M40" s="20"/>
      <c r="N40" s="20"/>
      <c r="O40" s="20"/>
      <c r="P40" s="20"/>
    </row>
    <row r="41" spans="1:16" ht="15.75" thickBot="1">
      <c r="A41" s="7" t="s">
        <v>1</v>
      </c>
      <c r="C41" s="28"/>
      <c r="D41" s="7" t="s">
        <v>1</v>
      </c>
      <c r="F41" s="8"/>
      <c r="H41" s="46"/>
      <c r="I41" s="46"/>
      <c r="J41" s="46"/>
      <c r="K41" s="20"/>
      <c r="L41" s="20"/>
      <c r="M41" s="20"/>
      <c r="N41" s="20"/>
      <c r="O41" s="20"/>
      <c r="P41" s="20"/>
    </row>
    <row r="42" spans="1:16" s="6" customFormat="1">
      <c r="A42" s="6" t="s">
        <v>8</v>
      </c>
      <c r="B42" s="6">
        <v>60</v>
      </c>
      <c r="C42" s="29"/>
      <c r="D42" s="6" t="s">
        <v>54</v>
      </c>
      <c r="E42" s="6">
        <v>60</v>
      </c>
      <c r="F42" s="43"/>
      <c r="H42" s="46"/>
      <c r="I42" s="46"/>
      <c r="J42" s="46"/>
      <c r="K42" s="20"/>
      <c r="L42" s="20"/>
      <c r="M42" s="20"/>
      <c r="N42" s="20"/>
      <c r="O42" s="20"/>
      <c r="P42" s="20"/>
    </row>
    <row r="43" spans="1:16" s="6" customFormat="1">
      <c r="A43" s="6" t="s">
        <v>38</v>
      </c>
      <c r="B43" s="6">
        <v>120</v>
      </c>
      <c r="C43" s="29"/>
      <c r="D43" s="6" t="s">
        <v>7</v>
      </c>
      <c r="E43" s="6">
        <v>120</v>
      </c>
      <c r="F43" s="43"/>
      <c r="H43" s="20"/>
      <c r="J43" s="20"/>
      <c r="K43" s="20"/>
      <c r="L43" s="20"/>
      <c r="M43" s="20"/>
      <c r="N43" s="20"/>
      <c r="O43" s="20"/>
      <c r="P43" s="20"/>
    </row>
    <row r="44" spans="1:16">
      <c r="A44" s="1" t="s">
        <v>53</v>
      </c>
      <c r="B44" s="3">
        <v>100</v>
      </c>
      <c r="C44" s="28"/>
      <c r="D44" s="1" t="s">
        <v>53</v>
      </c>
      <c r="E44" s="3">
        <v>110</v>
      </c>
      <c r="F44" s="8"/>
      <c r="H44" s="20"/>
      <c r="J44" s="20"/>
      <c r="K44" s="20"/>
      <c r="L44" s="20"/>
      <c r="M44" s="20"/>
      <c r="N44" s="20"/>
      <c r="O44" s="20"/>
      <c r="P44" s="20"/>
    </row>
    <row r="45" spans="1:16">
      <c r="A45" s="1" t="s">
        <v>52</v>
      </c>
      <c r="B45" s="3">
        <v>80</v>
      </c>
      <c r="C45" s="28"/>
      <c r="D45" s="1" t="s">
        <v>55</v>
      </c>
      <c r="E45" s="3">
        <v>100</v>
      </c>
      <c r="F45" s="8"/>
      <c r="H45" s="20"/>
      <c r="J45" s="20"/>
      <c r="K45" s="20"/>
      <c r="L45" s="20"/>
      <c r="M45" s="20"/>
      <c r="N45" s="20"/>
      <c r="O45" s="20"/>
      <c r="P45" s="20"/>
    </row>
    <row r="46" spans="1:16">
      <c r="A46" s="6" t="s">
        <v>18</v>
      </c>
      <c r="B46" s="3">
        <v>0</v>
      </c>
      <c r="C46" s="28"/>
      <c r="D46" s="6" t="s">
        <v>18</v>
      </c>
      <c r="E46" s="3">
        <v>0</v>
      </c>
      <c r="F46" s="8"/>
      <c r="H46" s="20"/>
      <c r="J46" s="20"/>
      <c r="K46" s="20"/>
      <c r="L46" s="20"/>
      <c r="M46" s="20"/>
      <c r="N46" s="20"/>
      <c r="O46" s="20"/>
      <c r="P46" s="20"/>
    </row>
    <row r="47" spans="1:16">
      <c r="A47" s="1" t="s">
        <v>76</v>
      </c>
      <c r="B47" s="3">
        <v>0</v>
      </c>
      <c r="C47" s="28"/>
      <c r="D47" s="1" t="s">
        <v>76</v>
      </c>
      <c r="E47" s="3">
        <v>0</v>
      </c>
      <c r="F47" s="8"/>
      <c r="H47" s="20"/>
      <c r="J47" s="20"/>
      <c r="K47" s="20"/>
      <c r="L47" s="20"/>
      <c r="M47" s="20"/>
      <c r="N47" s="20"/>
      <c r="O47" s="20"/>
      <c r="P47" s="20"/>
    </row>
    <row r="48" spans="1:16" s="6" customFormat="1">
      <c r="A48" s="1" t="s">
        <v>84</v>
      </c>
      <c r="B48" s="6">
        <v>0</v>
      </c>
      <c r="C48" s="30"/>
      <c r="D48" s="1" t="s">
        <v>59</v>
      </c>
      <c r="E48" s="6">
        <v>0</v>
      </c>
      <c r="F48" s="44"/>
      <c r="H48" s="20"/>
      <c r="J48" s="20"/>
      <c r="K48" s="20"/>
      <c r="L48" s="20"/>
      <c r="M48" s="20"/>
      <c r="N48" s="20"/>
      <c r="O48" s="20"/>
      <c r="P48" s="20"/>
    </row>
    <row r="49" spans="1:15">
      <c r="A49" s="6" t="s">
        <v>13</v>
      </c>
      <c r="B49" s="6">
        <v>100</v>
      </c>
      <c r="C49" s="28"/>
      <c r="D49" s="6" t="s">
        <v>120</v>
      </c>
      <c r="E49" s="6">
        <v>200</v>
      </c>
      <c r="F49" s="8" t="s">
        <v>131</v>
      </c>
      <c r="H49" s="6"/>
      <c r="I49" s="6"/>
      <c r="K49" s="6"/>
      <c r="L49" s="6"/>
      <c r="N49" s="6"/>
      <c r="O49" s="6"/>
    </row>
    <row r="50" spans="1:15" s="10" customFormat="1">
      <c r="C50" s="24"/>
      <c r="F50" s="41"/>
    </row>
    <row r="51" spans="1:15" s="10" customFormat="1">
      <c r="C51" s="24"/>
      <c r="F51" s="41"/>
    </row>
    <row r="52" spans="1:15" s="10" customFormat="1">
      <c r="C52" s="24"/>
      <c r="F52" s="41"/>
    </row>
    <row r="53" spans="1:15" s="10" customFormat="1">
      <c r="C53" s="24"/>
      <c r="F53" s="41"/>
    </row>
    <row r="54" spans="1:15" s="10" customFormat="1">
      <c r="C54" s="24"/>
      <c r="F54" s="41"/>
    </row>
    <row r="55" spans="1:15" s="10" customFormat="1">
      <c r="C55" s="24"/>
      <c r="F55" s="41"/>
    </row>
    <row r="56" spans="1:15" s="10" customFormat="1">
      <c r="C56" s="24"/>
      <c r="F56" s="41"/>
    </row>
    <row r="57" spans="1:15" s="10" customFormat="1" ht="15.75" thickBot="1">
      <c r="C57" s="24"/>
      <c r="F57" s="41"/>
    </row>
    <row r="58" spans="1:15" ht="15.75" thickBot="1">
      <c r="C58" s="25"/>
      <c r="D58" s="7" t="s">
        <v>75</v>
      </c>
      <c r="E58" s="7" t="s">
        <v>36</v>
      </c>
      <c r="F58" s="42" t="s">
        <v>37</v>
      </c>
      <c r="G58" s="7"/>
      <c r="H58" s="21" t="s">
        <v>105</v>
      </c>
      <c r="I58" s="7" t="s">
        <v>107</v>
      </c>
      <c r="J58" s="7" t="s">
        <v>111</v>
      </c>
      <c r="L58" s="11" t="s">
        <v>58</v>
      </c>
    </row>
    <row r="59" spans="1:15" ht="15.75" thickBot="1">
      <c r="L59" s="1" t="s">
        <v>84</v>
      </c>
      <c r="N59" s="3" t="s">
        <v>33</v>
      </c>
    </row>
    <row r="60" spans="1:15" ht="15.75" thickBot="1">
      <c r="A60" s="7" t="s">
        <v>34</v>
      </c>
      <c r="L60" s="1" t="s">
        <v>85</v>
      </c>
      <c r="N60" s="3" t="s">
        <v>94</v>
      </c>
    </row>
    <row r="61" spans="1:15">
      <c r="A61" s="3" t="s">
        <v>62</v>
      </c>
      <c r="D61" s="3">
        <v>11.1</v>
      </c>
      <c r="E61" s="3">
        <v>61.5</v>
      </c>
      <c r="F61" s="39">
        <v>7.1</v>
      </c>
      <c r="H61" s="5" t="s">
        <v>143</v>
      </c>
      <c r="J61" s="27"/>
      <c r="L61" s="1" t="s">
        <v>69</v>
      </c>
      <c r="N61" s="3" t="s">
        <v>136</v>
      </c>
    </row>
    <row r="62" spans="1:15">
      <c r="A62" s="3" t="s">
        <v>18</v>
      </c>
      <c r="D62" s="3">
        <v>4.5</v>
      </c>
      <c r="E62" s="3">
        <v>6.1</v>
      </c>
      <c r="F62" s="39">
        <v>3.5</v>
      </c>
      <c r="H62" s="5" t="s">
        <v>143</v>
      </c>
      <c r="J62" s="3" t="s">
        <v>112</v>
      </c>
      <c r="L62" s="1" t="s">
        <v>86</v>
      </c>
      <c r="N62" s="3" t="s">
        <v>93</v>
      </c>
    </row>
    <row r="63" spans="1:15">
      <c r="A63" s="3" t="s">
        <v>45</v>
      </c>
      <c r="D63" s="3">
        <v>0</v>
      </c>
      <c r="E63" s="1">
        <v>0.2</v>
      </c>
      <c r="F63" s="40">
        <v>0</v>
      </c>
      <c r="G63" s="1"/>
      <c r="H63" s="5" t="s">
        <v>143</v>
      </c>
      <c r="J63" s="27"/>
      <c r="L63" s="1" t="s">
        <v>87</v>
      </c>
      <c r="N63" s="3" t="s">
        <v>96</v>
      </c>
    </row>
    <row r="64" spans="1:15">
      <c r="A64" s="1" t="s">
        <v>83</v>
      </c>
      <c r="D64" s="3">
        <v>13</v>
      </c>
      <c r="E64" s="3">
        <v>8</v>
      </c>
      <c r="F64" s="39">
        <v>12.5</v>
      </c>
      <c r="H64" s="5" t="s">
        <v>143</v>
      </c>
      <c r="J64" s="27"/>
      <c r="L64" s="1" t="s">
        <v>59</v>
      </c>
      <c r="N64" s="3" t="s">
        <v>92</v>
      </c>
    </row>
    <row r="65" spans="1:16">
      <c r="A65" s="3" t="s">
        <v>117</v>
      </c>
      <c r="D65" s="3">
        <v>10</v>
      </c>
      <c r="E65" s="3">
        <v>43</v>
      </c>
      <c r="F65" s="39">
        <v>7.7</v>
      </c>
      <c r="H65" s="5" t="s">
        <v>145</v>
      </c>
      <c r="J65" s="3" t="s">
        <v>118</v>
      </c>
      <c r="L65" s="1" t="s">
        <v>70</v>
      </c>
      <c r="N65" s="3" t="s">
        <v>91</v>
      </c>
    </row>
    <row r="66" spans="1:16">
      <c r="H66" s="5"/>
      <c r="L66" s="3" t="s">
        <v>90</v>
      </c>
      <c r="N66" s="3" t="s">
        <v>72</v>
      </c>
    </row>
    <row r="67" spans="1:16" ht="15.75" thickBot="1">
      <c r="H67" s="5"/>
      <c r="L67" s="3" t="s">
        <v>65</v>
      </c>
      <c r="N67" s="3" t="s">
        <v>95</v>
      </c>
    </row>
    <row r="68" spans="1:16" ht="15.75" thickBot="1">
      <c r="A68" s="7" t="s">
        <v>113</v>
      </c>
      <c r="H68" s="5"/>
    </row>
    <row r="69" spans="1:16">
      <c r="A69" s="3" t="s">
        <v>66</v>
      </c>
      <c r="D69" s="3">
        <v>19</v>
      </c>
      <c r="E69" s="3">
        <v>4</v>
      </c>
      <c r="F69" s="39">
        <v>54</v>
      </c>
      <c r="H69" s="5" t="s">
        <v>143</v>
      </c>
      <c r="J69" s="27"/>
    </row>
    <row r="70" spans="1:16">
      <c r="A70" s="3" t="s">
        <v>67</v>
      </c>
      <c r="D70" s="3">
        <v>13</v>
      </c>
      <c r="E70" s="3">
        <v>10</v>
      </c>
      <c r="F70" s="39">
        <v>62</v>
      </c>
      <c r="H70" s="5" t="s">
        <v>143</v>
      </c>
      <c r="J70" s="27"/>
      <c r="N70" s="3" t="s">
        <v>127</v>
      </c>
      <c r="O70" s="3" t="s">
        <v>128</v>
      </c>
      <c r="P70" s="3" t="s">
        <v>129</v>
      </c>
    </row>
    <row r="71" spans="1:16">
      <c r="A71" s="6" t="s">
        <v>77</v>
      </c>
      <c r="D71" s="3">
        <v>0</v>
      </c>
      <c r="E71" s="3">
        <v>0</v>
      </c>
      <c r="F71" s="39">
        <v>92</v>
      </c>
      <c r="H71" s="5" t="s">
        <v>143</v>
      </c>
      <c r="J71" s="27"/>
      <c r="L71" s="1" t="s">
        <v>84</v>
      </c>
      <c r="N71" s="3">
        <f>(10*D116)+(D108/2)+(D106)+((93*D130)/100)+((D112*250)/100)+((((C23+C48+F23+F48+J48+J21+V12+M48+P48+P23)*D75)/100)/2)</f>
        <v>38.758000000000003</v>
      </c>
      <c r="O71" s="3">
        <f>(10*E116)+(E108/2)+(E106)+((93*E130)/100)+((E112*250)/100)+((((C23+C48+F23+F48+J48+J21+V12+M48+P48+P23)*E75)/100)/2)</f>
        <v>47.4</v>
      </c>
      <c r="P71" s="3">
        <f>(10*F116)+(F108/2)+(F106)+((93*F130)/100)+((F112*250)/100)+((((C23+C48+F23+F48+J48+J21+V12+M48+P48+P23)*F75)/100)/2)</f>
        <v>4.4380000000000006</v>
      </c>
    </row>
    <row r="72" spans="1:16">
      <c r="A72" s="1" t="s">
        <v>76</v>
      </c>
      <c r="D72" s="3">
        <v>18.2</v>
      </c>
      <c r="E72" s="3">
        <v>2.2000000000000002</v>
      </c>
      <c r="F72" s="39">
        <v>43</v>
      </c>
      <c r="H72" s="5" t="s">
        <v>143</v>
      </c>
      <c r="J72" s="27"/>
      <c r="L72" s="1" t="s">
        <v>85</v>
      </c>
      <c r="N72" s="26">
        <f>(10*D116)+(D108/2)+(D106)+((93*D130)/100)+((D112*250)/100)+(((C23+C48+F23+F48+J48+J21+V12+M48+P48+P23)*D75)/100)</f>
        <v>38.758000000000003</v>
      </c>
    </row>
    <row r="73" spans="1:16">
      <c r="A73" s="1" t="s">
        <v>83</v>
      </c>
      <c r="D73" s="3">
        <v>13</v>
      </c>
      <c r="E73" s="3">
        <v>8</v>
      </c>
      <c r="F73" s="39">
        <v>12.5</v>
      </c>
      <c r="H73" s="5" t="s">
        <v>143</v>
      </c>
      <c r="J73" s="27"/>
      <c r="L73" s="1" t="s">
        <v>69</v>
      </c>
      <c r="N73" s="3">
        <f>((150*D138)/100)+(3*D64)+((75*D168)/100)+((75*D61)/100)</f>
        <v>88.424999999999997</v>
      </c>
      <c r="O73" s="3">
        <f>((150*E138)/100)+(3*E64)+((75*E168)/100)+((75*E61)/100)</f>
        <v>124.125</v>
      </c>
      <c r="P73" s="3">
        <f>((150*F138)/100)+(3*F64)+((75*F168)/100)+((75*F61)/100)</f>
        <v>46.5</v>
      </c>
    </row>
    <row r="74" spans="1:16">
      <c r="A74" s="3" t="s">
        <v>97</v>
      </c>
      <c r="D74" s="3">
        <v>8</v>
      </c>
      <c r="E74" s="3">
        <v>0.8</v>
      </c>
      <c r="F74" s="39">
        <v>38</v>
      </c>
      <c r="H74" s="5" t="s">
        <v>143</v>
      </c>
      <c r="L74" s="1" t="s">
        <v>86</v>
      </c>
      <c r="N74" s="3">
        <f>((D137*150)/100)+D131</f>
        <v>44.5</v>
      </c>
      <c r="O74" s="3">
        <f>((E137*150)/100)+E131</f>
        <v>8</v>
      </c>
      <c r="P74" s="3">
        <f>((F137*150)/100)+F131</f>
        <v>20</v>
      </c>
    </row>
    <row r="75" spans="1:16">
      <c r="A75" s="1" t="s">
        <v>30</v>
      </c>
      <c r="D75" s="3">
        <v>2</v>
      </c>
      <c r="E75" s="3">
        <v>3.5</v>
      </c>
      <c r="F75" s="39">
        <v>22</v>
      </c>
      <c r="H75" s="5" t="s">
        <v>143</v>
      </c>
      <c r="L75" s="1" t="s">
        <v>87</v>
      </c>
    </row>
    <row r="76" spans="1:16">
      <c r="A76" s="1"/>
      <c r="H76" s="5"/>
      <c r="L76" s="1" t="s">
        <v>59</v>
      </c>
    </row>
    <row r="77" spans="1:16" ht="15.75" thickBot="1">
      <c r="H77" s="5"/>
      <c r="L77" s="1" t="s">
        <v>70</v>
      </c>
    </row>
    <row r="78" spans="1:16" ht="15.75" thickBot="1">
      <c r="A78" s="7" t="s">
        <v>114</v>
      </c>
      <c r="H78" s="5"/>
      <c r="L78" s="3" t="s">
        <v>65</v>
      </c>
      <c r="N78" s="3">
        <f>D168+((60*D170)/100)+D169+D73+((30*D149)/100)</f>
        <v>66.599999999999994</v>
      </c>
      <c r="O78" s="3">
        <f>E168+((60*E170)/100)+E169+E73+((30*E149)/100)</f>
        <v>166.65</v>
      </c>
      <c r="P78" s="3">
        <f>F168+((60*F170)/100)+F169+F73+((30*F149)/100)</f>
        <v>44.49</v>
      </c>
    </row>
    <row r="79" spans="1:16">
      <c r="A79" s="3" t="s">
        <v>43</v>
      </c>
      <c r="D79" s="3">
        <v>0.5</v>
      </c>
      <c r="E79" s="1">
        <v>7</v>
      </c>
      <c r="F79" s="40">
        <v>0</v>
      </c>
      <c r="G79" s="1"/>
      <c r="H79" s="5" t="s">
        <v>143</v>
      </c>
    </row>
    <row r="80" spans="1:16">
      <c r="A80" s="3" t="s">
        <v>44</v>
      </c>
      <c r="D80" s="3">
        <v>0.6</v>
      </c>
      <c r="E80" s="3">
        <v>1</v>
      </c>
      <c r="F80" s="39">
        <v>0.3</v>
      </c>
      <c r="H80" s="5" t="s">
        <v>143</v>
      </c>
    </row>
    <row r="81" spans="1:11">
      <c r="A81" s="3" t="s">
        <v>39</v>
      </c>
      <c r="D81" s="3">
        <v>0.5</v>
      </c>
      <c r="E81" s="1">
        <v>16</v>
      </c>
      <c r="F81" s="40">
        <v>0</v>
      </c>
      <c r="G81" s="1"/>
      <c r="H81" s="5" t="s">
        <v>143</v>
      </c>
    </row>
    <row r="82" spans="1:11">
      <c r="A82" s="3" t="s">
        <v>119</v>
      </c>
      <c r="D82" s="3">
        <v>4</v>
      </c>
      <c r="E82" s="1">
        <v>39</v>
      </c>
      <c r="F82" s="40">
        <v>1</v>
      </c>
      <c r="G82" s="1"/>
      <c r="H82" s="5" t="s">
        <v>143</v>
      </c>
      <c r="J82" s="3" t="s">
        <v>148</v>
      </c>
    </row>
    <row r="83" spans="1:11">
      <c r="A83" s="3" t="s">
        <v>79</v>
      </c>
      <c r="D83" s="3">
        <v>2.2999999999999998</v>
      </c>
      <c r="E83" s="3">
        <v>70</v>
      </c>
      <c r="F83" s="39">
        <v>0</v>
      </c>
      <c r="H83" s="5" t="s">
        <v>145</v>
      </c>
      <c r="J83" s="3" t="s">
        <v>138</v>
      </c>
    </row>
    <row r="84" spans="1:11">
      <c r="A84" s="3" t="s">
        <v>80</v>
      </c>
      <c r="D84" s="3">
        <v>1.5</v>
      </c>
      <c r="E84" s="3">
        <v>43.2</v>
      </c>
      <c r="F84" s="39">
        <v>0.3</v>
      </c>
      <c r="H84" s="5" t="s">
        <v>144</v>
      </c>
      <c r="J84" s="3" t="s">
        <v>130</v>
      </c>
    </row>
    <row r="85" spans="1:11">
      <c r="A85" s="1" t="s">
        <v>68</v>
      </c>
      <c r="D85" s="3">
        <v>3.1</v>
      </c>
      <c r="E85" s="3">
        <v>72.900000000000006</v>
      </c>
      <c r="F85" s="39">
        <v>0.5</v>
      </c>
      <c r="H85" s="5" t="s">
        <v>145</v>
      </c>
      <c r="J85" s="27"/>
    </row>
    <row r="86" spans="1:11">
      <c r="A86" s="3" t="s">
        <v>49</v>
      </c>
      <c r="D86" s="3">
        <v>1.5</v>
      </c>
      <c r="E86" s="3">
        <v>20</v>
      </c>
      <c r="F86" s="39">
        <v>0</v>
      </c>
      <c r="H86" s="5" t="s">
        <v>145</v>
      </c>
      <c r="J86" s="3" t="s">
        <v>153</v>
      </c>
      <c r="K86" s="3">
        <v>3</v>
      </c>
    </row>
    <row r="87" spans="1:11">
      <c r="A87" s="6" t="s">
        <v>13</v>
      </c>
      <c r="D87" s="3">
        <v>1.6</v>
      </c>
      <c r="E87" s="3">
        <v>11</v>
      </c>
      <c r="F87" s="39">
        <v>0.3</v>
      </c>
      <c r="H87" s="5" t="s">
        <v>144</v>
      </c>
      <c r="J87" s="3" t="s">
        <v>135</v>
      </c>
    </row>
    <row r="88" spans="1:11">
      <c r="A88" s="6" t="s">
        <v>46</v>
      </c>
      <c r="D88" s="3">
        <v>1</v>
      </c>
      <c r="E88" s="3">
        <v>6</v>
      </c>
      <c r="F88" s="39">
        <v>0.2</v>
      </c>
      <c r="H88" s="5" t="s">
        <v>145</v>
      </c>
    </row>
    <row r="89" spans="1:11">
      <c r="A89" s="3" t="s">
        <v>47</v>
      </c>
      <c r="D89" s="3">
        <v>1</v>
      </c>
      <c r="E89" s="3">
        <v>13</v>
      </c>
      <c r="F89" s="39">
        <v>0.4</v>
      </c>
      <c r="H89" s="5" t="s">
        <v>144</v>
      </c>
    </row>
    <row r="90" spans="1:11">
      <c r="A90" s="3" t="s">
        <v>48</v>
      </c>
      <c r="D90" s="3">
        <v>0.3</v>
      </c>
      <c r="E90" s="3">
        <v>12</v>
      </c>
      <c r="F90" s="39">
        <v>0.2</v>
      </c>
      <c r="H90" s="5" t="s">
        <v>143</v>
      </c>
      <c r="J90" s="3" t="s">
        <v>153</v>
      </c>
      <c r="K90" s="3">
        <v>3</v>
      </c>
    </row>
    <row r="91" spans="1:11">
      <c r="A91" s="3" t="s">
        <v>120</v>
      </c>
      <c r="D91" s="3">
        <v>0.7</v>
      </c>
      <c r="E91" s="3">
        <v>9.5</v>
      </c>
      <c r="F91" s="39">
        <v>0.1</v>
      </c>
      <c r="H91" s="5" t="s">
        <v>143</v>
      </c>
      <c r="J91" s="3" t="s">
        <v>157</v>
      </c>
      <c r="K91" s="3">
        <v>3</v>
      </c>
    </row>
    <row r="92" spans="1:11">
      <c r="A92" s="3" t="s">
        <v>150</v>
      </c>
      <c r="D92" s="3">
        <v>1</v>
      </c>
      <c r="E92" s="3">
        <v>9</v>
      </c>
      <c r="F92" s="39">
        <v>0.2</v>
      </c>
      <c r="H92" s="5" t="s">
        <v>143</v>
      </c>
      <c r="J92" s="3" t="s">
        <v>156</v>
      </c>
      <c r="K92" s="3">
        <v>3</v>
      </c>
    </row>
    <row r="93" spans="1:11" ht="15.75" thickBot="1">
      <c r="H93" s="5"/>
    </row>
    <row r="94" spans="1:11" ht="15.75" thickBot="1">
      <c r="A94" s="7" t="s">
        <v>63</v>
      </c>
      <c r="H94" s="5"/>
    </row>
    <row r="95" spans="1:11">
      <c r="A95" s="37" t="s">
        <v>81</v>
      </c>
      <c r="D95" s="3">
        <v>0.1</v>
      </c>
      <c r="E95" s="3">
        <v>82</v>
      </c>
      <c r="F95" s="39">
        <v>1.4</v>
      </c>
      <c r="H95" s="5" t="s">
        <v>143</v>
      </c>
      <c r="J95" s="27"/>
    </row>
    <row r="96" spans="1:11">
      <c r="A96" s="37" t="s">
        <v>64</v>
      </c>
      <c r="D96" s="3">
        <v>1</v>
      </c>
      <c r="E96" s="3">
        <v>12.2</v>
      </c>
      <c r="F96" s="39">
        <v>0.1</v>
      </c>
      <c r="H96" s="5" t="s">
        <v>143</v>
      </c>
      <c r="J96" s="27"/>
    </row>
    <row r="97" spans="1:10">
      <c r="A97" s="37" t="s">
        <v>40</v>
      </c>
      <c r="D97" s="3">
        <v>12.5</v>
      </c>
      <c r="E97" s="3">
        <v>40</v>
      </c>
      <c r="F97" s="39">
        <v>0</v>
      </c>
      <c r="H97" s="5" t="s">
        <v>143</v>
      </c>
      <c r="J97" s="27"/>
    </row>
    <row r="98" spans="1:10">
      <c r="A98" s="37" t="s">
        <v>42</v>
      </c>
      <c r="D98" s="3">
        <v>1</v>
      </c>
      <c r="E98" s="3">
        <v>15.5</v>
      </c>
      <c r="F98" s="39">
        <v>0.5</v>
      </c>
      <c r="H98" s="5" t="s">
        <v>143</v>
      </c>
      <c r="J98" s="27"/>
    </row>
    <row r="99" spans="1:10">
      <c r="A99" s="3" t="s">
        <v>41</v>
      </c>
      <c r="D99" s="3">
        <v>1.1000000000000001</v>
      </c>
      <c r="E99" s="3">
        <v>5.8</v>
      </c>
      <c r="F99" s="39">
        <v>1</v>
      </c>
      <c r="H99" s="5" t="s">
        <v>143</v>
      </c>
      <c r="J99" s="27"/>
    </row>
    <row r="100" spans="1:10" ht="15.75" thickBot="1">
      <c r="H100" s="5"/>
    </row>
    <row r="101" spans="1:10" ht="15.75" thickBot="1">
      <c r="A101" s="7" t="s">
        <v>28</v>
      </c>
      <c r="H101" s="5"/>
    </row>
    <row r="102" spans="1:10">
      <c r="A102" s="6" t="s">
        <v>53</v>
      </c>
      <c r="D102" s="3">
        <v>1.4</v>
      </c>
      <c r="E102" s="3">
        <v>2.2999999999999998</v>
      </c>
      <c r="F102" s="39">
        <v>0</v>
      </c>
      <c r="H102" s="5" t="s">
        <v>144</v>
      </c>
      <c r="J102" s="3" t="s">
        <v>139</v>
      </c>
    </row>
    <row r="103" spans="1:10">
      <c r="A103" s="6" t="s">
        <v>55</v>
      </c>
      <c r="D103" s="3">
        <v>5</v>
      </c>
      <c r="E103" s="3">
        <v>8.5</v>
      </c>
      <c r="F103" s="39">
        <v>0.8</v>
      </c>
      <c r="H103" s="5" t="s">
        <v>144</v>
      </c>
      <c r="J103" s="3" t="s">
        <v>140</v>
      </c>
    </row>
    <row r="104" spans="1:10">
      <c r="A104" s="6" t="s">
        <v>16</v>
      </c>
      <c r="D104" s="3">
        <v>3.1</v>
      </c>
      <c r="E104" s="3">
        <v>1.4</v>
      </c>
      <c r="F104" s="39">
        <v>0.6</v>
      </c>
      <c r="H104" s="5" t="s">
        <v>143</v>
      </c>
      <c r="J104" s="27"/>
    </row>
    <row r="105" spans="1:10">
      <c r="A105" s="6" t="s">
        <v>51</v>
      </c>
      <c r="D105" s="3">
        <v>2.6</v>
      </c>
      <c r="E105" s="3">
        <v>2.8</v>
      </c>
      <c r="F105" s="39">
        <v>0.4</v>
      </c>
      <c r="H105" s="5" t="s">
        <v>143</v>
      </c>
      <c r="J105" s="27"/>
    </row>
    <row r="106" spans="1:10">
      <c r="A106" s="3" t="s">
        <v>21</v>
      </c>
      <c r="D106" s="3">
        <v>1</v>
      </c>
      <c r="E106" s="3">
        <v>2</v>
      </c>
      <c r="F106" s="39">
        <v>0</v>
      </c>
      <c r="H106" s="5" t="s">
        <v>143</v>
      </c>
    </row>
    <row r="107" spans="1:10">
      <c r="A107" s="3" t="s">
        <v>22</v>
      </c>
      <c r="D107" s="3">
        <v>1.2</v>
      </c>
      <c r="E107" s="3">
        <v>1.3</v>
      </c>
      <c r="F107" s="39">
        <v>0.3</v>
      </c>
      <c r="H107" s="5" t="s">
        <v>143</v>
      </c>
    </row>
    <row r="108" spans="1:10">
      <c r="A108" s="3" t="s">
        <v>14</v>
      </c>
      <c r="D108" s="3">
        <v>2.9</v>
      </c>
      <c r="E108" s="3">
        <v>10.8</v>
      </c>
      <c r="F108" s="39">
        <v>1.9</v>
      </c>
      <c r="H108" s="5" t="s">
        <v>143</v>
      </c>
    </row>
    <row r="109" spans="1:10">
      <c r="A109" s="3" t="s">
        <v>27</v>
      </c>
      <c r="D109" s="3">
        <v>0.8</v>
      </c>
      <c r="E109" s="3">
        <v>8</v>
      </c>
      <c r="F109" s="39">
        <v>0</v>
      </c>
      <c r="H109" s="5" t="s">
        <v>143</v>
      </c>
    </row>
    <row r="110" spans="1:10">
      <c r="A110" s="3" t="s">
        <v>26</v>
      </c>
      <c r="D110" s="3">
        <v>1.3</v>
      </c>
      <c r="E110" s="3">
        <v>6.5</v>
      </c>
      <c r="F110" s="39">
        <v>0</v>
      </c>
      <c r="H110" s="5" t="s">
        <v>143</v>
      </c>
    </row>
    <row r="111" spans="1:10">
      <c r="A111" s="3" t="s">
        <v>88</v>
      </c>
      <c r="D111" s="3">
        <v>1.5</v>
      </c>
      <c r="E111" s="3">
        <v>8</v>
      </c>
      <c r="F111" s="39">
        <v>0</v>
      </c>
      <c r="H111" s="5" t="s">
        <v>143</v>
      </c>
      <c r="J111" s="27"/>
    </row>
    <row r="112" spans="1:10">
      <c r="A112" s="3" t="s">
        <v>24</v>
      </c>
      <c r="D112" s="3">
        <v>1</v>
      </c>
      <c r="E112" s="3">
        <v>4</v>
      </c>
      <c r="F112" s="39">
        <v>0</v>
      </c>
      <c r="H112" s="5" t="s">
        <v>145</v>
      </c>
    </row>
    <row r="113" spans="1:10">
      <c r="A113" s="3" t="s">
        <v>25</v>
      </c>
      <c r="D113" s="3">
        <v>0.8</v>
      </c>
      <c r="E113" s="3">
        <v>4.5999999999999996</v>
      </c>
      <c r="F113" s="39">
        <v>0.3</v>
      </c>
      <c r="H113" s="5" t="s">
        <v>143</v>
      </c>
    </row>
    <row r="114" spans="1:10">
      <c r="A114" s="6" t="s">
        <v>52</v>
      </c>
      <c r="D114" s="3">
        <v>2</v>
      </c>
      <c r="E114" s="3">
        <v>35</v>
      </c>
      <c r="F114" s="39">
        <v>3</v>
      </c>
      <c r="H114" s="5" t="s">
        <v>145</v>
      </c>
    </row>
    <row r="115" spans="1:10">
      <c r="A115" s="6" t="s">
        <v>50</v>
      </c>
      <c r="D115" s="3">
        <v>0.8</v>
      </c>
      <c r="E115" s="3">
        <v>3.5</v>
      </c>
      <c r="F115" s="39">
        <v>0.3</v>
      </c>
      <c r="H115" s="5" t="s">
        <v>143</v>
      </c>
    </row>
    <row r="116" spans="1:10">
      <c r="A116" s="1" t="s">
        <v>23</v>
      </c>
      <c r="D116" s="3">
        <v>1</v>
      </c>
      <c r="E116" s="3">
        <v>3</v>
      </c>
      <c r="F116" s="39">
        <v>0.2</v>
      </c>
      <c r="H116" s="5" t="s">
        <v>143</v>
      </c>
    </row>
    <row r="117" spans="1:10">
      <c r="A117" s="1"/>
      <c r="H117" s="5"/>
    </row>
    <row r="118" spans="1:10" ht="15.75" thickBot="1">
      <c r="H118" s="5"/>
    </row>
    <row r="119" spans="1:10" ht="15.75" thickBot="1">
      <c r="A119" s="7" t="s">
        <v>36</v>
      </c>
      <c r="H119" s="5"/>
    </row>
    <row r="120" spans="1:10">
      <c r="A120" s="3" t="s">
        <v>54</v>
      </c>
      <c r="D120" s="3">
        <v>8.9</v>
      </c>
      <c r="E120" s="3">
        <v>71</v>
      </c>
      <c r="F120" s="39">
        <v>0.6</v>
      </c>
      <c r="H120" s="5" t="s">
        <v>143</v>
      </c>
      <c r="J120" s="27"/>
    </row>
    <row r="121" spans="1:10">
      <c r="A121" s="3" t="s">
        <v>17</v>
      </c>
      <c r="D121" s="3">
        <v>12.8</v>
      </c>
      <c r="E121" s="3">
        <v>67.5</v>
      </c>
      <c r="F121" s="39">
        <v>5.0999999999999996</v>
      </c>
      <c r="H121" s="5" t="s">
        <v>143</v>
      </c>
      <c r="J121" s="27"/>
    </row>
    <row r="122" spans="1:10">
      <c r="A122" s="3" t="s">
        <v>8</v>
      </c>
      <c r="D122" s="3">
        <v>13</v>
      </c>
      <c r="E122" s="3">
        <v>72</v>
      </c>
      <c r="F122" s="39">
        <v>2</v>
      </c>
      <c r="H122" s="5" t="s">
        <v>144</v>
      </c>
      <c r="J122" s="27"/>
    </row>
    <row r="123" spans="1:10">
      <c r="A123" s="3" t="s">
        <v>82</v>
      </c>
      <c r="D123" s="3">
        <v>22.5</v>
      </c>
      <c r="E123" s="3">
        <v>47.8</v>
      </c>
      <c r="F123" s="39">
        <v>1.6</v>
      </c>
      <c r="H123" s="5" t="s">
        <v>143</v>
      </c>
      <c r="J123" s="27"/>
    </row>
    <row r="124" spans="1:10">
      <c r="A124" s="1" t="s">
        <v>106</v>
      </c>
      <c r="D124" s="3">
        <v>12.4</v>
      </c>
      <c r="E124" s="3">
        <v>68.3</v>
      </c>
      <c r="F124" s="39">
        <v>3.9</v>
      </c>
      <c r="H124" s="5" t="s">
        <v>144</v>
      </c>
      <c r="J124" s="27"/>
    </row>
    <row r="125" spans="1:10">
      <c r="A125" s="3" t="s">
        <v>62</v>
      </c>
      <c r="D125" s="3">
        <v>11.1</v>
      </c>
      <c r="E125" s="3">
        <v>61.5</v>
      </c>
      <c r="F125" s="39">
        <v>7.1</v>
      </c>
      <c r="H125" s="5" t="s">
        <v>143</v>
      </c>
      <c r="J125" s="27"/>
    </row>
    <row r="126" spans="1:10">
      <c r="A126" s="3" t="s">
        <v>117</v>
      </c>
      <c r="D126" s="3">
        <v>10</v>
      </c>
      <c r="E126" s="3">
        <v>43</v>
      </c>
      <c r="F126" s="39">
        <v>7.7</v>
      </c>
      <c r="H126" s="5" t="s">
        <v>145</v>
      </c>
    </row>
    <row r="127" spans="1:10" ht="15.75" thickBot="1">
      <c r="H127" s="5"/>
    </row>
    <row r="128" spans="1:10" ht="15.75" thickBot="1">
      <c r="A128" s="7" t="s">
        <v>115</v>
      </c>
      <c r="H128" s="5"/>
    </row>
    <row r="129" spans="1:10">
      <c r="A129" s="6" t="s">
        <v>7</v>
      </c>
      <c r="D129" s="3">
        <v>16</v>
      </c>
      <c r="E129" s="3">
        <v>0</v>
      </c>
      <c r="F129" s="39">
        <v>1</v>
      </c>
      <c r="H129" s="5" t="s">
        <v>143</v>
      </c>
      <c r="J129" s="27"/>
    </row>
    <row r="130" spans="1:10">
      <c r="A130" s="1" t="s">
        <v>15</v>
      </c>
      <c r="D130" s="3">
        <v>25.6</v>
      </c>
      <c r="E130" s="3">
        <v>0</v>
      </c>
      <c r="F130" s="39">
        <v>1.6</v>
      </c>
      <c r="H130" s="5" t="s">
        <v>143</v>
      </c>
      <c r="J130" s="27"/>
    </row>
    <row r="131" spans="1:10">
      <c r="A131" s="1" t="s">
        <v>83</v>
      </c>
      <c r="D131" s="3">
        <v>13</v>
      </c>
      <c r="E131" s="3">
        <v>8</v>
      </c>
      <c r="F131" s="39">
        <v>12.5</v>
      </c>
      <c r="H131" s="5" t="s">
        <v>143</v>
      </c>
      <c r="J131" s="27"/>
    </row>
    <row r="132" spans="1:10">
      <c r="A132" s="3" t="s">
        <v>12</v>
      </c>
      <c r="D132" s="3">
        <v>20.7</v>
      </c>
      <c r="E132" s="3">
        <v>0.6</v>
      </c>
      <c r="F132" s="39">
        <v>13.1</v>
      </c>
      <c r="H132" s="5" t="s">
        <v>143</v>
      </c>
    </row>
    <row r="133" spans="1:10">
      <c r="A133" s="6" t="s">
        <v>61</v>
      </c>
      <c r="D133" s="3">
        <v>17</v>
      </c>
      <c r="E133" s="3">
        <v>1</v>
      </c>
      <c r="F133" s="39">
        <v>10</v>
      </c>
      <c r="H133" s="5" t="s">
        <v>143</v>
      </c>
    </row>
    <row r="134" spans="1:10">
      <c r="A134" s="3" t="s">
        <v>60</v>
      </c>
      <c r="D134" s="3">
        <v>17</v>
      </c>
      <c r="E134" s="3">
        <v>0</v>
      </c>
      <c r="F134" s="39">
        <v>15</v>
      </c>
      <c r="H134" s="5" t="s">
        <v>143</v>
      </c>
    </row>
    <row r="135" spans="1:10">
      <c r="A135" s="3" t="s">
        <v>98</v>
      </c>
      <c r="D135" s="3">
        <v>22</v>
      </c>
      <c r="E135" s="3">
        <v>0.9</v>
      </c>
      <c r="F135" s="39">
        <v>2.2999999999999998</v>
      </c>
      <c r="H135" s="5" t="s">
        <v>143</v>
      </c>
    </row>
    <row r="136" spans="1:10">
      <c r="A136" s="3" t="s">
        <v>97</v>
      </c>
      <c r="D136" s="3">
        <v>8</v>
      </c>
      <c r="E136" s="3">
        <v>0.8</v>
      </c>
      <c r="F136" s="39">
        <v>38</v>
      </c>
      <c r="H136" s="5" t="s">
        <v>143</v>
      </c>
    </row>
    <row r="137" spans="1:10">
      <c r="A137" s="3" t="s">
        <v>9</v>
      </c>
      <c r="D137" s="3">
        <v>21</v>
      </c>
      <c r="E137" s="3">
        <v>0</v>
      </c>
      <c r="F137" s="39">
        <v>5</v>
      </c>
      <c r="H137" s="5" t="s">
        <v>143</v>
      </c>
      <c r="J137" s="27"/>
    </row>
    <row r="138" spans="1:10">
      <c r="A138" s="1" t="s">
        <v>11</v>
      </c>
      <c r="D138" s="3">
        <v>21</v>
      </c>
      <c r="E138" s="3">
        <v>1.3</v>
      </c>
      <c r="F138" s="39">
        <v>1.5</v>
      </c>
      <c r="H138" s="5" t="s">
        <v>143</v>
      </c>
      <c r="J138" s="3" t="s">
        <v>134</v>
      </c>
    </row>
    <row r="139" spans="1:10">
      <c r="A139" s="1" t="s">
        <v>10</v>
      </c>
      <c r="D139" s="3">
        <v>18</v>
      </c>
      <c r="E139" s="3">
        <v>3</v>
      </c>
      <c r="F139" s="39">
        <v>3</v>
      </c>
      <c r="H139" s="5" t="s">
        <v>143</v>
      </c>
      <c r="J139" s="27"/>
    </row>
    <row r="140" spans="1:10">
      <c r="A140" s="1" t="s">
        <v>38</v>
      </c>
      <c r="D140" s="3">
        <v>22</v>
      </c>
      <c r="E140" s="3">
        <v>1</v>
      </c>
      <c r="F140" s="39">
        <v>1.6</v>
      </c>
      <c r="H140" s="5" t="s">
        <v>143</v>
      </c>
      <c r="J140" s="3" t="s">
        <v>141</v>
      </c>
    </row>
    <row r="141" spans="1:10">
      <c r="A141" s="1" t="s">
        <v>31</v>
      </c>
      <c r="D141" s="3">
        <v>16.600000000000001</v>
      </c>
      <c r="E141" s="3">
        <v>0</v>
      </c>
      <c r="F141" s="39">
        <v>16.600000000000001</v>
      </c>
      <c r="H141" s="5" t="s">
        <v>143</v>
      </c>
      <c r="I141" s="3">
        <v>2</v>
      </c>
    </row>
    <row r="142" spans="1:10">
      <c r="A142" s="1" t="s">
        <v>32</v>
      </c>
      <c r="D142" s="3">
        <v>14.8</v>
      </c>
      <c r="E142" s="3">
        <v>0.4</v>
      </c>
      <c r="F142" s="39">
        <v>14.8</v>
      </c>
      <c r="H142" s="5" t="s">
        <v>143</v>
      </c>
      <c r="I142" s="3">
        <v>2.1</v>
      </c>
    </row>
    <row r="143" spans="1:10">
      <c r="A143" s="1"/>
      <c r="H143" s="5"/>
    </row>
    <row r="144" spans="1:10" ht="15.75" thickBot="1">
      <c r="H144" s="5"/>
    </row>
    <row r="145" spans="1:10" ht="15.75" thickBot="1">
      <c r="A145" s="7" t="s">
        <v>116</v>
      </c>
      <c r="H145" s="5"/>
    </row>
    <row r="146" spans="1:10">
      <c r="A146" s="3" t="s">
        <v>102</v>
      </c>
      <c r="D146" s="3">
        <v>0.3</v>
      </c>
      <c r="E146" s="3">
        <v>94</v>
      </c>
      <c r="F146" s="39">
        <v>0.6</v>
      </c>
      <c r="H146" s="5"/>
      <c r="J146" s="27"/>
    </row>
    <row r="147" spans="1:10">
      <c r="A147" s="1" t="s">
        <v>103</v>
      </c>
      <c r="H147" s="5"/>
      <c r="J147" s="27"/>
    </row>
    <row r="148" spans="1:10">
      <c r="A148" s="1" t="s">
        <v>104</v>
      </c>
      <c r="H148" s="5"/>
      <c r="J148" s="27"/>
    </row>
    <row r="149" spans="1:10">
      <c r="A149" s="3" t="s">
        <v>73</v>
      </c>
      <c r="D149" s="3">
        <v>86</v>
      </c>
      <c r="E149" s="3">
        <v>7.5</v>
      </c>
      <c r="F149" s="39">
        <v>0.3</v>
      </c>
      <c r="H149" s="5"/>
      <c r="J149" s="27"/>
    </row>
    <row r="150" spans="1:10">
      <c r="A150" s="1" t="s">
        <v>106</v>
      </c>
      <c r="D150" s="3">
        <v>12.4</v>
      </c>
      <c r="E150" s="3">
        <v>68.3</v>
      </c>
      <c r="F150" s="39">
        <v>3.9</v>
      </c>
      <c r="H150" s="5" t="s">
        <v>145</v>
      </c>
    </row>
    <row r="151" spans="1:10">
      <c r="A151" s="3" t="s">
        <v>79</v>
      </c>
      <c r="D151" s="3">
        <v>2.2999999999999998</v>
      </c>
      <c r="E151" s="3">
        <v>70</v>
      </c>
      <c r="F151" s="39">
        <v>0</v>
      </c>
      <c r="H151" s="5" t="s">
        <v>145</v>
      </c>
    </row>
    <row r="152" spans="1:10">
      <c r="A152" s="1" t="s">
        <v>71</v>
      </c>
      <c r="D152" s="3">
        <v>66.599999999999994</v>
      </c>
      <c r="E152" s="3">
        <v>166.65</v>
      </c>
      <c r="F152" s="39">
        <v>44.5</v>
      </c>
      <c r="H152" s="5" t="s">
        <v>145</v>
      </c>
      <c r="J152" s="27"/>
    </row>
    <row r="153" spans="1:10">
      <c r="A153" s="3" t="s">
        <v>122</v>
      </c>
      <c r="D153" s="3">
        <v>3.1</v>
      </c>
      <c r="E153" s="3">
        <v>72.900000000000006</v>
      </c>
      <c r="F153" s="39">
        <v>0.5</v>
      </c>
      <c r="H153" s="5" t="s">
        <v>145</v>
      </c>
      <c r="J153" s="27"/>
    </row>
    <row r="154" spans="1:10">
      <c r="A154" s="3" t="s">
        <v>121</v>
      </c>
      <c r="H154" s="5"/>
      <c r="J154" s="27"/>
    </row>
    <row r="155" spans="1:10">
      <c r="H155" s="5"/>
    </row>
    <row r="156" spans="1:10" ht="15.75" thickBot="1">
      <c r="H156" s="5"/>
    </row>
    <row r="157" spans="1:10" ht="15.75" thickBot="1">
      <c r="A157" s="7" t="s">
        <v>58</v>
      </c>
      <c r="H157" s="5"/>
    </row>
    <row r="158" spans="1:10">
      <c r="A158" s="1" t="s">
        <v>84</v>
      </c>
      <c r="D158" s="3">
        <f>(10*D116)+(D108/2)+(D106)+((93*D130)/100)+((D112*250)/100)+((((C23+C48+F23+F48+J48+J21+V12+M48+P48+P23)*D75)/100)/2)</f>
        <v>38.758000000000003</v>
      </c>
      <c r="E158" s="3">
        <f>(10*E116)+(E108/2)+(E106)+((93*E130)/100)+((E112*250)/100)+((((C23+C48+F23+F48+J48+J21+V12+M48+P48+P23)*E75)/100)/2)</f>
        <v>47.4</v>
      </c>
      <c r="F158" s="39">
        <f>(10*F116)+(F108/2)+(F106)+((93*F130)/100)+((F112*250)/100)+((((C23+C48+F23+F48+J48+J21+V12+M48+P48+P23)*F75)/100)/2)</f>
        <v>4.4380000000000006</v>
      </c>
      <c r="H158" s="5" t="s">
        <v>145</v>
      </c>
      <c r="J158" s="27"/>
    </row>
    <row r="159" spans="1:10">
      <c r="A159" s="1" t="s">
        <v>85</v>
      </c>
      <c r="D159" s="3">
        <v>0</v>
      </c>
      <c r="E159" s="3">
        <v>0</v>
      </c>
      <c r="F159" s="39">
        <v>0</v>
      </c>
      <c r="H159" s="5" t="s">
        <v>145</v>
      </c>
      <c r="J159" s="27"/>
    </row>
    <row r="160" spans="1:10">
      <c r="A160" s="1" t="s">
        <v>69</v>
      </c>
      <c r="D160" s="3">
        <v>88.424999999999997</v>
      </c>
      <c r="E160" s="3">
        <v>124.125</v>
      </c>
      <c r="F160" s="39">
        <v>46.5</v>
      </c>
      <c r="H160" s="5" t="s">
        <v>145</v>
      </c>
      <c r="J160" s="3" t="s">
        <v>137</v>
      </c>
    </row>
    <row r="161" spans="1:10">
      <c r="A161" s="1" t="s">
        <v>86</v>
      </c>
      <c r="D161" s="3">
        <v>44.5</v>
      </c>
      <c r="E161" s="3">
        <v>8</v>
      </c>
      <c r="F161" s="39">
        <v>20</v>
      </c>
      <c r="H161" s="5" t="s">
        <v>143</v>
      </c>
      <c r="J161" s="27"/>
    </row>
    <row r="162" spans="1:10">
      <c r="A162" s="1" t="s">
        <v>87</v>
      </c>
      <c r="D162" s="3">
        <v>0</v>
      </c>
      <c r="E162" s="3">
        <v>0</v>
      </c>
      <c r="F162" s="39">
        <v>0</v>
      </c>
      <c r="H162" s="5" t="s">
        <v>145</v>
      </c>
    </row>
    <row r="163" spans="1:10">
      <c r="A163" s="1" t="s">
        <v>59</v>
      </c>
      <c r="D163" s="3">
        <v>0</v>
      </c>
      <c r="E163" s="3">
        <v>0</v>
      </c>
      <c r="F163" s="39">
        <v>0</v>
      </c>
      <c r="H163" s="5" t="s">
        <v>143</v>
      </c>
      <c r="J163" s="27"/>
    </row>
    <row r="164" spans="1:10">
      <c r="A164" s="1" t="s">
        <v>70</v>
      </c>
      <c r="D164" s="3">
        <v>0</v>
      </c>
      <c r="E164" s="3">
        <v>0</v>
      </c>
      <c r="F164" s="39">
        <v>0</v>
      </c>
      <c r="H164" s="5" t="s">
        <v>143</v>
      </c>
      <c r="J164" s="27"/>
    </row>
    <row r="165" spans="1:10">
      <c r="A165" s="3" t="s">
        <v>125</v>
      </c>
      <c r="D165" s="3">
        <f>D71+0</f>
        <v>0</v>
      </c>
      <c r="E165" s="3">
        <f>5.9+E71</f>
        <v>5.9</v>
      </c>
      <c r="F165" s="39">
        <f>0+F71</f>
        <v>92</v>
      </c>
      <c r="H165" s="5" t="s">
        <v>143</v>
      </c>
      <c r="J165" s="27"/>
    </row>
    <row r="166" spans="1:10">
      <c r="A166" s="1" t="s">
        <v>71</v>
      </c>
      <c r="D166" s="3">
        <v>66.599999999999994</v>
      </c>
      <c r="E166" s="3">
        <v>166.65</v>
      </c>
      <c r="F166" s="39">
        <v>44.5</v>
      </c>
      <c r="H166" s="5" t="s">
        <v>145</v>
      </c>
      <c r="J166" s="27"/>
    </row>
    <row r="167" spans="1:10">
      <c r="H167" s="5"/>
    </row>
    <row r="168" spans="1:10">
      <c r="A168" s="3" t="s">
        <v>126</v>
      </c>
      <c r="D168" s="3">
        <v>12.8</v>
      </c>
      <c r="E168" s="3">
        <v>69.400000000000006</v>
      </c>
      <c r="F168" s="39">
        <v>1.9</v>
      </c>
      <c r="H168" s="5" t="s">
        <v>145</v>
      </c>
      <c r="J168" s="27"/>
    </row>
    <row r="169" spans="1:10">
      <c r="A169" s="3" t="s">
        <v>132</v>
      </c>
      <c r="D169" s="3">
        <v>0</v>
      </c>
      <c r="E169" s="3">
        <v>75</v>
      </c>
      <c r="F169" s="39">
        <v>0</v>
      </c>
      <c r="H169" s="5" t="s">
        <v>145</v>
      </c>
      <c r="J169" s="27"/>
    </row>
    <row r="170" spans="1:10">
      <c r="A170" s="3" t="s">
        <v>133</v>
      </c>
      <c r="D170" s="3">
        <v>25</v>
      </c>
      <c r="E170" s="3">
        <v>20</v>
      </c>
      <c r="F170" s="39">
        <v>50</v>
      </c>
      <c r="H170" s="5" t="s">
        <v>144</v>
      </c>
      <c r="J170" s="27"/>
    </row>
    <row r="171" spans="1:10" ht="15.75" thickBot="1">
      <c r="H171" s="5"/>
    </row>
    <row r="172" spans="1:10">
      <c r="A172" s="31" t="s">
        <v>105</v>
      </c>
      <c r="B172" s="32"/>
      <c r="C172" s="32"/>
      <c r="D172" s="32"/>
      <c r="E172" s="32"/>
      <c r="F172" s="32"/>
      <c r="G172" s="32"/>
      <c r="H172" s="32"/>
      <c r="I172" s="32"/>
      <c r="J172" s="33"/>
    </row>
    <row r="173" spans="1:10" ht="15.75" thickBot="1">
      <c r="A173" s="34"/>
      <c r="B173" s="35"/>
      <c r="C173" s="35"/>
      <c r="D173" s="35"/>
      <c r="E173" s="35"/>
      <c r="F173" s="35"/>
      <c r="G173" s="35"/>
      <c r="H173" s="35"/>
      <c r="I173" s="35"/>
      <c r="J173" s="36"/>
    </row>
    <row r="174" spans="1:10" ht="15.75" thickBot="1">
      <c r="A174" s="21" t="s">
        <v>151</v>
      </c>
      <c r="D174" s="21" t="s">
        <v>152</v>
      </c>
      <c r="E174" s="7" t="s">
        <v>57</v>
      </c>
    </row>
    <row r="175" spans="1:10" ht="15.75" thickBot="1">
      <c r="A175" s="7" t="s">
        <v>57</v>
      </c>
      <c r="B175" s="20"/>
      <c r="D175" s="7" t="s">
        <v>146</v>
      </c>
      <c r="E175" s="1" t="s">
        <v>71</v>
      </c>
    </row>
    <row r="176" spans="1:10" ht="15.75" thickBot="1">
      <c r="A176" s="1" t="s">
        <v>86</v>
      </c>
      <c r="D176" s="7" t="s">
        <v>28</v>
      </c>
      <c r="E176" s="1" t="s">
        <v>84</v>
      </c>
    </row>
    <row r="177" spans="1:5">
      <c r="A177" s="1" t="s">
        <v>59</v>
      </c>
      <c r="D177" s="3" t="s">
        <v>24</v>
      </c>
      <c r="E177" s="1" t="s">
        <v>85</v>
      </c>
    </row>
    <row r="178" spans="1:5">
      <c r="A178" s="1" t="s">
        <v>70</v>
      </c>
      <c r="D178" s="6" t="s">
        <v>52</v>
      </c>
      <c r="E178" s="1" t="s">
        <v>69</v>
      </c>
    </row>
    <row r="179" spans="1:5">
      <c r="A179" s="3" t="s">
        <v>125</v>
      </c>
      <c r="D179" s="6" t="s">
        <v>53</v>
      </c>
      <c r="E179" s="1" t="s">
        <v>87</v>
      </c>
    </row>
    <row r="180" spans="1:5" ht="15.75" thickBot="1">
      <c r="A180" s="3" t="s">
        <v>62</v>
      </c>
      <c r="D180" s="6" t="s">
        <v>55</v>
      </c>
      <c r="E180" s="3" t="s">
        <v>126</v>
      </c>
    </row>
    <row r="181" spans="1:5" ht="15.75" thickBot="1">
      <c r="A181" s="3" t="s">
        <v>18</v>
      </c>
      <c r="D181" s="7" t="s">
        <v>147</v>
      </c>
      <c r="E181" s="3" t="s">
        <v>132</v>
      </c>
    </row>
    <row r="182" spans="1:5" ht="15.75" thickBot="1">
      <c r="A182" s="3" t="s">
        <v>45</v>
      </c>
      <c r="D182" s="3" t="s">
        <v>79</v>
      </c>
      <c r="E182" s="3" t="s">
        <v>117</v>
      </c>
    </row>
    <row r="183" spans="1:5" ht="15.75" thickBot="1">
      <c r="A183" s="7" t="s">
        <v>147</v>
      </c>
      <c r="D183" s="1" t="s">
        <v>68</v>
      </c>
      <c r="E183" s="1" t="s">
        <v>106</v>
      </c>
    </row>
    <row r="184" spans="1:5" ht="15.75" thickBot="1">
      <c r="A184" s="3" t="s">
        <v>43</v>
      </c>
      <c r="D184" s="3" t="s">
        <v>49</v>
      </c>
      <c r="E184" s="3" t="s">
        <v>133</v>
      </c>
    </row>
    <row r="185" spans="1:5" ht="15.75" thickBot="1">
      <c r="A185" s="3" t="s">
        <v>44</v>
      </c>
      <c r="D185" s="6" t="s">
        <v>46</v>
      </c>
      <c r="E185" s="7" t="s">
        <v>36</v>
      </c>
    </row>
    <row r="186" spans="1:5">
      <c r="A186" s="3" t="s">
        <v>39</v>
      </c>
      <c r="D186" s="3" t="s">
        <v>80</v>
      </c>
      <c r="E186" s="3" t="s">
        <v>8</v>
      </c>
    </row>
    <row r="187" spans="1:5">
      <c r="A187" s="3" t="s">
        <v>119</v>
      </c>
      <c r="D187" s="6" t="s">
        <v>13</v>
      </c>
    </row>
    <row r="188" spans="1:5">
      <c r="A188" s="3" t="s">
        <v>48</v>
      </c>
      <c r="D188" s="3" t="s">
        <v>47</v>
      </c>
    </row>
    <row r="189" spans="1:5">
      <c r="A189" s="3" t="s">
        <v>120</v>
      </c>
      <c r="C189" s="3"/>
    </row>
    <row r="190" spans="1:5">
      <c r="A190" s="1" t="s">
        <v>30</v>
      </c>
      <c r="C190" s="3"/>
    </row>
    <row r="191" spans="1:5">
      <c r="A191" s="3" t="s">
        <v>81</v>
      </c>
      <c r="C191" s="3"/>
    </row>
    <row r="192" spans="1:5">
      <c r="A192" s="3" t="s">
        <v>64</v>
      </c>
      <c r="C192" s="3"/>
    </row>
    <row r="193" spans="1:3">
      <c r="A193" s="3" t="s">
        <v>40</v>
      </c>
      <c r="C193" s="3"/>
    </row>
    <row r="194" spans="1:3">
      <c r="A194" s="3" t="s">
        <v>42</v>
      </c>
      <c r="C194" s="3"/>
    </row>
    <row r="195" spans="1:3">
      <c r="A195" s="3" t="s">
        <v>41</v>
      </c>
      <c r="C195" s="3"/>
    </row>
    <row r="196" spans="1:3" ht="15.75" thickBot="1">
      <c r="A196" s="1" t="s">
        <v>150</v>
      </c>
      <c r="C196" s="3"/>
    </row>
    <row r="197" spans="1:3" ht="15.75" thickBot="1">
      <c r="A197" s="7" t="s">
        <v>28</v>
      </c>
      <c r="C197" s="3"/>
    </row>
    <row r="198" spans="1:3">
      <c r="A198" s="6" t="s">
        <v>16</v>
      </c>
      <c r="C198" s="3"/>
    </row>
    <row r="199" spans="1:3">
      <c r="A199" s="6" t="s">
        <v>51</v>
      </c>
      <c r="C199" s="3"/>
    </row>
    <row r="200" spans="1:3">
      <c r="A200" s="3" t="s">
        <v>21</v>
      </c>
      <c r="C200" s="3"/>
    </row>
    <row r="201" spans="1:3">
      <c r="A201" s="3" t="s">
        <v>22</v>
      </c>
      <c r="C201" s="3"/>
    </row>
    <row r="202" spans="1:3">
      <c r="A202" s="3" t="s">
        <v>14</v>
      </c>
      <c r="C202" s="3"/>
    </row>
    <row r="203" spans="1:3">
      <c r="A203" s="3" t="s">
        <v>27</v>
      </c>
      <c r="C203" s="3"/>
    </row>
    <row r="204" spans="1:3">
      <c r="A204" s="3" t="s">
        <v>26</v>
      </c>
      <c r="C204" s="3"/>
    </row>
    <row r="205" spans="1:3">
      <c r="A205" s="3" t="s">
        <v>88</v>
      </c>
      <c r="C205" s="3"/>
    </row>
    <row r="206" spans="1:3">
      <c r="A206" s="3" t="s">
        <v>25</v>
      </c>
      <c r="C206" s="3"/>
    </row>
    <row r="207" spans="1:3">
      <c r="A207" s="6" t="s">
        <v>50</v>
      </c>
      <c r="C207" s="3"/>
    </row>
    <row r="208" spans="1:3" ht="15.75" thickBot="1">
      <c r="A208" s="1" t="s">
        <v>23</v>
      </c>
      <c r="C208" s="3"/>
    </row>
    <row r="209" spans="1:3" ht="15.75" thickBot="1">
      <c r="A209" s="7" t="s">
        <v>36</v>
      </c>
      <c r="C209" s="3"/>
    </row>
    <row r="210" spans="1:3">
      <c r="A210" s="3" t="s">
        <v>54</v>
      </c>
      <c r="C210" s="3"/>
    </row>
    <row r="211" spans="1:3">
      <c r="A211" s="3" t="s">
        <v>17</v>
      </c>
      <c r="C211" s="3"/>
    </row>
    <row r="212" spans="1:3" ht="15.75" thickBot="1">
      <c r="A212" s="3" t="s">
        <v>82</v>
      </c>
      <c r="C212" s="3"/>
    </row>
    <row r="213" spans="1:3" ht="15.75" thickBot="1">
      <c r="A213" s="7" t="s">
        <v>115</v>
      </c>
      <c r="C213" s="3"/>
    </row>
    <row r="214" spans="1:3">
      <c r="A214" s="6" t="s">
        <v>7</v>
      </c>
      <c r="C214" s="3"/>
    </row>
    <row r="215" spans="1:3">
      <c r="A215" s="1" t="s">
        <v>15</v>
      </c>
      <c r="C215" s="3"/>
    </row>
    <row r="216" spans="1:3">
      <c r="A216" s="1" t="s">
        <v>83</v>
      </c>
      <c r="C216" s="3"/>
    </row>
    <row r="217" spans="1:3">
      <c r="A217" s="3" t="s">
        <v>12</v>
      </c>
      <c r="C217" s="3"/>
    </row>
    <row r="218" spans="1:3">
      <c r="A218" s="6" t="s">
        <v>61</v>
      </c>
      <c r="C218" s="3"/>
    </row>
    <row r="219" spans="1:3">
      <c r="A219" s="3" t="s">
        <v>60</v>
      </c>
      <c r="C219" s="3"/>
    </row>
    <row r="220" spans="1:3">
      <c r="A220" s="3" t="s">
        <v>98</v>
      </c>
      <c r="C220" s="3"/>
    </row>
    <row r="221" spans="1:3">
      <c r="A221" s="3" t="s">
        <v>97</v>
      </c>
      <c r="C221" s="3"/>
    </row>
    <row r="222" spans="1:3">
      <c r="A222" s="3" t="s">
        <v>9</v>
      </c>
      <c r="C222" s="3"/>
    </row>
    <row r="223" spans="1:3">
      <c r="A223" s="1" t="s">
        <v>11</v>
      </c>
      <c r="C223" s="3"/>
    </row>
    <row r="224" spans="1:3">
      <c r="A224" s="1" t="s">
        <v>10</v>
      </c>
      <c r="C224" s="3"/>
    </row>
    <row r="225" spans="1:3">
      <c r="A225" s="1" t="s">
        <v>38</v>
      </c>
      <c r="C225" s="3"/>
    </row>
    <row r="226" spans="1:3">
      <c r="A226" s="1" t="s">
        <v>31</v>
      </c>
      <c r="C226" s="3"/>
    </row>
    <row r="227" spans="1:3" ht="15.75" thickBot="1">
      <c r="A227" s="1" t="s">
        <v>32</v>
      </c>
      <c r="C227" s="3"/>
    </row>
    <row r="228" spans="1:3" ht="15.75" thickBot="1">
      <c r="A228" s="7" t="s">
        <v>37</v>
      </c>
    </row>
    <row r="229" spans="1:3">
      <c r="A229" s="1" t="s">
        <v>83</v>
      </c>
    </row>
    <row r="230" spans="1:3">
      <c r="A230" s="3" t="s">
        <v>66</v>
      </c>
    </row>
    <row r="231" spans="1:3">
      <c r="A231" s="3" t="s">
        <v>67</v>
      </c>
    </row>
    <row r="232" spans="1:3">
      <c r="A232" s="6" t="s">
        <v>77</v>
      </c>
    </row>
    <row r="233" spans="1:3">
      <c r="A233" s="1" t="s">
        <v>76</v>
      </c>
    </row>
    <row r="234" spans="1:3">
      <c r="A234" s="3" t="s">
        <v>18</v>
      </c>
    </row>
    <row r="235" spans="1:3">
      <c r="A235" s="1" t="s">
        <v>31</v>
      </c>
    </row>
    <row r="236" spans="1:3">
      <c r="A236" s="1" t="s">
        <v>32</v>
      </c>
    </row>
  </sheetData>
  <mergeCells count="1">
    <mergeCell ref="A172:J173"/>
  </mergeCells>
  <dataValidations count="12">
    <dataValidation type="list" allowBlank="1" showInputMessage="1" showErrorMessage="1" sqref="A28 A14 D14 A49 A40 A22">
      <formula1>$A$86:$A$90</formula1>
    </dataValidation>
    <dataValidation type="list" allowBlank="1" showInputMessage="1" showErrorMessage="1" sqref="D48 D23 A48 A23">
      <formula1>$A$158:$A$164</formula1>
    </dataValidation>
    <dataValidation type="list" allowBlank="1" showInputMessage="1" showErrorMessage="1" sqref="A21 D44:D45 D24 A24 A44:A45 D21">
      <formula1>$A$102:$A$116</formula1>
    </dataValidation>
    <dataValidation type="list" allowBlank="1" showInputMessage="1" showErrorMessage="1" sqref="D43 D19 A43 A19">
      <formula1>$A$129:$A$142</formula1>
    </dataValidation>
    <dataValidation type="list" allowBlank="1" showInputMessage="1" showErrorMessage="1" sqref="D42 D18 A42 A18">
      <formula1>$A$120:$A$123</formula1>
    </dataValidation>
    <dataValidation type="list" allowBlank="1" showInputMessage="1" showErrorMessage="1" sqref="D32:D34 D10 A38:A39 A33:A34 A29:A30">
      <formula1>$A$146:$A$154</formula1>
    </dataValidation>
    <dataValidation type="list" allowBlank="1" showInputMessage="1" showErrorMessage="1" sqref="D35 D49 D22 D25 D31">
      <formula1>$A$86:$A$92</formula1>
    </dataValidation>
    <dataValidation type="list" allowBlank="1" showInputMessage="1" showErrorMessage="1" sqref="D29 A12 D12 A26">
      <formula1>$A$69:$A$70</formula1>
    </dataValidation>
    <dataValidation type="list" allowBlank="1" showInputMessage="1" showErrorMessage="1" sqref="A9 D9">
      <formula1>$A$81:$A$91</formula1>
    </dataValidation>
    <dataValidation type="list" allowBlank="1" showInputMessage="1" showErrorMessage="1" sqref="A8 D8">
      <formula1>$A$69:$A$73</formula1>
    </dataValidation>
    <dataValidation type="list" allowBlank="1" showInputMessage="1" showErrorMessage="1" sqref="A6 D6">
      <formula1>$A$79:$A$80</formula1>
    </dataValidation>
    <dataValidation type="list" allowBlank="1" showInputMessage="1" showErrorMessage="1" sqref="A4 D4">
      <formula1>$A$95:$A$99</formula1>
    </dataValidation>
  </dataValidations>
  <pageMargins left="0.7" right="0.7" top="0.75" bottom="0.75" header="0.3" footer="0.3"/>
  <pageSetup paperSize="9" orientation="portrait" r:id="rId1"/>
  <ignoredErrors>
    <ignoredError sqref="F31 F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Nouveau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GSP</dc:creator>
  <cp:lastModifiedBy>Alucard</cp:lastModifiedBy>
  <cp:lastPrinted>2016-02-02T17:00:22Z</cp:lastPrinted>
  <dcterms:created xsi:type="dcterms:W3CDTF">2014-01-09T20:50:22Z</dcterms:created>
  <dcterms:modified xsi:type="dcterms:W3CDTF">2016-03-28T16:46:45Z</dcterms:modified>
</cp:coreProperties>
</file>