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te\Desktop\"/>
    </mc:Choice>
  </mc:AlternateContent>
  <bookViews>
    <workbookView xWindow="0" yWindow="0" windowWidth="20490" windowHeight="7755" activeTab="1"/>
  </bookViews>
  <sheets>
    <sheet name="Donnée - A" sheetId="1" r:id="rId1"/>
    <sheet name="Mat K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9" i="2" l="1"/>
  <c r="T12" i="2"/>
  <c r="AB4" i="2" a="1"/>
  <c r="AD4" i="2" s="1"/>
  <c r="AF4" i="2"/>
  <c r="AK4" i="2"/>
  <c r="AE5" i="2"/>
  <c r="AJ5" i="2"/>
  <c r="AC6" i="2"/>
  <c r="AI6" i="2"/>
  <c r="AB7" i="2"/>
  <c r="AG7" i="2"/>
  <c r="AM7" i="2"/>
  <c r="AF8" i="2"/>
  <c r="AK8" i="2"/>
  <c r="AE9" i="2"/>
  <c r="AJ9" i="2"/>
  <c r="AC10" i="2"/>
  <c r="AI10" i="2"/>
  <c r="AB11" i="2"/>
  <c r="AG11" i="2"/>
  <c r="AM11" i="2"/>
  <c r="AF12" i="2"/>
  <c r="AK12" i="2"/>
  <c r="AE13" i="2"/>
  <c r="AJ13" i="2"/>
  <c r="AC14" i="2"/>
  <c r="AI14" i="2"/>
  <c r="AB15" i="2"/>
  <c r="AG15" i="2"/>
  <c r="AM15" i="2"/>
  <c r="AK15" i="2" l="1"/>
  <c r="AF15" i="2"/>
  <c r="AM14" i="2"/>
  <c r="AG14" i="2"/>
  <c r="AB14" i="2"/>
  <c r="AI13" i="2"/>
  <c r="AC13" i="2"/>
  <c r="AJ12" i="2"/>
  <c r="AE12" i="2"/>
  <c r="AK11" i="2"/>
  <c r="AF11" i="2"/>
  <c r="AM10" i="2"/>
  <c r="AG10" i="2"/>
  <c r="AB10" i="2"/>
  <c r="AI9" i="2"/>
  <c r="AC9" i="2"/>
  <c r="AJ8" i="2"/>
  <c r="AE8" i="2"/>
  <c r="AK7" i="2"/>
  <c r="AF7" i="2"/>
  <c r="AM6" i="2"/>
  <c r="AG6" i="2"/>
  <c r="AB6" i="2"/>
  <c r="AI5" i="2"/>
  <c r="AC5" i="2"/>
  <c r="AJ4" i="2"/>
  <c r="AE4" i="2"/>
  <c r="AJ15" i="2"/>
  <c r="AE15" i="2"/>
  <c r="AK14" i="2"/>
  <c r="AF14" i="2"/>
  <c r="AM13" i="2"/>
  <c r="AG13" i="2"/>
  <c r="AB13" i="2"/>
  <c r="AI12" i="2"/>
  <c r="AC12" i="2"/>
  <c r="AJ11" i="2"/>
  <c r="AE11" i="2"/>
  <c r="AK10" i="2"/>
  <c r="AF10" i="2"/>
  <c r="AM9" i="2"/>
  <c r="AG9" i="2"/>
  <c r="AB9" i="2"/>
  <c r="AI8" i="2"/>
  <c r="AC8" i="2"/>
  <c r="AJ7" i="2"/>
  <c r="AE7" i="2"/>
  <c r="AK6" i="2"/>
  <c r="AF6" i="2"/>
  <c r="AM5" i="2"/>
  <c r="AG5" i="2"/>
  <c r="AB5" i="2"/>
  <c r="AI4" i="2"/>
  <c r="AC4" i="2"/>
  <c r="AI15" i="2"/>
  <c r="AC15" i="2"/>
  <c r="AJ14" i="2"/>
  <c r="AE14" i="2"/>
  <c r="AK13" i="2"/>
  <c r="AF13" i="2"/>
  <c r="AM12" i="2"/>
  <c r="AG12" i="2"/>
  <c r="AB12" i="2"/>
  <c r="AI11" i="2"/>
  <c r="AC11" i="2"/>
  <c r="AJ10" i="2"/>
  <c r="AE10" i="2"/>
  <c r="AK9" i="2"/>
  <c r="AF9" i="2"/>
  <c r="AM8" i="2"/>
  <c r="AG8" i="2"/>
  <c r="AB8" i="2"/>
  <c r="AI7" i="2"/>
  <c r="AC7" i="2"/>
  <c r="AJ6" i="2"/>
  <c r="AE6" i="2"/>
  <c r="AK5" i="2"/>
  <c r="AF5" i="2"/>
  <c r="AM4" i="2"/>
  <c r="AG4" i="2"/>
  <c r="AB4" i="2"/>
  <c r="AL15" i="2"/>
  <c r="AH15" i="2"/>
  <c r="AD15" i="2"/>
  <c r="AL14" i="2"/>
  <c r="AH14" i="2"/>
  <c r="AD14" i="2"/>
  <c r="AL13" i="2"/>
  <c r="AH13" i="2"/>
  <c r="AD13" i="2"/>
  <c r="AL12" i="2"/>
  <c r="AH12" i="2"/>
  <c r="AD12" i="2"/>
  <c r="AL11" i="2"/>
  <c r="AH11" i="2"/>
  <c r="AD11" i="2"/>
  <c r="AL10" i="2"/>
  <c r="AH10" i="2"/>
  <c r="AD10" i="2"/>
  <c r="AL9" i="2"/>
  <c r="AH9" i="2"/>
  <c r="AD9" i="2"/>
  <c r="AL8" i="2"/>
  <c r="AH8" i="2"/>
  <c r="AD8" i="2"/>
  <c r="AL7" i="2"/>
  <c r="AH7" i="2"/>
  <c r="AD7" i="2"/>
  <c r="AL6" i="2"/>
  <c r="AH6" i="2"/>
  <c r="AD6" i="2"/>
  <c r="AL5" i="2"/>
  <c r="AH5" i="2"/>
  <c r="AD5" i="2"/>
  <c r="AL4" i="2"/>
  <c r="AH4" i="2"/>
  <c r="C36" i="1"/>
  <c r="C35" i="1"/>
  <c r="B36" i="1"/>
  <c r="B35" i="1"/>
  <c r="G32" i="1"/>
  <c r="F32" i="1"/>
  <c r="F31" i="1"/>
  <c r="C32" i="1"/>
  <c r="B32" i="1"/>
  <c r="B31" i="1"/>
  <c r="G27" i="1"/>
  <c r="F27" i="1"/>
  <c r="F26" i="1"/>
  <c r="C28" i="1"/>
  <c r="B28" i="1"/>
  <c r="B27" i="1"/>
  <c r="G24" i="1"/>
  <c r="G23" i="1"/>
  <c r="F24" i="1"/>
  <c r="F23" i="1"/>
  <c r="C24" i="1"/>
  <c r="C23" i="1"/>
  <c r="B24" i="1"/>
  <c r="B23" i="1"/>
  <c r="G13" i="1"/>
  <c r="G14" i="1"/>
  <c r="G15" i="1"/>
  <c r="G16" i="1"/>
  <c r="G17" i="1"/>
  <c r="G18" i="1"/>
  <c r="G19" i="1"/>
  <c r="E14" i="1"/>
  <c r="E15" i="1"/>
  <c r="E16" i="1"/>
  <c r="E17" i="1"/>
  <c r="E18" i="1"/>
  <c r="E19" i="1"/>
  <c r="E13" i="1"/>
  <c r="B8" i="1"/>
  <c r="Q6" i="1"/>
  <c r="Q5" i="1"/>
  <c r="R5" i="1"/>
  <c r="Q4" i="1"/>
  <c r="R4" i="1"/>
  <c r="Q3" i="1"/>
  <c r="R3" i="1"/>
  <c r="K49" i="2"/>
  <c r="J49" i="2"/>
  <c r="J47" i="2"/>
  <c r="K47" i="2"/>
  <c r="J48" i="2"/>
  <c r="K48" i="2"/>
  <c r="J39" i="2"/>
  <c r="K39" i="2"/>
  <c r="J40" i="2"/>
  <c r="K40" i="2"/>
  <c r="J41" i="2"/>
  <c r="K41" i="2"/>
  <c r="J42" i="2"/>
  <c r="K42" i="2"/>
  <c r="J43" i="2"/>
  <c r="K43" i="2"/>
  <c r="J44" i="2"/>
  <c r="K44" i="2"/>
  <c r="J45" i="2"/>
  <c r="K45" i="2"/>
  <c r="J46" i="2"/>
  <c r="K46" i="2"/>
  <c r="K38" i="2"/>
  <c r="J38" i="2"/>
  <c r="J26" i="2"/>
  <c r="K26" i="2"/>
  <c r="J27" i="2"/>
  <c r="K27" i="2"/>
  <c r="J28" i="2"/>
  <c r="K28" i="2"/>
  <c r="J29" i="2"/>
  <c r="K29" i="2"/>
  <c r="J30" i="2"/>
  <c r="K30" i="2"/>
  <c r="J31" i="2"/>
  <c r="K31" i="2"/>
  <c r="J32" i="2"/>
  <c r="K32" i="2"/>
  <c r="J33" i="2"/>
  <c r="K33" i="2"/>
  <c r="J34" i="2"/>
  <c r="K34" i="2"/>
  <c r="J35" i="2"/>
  <c r="K35" i="2"/>
  <c r="J36" i="2"/>
  <c r="K36" i="2"/>
  <c r="K25" i="2"/>
  <c r="J25" i="2"/>
  <c r="M24" i="1"/>
  <c r="M23" i="1"/>
  <c r="M22" i="1"/>
  <c r="M21" i="1"/>
  <c r="M20" i="1"/>
  <c r="M19" i="1"/>
  <c r="F13" i="1" l="1"/>
  <c r="B26" i="2"/>
  <c r="D28" i="2" s="1"/>
  <c r="Y15" i="2" s="1"/>
  <c r="C26" i="2"/>
  <c r="E28" i="2" s="1"/>
  <c r="Z15" i="2" s="1"/>
  <c r="C25" i="2"/>
  <c r="E27" i="2" s="1"/>
  <c r="Z14" i="2" s="1"/>
  <c r="B25" i="2"/>
  <c r="D27" i="2" s="1"/>
  <c r="Y14" i="2" s="1"/>
  <c r="H19" i="2"/>
  <c r="J21" i="2" s="1"/>
  <c r="I19" i="2"/>
  <c r="K21" i="2" s="1"/>
  <c r="I18" i="2"/>
  <c r="K20" i="2" s="1"/>
  <c r="H18" i="2"/>
  <c r="J20" i="2" s="1"/>
  <c r="B19" i="2"/>
  <c r="D21" i="2" s="1"/>
  <c r="W13" i="2" s="1"/>
  <c r="C19" i="2"/>
  <c r="E21" i="2" s="1"/>
  <c r="B18" i="2"/>
  <c r="D20" i="2" s="1"/>
  <c r="H12" i="2"/>
  <c r="H14" i="2" s="1"/>
  <c r="J12" i="2" s="1"/>
  <c r="U7" i="2" s="1"/>
  <c r="R10" i="2" s="1"/>
  <c r="I12" i="2"/>
  <c r="K14" i="2" s="1"/>
  <c r="H11" i="2"/>
  <c r="J13" i="2" s="1"/>
  <c r="B12" i="2"/>
  <c r="D14" i="2" s="1"/>
  <c r="C12" i="2"/>
  <c r="E14" i="2" s="1"/>
  <c r="B11" i="2"/>
  <c r="D13" i="2" s="1"/>
  <c r="I5" i="2"/>
  <c r="K7" i="2" s="1"/>
  <c r="H5" i="2"/>
  <c r="J7" i="2" s="1"/>
  <c r="H4" i="2"/>
  <c r="J6" i="2" s="1"/>
  <c r="S8" i="2" s="1"/>
  <c r="B5" i="2"/>
  <c r="B7" i="2" s="1"/>
  <c r="D5" i="2" s="1"/>
  <c r="Q5" i="2" s="1"/>
  <c r="P6" i="2" s="1"/>
  <c r="C5" i="2"/>
  <c r="E7" i="2" s="1"/>
  <c r="C4" i="2"/>
  <c r="E6" i="2" s="1"/>
  <c r="B4" i="2"/>
  <c r="D6" i="2" s="1"/>
  <c r="Q6" i="2" s="1"/>
  <c r="G31" i="1"/>
  <c r="C31" i="1"/>
  <c r="C18" i="2" s="1"/>
  <c r="E20" i="2" s="1"/>
  <c r="X12" i="2" s="1"/>
  <c r="G26" i="1"/>
  <c r="I11" i="2" s="1"/>
  <c r="K13" i="2" s="1"/>
  <c r="C27" i="1"/>
  <c r="C11" i="2" s="1"/>
  <c r="C13" i="2" s="1"/>
  <c r="E11" i="2" s="1"/>
  <c r="T4" i="2" s="1"/>
  <c r="O9" i="2" s="1"/>
  <c r="I4" i="2"/>
  <c r="I6" i="2" s="1"/>
  <c r="X13" i="2" l="1"/>
  <c r="W12" i="2"/>
  <c r="R7" i="2"/>
  <c r="T9" i="2"/>
  <c r="Q7" i="2"/>
  <c r="R6" i="2" s="1"/>
  <c r="S9" i="2"/>
  <c r="P4" i="2"/>
  <c r="K4" i="2"/>
  <c r="T6" i="2" s="1"/>
  <c r="Q9" i="2" s="1"/>
  <c r="O5" i="2"/>
  <c r="U10" i="2"/>
  <c r="K6" i="2"/>
  <c r="P5" i="2"/>
  <c r="V10" i="2"/>
  <c r="O4" i="2"/>
  <c r="V11" i="2"/>
  <c r="D7" i="2"/>
  <c r="B14" i="2"/>
  <c r="D12" i="2" s="1"/>
  <c r="S5" i="2" s="1"/>
  <c r="P8" i="2" s="1"/>
  <c r="J14" i="2"/>
  <c r="U11" i="2" s="1"/>
  <c r="B6" i="2"/>
  <c r="H6" i="2"/>
  <c r="J4" i="2"/>
  <c r="S6" i="2" s="1"/>
  <c r="Q8" i="2" s="1"/>
  <c r="B13" i="2"/>
  <c r="D11" i="2" s="1"/>
  <c r="S4" i="2" s="1"/>
  <c r="O8" i="2" s="1"/>
  <c r="H13" i="2"/>
  <c r="J11" i="2" s="1"/>
  <c r="U6" i="2" s="1"/>
  <c r="Q10" i="2" s="1"/>
  <c r="D18" i="2"/>
  <c r="J18" i="2"/>
  <c r="D25" i="2"/>
  <c r="C6" i="2"/>
  <c r="E4" i="2" s="1"/>
  <c r="R4" i="2" s="1"/>
  <c r="O7" i="2" s="1"/>
  <c r="E13" i="2"/>
  <c r="I13" i="2"/>
  <c r="K11" i="2" s="1"/>
  <c r="V6" i="2" s="1"/>
  <c r="Q11" i="2" s="1"/>
  <c r="E18" i="2"/>
  <c r="K18" i="2"/>
  <c r="E25" i="2"/>
  <c r="C7" i="2"/>
  <c r="E5" i="2" s="1"/>
  <c r="R5" i="2" s="1"/>
  <c r="P7" i="2" s="1"/>
  <c r="I7" i="2"/>
  <c r="K5" i="2"/>
  <c r="T7" i="2" s="1"/>
  <c r="R9" i="2" s="1"/>
  <c r="C14" i="2"/>
  <c r="E12" i="2" s="1"/>
  <c r="T5" i="2" s="1"/>
  <c r="P9" i="2" s="1"/>
  <c r="I14" i="2"/>
  <c r="K12" i="2" s="1"/>
  <c r="V7" i="2" s="1"/>
  <c r="R11" i="2" s="1"/>
  <c r="E19" i="2"/>
  <c r="K19" i="2"/>
  <c r="E26" i="2"/>
  <c r="H7" i="2"/>
  <c r="J5" i="2"/>
  <c r="S7" i="2" s="1"/>
  <c r="R8" i="2" s="1"/>
  <c r="D19" i="2"/>
  <c r="J19" i="2"/>
  <c r="D26" i="2"/>
  <c r="F18" i="1"/>
  <c r="F16" i="1"/>
  <c r="F19" i="1"/>
  <c r="F17" i="1"/>
  <c r="H7" i="1"/>
  <c r="D14" i="1"/>
  <c r="D15" i="1"/>
  <c r="D16" i="1"/>
  <c r="D17" i="1"/>
  <c r="D19" i="1"/>
  <c r="D13" i="1"/>
  <c r="H20" i="2" l="1"/>
  <c r="S12" i="2"/>
  <c r="W8" i="2"/>
  <c r="H21" i="2"/>
  <c r="S13" i="2"/>
  <c r="C28" i="2"/>
  <c r="X15" i="2" s="1"/>
  <c r="Z13" i="2"/>
  <c r="C27" i="2"/>
  <c r="X14" i="2" s="1"/>
  <c r="Z12" i="2"/>
  <c r="B20" i="2"/>
  <c r="U12" i="2"/>
  <c r="W10" i="2"/>
  <c r="B28" i="2"/>
  <c r="W15" i="2" s="1"/>
  <c r="Y13" i="2"/>
  <c r="D4" i="2"/>
  <c r="Q4" i="2"/>
  <c r="O6" i="2" s="1"/>
  <c r="T8" i="2"/>
  <c r="B21" i="2"/>
  <c r="W11" i="2"/>
  <c r="U13" i="2"/>
  <c r="I21" i="2"/>
  <c r="T13" i="2"/>
  <c r="X9" i="2"/>
  <c r="I20" i="2"/>
  <c r="X8" i="2" s="1"/>
  <c r="C21" i="2"/>
  <c r="V13" i="2"/>
  <c r="X11" i="2"/>
  <c r="C20" i="2"/>
  <c r="V12" i="2"/>
  <c r="X10" i="2"/>
  <c r="B27" i="2"/>
  <c r="W14" i="2" s="1"/>
  <c r="Y12" i="2"/>
  <c r="H4" i="1"/>
  <c r="F15" i="1" s="1"/>
  <c r="H5" i="1"/>
  <c r="F14" i="1" s="1"/>
  <c r="H6" i="1"/>
  <c r="H8" i="1"/>
  <c r="H9" i="1"/>
  <c r="H3" i="1"/>
  <c r="C4" i="1"/>
  <c r="C5" i="1"/>
  <c r="C6" i="1"/>
  <c r="C7" i="1"/>
  <c r="C8" i="1"/>
  <c r="D18" i="1" s="1"/>
  <c r="C9" i="1"/>
  <c r="C3" i="1"/>
</calcChain>
</file>

<file path=xl/sharedStrings.xml><?xml version="1.0" encoding="utf-8"?>
<sst xmlns="http://schemas.openxmlformats.org/spreadsheetml/2006/main" count="196" uniqueCount="87">
  <si>
    <t>1-2</t>
  </si>
  <si>
    <t>2-3</t>
  </si>
  <si>
    <t>1-3</t>
  </si>
  <si>
    <t>2-4</t>
  </si>
  <si>
    <t>4-5</t>
  </si>
  <si>
    <t>5-3</t>
  </si>
  <si>
    <t>5-6</t>
  </si>
  <si>
    <t>DONNEES</t>
  </si>
  <si>
    <t>Forces</t>
  </si>
  <si>
    <t>F1</t>
  </si>
  <si>
    <t>F2</t>
  </si>
  <si>
    <t>F3</t>
  </si>
  <si>
    <t>(N)</t>
  </si>
  <si>
    <t>Angles</t>
  </si>
  <si>
    <t>1-2/vert</t>
  </si>
  <si>
    <t>3-1/hori</t>
  </si>
  <si>
    <t>2-3/ vert</t>
  </si>
  <si>
    <t>5-3/hori</t>
  </si>
  <si>
    <t>5-6/verti</t>
  </si>
  <si>
    <t>2-4/hori</t>
  </si>
  <si>
    <t>°</t>
  </si>
  <si>
    <t>Barre (longueurs)</t>
  </si>
  <si>
    <t>mm</t>
  </si>
  <si>
    <t>m</t>
  </si>
  <si>
    <t>rad</t>
  </si>
  <si>
    <t>Barre</t>
  </si>
  <si>
    <t>e1</t>
  </si>
  <si>
    <t>e2</t>
  </si>
  <si>
    <t>e4</t>
  </si>
  <si>
    <t>e5</t>
  </si>
  <si>
    <t>e6</t>
  </si>
  <si>
    <t>e7</t>
  </si>
  <si>
    <t>i</t>
  </si>
  <si>
    <t>j</t>
  </si>
  <si>
    <t>L</t>
  </si>
  <si>
    <t>S</t>
  </si>
  <si>
    <t>ϴ</t>
  </si>
  <si>
    <t>e3</t>
  </si>
  <si>
    <t>4-5/verti</t>
  </si>
  <si>
    <t>Matrice</t>
  </si>
  <si>
    <t>A</t>
  </si>
  <si>
    <t>Matrice K</t>
  </si>
  <si>
    <t xml:space="preserve">Kas = </t>
  </si>
  <si>
    <t>u1</t>
  </si>
  <si>
    <t>v1</t>
  </si>
  <si>
    <t>u2</t>
  </si>
  <si>
    <t>v2</t>
  </si>
  <si>
    <t>u3</t>
  </si>
  <si>
    <t>v3</t>
  </si>
  <si>
    <t>u4</t>
  </si>
  <si>
    <t>v4</t>
  </si>
  <si>
    <t>u5</t>
  </si>
  <si>
    <t>v5</t>
  </si>
  <si>
    <t>u6</t>
  </si>
  <si>
    <t>v6</t>
  </si>
  <si>
    <t>déplacement : points : 2 3 4 5</t>
  </si>
  <si>
    <t xml:space="preserve">effort inconus :1 5 6 </t>
  </si>
  <si>
    <t xml:space="preserve">mat forces </t>
  </si>
  <si>
    <t>[F]=</t>
  </si>
  <si>
    <t>Fx1</t>
  </si>
  <si>
    <t>Fy1</t>
  </si>
  <si>
    <t>Fx2</t>
  </si>
  <si>
    <t>Fy2</t>
  </si>
  <si>
    <t>Fx3</t>
  </si>
  <si>
    <t>Fy3</t>
  </si>
  <si>
    <t>Fx4</t>
  </si>
  <si>
    <t>Fy4</t>
  </si>
  <si>
    <t>Fx5</t>
  </si>
  <si>
    <t>Fy5</t>
  </si>
  <si>
    <t>Fx6</t>
  </si>
  <si>
    <t>Fy6</t>
  </si>
  <si>
    <t>forces :</t>
  </si>
  <si>
    <t>?</t>
  </si>
  <si>
    <t>mat depl</t>
  </si>
  <si>
    <t>[u]=</t>
  </si>
  <si>
    <t>Dep:</t>
  </si>
  <si>
    <t>calcul e5</t>
  </si>
  <si>
    <t xml:space="preserve">point 3 </t>
  </si>
  <si>
    <t>point 2</t>
  </si>
  <si>
    <t>point 4</t>
  </si>
  <si>
    <t>point 5</t>
  </si>
  <si>
    <t>taille e5</t>
  </si>
  <si>
    <t>E acier</t>
  </si>
  <si>
    <t>Rext(m)</t>
  </si>
  <si>
    <t>Rint(m)</t>
  </si>
  <si>
    <t>ES/L</t>
  </si>
  <si>
    <t>MPA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</si>
</sst>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0" borderId="0" xfId="0" applyNumberFormat="1"/>
    <xf numFmtId="0" fontId="0" fillId="4" borderId="1" xfId="0" applyFill="1" applyBorder="1"/>
    <xf numFmtId="0" fontId="0" fillId="2" borderId="1" xfId="0" applyFill="1" applyBorder="1"/>
    <xf numFmtId="0" fontId="0" fillId="3" borderId="2" xfId="0" applyFill="1" applyBorder="1"/>
    <xf numFmtId="0" fontId="0" fillId="4" borderId="3" xfId="0" applyFill="1" applyBorder="1"/>
    <xf numFmtId="0" fontId="0" fillId="2" borderId="4" xfId="0" applyFill="1" applyBorder="1"/>
    <xf numFmtId="49" fontId="0" fillId="3" borderId="5" xfId="0" applyNumberFormat="1" applyFill="1" applyBorder="1"/>
    <xf numFmtId="0" fontId="0" fillId="2" borderId="6" xfId="0" applyFill="1" applyBorder="1"/>
    <xf numFmtId="49" fontId="0" fillId="3" borderId="7" xfId="0" applyNumberFormat="1" applyFill="1" applyBorder="1"/>
    <xf numFmtId="0" fontId="0" fillId="4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3" borderId="5" xfId="0" applyFill="1" applyBorder="1"/>
    <xf numFmtId="0" fontId="0" fillId="3" borderId="7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8" xfId="0" applyFill="1" applyBorder="1"/>
    <xf numFmtId="0" fontId="1" fillId="0" borderId="0" xfId="0" applyFont="1"/>
    <xf numFmtId="0" fontId="0" fillId="3" borderId="13" xfId="0" applyFill="1" applyBorder="1"/>
    <xf numFmtId="0" fontId="0" fillId="2" borderId="14" xfId="0" applyFill="1" applyBorder="1"/>
    <xf numFmtId="0" fontId="0" fillId="2" borderId="15" xfId="0" applyFill="1" applyBorder="1"/>
    <xf numFmtId="2" fontId="0" fillId="0" borderId="0" xfId="0" applyNumberFormat="1"/>
    <xf numFmtId="0" fontId="0" fillId="0" borderId="1" xfId="0" applyBorder="1"/>
    <xf numFmtId="0" fontId="0" fillId="5" borderId="1" xfId="0" applyFill="1" applyBorder="1"/>
    <xf numFmtId="3" fontId="0" fillId="0" borderId="0" xfId="0" applyNumberFormat="1"/>
    <xf numFmtId="0" fontId="0" fillId="0" borderId="15" xfId="0" applyFill="1" applyBorder="1"/>
    <xf numFmtId="1" fontId="0" fillId="3" borderId="1" xfId="0" applyNumberFormat="1" applyFill="1" applyBorder="1"/>
    <xf numFmtId="1" fontId="0" fillId="0" borderId="1" xfId="0" applyNumberFormat="1" applyBorder="1"/>
    <xf numFmtId="1" fontId="0" fillId="6" borderId="1" xfId="0" applyNumberFormat="1" applyFill="1" applyBorder="1"/>
    <xf numFmtId="1" fontId="0" fillId="7" borderId="1" xfId="0" applyNumberFormat="1" applyFill="1" applyBorder="1"/>
    <xf numFmtId="1" fontId="0" fillId="8" borderId="1" xfId="0" applyNumberFormat="1" applyFill="1" applyBorder="1"/>
    <xf numFmtId="1" fontId="0" fillId="9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561975</xdr:colOff>
      <xdr:row>0</xdr:row>
      <xdr:rowOff>180975</xdr:rowOff>
    </xdr:from>
    <xdr:to>
      <xdr:col>14</xdr:col>
      <xdr:colOff>19050</xdr:colOff>
      <xdr:row>12</xdr:row>
      <xdr:rowOff>4251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9075" y="180975"/>
          <a:ext cx="3267075" cy="2137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opLeftCell="A17" workbookViewId="0">
      <selection activeCell="C37" sqref="C37"/>
    </sheetView>
  </sheetViews>
  <sheetFormatPr baseColWidth="10" defaultRowHeight="15" x14ac:dyDescent="0.25"/>
  <cols>
    <col min="1" max="1" width="16.5703125" bestFit="1" customWidth="1"/>
    <col min="2" max="2" width="14.28515625" bestFit="1" customWidth="1"/>
  </cols>
  <sheetData>
    <row r="1" spans="1:18" ht="15.75" thickBot="1" x14ac:dyDescent="0.3">
      <c r="A1" t="s">
        <v>7</v>
      </c>
    </row>
    <row r="2" spans="1:18" x14ac:dyDescent="0.25">
      <c r="A2" s="4" t="s">
        <v>21</v>
      </c>
      <c r="B2" s="5" t="s">
        <v>22</v>
      </c>
      <c r="C2" s="12" t="s">
        <v>23</v>
      </c>
      <c r="D2" s="4" t="s">
        <v>8</v>
      </c>
      <c r="E2" s="12" t="s">
        <v>12</v>
      </c>
      <c r="F2" s="4" t="s">
        <v>13</v>
      </c>
      <c r="G2" s="17" t="s">
        <v>20</v>
      </c>
      <c r="H2" s="6" t="s">
        <v>24</v>
      </c>
      <c r="P2" t="s">
        <v>77</v>
      </c>
      <c r="Q2">
        <v>0</v>
      </c>
      <c r="R2">
        <v>0</v>
      </c>
    </row>
    <row r="3" spans="1:18" x14ac:dyDescent="0.25">
      <c r="A3" s="7" t="s">
        <v>0</v>
      </c>
      <c r="B3" s="2">
        <v>420</v>
      </c>
      <c r="C3" s="13">
        <f>B3/1000</f>
        <v>0.42</v>
      </c>
      <c r="D3" s="14" t="s">
        <v>9</v>
      </c>
      <c r="E3" s="13">
        <v>4000</v>
      </c>
      <c r="F3" s="14" t="s">
        <v>14</v>
      </c>
      <c r="G3" s="3">
        <v>35</v>
      </c>
      <c r="H3" s="8">
        <f>RADIANS(G3)</f>
        <v>0.6108652381980153</v>
      </c>
      <c r="O3" t="s">
        <v>76</v>
      </c>
      <c r="P3" t="s">
        <v>78</v>
      </c>
      <c r="Q3">
        <f>-SIN(H5)*B4</f>
        <v>-88.778291979183237</v>
      </c>
      <c r="R3">
        <f>COS(H5)*B4</f>
        <v>417.66902551333504</v>
      </c>
    </row>
    <row r="4" spans="1:18" x14ac:dyDescent="0.25">
      <c r="A4" s="7" t="s">
        <v>1</v>
      </c>
      <c r="B4" s="2">
        <v>427</v>
      </c>
      <c r="C4" s="13">
        <f t="shared" ref="C4:C9" si="0">B4/1000</f>
        <v>0.42699999999999999</v>
      </c>
      <c r="D4" s="14" t="s">
        <v>10</v>
      </c>
      <c r="E4" s="13">
        <v>800</v>
      </c>
      <c r="F4" s="14" t="s">
        <v>15</v>
      </c>
      <c r="G4" s="3">
        <v>4</v>
      </c>
      <c r="H4" s="8">
        <f t="shared" ref="H4:H7" si="1">RADIANS(G4)</f>
        <v>6.9813170079773182E-2</v>
      </c>
      <c r="P4" t="s">
        <v>79</v>
      </c>
      <c r="Q4">
        <f>Q3+COS(H9)*B6</f>
        <v>427.25056163234092</v>
      </c>
      <c r="R4">
        <f>R3+SIN(H9)*B6</f>
        <v>462.81570025662199</v>
      </c>
    </row>
    <row r="5" spans="1:18" ht="15.75" thickBot="1" x14ac:dyDescent="0.3">
      <c r="A5" s="7" t="s">
        <v>2</v>
      </c>
      <c r="B5" s="2">
        <v>406</v>
      </c>
      <c r="C5" s="13">
        <f t="shared" si="0"/>
        <v>0.40600000000000003</v>
      </c>
      <c r="D5" s="15" t="s">
        <v>11</v>
      </c>
      <c r="E5" s="16">
        <v>1000</v>
      </c>
      <c r="F5" s="14" t="s">
        <v>16</v>
      </c>
      <c r="G5" s="3">
        <v>12</v>
      </c>
      <c r="H5" s="8">
        <f t="shared" si="1"/>
        <v>0.20943951023931956</v>
      </c>
      <c r="P5" t="s">
        <v>80</v>
      </c>
      <c r="Q5">
        <f>Q4-COS(H7)*B7</f>
        <v>299.22686817950398</v>
      </c>
      <c r="R5">
        <f>R4-SIN(H7)*B7</f>
        <v>419.97957164193457</v>
      </c>
    </row>
    <row r="6" spans="1:18" x14ac:dyDescent="0.25">
      <c r="A6" s="7" t="s">
        <v>3</v>
      </c>
      <c r="B6" s="2">
        <v>518</v>
      </c>
      <c r="C6" s="8">
        <f t="shared" si="0"/>
        <v>0.51800000000000002</v>
      </c>
      <c r="F6" s="14" t="s">
        <v>17</v>
      </c>
      <c r="G6" s="3">
        <v>42</v>
      </c>
      <c r="H6" s="8">
        <f t="shared" si="1"/>
        <v>0.73303828583761843</v>
      </c>
      <c r="P6" t="s">
        <v>81</v>
      </c>
      <c r="Q6">
        <f>SQRT(Q5*Q5+R5*R5)</f>
        <v>515.67388845767357</v>
      </c>
    </row>
    <row r="7" spans="1:18" x14ac:dyDescent="0.25">
      <c r="A7" s="7" t="s">
        <v>4</v>
      </c>
      <c r="B7" s="2">
        <v>135</v>
      </c>
      <c r="C7" s="8">
        <f t="shared" si="0"/>
        <v>0.13500000000000001</v>
      </c>
      <c r="F7" s="20" t="s">
        <v>38</v>
      </c>
      <c r="G7" s="21">
        <v>18.5</v>
      </c>
      <c r="H7" s="22">
        <f t="shared" si="1"/>
        <v>0.32288591161895097</v>
      </c>
    </row>
    <row r="8" spans="1:18" x14ac:dyDescent="0.25">
      <c r="A8" s="7" t="s">
        <v>5</v>
      </c>
      <c r="B8" s="2">
        <f>Q6</f>
        <v>515.67388845767357</v>
      </c>
      <c r="C8" s="8">
        <f t="shared" si="0"/>
        <v>0.51567388845767359</v>
      </c>
      <c r="F8" s="14" t="s">
        <v>18</v>
      </c>
      <c r="G8" s="3">
        <v>18.5</v>
      </c>
      <c r="H8" s="8">
        <f>RADIANS(G8)</f>
        <v>0.32288591161895097</v>
      </c>
    </row>
    <row r="9" spans="1:18" ht="15.75" thickBot="1" x14ac:dyDescent="0.3">
      <c r="A9" s="9" t="s">
        <v>6</v>
      </c>
      <c r="B9" s="10">
        <v>282</v>
      </c>
      <c r="C9" s="11">
        <f t="shared" si="0"/>
        <v>0.28199999999999997</v>
      </c>
      <c r="F9" s="15" t="s">
        <v>19</v>
      </c>
      <c r="G9" s="18">
        <v>5</v>
      </c>
      <c r="H9" s="11">
        <f>RADIANS(G9)</f>
        <v>8.7266462599716474E-2</v>
      </c>
    </row>
    <row r="10" spans="1:18" x14ac:dyDescent="0.25">
      <c r="A10" s="1" t="s">
        <v>82</v>
      </c>
      <c r="B10" s="26">
        <v>210000</v>
      </c>
      <c r="C10" s="27" t="s">
        <v>86</v>
      </c>
    </row>
    <row r="11" spans="1:18" x14ac:dyDescent="0.25">
      <c r="A11" s="1"/>
    </row>
    <row r="12" spans="1:18" x14ac:dyDescent="0.25">
      <c r="A12" s="1" t="s">
        <v>25</v>
      </c>
      <c r="B12" t="s">
        <v>32</v>
      </c>
      <c r="C12" t="s">
        <v>33</v>
      </c>
      <c r="D12" t="s">
        <v>34</v>
      </c>
      <c r="E12" t="s">
        <v>35</v>
      </c>
      <c r="F12" s="19" t="s">
        <v>36</v>
      </c>
      <c r="G12" s="19" t="s">
        <v>85</v>
      </c>
    </row>
    <row r="13" spans="1:18" x14ac:dyDescent="0.25">
      <c r="A13" s="1" t="s">
        <v>26</v>
      </c>
      <c r="B13">
        <v>1</v>
      </c>
      <c r="C13">
        <v>2</v>
      </c>
      <c r="D13">
        <f>C3</f>
        <v>0.42</v>
      </c>
      <c r="E13">
        <f>PI()*(-$I$15*$I$15+$I$16*$I$16)</f>
        <v>5.0265482457436707E-3</v>
      </c>
      <c r="F13">
        <f>PI()/2-H3</f>
        <v>0.95993108859688125</v>
      </c>
      <c r="G13">
        <f>$B$10*E13/D13</f>
        <v>2513.2741228718351</v>
      </c>
    </row>
    <row r="14" spans="1:18" x14ac:dyDescent="0.25">
      <c r="A14" s="1" t="s">
        <v>27</v>
      </c>
      <c r="B14">
        <v>2</v>
      </c>
      <c r="C14">
        <v>3</v>
      </c>
      <c r="D14">
        <f t="shared" ref="D14:D19" si="2">C4</f>
        <v>0.42699999999999999</v>
      </c>
      <c r="E14">
        <f t="shared" ref="E14:E19" si="3">PI()*(-$I$15*$I$15+$I$16*$I$16)</f>
        <v>5.0265482457436707E-3</v>
      </c>
      <c r="F14">
        <f>PI()/2+H5</f>
        <v>1.7802358370342162</v>
      </c>
      <c r="G14">
        <f t="shared" ref="G14:G19" si="4">$B$10*E14/D14</f>
        <v>2472.0729077427886</v>
      </c>
      <c r="J14" t="s">
        <v>55</v>
      </c>
    </row>
    <row r="15" spans="1:18" x14ac:dyDescent="0.25">
      <c r="A15" s="1" t="s">
        <v>37</v>
      </c>
      <c r="B15">
        <v>1</v>
      </c>
      <c r="C15">
        <v>3</v>
      </c>
      <c r="D15">
        <f t="shared" si="2"/>
        <v>0.40600000000000003</v>
      </c>
      <c r="E15">
        <f t="shared" si="3"/>
        <v>5.0265482457436707E-3</v>
      </c>
      <c r="F15">
        <f>PI()-H4</f>
        <v>3.0717794835100198</v>
      </c>
      <c r="G15">
        <f t="shared" si="4"/>
        <v>2599.9387477984501</v>
      </c>
      <c r="H15" t="s">
        <v>84</v>
      </c>
      <c r="I15">
        <v>0.03</v>
      </c>
      <c r="J15" t="s">
        <v>56</v>
      </c>
    </row>
    <row r="16" spans="1:18" x14ac:dyDescent="0.25">
      <c r="A16" s="1" t="s">
        <v>28</v>
      </c>
      <c r="B16">
        <v>2</v>
      </c>
      <c r="C16">
        <v>4</v>
      </c>
      <c r="D16">
        <f t="shared" si="2"/>
        <v>0.51800000000000002</v>
      </c>
      <c r="E16">
        <f t="shared" si="3"/>
        <v>5.0265482457436707E-3</v>
      </c>
      <c r="F16">
        <f>PI()+H9</f>
        <v>3.2288591161895095</v>
      </c>
      <c r="G16">
        <f t="shared" si="4"/>
        <v>2037.789829355542</v>
      </c>
      <c r="H16" t="s">
        <v>83</v>
      </c>
      <c r="I16">
        <v>0.05</v>
      </c>
    </row>
    <row r="17" spans="1:13" x14ac:dyDescent="0.25">
      <c r="A17" s="1" t="s">
        <v>29</v>
      </c>
      <c r="B17">
        <v>4</v>
      </c>
      <c r="C17">
        <v>5</v>
      </c>
      <c r="D17">
        <f t="shared" si="2"/>
        <v>0.13500000000000001</v>
      </c>
      <c r="E17">
        <f t="shared" si="3"/>
        <v>5.0265482457436707E-3</v>
      </c>
      <c r="F17">
        <f>PI()/2+H7</f>
        <v>1.8936822384138474</v>
      </c>
      <c r="G17">
        <f t="shared" si="4"/>
        <v>7819.0750489345974</v>
      </c>
      <c r="J17" t="s">
        <v>57</v>
      </c>
      <c r="L17" t="s">
        <v>59</v>
      </c>
      <c r="M17" t="s">
        <v>72</v>
      </c>
    </row>
    <row r="18" spans="1:13" x14ac:dyDescent="0.25">
      <c r="A18" s="1" t="s">
        <v>30</v>
      </c>
      <c r="B18">
        <v>5</v>
      </c>
      <c r="C18">
        <v>3</v>
      </c>
      <c r="D18">
        <f t="shared" si="2"/>
        <v>0.51567388845767359</v>
      </c>
      <c r="E18">
        <f t="shared" si="3"/>
        <v>5.0265482457436707E-3</v>
      </c>
      <c r="F18">
        <f>H6</f>
        <v>0.73303828583761843</v>
      </c>
      <c r="G18">
        <f t="shared" si="4"/>
        <v>2046.9819303111992</v>
      </c>
      <c r="L18" t="s">
        <v>60</v>
      </c>
      <c r="M18" t="s">
        <v>72</v>
      </c>
    </row>
    <row r="19" spans="1:13" x14ac:dyDescent="0.25">
      <c r="A19" s="1" t="s">
        <v>31</v>
      </c>
      <c r="B19">
        <v>5</v>
      </c>
      <c r="C19">
        <v>6</v>
      </c>
      <c r="D19">
        <f t="shared" si="2"/>
        <v>0.28199999999999997</v>
      </c>
      <c r="E19">
        <f t="shared" si="3"/>
        <v>5.0265482457436707E-3</v>
      </c>
      <c r="F19">
        <f>PI()/2 +H8</f>
        <v>1.8936822384138474</v>
      </c>
      <c r="G19">
        <f t="shared" si="4"/>
        <v>3743.1742255537974</v>
      </c>
      <c r="L19" t="s">
        <v>61</v>
      </c>
      <c r="M19">
        <f>COS((PI()/2 )- H5)*E3</f>
        <v>831.6467632710378</v>
      </c>
    </row>
    <row r="20" spans="1:13" x14ac:dyDescent="0.25">
      <c r="A20" s="1"/>
      <c r="K20" t="s">
        <v>58</v>
      </c>
      <c r="L20" t="s">
        <v>62</v>
      </c>
      <c r="M20">
        <f>-COS(H5)*E3</f>
        <v>-3912.5904029352228</v>
      </c>
    </row>
    <row r="21" spans="1:13" x14ac:dyDescent="0.25">
      <c r="A21" s="1"/>
      <c r="L21" t="s">
        <v>63</v>
      </c>
      <c r="M21">
        <f>COS((PI()/2 )- H5)*E5</f>
        <v>207.91169081775945</v>
      </c>
    </row>
    <row r="22" spans="1:13" x14ac:dyDescent="0.25">
      <c r="A22" s="1" t="s">
        <v>39</v>
      </c>
      <c r="B22" t="s">
        <v>40</v>
      </c>
      <c r="L22" t="s">
        <v>64</v>
      </c>
      <c r="M22">
        <f>-COS(H5)*E5</f>
        <v>-978.14760073380569</v>
      </c>
    </row>
    <row r="23" spans="1:13" x14ac:dyDescent="0.25">
      <c r="A23" s="1" t="s">
        <v>26</v>
      </c>
      <c r="B23">
        <f>G13*COS(F13)^2</f>
        <v>826.84187357525809</v>
      </c>
      <c r="C23">
        <f>B24</f>
        <v>1180.8525736374202</v>
      </c>
      <c r="E23" t="s">
        <v>27</v>
      </c>
      <c r="F23">
        <f>G14*COS(F14)^2</f>
        <v>106.86096595651385</v>
      </c>
      <c r="G23">
        <f>F24</f>
        <v>-502.74131796696713</v>
      </c>
      <c r="L23" t="s">
        <v>65</v>
      </c>
      <c r="M23">
        <f>COS((PI()/2 )- H7)*E4</f>
        <v>253.84372512407367</v>
      </c>
    </row>
    <row r="24" spans="1:13" x14ac:dyDescent="0.25">
      <c r="B24">
        <f>COS(F13)*SIN(F13)*G13</f>
        <v>1180.8525736374202</v>
      </c>
      <c r="C24">
        <f>G13*SIN(F13)^2</f>
        <v>1686.4322492965771</v>
      </c>
      <c r="F24">
        <f>G14*COS(F14)*SIN(F14)</f>
        <v>-502.74131796696713</v>
      </c>
      <c r="G24">
        <f>G14*SIN(F14)^2</f>
        <v>2365.211941786275</v>
      </c>
      <c r="L24" t="s">
        <v>66</v>
      </c>
      <c r="M24">
        <f>-COS(H7)*E4</f>
        <v>-758.65892416495944</v>
      </c>
    </row>
    <row r="25" spans="1:13" x14ac:dyDescent="0.25">
      <c r="L25" t="s">
        <v>67</v>
      </c>
      <c r="M25">
        <v>0</v>
      </c>
    </row>
    <row r="26" spans="1:13" x14ac:dyDescent="0.25">
      <c r="A26" t="s">
        <v>37</v>
      </c>
      <c r="B26" t="s">
        <v>40</v>
      </c>
      <c r="E26" t="s">
        <v>28</v>
      </c>
      <c r="F26">
        <f>G16*COS(F16)^2</f>
        <v>2022.3105261571523</v>
      </c>
      <c r="G26">
        <f>F27</f>
        <v>176.92924516789697</v>
      </c>
      <c r="L26" t="s">
        <v>68</v>
      </c>
      <c r="M26">
        <v>0</v>
      </c>
    </row>
    <row r="27" spans="1:13" x14ac:dyDescent="0.25">
      <c r="B27">
        <f>G15*COS(F15)^2</f>
        <v>2587.2875352135989</v>
      </c>
      <c r="C27">
        <f>B28</f>
        <v>-180.92076891867049</v>
      </c>
      <c r="F27">
        <f>G16*COS(F16)*SIN(F16)</f>
        <v>176.92924516789697</v>
      </c>
      <c r="G27">
        <f>G16*SIN(F16)^2</f>
        <v>15.479303198389811</v>
      </c>
      <c r="L27" t="s">
        <v>69</v>
      </c>
      <c r="M27" t="s">
        <v>72</v>
      </c>
    </row>
    <row r="28" spans="1:13" x14ac:dyDescent="0.25">
      <c r="B28">
        <f>COS(F15)*SIN(F15)*G15</f>
        <v>-180.92076891867049</v>
      </c>
      <c r="C28">
        <f>G15*SIN(F15)^2</f>
        <v>12.651212584851216</v>
      </c>
      <c r="L28" t="s">
        <v>70</v>
      </c>
      <c r="M28" t="s">
        <v>72</v>
      </c>
    </row>
    <row r="30" spans="1:13" x14ac:dyDescent="0.25">
      <c r="A30" t="s">
        <v>29</v>
      </c>
      <c r="B30" t="s">
        <v>40</v>
      </c>
      <c r="E30" t="s">
        <v>30</v>
      </c>
      <c r="F30" t="s">
        <v>40</v>
      </c>
      <c r="J30" t="s">
        <v>73</v>
      </c>
      <c r="L30" t="s">
        <v>43</v>
      </c>
      <c r="M30">
        <v>0</v>
      </c>
    </row>
    <row r="31" spans="1:13" x14ac:dyDescent="0.25">
      <c r="B31">
        <f>G17*COS(F17)^2</f>
        <v>787.24202956532611</v>
      </c>
      <c r="C31">
        <f>B32</f>
        <v>-2352.8184158010881</v>
      </c>
      <c r="F31">
        <f>G18*COS(F18)^2</f>
        <v>1130.4749029116419</v>
      </c>
      <c r="G31">
        <f>F32</f>
        <v>1017.8841745588504</v>
      </c>
      <c r="L31" t="s">
        <v>44</v>
      </c>
      <c r="M31">
        <v>0</v>
      </c>
    </row>
    <row r="32" spans="1:13" x14ac:dyDescent="0.25">
      <c r="B32">
        <f>G17*COS(F17)*SIN(F17)</f>
        <v>-2352.8184158010881</v>
      </c>
      <c r="C32">
        <f>G17*SIN(F17)^2</f>
        <v>7031.8330193692718</v>
      </c>
      <c r="F32">
        <f>G18*COS(F18)*SIN(F18)</f>
        <v>1017.8841745588504</v>
      </c>
      <c r="G32">
        <f>G18*SIN(F18)^2</f>
        <v>916.50702739955739</v>
      </c>
      <c r="K32" t="s">
        <v>74</v>
      </c>
      <c r="L32" t="s">
        <v>45</v>
      </c>
      <c r="M32" t="s">
        <v>72</v>
      </c>
    </row>
    <row r="33" spans="1:13" x14ac:dyDescent="0.25">
      <c r="L33" t="s">
        <v>46</v>
      </c>
      <c r="M33" t="s">
        <v>72</v>
      </c>
    </row>
    <row r="34" spans="1:13" x14ac:dyDescent="0.25">
      <c r="A34" t="s">
        <v>31</v>
      </c>
      <c r="B34" t="s">
        <v>40</v>
      </c>
      <c r="L34" t="s">
        <v>47</v>
      </c>
      <c r="M34" t="s">
        <v>72</v>
      </c>
    </row>
    <row r="35" spans="1:13" x14ac:dyDescent="0.25">
      <c r="B35">
        <f>G19*COS(F19)^2</f>
        <v>376.87118436637962</v>
      </c>
      <c r="C35">
        <f>B36</f>
        <v>-1126.3492416069041</v>
      </c>
      <c r="L35" t="s">
        <v>48</v>
      </c>
      <c r="M35" t="s">
        <v>72</v>
      </c>
    </row>
    <row r="36" spans="1:13" x14ac:dyDescent="0.25">
      <c r="B36">
        <f>COS(F19)*SIN(F19)*G19</f>
        <v>-1126.3492416069041</v>
      </c>
      <c r="C36">
        <f>G19*SIN(F19)^2</f>
        <v>3366.3030411874183</v>
      </c>
      <c r="L36" t="s">
        <v>49</v>
      </c>
      <c r="M36" t="s">
        <v>72</v>
      </c>
    </row>
    <row r="37" spans="1:13" x14ac:dyDescent="0.25">
      <c r="L37" t="s">
        <v>50</v>
      </c>
      <c r="M37" t="s">
        <v>72</v>
      </c>
    </row>
    <row r="38" spans="1:13" x14ac:dyDescent="0.25">
      <c r="L38" t="s">
        <v>51</v>
      </c>
      <c r="M38" t="s">
        <v>72</v>
      </c>
    </row>
    <row r="39" spans="1:13" x14ac:dyDescent="0.25">
      <c r="L39" t="s">
        <v>52</v>
      </c>
      <c r="M39" t="s">
        <v>72</v>
      </c>
    </row>
    <row r="40" spans="1:13" x14ac:dyDescent="0.25">
      <c r="L40" t="s">
        <v>53</v>
      </c>
      <c r="M40">
        <v>0</v>
      </c>
    </row>
    <row r="41" spans="1:13" x14ac:dyDescent="0.25">
      <c r="L41" t="s">
        <v>54</v>
      </c>
      <c r="M41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9"/>
  <sheetViews>
    <sheetView tabSelected="1" topLeftCell="E1" zoomScale="55" zoomScaleNormal="55" workbookViewId="0">
      <selection activeCell="K37" sqref="K37"/>
    </sheetView>
  </sheetViews>
  <sheetFormatPr baseColWidth="10" defaultRowHeight="15" x14ac:dyDescent="0.25"/>
  <cols>
    <col min="1" max="1" width="9.28515625" bestFit="1" customWidth="1"/>
    <col min="7" max="7" width="3.140625" bestFit="1" customWidth="1"/>
    <col min="12" max="13" width="5.85546875" bestFit="1" customWidth="1"/>
    <col min="14" max="14" width="5.28515625" bestFit="1" customWidth="1"/>
    <col min="15" max="23" width="8.42578125" bestFit="1" customWidth="1"/>
    <col min="24" max="24" width="8.7109375" bestFit="1" customWidth="1"/>
    <col min="25" max="26" width="8.42578125" bestFit="1" customWidth="1"/>
    <col min="27" max="27" width="4.5703125" bestFit="1" customWidth="1"/>
    <col min="28" max="30" width="13.42578125" bestFit="1" customWidth="1"/>
  </cols>
  <sheetData>
    <row r="1" spans="1:39" x14ac:dyDescent="0.25">
      <c r="A1" t="s">
        <v>41</v>
      </c>
    </row>
    <row r="2" spans="1:39" x14ac:dyDescent="0.25">
      <c r="B2" t="s">
        <v>26</v>
      </c>
      <c r="H2" t="s">
        <v>27</v>
      </c>
    </row>
    <row r="3" spans="1:39" x14ac:dyDescent="0.25">
      <c r="B3" t="s">
        <v>43</v>
      </c>
      <c r="C3" t="s">
        <v>44</v>
      </c>
      <c r="D3" t="s">
        <v>45</v>
      </c>
      <c r="E3" t="s">
        <v>46</v>
      </c>
      <c r="H3" t="s">
        <v>45</v>
      </c>
      <c r="I3" t="s">
        <v>46</v>
      </c>
      <c r="J3" t="s">
        <v>47</v>
      </c>
      <c r="K3" t="s">
        <v>48</v>
      </c>
      <c r="N3" s="24"/>
      <c r="O3" s="25" t="s">
        <v>43</v>
      </c>
      <c r="P3" s="25" t="s">
        <v>44</v>
      </c>
      <c r="Q3" s="25" t="s">
        <v>45</v>
      </c>
      <c r="R3" s="25" t="s">
        <v>46</v>
      </c>
      <c r="S3" s="25" t="s">
        <v>47</v>
      </c>
      <c r="T3" s="25" t="s">
        <v>48</v>
      </c>
      <c r="U3" s="25" t="s">
        <v>49</v>
      </c>
      <c r="V3" s="25" t="s">
        <v>50</v>
      </c>
      <c r="W3" s="25" t="s">
        <v>51</v>
      </c>
      <c r="X3" s="25" t="s">
        <v>52</v>
      </c>
      <c r="Y3" s="25" t="s">
        <v>53</v>
      </c>
      <c r="Z3" s="25" t="s">
        <v>54</v>
      </c>
    </row>
    <row r="4" spans="1:39" x14ac:dyDescent="0.25">
      <c r="A4" t="s">
        <v>43</v>
      </c>
      <c r="B4">
        <f>'Donnée - A'!B23</f>
        <v>826.84187357525809</v>
      </c>
      <c r="C4">
        <f>'Donnée - A'!C23</f>
        <v>1180.8525736374202</v>
      </c>
      <c r="D4">
        <f>B6</f>
        <v>-826.84187357525809</v>
      </c>
      <c r="E4">
        <f>C6</f>
        <v>-1180.8525736374202</v>
      </c>
      <c r="G4" t="s">
        <v>45</v>
      </c>
      <c r="H4">
        <f>'Donnée - A'!F23</f>
        <v>106.86096595651385</v>
      </c>
      <c r="I4">
        <f>'Donnée - A'!G23</f>
        <v>-502.74131796696713</v>
      </c>
      <c r="J4">
        <f>-H4</f>
        <v>-106.86096595651385</v>
      </c>
      <c r="K4">
        <f>-I4</f>
        <v>502.74131796696713</v>
      </c>
      <c r="N4" s="25" t="s">
        <v>43</v>
      </c>
      <c r="O4" s="28">
        <f>B4+B11</f>
        <v>3414.1294087888568</v>
      </c>
      <c r="P4" s="30">
        <f>C4+C11</f>
        <v>999.93180471874962</v>
      </c>
      <c r="Q4" s="31">
        <f>B6</f>
        <v>-826.84187357525809</v>
      </c>
      <c r="R4" s="32">
        <f>E4</f>
        <v>-1180.8525736374202</v>
      </c>
      <c r="S4" s="33">
        <f>D11</f>
        <v>-2587.2875352135989</v>
      </c>
      <c r="T4" s="29">
        <f>E11</f>
        <v>180.92076891867049</v>
      </c>
      <c r="U4" s="29">
        <v>0</v>
      </c>
      <c r="V4" s="29">
        <v>0</v>
      </c>
      <c r="W4" s="29">
        <v>0</v>
      </c>
      <c r="X4" s="29">
        <v>0</v>
      </c>
      <c r="Y4" s="29">
        <v>0</v>
      </c>
      <c r="Z4" s="29">
        <v>0</v>
      </c>
      <c r="AA4" s="23"/>
      <c r="AB4" t="e">
        <f t="array" ref="AB4:AM15">MINVERSE(O4:Z15)</f>
        <v>#NUM!</v>
      </c>
      <c r="AC4" t="e">
        <v>#NUM!</v>
      </c>
      <c r="AD4" t="e">
        <v>#NUM!</v>
      </c>
      <c r="AE4" t="e">
        <v>#NUM!</v>
      </c>
      <c r="AF4" t="e">
        <v>#NUM!</v>
      </c>
      <c r="AG4" t="e">
        <v>#NUM!</v>
      </c>
      <c r="AH4" t="e">
        <v>#NUM!</v>
      </c>
      <c r="AI4" t="e">
        <v>#NUM!</v>
      </c>
      <c r="AJ4" t="e">
        <v>#NUM!</v>
      </c>
      <c r="AK4" t="e">
        <v>#NUM!</v>
      </c>
      <c r="AL4" t="e">
        <v>#NUM!</v>
      </c>
      <c r="AM4" t="e">
        <v>#NUM!</v>
      </c>
    </row>
    <row r="5" spans="1:39" x14ac:dyDescent="0.25">
      <c r="A5" t="s">
        <v>44</v>
      </c>
      <c r="B5">
        <f>'Donnée - A'!B24</f>
        <v>1180.8525736374202</v>
      </c>
      <c r="C5">
        <f>'Donnée - A'!C24</f>
        <v>1686.4322492965771</v>
      </c>
      <c r="D5">
        <f>B7</f>
        <v>-1180.8525736374202</v>
      </c>
      <c r="E5">
        <f>C7</f>
        <v>-1686.4322492965771</v>
      </c>
      <c r="G5" t="s">
        <v>46</v>
      </c>
      <c r="H5">
        <f>'Donnée - A'!F24</f>
        <v>-502.74131796696713</v>
      </c>
      <c r="I5">
        <f>'Donnée - A'!G24</f>
        <v>2365.211941786275</v>
      </c>
      <c r="J5">
        <f>-H5</f>
        <v>502.74131796696713</v>
      </c>
      <c r="K5">
        <f>-I5</f>
        <v>-2365.211941786275</v>
      </c>
      <c r="N5" s="25" t="s">
        <v>44</v>
      </c>
      <c r="O5" s="30">
        <f>B5+B12</f>
        <v>999.93180471874962</v>
      </c>
      <c r="P5" s="28">
        <f>C5+C12</f>
        <v>1699.0834618814283</v>
      </c>
      <c r="Q5" s="30">
        <f>D5</f>
        <v>-1180.8525736374202</v>
      </c>
      <c r="R5" s="31">
        <f>E5</f>
        <v>-1686.4322492965771</v>
      </c>
      <c r="S5" s="32">
        <f>D12</f>
        <v>180.92076891867049</v>
      </c>
      <c r="T5" s="33">
        <f>E12</f>
        <v>-12.651212584851216</v>
      </c>
      <c r="U5" s="29">
        <v>0</v>
      </c>
      <c r="V5" s="29">
        <v>0</v>
      </c>
      <c r="W5" s="29">
        <v>0</v>
      </c>
      <c r="X5" s="29">
        <v>0</v>
      </c>
      <c r="Y5" s="29">
        <v>0</v>
      </c>
      <c r="Z5" s="29">
        <v>0</v>
      </c>
      <c r="AA5" s="23"/>
      <c r="AB5" t="e">
        <v>#NUM!</v>
      </c>
      <c r="AC5" t="e">
        <v>#NUM!</v>
      </c>
      <c r="AD5" t="e">
        <v>#NUM!</v>
      </c>
      <c r="AE5" t="e">
        <v>#NUM!</v>
      </c>
      <c r="AF5" t="e">
        <v>#NUM!</v>
      </c>
      <c r="AG5" t="e">
        <v>#NUM!</v>
      </c>
      <c r="AH5" t="e">
        <v>#NUM!</v>
      </c>
      <c r="AI5" t="e">
        <v>#NUM!</v>
      </c>
      <c r="AJ5" t="e">
        <v>#NUM!</v>
      </c>
      <c r="AK5" t="e">
        <v>#NUM!</v>
      </c>
      <c r="AL5" t="e">
        <v>#NUM!</v>
      </c>
      <c r="AM5" t="e">
        <v>#NUM!</v>
      </c>
    </row>
    <row r="6" spans="1:39" x14ac:dyDescent="0.25">
      <c r="A6" t="s">
        <v>45</v>
      </c>
      <c r="B6">
        <f>-B4</f>
        <v>-826.84187357525809</v>
      </c>
      <c r="C6">
        <f>-C4</f>
        <v>-1180.8525736374202</v>
      </c>
      <c r="D6">
        <f>B4</f>
        <v>826.84187357525809</v>
      </c>
      <c r="E6">
        <f>C4</f>
        <v>1180.8525736374202</v>
      </c>
      <c r="G6" t="s">
        <v>47</v>
      </c>
      <c r="H6">
        <f>-H4</f>
        <v>-106.86096595651385</v>
      </c>
      <c r="I6">
        <f>-I4</f>
        <v>502.74131796696713</v>
      </c>
      <c r="J6">
        <f>H4</f>
        <v>106.86096595651385</v>
      </c>
      <c r="K6">
        <f>I4</f>
        <v>-502.74131796696713</v>
      </c>
      <c r="N6" s="25" t="s">
        <v>45</v>
      </c>
      <c r="O6" s="31">
        <f>Q4</f>
        <v>-826.84187357525809</v>
      </c>
      <c r="P6" s="30">
        <f>Q5</f>
        <v>-1180.8525736374202</v>
      </c>
      <c r="Q6" s="28">
        <f>D6+H4+H11</f>
        <v>2956.0133656889243</v>
      </c>
      <c r="R6" s="30">
        <f>Q7</f>
        <v>855.04050083835</v>
      </c>
      <c r="S6" s="31">
        <f>J4</f>
        <v>-106.86096595651385</v>
      </c>
      <c r="T6" s="32">
        <f>K4</f>
        <v>502.74131796696713</v>
      </c>
      <c r="U6" s="33">
        <f>J11</f>
        <v>-2022.3105261571523</v>
      </c>
      <c r="V6" s="29">
        <f>K11</f>
        <v>-176.92924516789697</v>
      </c>
      <c r="W6" s="29">
        <v>0</v>
      </c>
      <c r="X6" s="29">
        <v>0</v>
      </c>
      <c r="Y6" s="29">
        <v>0</v>
      </c>
      <c r="Z6" s="29">
        <v>0</v>
      </c>
      <c r="AA6" s="23"/>
      <c r="AB6" t="e">
        <v>#NUM!</v>
      </c>
      <c r="AC6" t="e">
        <v>#NUM!</v>
      </c>
      <c r="AD6" t="e">
        <v>#NUM!</v>
      </c>
      <c r="AE6" t="e">
        <v>#NUM!</v>
      </c>
      <c r="AF6" t="e">
        <v>#NUM!</v>
      </c>
      <c r="AG6" t="e">
        <v>#NUM!</v>
      </c>
      <c r="AH6" t="e">
        <v>#NUM!</v>
      </c>
      <c r="AI6" t="e">
        <v>#NUM!</v>
      </c>
      <c r="AJ6" t="e">
        <v>#NUM!</v>
      </c>
      <c r="AK6" t="e">
        <v>#NUM!</v>
      </c>
      <c r="AL6" t="e">
        <v>#NUM!</v>
      </c>
      <c r="AM6" t="e">
        <v>#NUM!</v>
      </c>
    </row>
    <row r="7" spans="1:39" x14ac:dyDescent="0.25">
      <c r="A7" t="s">
        <v>46</v>
      </c>
      <c r="B7">
        <f>-B5</f>
        <v>-1180.8525736374202</v>
      </c>
      <c r="C7">
        <f>-C5</f>
        <v>-1686.4322492965771</v>
      </c>
      <c r="D7">
        <f>B5</f>
        <v>1180.8525736374202</v>
      </c>
      <c r="E7">
        <f>C5</f>
        <v>1686.4322492965771</v>
      </c>
      <c r="G7" t="s">
        <v>48</v>
      </c>
      <c r="H7">
        <f>-H5</f>
        <v>502.74131796696713</v>
      </c>
      <c r="I7">
        <f>-I5</f>
        <v>-2365.211941786275</v>
      </c>
      <c r="J7">
        <f>H5</f>
        <v>-502.74131796696713</v>
      </c>
      <c r="K7">
        <f>I5</f>
        <v>2365.211941786275</v>
      </c>
      <c r="N7" s="25" t="s">
        <v>46</v>
      </c>
      <c r="O7" s="32">
        <f>R4</f>
        <v>-1180.8525736374202</v>
      </c>
      <c r="P7" s="31">
        <f>R5</f>
        <v>-1686.4322492965771</v>
      </c>
      <c r="Q7" s="30">
        <f>E6+I4+H12</f>
        <v>855.04050083835</v>
      </c>
      <c r="R7" s="28">
        <f>E7+I5+I12</f>
        <v>4067.1234942812421</v>
      </c>
      <c r="S7" s="30">
        <f>J5</f>
        <v>502.74131796696713</v>
      </c>
      <c r="T7" s="31">
        <f>K5</f>
        <v>-2365.211941786275</v>
      </c>
      <c r="U7" s="32">
        <f>J12</f>
        <v>-176.92924516789697</v>
      </c>
      <c r="V7" s="33">
        <f>K12</f>
        <v>-15.479303198389811</v>
      </c>
      <c r="W7" s="29">
        <v>0</v>
      </c>
      <c r="X7" s="29">
        <v>0</v>
      </c>
      <c r="Y7" s="29">
        <v>0</v>
      </c>
      <c r="Z7" s="29">
        <v>0</v>
      </c>
      <c r="AA7" s="23"/>
      <c r="AB7" t="e">
        <v>#NUM!</v>
      </c>
      <c r="AC7" t="e">
        <v>#NUM!</v>
      </c>
      <c r="AD7" t="e">
        <v>#NUM!</v>
      </c>
      <c r="AE7" t="e">
        <v>#NUM!</v>
      </c>
      <c r="AF7" t="e">
        <v>#NUM!</v>
      </c>
      <c r="AG7" t="e">
        <v>#NUM!</v>
      </c>
      <c r="AH7" t="e">
        <v>#NUM!</v>
      </c>
      <c r="AI7" t="e">
        <v>#NUM!</v>
      </c>
      <c r="AJ7" t="e">
        <v>#NUM!</v>
      </c>
      <c r="AK7" t="e">
        <v>#NUM!</v>
      </c>
      <c r="AL7" t="e">
        <v>#NUM!</v>
      </c>
      <c r="AM7" t="e">
        <v>#NUM!</v>
      </c>
    </row>
    <row r="8" spans="1:39" x14ac:dyDescent="0.25">
      <c r="N8" s="25" t="s">
        <v>47</v>
      </c>
      <c r="O8" s="33">
        <f>S4</f>
        <v>-2587.2875352135989</v>
      </c>
      <c r="P8" s="32">
        <f>S5</f>
        <v>180.92076891867049</v>
      </c>
      <c r="Q8" s="31">
        <f>S6</f>
        <v>-106.86096595651385</v>
      </c>
      <c r="R8" s="30">
        <f>S7</f>
        <v>502.74131796696713</v>
      </c>
      <c r="S8" s="28">
        <f>J6+D13+J20</f>
        <v>3824.6234040817549</v>
      </c>
      <c r="T8" s="30">
        <f>K6+E13+K20</f>
        <v>334.22208767321285</v>
      </c>
      <c r="U8" s="31">
        <v>0</v>
      </c>
      <c r="V8" s="32">
        <v>0</v>
      </c>
      <c r="W8" s="33">
        <f>J18</f>
        <v>-1130.4749029116419</v>
      </c>
      <c r="X8" s="29">
        <f>I20</f>
        <v>-1017.8841745588504</v>
      </c>
      <c r="Y8" s="29">
        <v>0</v>
      </c>
      <c r="Z8" s="29">
        <v>0</v>
      </c>
      <c r="AA8" s="23"/>
      <c r="AB8" t="e">
        <v>#NUM!</v>
      </c>
      <c r="AC8" t="e">
        <v>#NUM!</v>
      </c>
      <c r="AD8" t="e">
        <v>#NUM!</v>
      </c>
      <c r="AE8" t="e">
        <v>#NUM!</v>
      </c>
      <c r="AF8" t="e">
        <v>#NUM!</v>
      </c>
      <c r="AG8" t="e">
        <v>#NUM!</v>
      </c>
      <c r="AH8" t="e">
        <v>#NUM!</v>
      </c>
      <c r="AI8" t="e">
        <v>#NUM!</v>
      </c>
      <c r="AJ8" t="e">
        <v>#NUM!</v>
      </c>
      <c r="AK8" t="e">
        <v>#NUM!</v>
      </c>
      <c r="AL8" t="e">
        <v>#NUM!</v>
      </c>
      <c r="AM8" t="e">
        <v>#NUM!</v>
      </c>
    </row>
    <row r="9" spans="1:39" x14ac:dyDescent="0.25">
      <c r="B9" t="s">
        <v>37</v>
      </c>
      <c r="H9" t="s">
        <v>28</v>
      </c>
      <c r="M9" t="s">
        <v>42</v>
      </c>
      <c r="N9" s="25" t="s">
        <v>48</v>
      </c>
      <c r="O9" s="29">
        <f>T4</f>
        <v>180.92076891867049</v>
      </c>
      <c r="P9" s="33">
        <f>T5</f>
        <v>-12.651212584851216</v>
      </c>
      <c r="Q9" s="32">
        <f>T6</f>
        <v>502.74131796696713</v>
      </c>
      <c r="R9" s="31">
        <f>T7</f>
        <v>-2365.211941786275</v>
      </c>
      <c r="S9" s="30">
        <f>J7+D14+J21</f>
        <v>334.22208767321285</v>
      </c>
      <c r="T9" s="28">
        <f>K7+E14+K21</f>
        <v>3294.3701817706838</v>
      </c>
      <c r="U9" s="30">
        <v>0</v>
      </c>
      <c r="V9" s="31">
        <v>0</v>
      </c>
      <c r="W9" s="32">
        <f>K18</f>
        <v>-1017.8841745588504</v>
      </c>
      <c r="X9" s="33">
        <f>K19</f>
        <v>-916.50702739955739</v>
      </c>
      <c r="Y9" s="29">
        <v>0</v>
      </c>
      <c r="Z9" s="29">
        <v>0</v>
      </c>
      <c r="AA9" s="23"/>
      <c r="AB9" t="e">
        <v>#NUM!</v>
      </c>
      <c r="AC9" t="e">
        <v>#NUM!</v>
      </c>
      <c r="AD9" t="e">
        <v>#NUM!</v>
      </c>
      <c r="AE9" t="e">
        <v>#NUM!</v>
      </c>
      <c r="AF9" t="e">
        <v>#NUM!</v>
      </c>
      <c r="AG9" t="e">
        <v>#NUM!</v>
      </c>
      <c r="AH9" t="e">
        <v>#NUM!</v>
      </c>
      <c r="AI9" t="e">
        <v>#NUM!</v>
      </c>
      <c r="AJ9" t="e">
        <v>#NUM!</v>
      </c>
      <c r="AK9" t="e">
        <v>#NUM!</v>
      </c>
      <c r="AL9" t="e">
        <v>#NUM!</v>
      </c>
      <c r="AM9" t="e">
        <v>#NUM!</v>
      </c>
    </row>
    <row r="10" spans="1:39" x14ac:dyDescent="0.25">
      <c r="B10" t="s">
        <v>43</v>
      </c>
      <c r="C10" t="s">
        <v>44</v>
      </c>
      <c r="D10" t="s">
        <v>47</v>
      </c>
      <c r="E10" t="s">
        <v>48</v>
      </c>
      <c r="H10" t="s">
        <v>45</v>
      </c>
      <c r="I10" t="s">
        <v>46</v>
      </c>
      <c r="J10" t="s">
        <v>49</v>
      </c>
      <c r="K10" t="s">
        <v>50</v>
      </c>
      <c r="N10" s="25" t="s">
        <v>49</v>
      </c>
      <c r="O10" s="29">
        <v>0</v>
      </c>
      <c r="P10" s="29">
        <v>0</v>
      </c>
      <c r="Q10" s="33">
        <f>U6</f>
        <v>-2022.3105261571523</v>
      </c>
      <c r="R10" s="32">
        <f>U7</f>
        <v>-176.92924516789697</v>
      </c>
      <c r="S10" s="31">
        <v>0</v>
      </c>
      <c r="T10" s="30">
        <v>0</v>
      </c>
      <c r="U10" s="28">
        <f>B18+J13</f>
        <v>2809.5525557224782</v>
      </c>
      <c r="V10" s="30">
        <f>C18+K13</f>
        <v>-2175.889170633191</v>
      </c>
      <c r="W10" s="31">
        <f>D18</f>
        <v>-787.24202956532611</v>
      </c>
      <c r="X10" s="32">
        <f>E18</f>
        <v>2352.8184158010881</v>
      </c>
      <c r="Y10" s="33">
        <v>0</v>
      </c>
      <c r="Z10" s="29">
        <v>0</v>
      </c>
      <c r="AA10" s="23"/>
      <c r="AB10" t="e">
        <v>#NUM!</v>
      </c>
      <c r="AC10" t="e">
        <v>#NUM!</v>
      </c>
      <c r="AD10" t="e">
        <v>#NUM!</v>
      </c>
      <c r="AE10" t="e">
        <v>#NUM!</v>
      </c>
      <c r="AF10" t="e">
        <v>#NUM!</v>
      </c>
      <c r="AG10" t="e">
        <v>#NUM!</v>
      </c>
      <c r="AH10" t="e">
        <v>#NUM!</v>
      </c>
      <c r="AI10" t="e">
        <v>#NUM!</v>
      </c>
      <c r="AJ10" t="e">
        <v>#NUM!</v>
      </c>
      <c r="AK10" t="e">
        <v>#NUM!</v>
      </c>
      <c r="AL10" t="e">
        <v>#NUM!</v>
      </c>
      <c r="AM10" t="e">
        <v>#NUM!</v>
      </c>
    </row>
    <row r="11" spans="1:39" x14ac:dyDescent="0.25">
      <c r="A11" t="s">
        <v>43</v>
      </c>
      <c r="B11">
        <f>'Donnée - A'!B27</f>
        <v>2587.2875352135989</v>
      </c>
      <c r="C11">
        <f>'Donnée - A'!C27</f>
        <v>-180.92076891867049</v>
      </c>
      <c r="D11">
        <f>B13</f>
        <v>-2587.2875352135989</v>
      </c>
      <c r="E11">
        <f>C13</f>
        <v>180.92076891867049</v>
      </c>
      <c r="G11" t="s">
        <v>45</v>
      </c>
      <c r="H11">
        <f>'Donnée - A'!F26</f>
        <v>2022.3105261571523</v>
      </c>
      <c r="I11">
        <f>'Donnée - A'!G26</f>
        <v>176.92924516789697</v>
      </c>
      <c r="J11">
        <f>H13</f>
        <v>-2022.3105261571523</v>
      </c>
      <c r="K11">
        <f>I13</f>
        <v>-176.92924516789697</v>
      </c>
      <c r="N11" s="25" t="s">
        <v>50</v>
      </c>
      <c r="O11" s="29">
        <v>0</v>
      </c>
      <c r="P11" s="29">
        <v>0</v>
      </c>
      <c r="Q11" s="29">
        <f>V6</f>
        <v>-176.92924516789697</v>
      </c>
      <c r="R11" s="33">
        <f>V7</f>
        <v>-15.479303198389811</v>
      </c>
      <c r="S11" s="32">
        <v>0</v>
      </c>
      <c r="T11" s="31">
        <v>0</v>
      </c>
      <c r="U11" s="30">
        <f>B19+J14</f>
        <v>-2175.889170633191</v>
      </c>
      <c r="V11" s="28">
        <f>C19+K14</f>
        <v>7047.3123225676618</v>
      </c>
      <c r="W11" s="30">
        <f>D19</f>
        <v>2352.8184158010881</v>
      </c>
      <c r="X11" s="31">
        <f>E19</f>
        <v>-7031.8330193692718</v>
      </c>
      <c r="Y11" s="32">
        <v>0</v>
      </c>
      <c r="Z11" s="33">
        <v>0</v>
      </c>
      <c r="AA11" s="23"/>
      <c r="AB11" t="e">
        <v>#NUM!</v>
      </c>
      <c r="AC11" t="e">
        <v>#NUM!</v>
      </c>
      <c r="AD11" t="e">
        <v>#NUM!</v>
      </c>
      <c r="AE11" t="e">
        <v>#NUM!</v>
      </c>
      <c r="AF11" t="e">
        <v>#NUM!</v>
      </c>
      <c r="AG11" t="e">
        <v>#NUM!</v>
      </c>
      <c r="AH11" t="e">
        <v>#NUM!</v>
      </c>
      <c r="AI11" t="e">
        <v>#NUM!</v>
      </c>
      <c r="AJ11" t="e">
        <v>#NUM!</v>
      </c>
      <c r="AK11" t="e">
        <v>#NUM!</v>
      </c>
      <c r="AL11" t="e">
        <v>#NUM!</v>
      </c>
      <c r="AM11" t="e">
        <v>#NUM!</v>
      </c>
    </row>
    <row r="12" spans="1:39" x14ac:dyDescent="0.25">
      <c r="A12" t="s">
        <v>44</v>
      </c>
      <c r="B12">
        <f>'Donnée - A'!B28</f>
        <v>-180.92076891867049</v>
      </c>
      <c r="C12">
        <f>'Donnée - A'!C28</f>
        <v>12.651212584851216</v>
      </c>
      <c r="D12">
        <f>B14</f>
        <v>180.92076891867049</v>
      </c>
      <c r="E12">
        <f>C14</f>
        <v>-12.651212584851216</v>
      </c>
      <c r="G12" t="s">
        <v>46</v>
      </c>
      <c r="H12">
        <f>'Donnée - A'!F27</f>
        <v>176.92924516789697</v>
      </c>
      <c r="I12">
        <f>'Donnée - A'!G27</f>
        <v>15.479303198389811</v>
      </c>
      <c r="J12">
        <f>H14</f>
        <v>-176.92924516789697</v>
      </c>
      <c r="K12">
        <f>I14</f>
        <v>-15.479303198389811</v>
      </c>
      <c r="N12" s="25" t="s">
        <v>51</v>
      </c>
      <c r="O12" s="29">
        <v>0</v>
      </c>
      <c r="P12" s="29">
        <v>0</v>
      </c>
      <c r="Q12" s="29">
        <v>0</v>
      </c>
      <c r="R12" s="29">
        <v>0</v>
      </c>
      <c r="S12" s="33">
        <f>J18</f>
        <v>-1130.4749029116419</v>
      </c>
      <c r="T12" s="32">
        <f>K18</f>
        <v>-1017.8841745588504</v>
      </c>
      <c r="U12" s="31">
        <f>D18</f>
        <v>-787.24202956532611</v>
      </c>
      <c r="V12" s="30">
        <f>E18</f>
        <v>2352.8184158010881</v>
      </c>
      <c r="W12" s="28">
        <f>D20+H18+B25</f>
        <v>2294.5881168433475</v>
      </c>
      <c r="X12" s="30">
        <f>E20+I18+C25</f>
        <v>-2461.2834828491418</v>
      </c>
      <c r="Y12" s="31">
        <f t="shared" ref="Y12:Z15" si="0">D25</f>
        <v>-376.87118436637962</v>
      </c>
      <c r="Z12" s="32">
        <f t="shared" si="0"/>
        <v>1126.3492416069041</v>
      </c>
      <c r="AA12" s="23"/>
      <c r="AB12" t="e">
        <v>#NUM!</v>
      </c>
      <c r="AC12" t="e">
        <v>#NUM!</v>
      </c>
      <c r="AD12" t="e">
        <v>#NUM!</v>
      </c>
      <c r="AE12" t="e">
        <v>#NUM!</v>
      </c>
      <c r="AF12" t="e">
        <v>#NUM!</v>
      </c>
      <c r="AG12" t="e">
        <v>#NUM!</v>
      </c>
      <c r="AH12" t="e">
        <v>#NUM!</v>
      </c>
      <c r="AI12" t="e">
        <v>#NUM!</v>
      </c>
      <c r="AJ12" t="e">
        <v>#NUM!</v>
      </c>
      <c r="AK12" t="e">
        <v>#NUM!</v>
      </c>
      <c r="AL12" t="e">
        <v>#NUM!</v>
      </c>
      <c r="AM12" t="e">
        <v>#NUM!</v>
      </c>
    </row>
    <row r="13" spans="1:39" x14ac:dyDescent="0.25">
      <c r="A13" t="s">
        <v>47</v>
      </c>
      <c r="B13">
        <f>-B11</f>
        <v>-2587.2875352135989</v>
      </c>
      <c r="C13">
        <f>-C11</f>
        <v>180.92076891867049</v>
      </c>
      <c r="D13">
        <f>B11</f>
        <v>2587.2875352135989</v>
      </c>
      <c r="E13">
        <f>C11</f>
        <v>-180.92076891867049</v>
      </c>
      <c r="G13" t="s">
        <v>49</v>
      </c>
      <c r="H13">
        <f>-H11</f>
        <v>-2022.3105261571523</v>
      </c>
      <c r="I13">
        <f>-I11</f>
        <v>-176.92924516789697</v>
      </c>
      <c r="J13">
        <f>H11</f>
        <v>2022.3105261571523</v>
      </c>
      <c r="K13">
        <f>I11</f>
        <v>176.92924516789697</v>
      </c>
      <c r="N13" s="25" t="s">
        <v>52</v>
      </c>
      <c r="O13" s="29">
        <v>0</v>
      </c>
      <c r="P13" s="29">
        <v>0</v>
      </c>
      <c r="Q13" s="29">
        <v>0</v>
      </c>
      <c r="R13" s="29">
        <v>0</v>
      </c>
      <c r="S13" s="29">
        <f>J19</f>
        <v>-1017.8841745588504</v>
      </c>
      <c r="T13" s="33">
        <f>K19</f>
        <v>-916.50702739955739</v>
      </c>
      <c r="U13" s="32">
        <f>D19</f>
        <v>2352.8184158010881</v>
      </c>
      <c r="V13" s="31">
        <f>E19</f>
        <v>-7031.8330193692718</v>
      </c>
      <c r="W13" s="30">
        <f>D21+H19+B26</f>
        <v>-2461.2834828491418</v>
      </c>
      <c r="X13" s="28">
        <f>E21+I19+C26</f>
        <v>11314.643087956247</v>
      </c>
      <c r="Y13" s="30">
        <f t="shared" si="0"/>
        <v>1126.3492416069041</v>
      </c>
      <c r="Z13" s="31">
        <f t="shared" si="0"/>
        <v>-3366.3030411874183</v>
      </c>
      <c r="AA13" s="23"/>
      <c r="AB13" t="e">
        <v>#NUM!</v>
      </c>
      <c r="AC13" t="e">
        <v>#NUM!</v>
      </c>
      <c r="AD13" t="e">
        <v>#NUM!</v>
      </c>
      <c r="AE13" t="e">
        <v>#NUM!</v>
      </c>
      <c r="AF13" t="e">
        <v>#NUM!</v>
      </c>
      <c r="AG13" t="e">
        <v>#NUM!</v>
      </c>
      <c r="AH13" t="e">
        <v>#NUM!</v>
      </c>
      <c r="AI13" t="e">
        <v>#NUM!</v>
      </c>
      <c r="AJ13" t="e">
        <v>#NUM!</v>
      </c>
      <c r="AK13" t="e">
        <v>#NUM!</v>
      </c>
      <c r="AL13" t="e">
        <v>#NUM!</v>
      </c>
      <c r="AM13" t="e">
        <v>#NUM!</v>
      </c>
    </row>
    <row r="14" spans="1:39" x14ac:dyDescent="0.25">
      <c r="A14" t="s">
        <v>48</v>
      </c>
      <c r="B14">
        <f>-B12</f>
        <v>180.92076891867049</v>
      </c>
      <c r="C14">
        <f>-C12</f>
        <v>-12.651212584851216</v>
      </c>
      <c r="D14">
        <f>B12</f>
        <v>-180.92076891867049</v>
      </c>
      <c r="E14">
        <f>C12</f>
        <v>12.651212584851216</v>
      </c>
      <c r="G14" t="s">
        <v>50</v>
      </c>
      <c r="H14">
        <f>-H12</f>
        <v>-176.92924516789697</v>
      </c>
      <c r="I14">
        <f>-I12</f>
        <v>-15.479303198389811</v>
      </c>
      <c r="J14">
        <f>H12</f>
        <v>176.92924516789697</v>
      </c>
      <c r="K14">
        <f>I12</f>
        <v>15.479303198389811</v>
      </c>
      <c r="N14" s="25" t="s">
        <v>53</v>
      </c>
      <c r="O14" s="29">
        <v>0</v>
      </c>
      <c r="P14" s="29">
        <v>0</v>
      </c>
      <c r="Q14" s="29">
        <v>0</v>
      </c>
      <c r="R14" s="29">
        <v>0</v>
      </c>
      <c r="S14" s="29">
        <v>0</v>
      </c>
      <c r="T14" s="29">
        <v>0</v>
      </c>
      <c r="U14" s="33">
        <v>0</v>
      </c>
      <c r="V14" s="32">
        <v>0</v>
      </c>
      <c r="W14" s="31">
        <f>B27</f>
        <v>-376.87118436637962</v>
      </c>
      <c r="X14" s="30">
        <f>C27</f>
        <v>1126.3492416069041</v>
      </c>
      <c r="Y14" s="28">
        <f t="shared" si="0"/>
        <v>376.87118436637962</v>
      </c>
      <c r="Z14" s="30">
        <f t="shared" si="0"/>
        <v>-1126.3492416069041</v>
      </c>
      <c r="AA14" s="23"/>
      <c r="AB14" t="e">
        <v>#NUM!</v>
      </c>
      <c r="AC14" t="e">
        <v>#NUM!</v>
      </c>
      <c r="AD14" t="e">
        <v>#NUM!</v>
      </c>
      <c r="AE14" t="e">
        <v>#NUM!</v>
      </c>
      <c r="AF14" t="e">
        <v>#NUM!</v>
      </c>
      <c r="AG14" t="e">
        <v>#NUM!</v>
      </c>
      <c r="AH14" t="e">
        <v>#NUM!</v>
      </c>
      <c r="AI14" t="e">
        <v>#NUM!</v>
      </c>
      <c r="AJ14" t="e">
        <v>#NUM!</v>
      </c>
      <c r="AK14" t="e">
        <v>#NUM!</v>
      </c>
      <c r="AL14" t="e">
        <v>#NUM!</v>
      </c>
      <c r="AM14" t="e">
        <v>#NUM!</v>
      </c>
    </row>
    <row r="15" spans="1:39" x14ac:dyDescent="0.25">
      <c r="N15" s="25" t="s">
        <v>54</v>
      </c>
      <c r="O15" s="29">
        <v>0</v>
      </c>
      <c r="P15" s="29">
        <v>0</v>
      </c>
      <c r="Q15" s="29">
        <v>0</v>
      </c>
      <c r="R15" s="29">
        <v>0</v>
      </c>
      <c r="S15" s="29">
        <v>0</v>
      </c>
      <c r="T15" s="29">
        <v>0</v>
      </c>
      <c r="U15" s="29">
        <v>0</v>
      </c>
      <c r="V15" s="33">
        <v>0</v>
      </c>
      <c r="W15" s="32">
        <f>B28</f>
        <v>1126.3492416069041</v>
      </c>
      <c r="X15" s="31">
        <f>C28</f>
        <v>-3366.3030411874183</v>
      </c>
      <c r="Y15" s="30">
        <f t="shared" si="0"/>
        <v>-1126.3492416069041</v>
      </c>
      <c r="Z15" s="28">
        <f t="shared" si="0"/>
        <v>3366.3030411874183</v>
      </c>
      <c r="AA15" s="23"/>
      <c r="AB15" t="e">
        <v>#NUM!</v>
      </c>
      <c r="AC15" t="e">
        <v>#NUM!</v>
      </c>
      <c r="AD15" t="e">
        <v>#NUM!</v>
      </c>
      <c r="AE15" t="e">
        <v>#NUM!</v>
      </c>
      <c r="AF15" t="e">
        <v>#NUM!</v>
      </c>
      <c r="AG15" t="e">
        <v>#NUM!</v>
      </c>
      <c r="AH15" t="e">
        <v>#NUM!</v>
      </c>
      <c r="AI15" t="e">
        <v>#NUM!</v>
      </c>
      <c r="AJ15" t="e">
        <v>#NUM!</v>
      </c>
      <c r="AK15" t="e">
        <v>#NUM!</v>
      </c>
      <c r="AL15" t="e">
        <v>#NUM!</v>
      </c>
      <c r="AM15" t="e">
        <v>#NUM!</v>
      </c>
    </row>
    <row r="16" spans="1:39" x14ac:dyDescent="0.25">
      <c r="B16" t="s">
        <v>29</v>
      </c>
      <c r="H16" t="s">
        <v>30</v>
      </c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</row>
    <row r="17" spans="1:30" x14ac:dyDescent="0.25">
      <c r="B17" t="s">
        <v>49</v>
      </c>
      <c r="C17" t="s">
        <v>50</v>
      </c>
      <c r="D17" t="s">
        <v>51</v>
      </c>
      <c r="E17" t="s">
        <v>52</v>
      </c>
      <c r="H17" t="s">
        <v>51</v>
      </c>
      <c r="I17" t="s">
        <v>52</v>
      </c>
      <c r="J17" t="s">
        <v>47</v>
      </c>
      <c r="K17" t="s">
        <v>48</v>
      </c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</row>
    <row r="18" spans="1:30" x14ac:dyDescent="0.25">
      <c r="A18" t="s">
        <v>49</v>
      </c>
      <c r="B18">
        <f>'Donnée - A'!B31</f>
        <v>787.24202956532611</v>
      </c>
      <c r="C18">
        <f>'Donnée - A'!C31</f>
        <v>-2352.8184158010881</v>
      </c>
      <c r="D18">
        <f>-B18</f>
        <v>-787.24202956532611</v>
      </c>
      <c r="E18">
        <f>-C18</f>
        <v>2352.8184158010881</v>
      </c>
      <c r="G18" t="s">
        <v>51</v>
      </c>
      <c r="H18">
        <f>'Donnée - A'!F31</f>
        <v>1130.4749029116419</v>
      </c>
      <c r="I18">
        <f>'Donnée - A'!G31</f>
        <v>1017.8841745588504</v>
      </c>
      <c r="J18">
        <f>-H18</f>
        <v>-1130.4749029116419</v>
      </c>
      <c r="K18">
        <f>-I18</f>
        <v>-1017.8841745588504</v>
      </c>
    </row>
    <row r="19" spans="1:30" x14ac:dyDescent="0.25">
      <c r="A19" t="s">
        <v>50</v>
      </c>
      <c r="B19">
        <f>'Donnée - A'!B32</f>
        <v>-2352.8184158010881</v>
      </c>
      <c r="C19">
        <f>'Donnée - A'!C32</f>
        <v>7031.8330193692718</v>
      </c>
      <c r="D19">
        <f>-B19</f>
        <v>2352.8184158010881</v>
      </c>
      <c r="E19">
        <f>-C19</f>
        <v>-7031.8330193692718</v>
      </c>
      <c r="G19" t="s">
        <v>52</v>
      </c>
      <c r="H19">
        <f>'Donnée - A'!F32</f>
        <v>1017.8841745588504</v>
      </c>
      <c r="I19">
        <f>'Donnée - A'!G32</f>
        <v>916.50702739955739</v>
      </c>
      <c r="J19">
        <f>-H19</f>
        <v>-1017.8841745588504</v>
      </c>
      <c r="K19">
        <f>-I19</f>
        <v>-916.50702739955739</v>
      </c>
    </row>
    <row r="20" spans="1:30" x14ac:dyDescent="0.25">
      <c r="A20" t="s">
        <v>51</v>
      </c>
      <c r="B20">
        <f>D18</f>
        <v>-787.24202956532611</v>
      </c>
      <c r="C20">
        <f>E18</f>
        <v>2352.8184158010881</v>
      </c>
      <c r="D20">
        <f>B18</f>
        <v>787.24202956532611</v>
      </c>
      <c r="E20">
        <f>C18</f>
        <v>-2352.8184158010881</v>
      </c>
      <c r="G20" t="s">
        <v>47</v>
      </c>
      <c r="H20">
        <f>J18</f>
        <v>-1130.4749029116419</v>
      </c>
      <c r="I20">
        <f>K18</f>
        <v>-1017.8841745588504</v>
      </c>
      <c r="J20">
        <f>H18</f>
        <v>1130.4749029116419</v>
      </c>
      <c r="K20">
        <f>I18</f>
        <v>1017.8841745588504</v>
      </c>
    </row>
    <row r="21" spans="1:30" x14ac:dyDescent="0.25">
      <c r="A21" t="s">
        <v>52</v>
      </c>
      <c r="B21">
        <f>D19</f>
        <v>2352.8184158010881</v>
      </c>
      <c r="C21">
        <f>E19</f>
        <v>-7031.8330193692718</v>
      </c>
      <c r="D21">
        <f>B19</f>
        <v>-2352.8184158010881</v>
      </c>
      <c r="E21">
        <f>C19</f>
        <v>7031.8330193692718</v>
      </c>
      <c r="G21" t="s">
        <v>48</v>
      </c>
      <c r="H21">
        <f>J19</f>
        <v>-1017.8841745588504</v>
      </c>
      <c r="I21">
        <f>K19</f>
        <v>-916.50702739955739</v>
      </c>
      <c r="J21">
        <f>H19</f>
        <v>1017.8841745588504</v>
      </c>
      <c r="K21">
        <f>I19</f>
        <v>916.50702739955739</v>
      </c>
    </row>
    <row r="23" spans="1:30" x14ac:dyDescent="0.25">
      <c r="B23" t="s">
        <v>31</v>
      </c>
      <c r="AB23" s="23"/>
      <c r="AC23" s="23"/>
      <c r="AD23" s="23"/>
    </row>
    <row r="24" spans="1:30" x14ac:dyDescent="0.25">
      <c r="B24" t="s">
        <v>51</v>
      </c>
      <c r="C24" t="s">
        <v>52</v>
      </c>
      <c r="D24" t="s">
        <v>53</v>
      </c>
      <c r="E24" t="s">
        <v>54</v>
      </c>
      <c r="AB24" s="23"/>
      <c r="AC24" s="23"/>
      <c r="AD24" s="23"/>
    </row>
    <row r="25" spans="1:30" x14ac:dyDescent="0.25">
      <c r="A25" t="s">
        <v>51</v>
      </c>
      <c r="B25">
        <f>'Donnée - A'!B35</f>
        <v>376.87118436637962</v>
      </c>
      <c r="C25">
        <f>'Donnée - A'!C35</f>
        <v>-1126.3492416069041</v>
      </c>
      <c r="D25">
        <f>-B25</f>
        <v>-376.87118436637962</v>
      </c>
      <c r="E25">
        <f>-C25</f>
        <v>1126.3492416069041</v>
      </c>
      <c r="I25" t="s">
        <v>71</v>
      </c>
      <c r="J25" t="str">
        <f>'Donnée - A'!L17</f>
        <v>Fx1</v>
      </c>
      <c r="K25" t="str">
        <f>'Donnée - A'!M17</f>
        <v>?</v>
      </c>
      <c r="AB25" s="23"/>
      <c r="AC25" s="23"/>
      <c r="AD25" s="23"/>
    </row>
    <row r="26" spans="1:30" x14ac:dyDescent="0.25">
      <c r="A26" t="s">
        <v>52</v>
      </c>
      <c r="B26">
        <f>'Donnée - A'!B36</f>
        <v>-1126.3492416069041</v>
      </c>
      <c r="C26">
        <f>'Donnée - A'!C36</f>
        <v>3366.3030411874183</v>
      </c>
      <c r="D26">
        <f>-B26</f>
        <v>1126.3492416069041</v>
      </c>
      <c r="E26">
        <f>-C26</f>
        <v>-3366.3030411874183</v>
      </c>
      <c r="J26" t="str">
        <f>'Donnée - A'!L18</f>
        <v>Fy1</v>
      </c>
      <c r="K26" t="str">
        <f>'Donnée - A'!M18</f>
        <v>?</v>
      </c>
    </row>
    <row r="27" spans="1:30" x14ac:dyDescent="0.25">
      <c r="A27" t="s">
        <v>53</v>
      </c>
      <c r="B27">
        <f>D25</f>
        <v>-376.87118436637962</v>
      </c>
      <c r="C27">
        <f>E25</f>
        <v>1126.3492416069041</v>
      </c>
      <c r="D27">
        <f>B25</f>
        <v>376.87118436637962</v>
      </c>
      <c r="E27">
        <f>C25</f>
        <v>-1126.3492416069041</v>
      </c>
      <c r="J27" t="str">
        <f>'Donnée - A'!L19</f>
        <v>Fx2</v>
      </c>
      <c r="K27">
        <f>'Donnée - A'!M19</f>
        <v>831.6467632710378</v>
      </c>
    </row>
    <row r="28" spans="1:30" x14ac:dyDescent="0.25">
      <c r="A28" t="s">
        <v>54</v>
      </c>
      <c r="B28">
        <f>D26</f>
        <v>1126.3492416069041</v>
      </c>
      <c r="C28">
        <f>E26</f>
        <v>-3366.3030411874183</v>
      </c>
      <c r="D28">
        <f>B26</f>
        <v>-1126.3492416069041</v>
      </c>
      <c r="E28">
        <f>C26</f>
        <v>3366.3030411874183</v>
      </c>
      <c r="J28" t="str">
        <f>'Donnée - A'!L20</f>
        <v>Fy2</v>
      </c>
      <c r="K28">
        <f>'Donnée - A'!M20</f>
        <v>-3912.5904029352228</v>
      </c>
    </row>
    <row r="29" spans="1:30" x14ac:dyDescent="0.25">
      <c r="J29" t="str">
        <f>'Donnée - A'!L21</f>
        <v>Fx3</v>
      </c>
      <c r="K29">
        <f>'Donnée - A'!M21</f>
        <v>207.91169081775945</v>
      </c>
    </row>
    <row r="30" spans="1:30" x14ac:dyDescent="0.25">
      <c r="J30" t="str">
        <f>'Donnée - A'!L22</f>
        <v>Fy3</v>
      </c>
      <c r="K30">
        <f>'Donnée - A'!M22</f>
        <v>-978.14760073380569</v>
      </c>
    </row>
    <row r="31" spans="1:30" x14ac:dyDescent="0.25">
      <c r="J31" t="str">
        <f>'Donnée - A'!L23</f>
        <v>Fx4</v>
      </c>
      <c r="K31">
        <f>'Donnée - A'!M23</f>
        <v>253.84372512407367</v>
      </c>
    </row>
    <row r="32" spans="1:30" x14ac:dyDescent="0.25">
      <c r="J32" t="str">
        <f>'Donnée - A'!L24</f>
        <v>Fy4</v>
      </c>
      <c r="K32">
        <f>'Donnée - A'!M24</f>
        <v>-758.65892416495944</v>
      </c>
    </row>
    <row r="33" spans="9:11" x14ac:dyDescent="0.25">
      <c r="J33" t="str">
        <f>'Donnée - A'!L25</f>
        <v>Fx5</v>
      </c>
      <c r="K33">
        <f>'Donnée - A'!M25</f>
        <v>0</v>
      </c>
    </row>
    <row r="34" spans="9:11" x14ac:dyDescent="0.25">
      <c r="J34" t="str">
        <f>'Donnée - A'!L26</f>
        <v>Fy5</v>
      </c>
      <c r="K34">
        <f>'Donnée - A'!M26</f>
        <v>0</v>
      </c>
    </row>
    <row r="35" spans="9:11" x14ac:dyDescent="0.25">
      <c r="J35" t="str">
        <f>'Donnée - A'!L27</f>
        <v>Fx6</v>
      </c>
      <c r="K35" t="str">
        <f>'Donnée - A'!M27</f>
        <v>?</v>
      </c>
    </row>
    <row r="36" spans="9:11" x14ac:dyDescent="0.25">
      <c r="J36" t="str">
        <f>'Donnée - A'!L28</f>
        <v>Fy6</v>
      </c>
      <c r="K36" t="str">
        <f>'Donnée - A'!M28</f>
        <v>?</v>
      </c>
    </row>
    <row r="38" spans="9:11" x14ac:dyDescent="0.25">
      <c r="I38" t="s">
        <v>75</v>
      </c>
      <c r="J38" t="str">
        <f>'Donnée - A'!L30</f>
        <v>u1</v>
      </c>
      <c r="K38">
        <f>'Donnée - A'!M30</f>
        <v>0</v>
      </c>
    </row>
    <row r="39" spans="9:11" x14ac:dyDescent="0.25">
      <c r="J39" t="str">
        <f>'Donnée - A'!L31</f>
        <v>v1</v>
      </c>
      <c r="K39">
        <f>'Donnée - A'!M31</f>
        <v>0</v>
      </c>
    </row>
    <row r="40" spans="9:11" x14ac:dyDescent="0.25">
      <c r="J40" t="str">
        <f>'Donnée - A'!L32</f>
        <v>u2</v>
      </c>
      <c r="K40" t="str">
        <f>'Donnée - A'!M32</f>
        <v>?</v>
      </c>
    </row>
    <row r="41" spans="9:11" x14ac:dyDescent="0.25">
      <c r="J41" t="str">
        <f>'Donnée - A'!L33</f>
        <v>v2</v>
      </c>
      <c r="K41" t="str">
        <f>'Donnée - A'!M33</f>
        <v>?</v>
      </c>
    </row>
    <row r="42" spans="9:11" x14ac:dyDescent="0.25">
      <c r="J42" t="str">
        <f>'Donnée - A'!L34</f>
        <v>u3</v>
      </c>
      <c r="K42" t="str">
        <f>'Donnée - A'!M34</f>
        <v>?</v>
      </c>
    </row>
    <row r="43" spans="9:11" x14ac:dyDescent="0.25">
      <c r="J43" t="str">
        <f>'Donnée - A'!L35</f>
        <v>v3</v>
      </c>
      <c r="K43" t="str">
        <f>'Donnée - A'!M35</f>
        <v>?</v>
      </c>
    </row>
    <row r="44" spans="9:11" x14ac:dyDescent="0.25">
      <c r="J44" t="str">
        <f>'Donnée - A'!L36</f>
        <v>u4</v>
      </c>
      <c r="K44" t="str">
        <f>'Donnée - A'!M36</f>
        <v>?</v>
      </c>
    </row>
    <row r="45" spans="9:11" x14ac:dyDescent="0.25">
      <c r="J45" t="str">
        <f>'Donnée - A'!L37</f>
        <v>v4</v>
      </c>
      <c r="K45" t="str">
        <f>'Donnée - A'!M37</f>
        <v>?</v>
      </c>
    </row>
    <row r="46" spans="9:11" x14ac:dyDescent="0.25">
      <c r="J46" t="str">
        <f>'Donnée - A'!L38</f>
        <v>u5</v>
      </c>
      <c r="K46" t="str">
        <f>'Donnée - A'!M38</f>
        <v>?</v>
      </c>
    </row>
    <row r="47" spans="9:11" x14ac:dyDescent="0.25">
      <c r="J47" t="str">
        <f>'Donnée - A'!L39</f>
        <v>v5</v>
      </c>
      <c r="K47" t="str">
        <f>'Donnée - A'!M39</f>
        <v>?</v>
      </c>
    </row>
    <row r="48" spans="9:11" x14ac:dyDescent="0.25">
      <c r="J48" t="str">
        <f>'Donnée - A'!L40</f>
        <v>u6</v>
      </c>
      <c r="K48">
        <f>'Donnée - A'!M40</f>
        <v>0</v>
      </c>
    </row>
    <row r="49" spans="10:11" x14ac:dyDescent="0.25">
      <c r="J49" t="str">
        <f>'Donnée - A'!L41</f>
        <v>v6</v>
      </c>
      <c r="K49">
        <f>'Donnée - A'!M41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- A</vt:lpstr>
      <vt:lpstr>Mat 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Arte</dc:creator>
  <cp:lastModifiedBy>Arte</cp:lastModifiedBy>
  <dcterms:created xsi:type="dcterms:W3CDTF">2016-03-11T14:51:40Z</dcterms:created>
  <dcterms:modified xsi:type="dcterms:W3CDTF">2016-03-23T08:40:27Z</dcterms:modified>
</cp:coreProperties>
</file>