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2075"/>
  </bookViews>
  <sheets>
    <sheet name="Feuille de joueur 1" sheetId="1" r:id="rId1"/>
    <sheet name="Database Feuille 1" sheetId="2" r:id="rId2"/>
  </sheets>
  <externalReferences>
    <externalReference r:id="rId3"/>
  </externalReferences>
  <definedNames>
    <definedName name="Lart">OFFSET([1]Bases!$A$2,,,COUNTA([1]Bases!$A$2:$A$1000))</definedName>
    <definedName name="Lbases">OFFSET([1]Bases!$A$2,,,COUNTA([1]Bases!$A:$A),COUNTA([1]Bases!$A$1:$C$1))</definedName>
    <definedName name="Lref">OFFSET([1]Bases!$B$2,,,COUNTA([1]Bases!$B$2:$B$1000))</definedName>
    <definedName name="Moyen_de_Paiement">'Database Feuille 1'!$A$2:$A$5</definedName>
    <definedName name="Nom_et_Prenom_client">[1]Facture!$I$8</definedName>
    <definedName name="OUI_NON">'Database Feuille 1'!$A$7:$A$8</definedName>
    <definedName name="REGLT">[1]Bases!$D$2:$D$4</definedName>
    <definedName name="Remise">[1]Facture!$L$34</definedName>
  </definedNames>
  <calcPr calcId="145621"/>
</workbook>
</file>

<file path=xl/calcChain.xml><?xml version="1.0" encoding="utf-8"?>
<calcChain xmlns="http://schemas.openxmlformats.org/spreadsheetml/2006/main">
  <c r="X23" i="2" l="1"/>
  <c r="S23" i="2"/>
  <c r="R23" i="2"/>
  <c r="Q23" i="2"/>
  <c r="P23" i="2"/>
  <c r="O23" i="2"/>
  <c r="W23" i="2" s="1"/>
  <c r="N23" i="2"/>
  <c r="V23" i="2" s="1"/>
  <c r="G23" i="2"/>
  <c r="D23" i="2"/>
  <c r="T23" i="2" s="1"/>
  <c r="X22" i="2"/>
  <c r="U22" i="2"/>
  <c r="S22" i="2"/>
  <c r="R22" i="2" s="1"/>
  <c r="Q22" i="2"/>
  <c r="P22" i="2" s="1"/>
  <c r="O22" i="2"/>
  <c r="W22" i="2" s="1"/>
  <c r="M22" i="2"/>
  <c r="I22" i="2"/>
  <c r="G22" i="2"/>
  <c r="E22" i="2"/>
  <c r="D22" i="2"/>
  <c r="T22" i="2" s="1"/>
  <c r="X21" i="2"/>
  <c r="S21" i="2"/>
  <c r="R21" i="2"/>
  <c r="Q21" i="2"/>
  <c r="P21" i="2"/>
  <c r="O21" i="2"/>
  <c r="W21" i="2" s="1"/>
  <c r="N21" i="2"/>
  <c r="V21" i="2" s="1"/>
  <c r="G21" i="2"/>
  <c r="D21" i="2"/>
  <c r="T21" i="2" s="1"/>
  <c r="X20" i="2"/>
  <c r="U20" i="2"/>
  <c r="S20" i="2"/>
  <c r="R20" i="2" s="1"/>
  <c r="Q20" i="2"/>
  <c r="P20" i="2" s="1"/>
  <c r="O20" i="2"/>
  <c r="W20" i="2" s="1"/>
  <c r="M20" i="2"/>
  <c r="I20" i="2"/>
  <c r="G20" i="2"/>
  <c r="E20" i="2"/>
  <c r="D20" i="2"/>
  <c r="T20" i="2" s="1"/>
  <c r="X19" i="2"/>
  <c r="S19" i="2"/>
  <c r="R19" i="2"/>
  <c r="Q19" i="2"/>
  <c r="P19" i="2"/>
  <c r="O19" i="2"/>
  <c r="W19" i="2" s="1"/>
  <c r="N19" i="2"/>
  <c r="V19" i="2" s="1"/>
  <c r="G19" i="2"/>
  <c r="D19" i="2"/>
  <c r="T19" i="2" s="1"/>
  <c r="X18" i="2"/>
  <c r="U18" i="2"/>
  <c r="S18" i="2"/>
  <c r="R18" i="2" s="1"/>
  <c r="Q18" i="2"/>
  <c r="P18" i="2" s="1"/>
  <c r="O18" i="2"/>
  <c r="W18" i="2" s="1"/>
  <c r="M18" i="2"/>
  <c r="I18" i="2"/>
  <c r="G18" i="2"/>
  <c r="E18" i="2"/>
  <c r="D18" i="2"/>
  <c r="T18" i="2" s="1"/>
  <c r="X17" i="2"/>
  <c r="S17" i="2"/>
  <c r="R17" i="2"/>
  <c r="Q17" i="2"/>
  <c r="P17" i="2"/>
  <c r="O17" i="2"/>
  <c r="W17" i="2" s="1"/>
  <c r="N17" i="2"/>
  <c r="V17" i="2" s="1"/>
  <c r="G17" i="2"/>
  <c r="D17" i="2"/>
  <c r="T17" i="2" s="1"/>
  <c r="X16" i="2"/>
  <c r="U16" i="2"/>
  <c r="S16" i="2"/>
  <c r="R16" i="2" s="1"/>
  <c r="Q16" i="2"/>
  <c r="P16" i="2" s="1"/>
  <c r="O16" i="2"/>
  <c r="N16" i="2" s="1"/>
  <c r="M16" i="2"/>
  <c r="I16" i="2"/>
  <c r="G16" i="2"/>
  <c r="E16" i="2"/>
  <c r="D16" i="2"/>
  <c r="T16" i="2" s="1"/>
  <c r="X15" i="2"/>
  <c r="S15" i="2"/>
  <c r="R15" i="2"/>
  <c r="Q15" i="2"/>
  <c r="P15" i="2"/>
  <c r="O15" i="2"/>
  <c r="W15" i="2" s="1"/>
  <c r="N15" i="2"/>
  <c r="V15" i="2" s="1"/>
  <c r="G15" i="2"/>
  <c r="D15" i="2"/>
  <c r="H15" i="2" s="1"/>
  <c r="X14" i="2"/>
  <c r="U14" i="2"/>
  <c r="S14" i="2"/>
  <c r="R14" i="2" s="1"/>
  <c r="Q14" i="2"/>
  <c r="P14" i="2" s="1"/>
  <c r="O14" i="2"/>
  <c r="N14" i="2" s="1"/>
  <c r="V14" i="2" s="1"/>
  <c r="M14" i="2"/>
  <c r="I14" i="2"/>
  <c r="G14" i="2"/>
  <c r="E14" i="2"/>
  <c r="D14" i="2"/>
  <c r="T14" i="2" s="1"/>
  <c r="X13" i="2"/>
  <c r="V13" i="2"/>
  <c r="S13" i="2"/>
  <c r="R13" i="2"/>
  <c r="Q13" i="2"/>
  <c r="P13" i="2"/>
  <c r="O13" i="2"/>
  <c r="W13" i="2" s="1"/>
  <c r="N13" i="2"/>
  <c r="H13" i="2"/>
  <c r="G13" i="2"/>
  <c r="F13" i="2"/>
  <c r="D13" i="2"/>
  <c r="X12" i="2"/>
  <c r="S12" i="2"/>
  <c r="R12" i="2" s="1"/>
  <c r="Q12" i="2"/>
  <c r="P12" i="2" s="1"/>
  <c r="O12" i="2"/>
  <c r="W12" i="2" s="1"/>
  <c r="N12" i="2"/>
  <c r="V12" i="2" s="1"/>
  <c r="G12" i="2"/>
  <c r="D12" i="2"/>
  <c r="T12" i="2" s="1"/>
  <c r="X11" i="2"/>
  <c r="U11" i="2"/>
  <c r="S11" i="2"/>
  <c r="R11" i="2" s="1"/>
  <c r="Q11" i="2"/>
  <c r="P11" i="2" s="1"/>
  <c r="O11" i="2"/>
  <c r="W11" i="2" s="1"/>
  <c r="M11" i="2"/>
  <c r="I11" i="2"/>
  <c r="G11" i="2"/>
  <c r="E11" i="2"/>
  <c r="D11" i="2"/>
  <c r="T11" i="2" s="1"/>
  <c r="X10" i="2"/>
  <c r="S10" i="2"/>
  <c r="R10" i="2"/>
  <c r="Q10" i="2"/>
  <c r="P10" i="2"/>
  <c r="O10" i="2"/>
  <c r="W10" i="2" s="1"/>
  <c r="N10" i="2"/>
  <c r="V10" i="2" s="1"/>
  <c r="G10" i="2"/>
  <c r="D10" i="2"/>
  <c r="T10" i="2" s="1"/>
  <c r="X9" i="2"/>
  <c r="U9" i="2"/>
  <c r="S9" i="2"/>
  <c r="R9" i="2" s="1"/>
  <c r="Q9" i="2"/>
  <c r="P9" i="2" s="1"/>
  <c r="O9" i="2"/>
  <c r="W9" i="2" s="1"/>
  <c r="M9" i="2"/>
  <c r="I9" i="2"/>
  <c r="G9" i="2"/>
  <c r="E9" i="2"/>
  <c r="D9" i="2"/>
  <c r="T9" i="2" s="1"/>
  <c r="X8" i="2"/>
  <c r="S8" i="2"/>
  <c r="R8" i="2"/>
  <c r="Q8" i="2"/>
  <c r="P8" i="2"/>
  <c r="O8" i="2"/>
  <c r="W8" i="2" s="1"/>
  <c r="N8" i="2"/>
  <c r="V8" i="2" s="1"/>
  <c r="G8" i="2"/>
  <c r="D8" i="2"/>
  <c r="T8" i="2" s="1"/>
  <c r="X7" i="2"/>
  <c r="U7" i="2"/>
  <c r="S7" i="2"/>
  <c r="R7" i="2" s="1"/>
  <c r="Q7" i="2"/>
  <c r="P7" i="2" s="1"/>
  <c r="O7" i="2"/>
  <c r="W7" i="2" s="1"/>
  <c r="M7" i="2"/>
  <c r="I7" i="2"/>
  <c r="G7" i="2"/>
  <c r="E7" i="2"/>
  <c r="D7" i="2"/>
  <c r="T7" i="2" s="1"/>
  <c r="X6" i="2"/>
  <c r="S6" i="2"/>
  <c r="R6" i="2"/>
  <c r="Q6" i="2"/>
  <c r="P6" i="2"/>
  <c r="O6" i="2"/>
  <c r="W6" i="2" s="1"/>
  <c r="N6" i="2"/>
  <c r="V6" i="2" s="1"/>
  <c r="G6" i="2"/>
  <c r="D6" i="2"/>
  <c r="T6" i="2" s="1"/>
  <c r="X5" i="2"/>
  <c r="U5" i="2"/>
  <c r="S5" i="2"/>
  <c r="R5" i="2" s="1"/>
  <c r="Q5" i="2"/>
  <c r="P5" i="2" s="1"/>
  <c r="O5" i="2"/>
  <c r="N5" i="2" s="1"/>
  <c r="M5" i="2"/>
  <c r="I5" i="2"/>
  <c r="G5" i="2"/>
  <c r="E5" i="2"/>
  <c r="D5" i="2"/>
  <c r="T5" i="2" s="1"/>
  <c r="X4" i="2"/>
  <c r="S4" i="2"/>
  <c r="R4" i="2"/>
  <c r="Q4" i="2"/>
  <c r="P4" i="2"/>
  <c r="O4" i="2"/>
  <c r="W4" i="2" s="1"/>
  <c r="N4" i="2"/>
  <c r="V4" i="2" s="1"/>
  <c r="G4" i="2"/>
  <c r="D4" i="2"/>
  <c r="H4" i="2" s="1"/>
  <c r="X3" i="2"/>
  <c r="U3" i="2"/>
  <c r="S3" i="2"/>
  <c r="R3" i="2" s="1"/>
  <c r="Q3" i="2"/>
  <c r="P3" i="2" s="1"/>
  <c r="O3" i="2"/>
  <c r="W3" i="2" s="1"/>
  <c r="M3" i="2"/>
  <c r="I3" i="2"/>
  <c r="G3" i="2"/>
  <c r="E3" i="2"/>
  <c r="D3" i="2"/>
  <c r="T3" i="2" s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1" i="1"/>
  <c r="V5" i="2" l="1"/>
  <c r="F4" i="2"/>
  <c r="J4" i="2"/>
  <c r="T4" i="2"/>
  <c r="W5" i="2"/>
  <c r="F6" i="2"/>
  <c r="F3" i="2"/>
  <c r="H3" i="2"/>
  <c r="J3" i="2"/>
  <c r="N3" i="2"/>
  <c r="V3" i="2" s="1"/>
  <c r="E4" i="2"/>
  <c r="I4" i="2"/>
  <c r="M4" i="2"/>
  <c r="U4" i="2"/>
  <c r="F5" i="2"/>
  <c r="H5" i="2"/>
  <c r="J5" i="2"/>
  <c r="E6" i="2"/>
  <c r="I6" i="2"/>
  <c r="M6" i="2"/>
  <c r="U6" i="2"/>
  <c r="F7" i="2"/>
  <c r="H7" i="2"/>
  <c r="J7" i="2"/>
  <c r="N7" i="2"/>
  <c r="V7" i="2" s="1"/>
  <c r="E8" i="2"/>
  <c r="I8" i="2"/>
  <c r="M8" i="2"/>
  <c r="U8" i="2"/>
  <c r="F9" i="2"/>
  <c r="H9" i="2"/>
  <c r="J9" i="2"/>
  <c r="N9" i="2"/>
  <c r="V9" i="2" s="1"/>
  <c r="E10" i="2"/>
  <c r="I10" i="2"/>
  <c r="M10" i="2"/>
  <c r="U10" i="2"/>
  <c r="F11" i="2"/>
  <c r="H11" i="2"/>
  <c r="J11" i="2"/>
  <c r="N11" i="2"/>
  <c r="V11" i="2" s="1"/>
  <c r="E12" i="2"/>
  <c r="I12" i="2"/>
  <c r="M12" i="2"/>
  <c r="U13" i="2"/>
  <c r="M13" i="2"/>
  <c r="I13" i="2"/>
  <c r="E13" i="2"/>
  <c r="J13" i="2"/>
  <c r="T13" i="2"/>
  <c r="F15" i="2"/>
  <c r="V16" i="2"/>
  <c r="W16" i="2"/>
  <c r="H6" i="2"/>
  <c r="J6" i="2"/>
  <c r="F8" i="2"/>
  <c r="H8" i="2"/>
  <c r="J8" i="2"/>
  <c r="F10" i="2"/>
  <c r="H10" i="2"/>
  <c r="J10" i="2"/>
  <c r="F12" i="2"/>
  <c r="H12" i="2"/>
  <c r="J12" i="2"/>
  <c r="U12" i="2"/>
  <c r="W14" i="2"/>
  <c r="U15" i="2"/>
  <c r="M15" i="2"/>
  <c r="I15" i="2"/>
  <c r="E15" i="2"/>
  <c r="J15" i="2"/>
  <c r="T15" i="2"/>
  <c r="F14" i="2"/>
  <c r="H14" i="2"/>
  <c r="J14" i="2"/>
  <c r="F16" i="2"/>
  <c r="H16" i="2"/>
  <c r="J16" i="2"/>
  <c r="E17" i="2"/>
  <c r="I17" i="2"/>
  <c r="M17" i="2"/>
  <c r="U17" i="2"/>
  <c r="F18" i="2"/>
  <c r="H18" i="2"/>
  <c r="J18" i="2"/>
  <c r="N18" i="2"/>
  <c r="V18" i="2" s="1"/>
  <c r="E19" i="2"/>
  <c r="I19" i="2"/>
  <c r="M19" i="2"/>
  <c r="U19" i="2"/>
  <c r="F20" i="2"/>
  <c r="H20" i="2"/>
  <c r="J20" i="2"/>
  <c r="N20" i="2"/>
  <c r="V20" i="2" s="1"/>
  <c r="E21" i="2"/>
  <c r="I21" i="2"/>
  <c r="M21" i="2"/>
  <c r="U21" i="2"/>
  <c r="F22" i="2"/>
  <c r="H22" i="2"/>
  <c r="J22" i="2"/>
  <c r="N22" i="2"/>
  <c r="V22" i="2" s="1"/>
  <c r="E23" i="2"/>
  <c r="I23" i="2"/>
  <c r="M23" i="2"/>
  <c r="U23" i="2"/>
  <c r="F17" i="2"/>
  <c r="H17" i="2"/>
  <c r="J17" i="2"/>
  <c r="F19" i="2"/>
  <c r="H19" i="2"/>
  <c r="J19" i="2"/>
  <c r="F21" i="2"/>
  <c r="H21" i="2"/>
  <c r="J21" i="2"/>
  <c r="F23" i="2"/>
  <c r="H23" i="2"/>
  <c r="J23" i="2"/>
  <c r="L21" i="2" l="1"/>
  <c r="K21" i="2"/>
  <c r="K22" i="2"/>
  <c r="L22" i="2"/>
  <c r="K20" i="2"/>
  <c r="L20" i="2"/>
  <c r="K18" i="2"/>
  <c r="L18" i="2"/>
  <c r="L14" i="2"/>
  <c r="K14" i="2"/>
  <c r="L23" i="2"/>
  <c r="K23" i="2"/>
  <c r="L19" i="2"/>
  <c r="K19" i="2"/>
  <c r="L16" i="2"/>
  <c r="K16" i="2"/>
  <c r="L12" i="2"/>
  <c r="K12" i="2"/>
  <c r="L8" i="2"/>
  <c r="K8" i="2"/>
  <c r="K11" i="2"/>
  <c r="L11" i="2"/>
  <c r="K9" i="2"/>
  <c r="L9" i="2"/>
  <c r="K7" i="2"/>
  <c r="L7" i="2"/>
  <c r="L17" i="2"/>
  <c r="K17" i="2"/>
  <c r="K15" i="2"/>
  <c r="L15" i="2"/>
  <c r="L10" i="2"/>
  <c r="K10" i="2"/>
  <c r="K6" i="2"/>
  <c r="L6" i="2"/>
  <c r="K13" i="2"/>
  <c r="L13" i="2"/>
  <c r="L5" i="2"/>
  <c r="K5" i="2"/>
  <c r="K3" i="2"/>
  <c r="L3" i="2"/>
  <c r="L4" i="2"/>
  <c r="K4" i="2"/>
</calcChain>
</file>

<file path=xl/sharedStrings.xml><?xml version="1.0" encoding="utf-8"?>
<sst xmlns="http://schemas.openxmlformats.org/spreadsheetml/2006/main" count="65" uniqueCount="36">
  <si>
    <t>Nom / Prénom</t>
  </si>
  <si>
    <t>Adresse</t>
  </si>
  <si>
    <t>Code postal</t>
  </si>
  <si>
    <t>Ville</t>
  </si>
  <si>
    <t>Adresse mail</t>
  </si>
  <si>
    <t>Téléphone</t>
  </si>
  <si>
    <t>Combinaison Futur Marié</t>
  </si>
  <si>
    <t>Forfaits</t>
  </si>
  <si>
    <t>Billes de forfaits Acquises</t>
  </si>
  <si>
    <t>Billes Supp Acquises</t>
  </si>
  <si>
    <t>Billes Offertes</t>
  </si>
  <si>
    <t>Boissons</t>
  </si>
  <si>
    <t>Montant Total</t>
  </si>
  <si>
    <t>Moyen de Paiement</t>
  </si>
  <si>
    <t>100/Enf Indiv/Enf Anniv</t>
  </si>
  <si>
    <t>Futur   Marié</t>
  </si>
  <si>
    <t>+100</t>
  </si>
  <si>
    <t>Billes Supp</t>
  </si>
  <si>
    <t>Vente de la Combi</t>
  </si>
  <si>
    <t>Bille Marié</t>
  </si>
  <si>
    <t>Boisson</t>
  </si>
  <si>
    <t>Total Hors Boisson</t>
  </si>
  <si>
    <t>Total Boisson</t>
  </si>
  <si>
    <t>Espèces</t>
  </si>
  <si>
    <t>Fofait</t>
  </si>
  <si>
    <t>Prix HT</t>
  </si>
  <si>
    <t>Prix TTC</t>
  </si>
  <si>
    <t>Quantité</t>
  </si>
  <si>
    <t>OUI_NON</t>
  </si>
  <si>
    <t>HT</t>
  </si>
  <si>
    <t>TTC</t>
  </si>
  <si>
    <t>Chèque</t>
  </si>
  <si>
    <t/>
  </si>
  <si>
    <t>CB</t>
  </si>
  <si>
    <t>Virement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</si>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</sst>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E4E4E"/>
      <name val="Arial Unicode M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12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6" fontId="0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 shrinkToFit="1"/>
    </xf>
    <xf numFmtId="6" fontId="0" fillId="0" borderId="8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8" fontId="0" fillId="0" borderId="10" xfId="0" applyNumberForma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6" fontId="0" fillId="0" borderId="14" xfId="0" applyNumberFormat="1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6" fillId="3" borderId="24" xfId="1" applyFill="1" applyBorder="1" applyAlignment="1">
      <alignment horizontal="center" vertical="center"/>
    </xf>
    <xf numFmtId="49" fontId="0" fillId="3" borderId="25" xfId="0" applyNumberForma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49" fontId="0" fillId="3" borderId="33" xfId="0" applyNumberForma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49" fontId="0" fillId="3" borderId="40" xfId="0" applyNumberForma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14" fontId="0" fillId="0" borderId="0" xfId="0" applyNumberFormat="1"/>
    <xf numFmtId="0" fontId="0" fillId="0" borderId="44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5" xfId="0" applyBorder="1"/>
    <xf numFmtId="0" fontId="0" fillId="0" borderId="2" xfId="0" applyBorder="1"/>
    <xf numFmtId="0" fontId="0" fillId="0" borderId="4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7" xfId="0" applyBorder="1"/>
    <xf numFmtId="0" fontId="0" fillId="0" borderId="23" xfId="0" applyBorder="1"/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0" fillId="0" borderId="34" xfId="0" applyBorder="1" applyAlignment="1">
      <alignment horizontal="center" vertical="center"/>
    </xf>
    <xf numFmtId="0" fontId="0" fillId="0" borderId="48" xfId="0" applyBorder="1"/>
    <xf numFmtId="0" fontId="0" fillId="0" borderId="31" xfId="0" applyBorder="1"/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5" xfId="0" applyBorder="1"/>
    <xf numFmtId="0" fontId="0" fillId="0" borderId="30" xfId="0" applyBorder="1"/>
    <xf numFmtId="0" fontId="0" fillId="0" borderId="34" xfId="0" applyBorder="1"/>
    <xf numFmtId="0" fontId="0" fillId="0" borderId="41" xfId="0" applyBorder="1" applyAlignment="1">
      <alignment horizontal="center" vertical="center"/>
    </xf>
    <xf numFmtId="0" fontId="0" fillId="0" borderId="49" xfId="0" applyBorder="1"/>
    <xf numFmtId="0" fontId="0" fillId="0" borderId="38" xfId="0" applyBorder="1"/>
    <xf numFmtId="0" fontId="0" fillId="0" borderId="4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2" xfId="0" applyBorder="1"/>
    <xf numFmtId="0" fontId="0" fillId="0" borderId="37" xfId="0" applyBorder="1"/>
    <xf numFmtId="0" fontId="0" fillId="0" borderId="41" xfId="0" applyBorder="1"/>
  </cellXfs>
  <cellStyles count="3">
    <cellStyle name="Euro" xfId="2"/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152400</xdr:colOff>
      <xdr:row>1</xdr:row>
      <xdr:rowOff>9527</xdr:rowOff>
    </xdr:from>
    <xdr:to>
      <xdr:col>29</xdr:col>
      <xdr:colOff>676275</xdr:colOff>
      <xdr:row>2</xdr:row>
      <xdr:rowOff>161926</xdr:rowOff>
    </xdr:to>
    <xdr:sp macro="[1]!Mise_A_Jour_Base_Client" textlink="">
      <xdr:nvSpPr>
        <xdr:cNvPr id="2" name="Rectangle à coins arrondis 1"/>
        <xdr:cNvSpPr/>
      </xdr:nvSpPr>
      <xdr:spPr bwMode="auto">
        <a:xfrm>
          <a:off x="17602200" y="209552"/>
          <a:ext cx="3571875" cy="523874"/>
        </a:xfrm>
        <a:prstGeom prst="roundRect">
          <a:avLst/>
        </a:prstGeom>
        <a:gradFill flip="none" rotWithShape="1"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400" b="1">
              <a:ln>
                <a:noFill/>
              </a:ln>
              <a:solidFill>
                <a:srgbClr val="FF0000"/>
              </a:solidFill>
            </a:rPr>
            <a:t>Mise</a:t>
          </a:r>
          <a:r>
            <a:rPr lang="fr-FR" sz="2400" b="1">
              <a:solidFill>
                <a:srgbClr val="FF0000"/>
              </a:solidFill>
            </a:rPr>
            <a:t> à jour Base Clients</a:t>
          </a:r>
        </a:p>
      </xdr:txBody>
    </xdr:sp>
    <xdr:clientData/>
  </xdr:twoCellAnchor>
  <xdr:twoCellAnchor>
    <xdr:from>
      <xdr:col>25</xdr:col>
      <xdr:colOff>57151</xdr:colOff>
      <xdr:row>4</xdr:row>
      <xdr:rowOff>28579</xdr:rowOff>
    </xdr:from>
    <xdr:to>
      <xdr:col>25</xdr:col>
      <xdr:colOff>419100</xdr:colOff>
      <xdr:row>4</xdr:row>
      <xdr:rowOff>152401</xdr:rowOff>
    </xdr:to>
    <xdr:sp macro="[1]!Validation_Paiement_1" textlink="">
      <xdr:nvSpPr>
        <xdr:cNvPr id="3" name="Rectangle à coins arrondis 2"/>
        <xdr:cNvSpPr/>
      </xdr:nvSpPr>
      <xdr:spPr bwMode="auto">
        <a:xfrm>
          <a:off x="17506951" y="1019179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57151</xdr:colOff>
      <xdr:row>5</xdr:row>
      <xdr:rowOff>38104</xdr:rowOff>
    </xdr:from>
    <xdr:to>
      <xdr:col>25</xdr:col>
      <xdr:colOff>419100</xdr:colOff>
      <xdr:row>5</xdr:row>
      <xdr:rowOff>161926</xdr:rowOff>
    </xdr:to>
    <xdr:sp macro="[1]!Validation_Paiement_2" textlink="">
      <xdr:nvSpPr>
        <xdr:cNvPr id="4" name="Rectangle à coins arrondis 3"/>
        <xdr:cNvSpPr/>
      </xdr:nvSpPr>
      <xdr:spPr bwMode="auto">
        <a:xfrm>
          <a:off x="17506951" y="1219204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6</xdr:row>
      <xdr:rowOff>28575</xdr:rowOff>
    </xdr:from>
    <xdr:to>
      <xdr:col>25</xdr:col>
      <xdr:colOff>419099</xdr:colOff>
      <xdr:row>6</xdr:row>
      <xdr:rowOff>152397</xdr:rowOff>
    </xdr:to>
    <xdr:sp macro="[1]!Validation_Paiement_3" textlink="">
      <xdr:nvSpPr>
        <xdr:cNvPr id="5" name="Rectangle à coins arrondis 4"/>
        <xdr:cNvSpPr/>
      </xdr:nvSpPr>
      <xdr:spPr bwMode="auto">
        <a:xfrm>
          <a:off x="17506950" y="140017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7</xdr:row>
      <xdr:rowOff>19050</xdr:rowOff>
    </xdr:from>
    <xdr:to>
      <xdr:col>25</xdr:col>
      <xdr:colOff>419099</xdr:colOff>
      <xdr:row>7</xdr:row>
      <xdr:rowOff>142872</xdr:rowOff>
    </xdr:to>
    <xdr:sp macro="[1]!Validation_Paiement_4" textlink="">
      <xdr:nvSpPr>
        <xdr:cNvPr id="6" name="Rectangle à coins arrondis 5"/>
        <xdr:cNvSpPr/>
      </xdr:nvSpPr>
      <xdr:spPr bwMode="auto">
        <a:xfrm>
          <a:off x="17506950" y="158115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8</xdr:row>
      <xdr:rowOff>28575</xdr:rowOff>
    </xdr:from>
    <xdr:to>
      <xdr:col>25</xdr:col>
      <xdr:colOff>419099</xdr:colOff>
      <xdr:row>8</xdr:row>
      <xdr:rowOff>152397</xdr:rowOff>
    </xdr:to>
    <xdr:sp macro="[1]!Validation_Paiement_5" textlink="">
      <xdr:nvSpPr>
        <xdr:cNvPr id="7" name="Rectangle à coins arrondis 6"/>
        <xdr:cNvSpPr/>
      </xdr:nvSpPr>
      <xdr:spPr bwMode="auto">
        <a:xfrm>
          <a:off x="17506950" y="178117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9</xdr:row>
      <xdr:rowOff>19050</xdr:rowOff>
    </xdr:from>
    <xdr:to>
      <xdr:col>25</xdr:col>
      <xdr:colOff>419099</xdr:colOff>
      <xdr:row>9</xdr:row>
      <xdr:rowOff>142872</xdr:rowOff>
    </xdr:to>
    <xdr:sp macro="[1]!Validation_Paiement_6" textlink="">
      <xdr:nvSpPr>
        <xdr:cNvPr id="8" name="Rectangle à coins arrondis 7"/>
        <xdr:cNvSpPr/>
      </xdr:nvSpPr>
      <xdr:spPr bwMode="auto">
        <a:xfrm>
          <a:off x="17506950" y="196215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66675</xdr:colOff>
      <xdr:row>10</xdr:row>
      <xdr:rowOff>19050</xdr:rowOff>
    </xdr:from>
    <xdr:to>
      <xdr:col>25</xdr:col>
      <xdr:colOff>428624</xdr:colOff>
      <xdr:row>10</xdr:row>
      <xdr:rowOff>142872</xdr:rowOff>
    </xdr:to>
    <xdr:sp macro="[1]!Validation_Paiement_7" textlink="">
      <xdr:nvSpPr>
        <xdr:cNvPr id="9" name="Rectangle à coins arrondis 8"/>
        <xdr:cNvSpPr/>
      </xdr:nvSpPr>
      <xdr:spPr bwMode="auto">
        <a:xfrm>
          <a:off x="17516475" y="215265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11</xdr:row>
      <xdr:rowOff>28575</xdr:rowOff>
    </xdr:from>
    <xdr:to>
      <xdr:col>25</xdr:col>
      <xdr:colOff>419099</xdr:colOff>
      <xdr:row>11</xdr:row>
      <xdr:rowOff>152397</xdr:rowOff>
    </xdr:to>
    <xdr:sp macro="[1]!Validation_Paiement_8" textlink="">
      <xdr:nvSpPr>
        <xdr:cNvPr id="10" name="Rectangle à coins arrondis 9"/>
        <xdr:cNvSpPr/>
      </xdr:nvSpPr>
      <xdr:spPr bwMode="auto">
        <a:xfrm>
          <a:off x="17506950" y="235267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12</xdr:row>
      <xdr:rowOff>38100</xdr:rowOff>
    </xdr:from>
    <xdr:to>
      <xdr:col>25</xdr:col>
      <xdr:colOff>419099</xdr:colOff>
      <xdr:row>12</xdr:row>
      <xdr:rowOff>161922</xdr:rowOff>
    </xdr:to>
    <xdr:sp macro="[1]!Validation_Paiement_9" textlink="">
      <xdr:nvSpPr>
        <xdr:cNvPr id="11" name="Rectangle à coins arrondis 10"/>
        <xdr:cNvSpPr/>
      </xdr:nvSpPr>
      <xdr:spPr bwMode="auto">
        <a:xfrm>
          <a:off x="17506950" y="25527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13</xdr:row>
      <xdr:rowOff>38100</xdr:rowOff>
    </xdr:from>
    <xdr:to>
      <xdr:col>25</xdr:col>
      <xdr:colOff>419099</xdr:colOff>
      <xdr:row>13</xdr:row>
      <xdr:rowOff>161922</xdr:rowOff>
    </xdr:to>
    <xdr:sp macro="[1]!Validation_Paiement_10" textlink="">
      <xdr:nvSpPr>
        <xdr:cNvPr id="12" name="Rectangle à coins arrondis 11"/>
        <xdr:cNvSpPr/>
      </xdr:nvSpPr>
      <xdr:spPr bwMode="auto">
        <a:xfrm>
          <a:off x="17506950" y="27432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14</xdr:row>
      <xdr:rowOff>38100</xdr:rowOff>
    </xdr:from>
    <xdr:to>
      <xdr:col>25</xdr:col>
      <xdr:colOff>419099</xdr:colOff>
      <xdr:row>14</xdr:row>
      <xdr:rowOff>161922</xdr:rowOff>
    </xdr:to>
    <xdr:sp macro="[1]!Validation_Paiement_11" textlink="">
      <xdr:nvSpPr>
        <xdr:cNvPr id="13" name="Rectangle à coins arrondis 12"/>
        <xdr:cNvSpPr/>
      </xdr:nvSpPr>
      <xdr:spPr bwMode="auto">
        <a:xfrm>
          <a:off x="17506950" y="29337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15</xdr:row>
      <xdr:rowOff>47625</xdr:rowOff>
    </xdr:from>
    <xdr:to>
      <xdr:col>25</xdr:col>
      <xdr:colOff>419099</xdr:colOff>
      <xdr:row>15</xdr:row>
      <xdr:rowOff>171447</xdr:rowOff>
    </xdr:to>
    <xdr:sp macro="[1]!Validation_Paiement_12" textlink="">
      <xdr:nvSpPr>
        <xdr:cNvPr id="14" name="Rectangle à coins arrondis 13"/>
        <xdr:cNvSpPr/>
      </xdr:nvSpPr>
      <xdr:spPr bwMode="auto">
        <a:xfrm>
          <a:off x="17506950" y="313372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66675</xdr:colOff>
      <xdr:row>16</xdr:row>
      <xdr:rowOff>47625</xdr:rowOff>
    </xdr:from>
    <xdr:to>
      <xdr:col>25</xdr:col>
      <xdr:colOff>428624</xdr:colOff>
      <xdr:row>16</xdr:row>
      <xdr:rowOff>171447</xdr:rowOff>
    </xdr:to>
    <xdr:sp macro="[1]!Validation_Paiement_13" textlink="">
      <xdr:nvSpPr>
        <xdr:cNvPr id="15" name="Rectangle à coins arrondis 14"/>
        <xdr:cNvSpPr/>
      </xdr:nvSpPr>
      <xdr:spPr bwMode="auto">
        <a:xfrm>
          <a:off x="17516475" y="332422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17</xdr:row>
      <xdr:rowOff>38100</xdr:rowOff>
    </xdr:from>
    <xdr:to>
      <xdr:col>25</xdr:col>
      <xdr:colOff>419099</xdr:colOff>
      <xdr:row>17</xdr:row>
      <xdr:rowOff>161922</xdr:rowOff>
    </xdr:to>
    <xdr:sp macro="[1]!Validation_Paiement_14" textlink="">
      <xdr:nvSpPr>
        <xdr:cNvPr id="16" name="Rectangle à coins arrondis 15"/>
        <xdr:cNvSpPr/>
      </xdr:nvSpPr>
      <xdr:spPr bwMode="auto">
        <a:xfrm>
          <a:off x="17506950" y="35052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18</xdr:row>
      <xdr:rowOff>38100</xdr:rowOff>
    </xdr:from>
    <xdr:to>
      <xdr:col>25</xdr:col>
      <xdr:colOff>419099</xdr:colOff>
      <xdr:row>18</xdr:row>
      <xdr:rowOff>161922</xdr:rowOff>
    </xdr:to>
    <xdr:sp macro="[1]!Validation_Paiement_15" textlink="">
      <xdr:nvSpPr>
        <xdr:cNvPr id="17" name="Rectangle à coins arrondis 16"/>
        <xdr:cNvSpPr/>
      </xdr:nvSpPr>
      <xdr:spPr bwMode="auto">
        <a:xfrm>
          <a:off x="17506950" y="36957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19</xdr:row>
      <xdr:rowOff>38100</xdr:rowOff>
    </xdr:from>
    <xdr:to>
      <xdr:col>25</xdr:col>
      <xdr:colOff>419099</xdr:colOff>
      <xdr:row>19</xdr:row>
      <xdr:rowOff>161922</xdr:rowOff>
    </xdr:to>
    <xdr:sp macro="[1]!Validation_Paiement_16" textlink="">
      <xdr:nvSpPr>
        <xdr:cNvPr id="18" name="Rectangle à coins arrondis 17"/>
        <xdr:cNvSpPr/>
      </xdr:nvSpPr>
      <xdr:spPr bwMode="auto">
        <a:xfrm>
          <a:off x="17506950" y="38862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20</xdr:row>
      <xdr:rowOff>28575</xdr:rowOff>
    </xdr:from>
    <xdr:to>
      <xdr:col>25</xdr:col>
      <xdr:colOff>419099</xdr:colOff>
      <xdr:row>20</xdr:row>
      <xdr:rowOff>152397</xdr:rowOff>
    </xdr:to>
    <xdr:sp macro="[1]!Validation_Paiement_17" textlink="">
      <xdr:nvSpPr>
        <xdr:cNvPr id="19" name="Rectangle à coins arrondis 18"/>
        <xdr:cNvSpPr/>
      </xdr:nvSpPr>
      <xdr:spPr bwMode="auto">
        <a:xfrm>
          <a:off x="17506950" y="406717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21</xdr:row>
      <xdr:rowOff>38100</xdr:rowOff>
    </xdr:from>
    <xdr:to>
      <xdr:col>25</xdr:col>
      <xdr:colOff>419099</xdr:colOff>
      <xdr:row>21</xdr:row>
      <xdr:rowOff>161922</xdr:rowOff>
    </xdr:to>
    <xdr:sp macro="[1]!Validation_Paiement_18" textlink="">
      <xdr:nvSpPr>
        <xdr:cNvPr id="20" name="Rectangle à coins arrondis 19"/>
        <xdr:cNvSpPr/>
      </xdr:nvSpPr>
      <xdr:spPr bwMode="auto">
        <a:xfrm>
          <a:off x="17506950" y="42672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22</xdr:row>
      <xdr:rowOff>38100</xdr:rowOff>
    </xdr:from>
    <xdr:to>
      <xdr:col>25</xdr:col>
      <xdr:colOff>419099</xdr:colOff>
      <xdr:row>22</xdr:row>
      <xdr:rowOff>161922</xdr:rowOff>
    </xdr:to>
    <xdr:sp macro="[1]!Validation_Paiement_19" textlink="">
      <xdr:nvSpPr>
        <xdr:cNvPr id="21" name="Rectangle à coins arrondis 20"/>
        <xdr:cNvSpPr/>
      </xdr:nvSpPr>
      <xdr:spPr bwMode="auto">
        <a:xfrm>
          <a:off x="17506950" y="44577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23</xdr:row>
      <xdr:rowOff>28575</xdr:rowOff>
    </xdr:from>
    <xdr:to>
      <xdr:col>25</xdr:col>
      <xdr:colOff>419099</xdr:colOff>
      <xdr:row>23</xdr:row>
      <xdr:rowOff>152397</xdr:rowOff>
    </xdr:to>
    <xdr:sp macro="[1]!Validation_Paiement_20" textlink="">
      <xdr:nvSpPr>
        <xdr:cNvPr id="22" name="Rectangle à coins arrondis 21"/>
        <xdr:cNvSpPr/>
      </xdr:nvSpPr>
      <xdr:spPr bwMode="auto">
        <a:xfrm>
          <a:off x="17506950" y="4638675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57150</xdr:colOff>
      <xdr:row>24</xdr:row>
      <xdr:rowOff>38100</xdr:rowOff>
    </xdr:from>
    <xdr:to>
      <xdr:col>25</xdr:col>
      <xdr:colOff>419099</xdr:colOff>
      <xdr:row>24</xdr:row>
      <xdr:rowOff>161922</xdr:rowOff>
    </xdr:to>
    <xdr:sp macro="[1]!Validation_Paiement_21" textlink="">
      <xdr:nvSpPr>
        <xdr:cNvPr id="23" name="Rectangle à coins arrondis 22"/>
        <xdr:cNvSpPr/>
      </xdr:nvSpPr>
      <xdr:spPr bwMode="auto">
        <a:xfrm>
          <a:off x="17506950" y="4838700"/>
          <a:ext cx="361949" cy="123822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path path="shape">
            <a:fillToRect l="50000" t="50000" r="50000" b="50000"/>
          </a:path>
          <a:tileRect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OK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6569</xdr:colOff>
      <xdr:row>4</xdr:row>
      <xdr:rowOff>39414</xdr:rowOff>
    </xdr:from>
    <xdr:to>
      <xdr:col>26</xdr:col>
      <xdr:colOff>368518</xdr:colOff>
      <xdr:row>4</xdr:row>
      <xdr:rowOff>163236</xdr:rowOff>
    </xdr:to>
    <xdr:sp macro="[1]!Reset_1" textlink="">
      <xdr:nvSpPr>
        <xdr:cNvPr id="24" name="Rectangle à coins arrondis 23"/>
        <xdr:cNvSpPr/>
      </xdr:nvSpPr>
      <xdr:spPr bwMode="auto">
        <a:xfrm>
          <a:off x="18218369" y="10300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7881</xdr:colOff>
      <xdr:row>5</xdr:row>
      <xdr:rowOff>40728</xdr:rowOff>
    </xdr:from>
    <xdr:to>
      <xdr:col>26</xdr:col>
      <xdr:colOff>369830</xdr:colOff>
      <xdr:row>5</xdr:row>
      <xdr:rowOff>164550</xdr:rowOff>
    </xdr:to>
    <xdr:sp macro="[1]!Reset_2" textlink="">
      <xdr:nvSpPr>
        <xdr:cNvPr id="25" name="Rectangle à coins arrondis 24"/>
        <xdr:cNvSpPr/>
      </xdr:nvSpPr>
      <xdr:spPr bwMode="auto">
        <a:xfrm>
          <a:off x="18219681" y="1221828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6</xdr:row>
      <xdr:rowOff>39414</xdr:rowOff>
    </xdr:from>
    <xdr:to>
      <xdr:col>26</xdr:col>
      <xdr:colOff>361949</xdr:colOff>
      <xdr:row>6</xdr:row>
      <xdr:rowOff>163236</xdr:rowOff>
    </xdr:to>
    <xdr:sp macro="[1]!Reset_3" textlink="">
      <xdr:nvSpPr>
        <xdr:cNvPr id="26" name="Rectangle à coins arrondis 25"/>
        <xdr:cNvSpPr/>
      </xdr:nvSpPr>
      <xdr:spPr bwMode="auto">
        <a:xfrm>
          <a:off x="18211800" y="14110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6571</xdr:colOff>
      <xdr:row>7</xdr:row>
      <xdr:rowOff>45983</xdr:rowOff>
    </xdr:from>
    <xdr:to>
      <xdr:col>26</xdr:col>
      <xdr:colOff>368520</xdr:colOff>
      <xdr:row>7</xdr:row>
      <xdr:rowOff>169805</xdr:rowOff>
    </xdr:to>
    <xdr:sp macro="[1]!Reset_4" textlink="">
      <xdr:nvSpPr>
        <xdr:cNvPr id="27" name="Rectangle à coins arrondis 26"/>
        <xdr:cNvSpPr/>
      </xdr:nvSpPr>
      <xdr:spPr bwMode="auto">
        <a:xfrm>
          <a:off x="18218371" y="1608083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6569</xdr:colOff>
      <xdr:row>8</xdr:row>
      <xdr:rowOff>39414</xdr:rowOff>
    </xdr:from>
    <xdr:to>
      <xdr:col>26</xdr:col>
      <xdr:colOff>368518</xdr:colOff>
      <xdr:row>8</xdr:row>
      <xdr:rowOff>163236</xdr:rowOff>
    </xdr:to>
    <xdr:sp macro="[1]!Reset_5" textlink="">
      <xdr:nvSpPr>
        <xdr:cNvPr id="28" name="Rectangle à coins arrondis 27"/>
        <xdr:cNvSpPr/>
      </xdr:nvSpPr>
      <xdr:spPr bwMode="auto">
        <a:xfrm>
          <a:off x="18218369" y="17920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6569</xdr:colOff>
      <xdr:row>9</xdr:row>
      <xdr:rowOff>39414</xdr:rowOff>
    </xdr:from>
    <xdr:to>
      <xdr:col>26</xdr:col>
      <xdr:colOff>368518</xdr:colOff>
      <xdr:row>9</xdr:row>
      <xdr:rowOff>163236</xdr:rowOff>
    </xdr:to>
    <xdr:sp macro="[1]!Reset_6" textlink="">
      <xdr:nvSpPr>
        <xdr:cNvPr id="29" name="Rectangle à coins arrondis 28"/>
        <xdr:cNvSpPr/>
      </xdr:nvSpPr>
      <xdr:spPr bwMode="auto">
        <a:xfrm>
          <a:off x="18218369" y="19825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6569</xdr:colOff>
      <xdr:row>10</xdr:row>
      <xdr:rowOff>39414</xdr:rowOff>
    </xdr:from>
    <xdr:to>
      <xdr:col>26</xdr:col>
      <xdr:colOff>368518</xdr:colOff>
      <xdr:row>10</xdr:row>
      <xdr:rowOff>163236</xdr:rowOff>
    </xdr:to>
    <xdr:sp macro="[1]!Reset_7" textlink="">
      <xdr:nvSpPr>
        <xdr:cNvPr id="30" name="Rectangle à coins arrondis 29"/>
        <xdr:cNvSpPr/>
      </xdr:nvSpPr>
      <xdr:spPr bwMode="auto">
        <a:xfrm>
          <a:off x="18218369" y="21730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11</xdr:row>
      <xdr:rowOff>39414</xdr:rowOff>
    </xdr:from>
    <xdr:to>
      <xdr:col>26</xdr:col>
      <xdr:colOff>361949</xdr:colOff>
      <xdr:row>11</xdr:row>
      <xdr:rowOff>163236</xdr:rowOff>
    </xdr:to>
    <xdr:sp macro="[1]!Reset_8" textlink="">
      <xdr:nvSpPr>
        <xdr:cNvPr id="31" name="Rectangle à coins arrondis 30"/>
        <xdr:cNvSpPr/>
      </xdr:nvSpPr>
      <xdr:spPr bwMode="auto">
        <a:xfrm>
          <a:off x="18211800" y="23635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12</xdr:row>
      <xdr:rowOff>32845</xdr:rowOff>
    </xdr:from>
    <xdr:to>
      <xdr:col>26</xdr:col>
      <xdr:colOff>361949</xdr:colOff>
      <xdr:row>12</xdr:row>
      <xdr:rowOff>156667</xdr:rowOff>
    </xdr:to>
    <xdr:sp macro="[1]!Reset_9" textlink="">
      <xdr:nvSpPr>
        <xdr:cNvPr id="32" name="Rectangle à coins arrondis 31"/>
        <xdr:cNvSpPr/>
      </xdr:nvSpPr>
      <xdr:spPr bwMode="auto">
        <a:xfrm>
          <a:off x="18211800" y="2547445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5443</xdr:colOff>
      <xdr:row>13</xdr:row>
      <xdr:rowOff>38100</xdr:rowOff>
    </xdr:from>
    <xdr:to>
      <xdr:col>26</xdr:col>
      <xdr:colOff>367392</xdr:colOff>
      <xdr:row>13</xdr:row>
      <xdr:rowOff>161922</xdr:rowOff>
    </xdr:to>
    <xdr:sp macro="[1]!Reset_10" textlink="">
      <xdr:nvSpPr>
        <xdr:cNvPr id="33" name="Rectangle à coins arrondis 32"/>
        <xdr:cNvSpPr/>
      </xdr:nvSpPr>
      <xdr:spPr bwMode="auto">
        <a:xfrm>
          <a:off x="18217243" y="27432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5443</xdr:colOff>
      <xdr:row>14</xdr:row>
      <xdr:rowOff>38100</xdr:rowOff>
    </xdr:from>
    <xdr:to>
      <xdr:col>26</xdr:col>
      <xdr:colOff>367392</xdr:colOff>
      <xdr:row>14</xdr:row>
      <xdr:rowOff>161922</xdr:rowOff>
    </xdr:to>
    <xdr:sp macro="[1]!Reset_11" textlink="">
      <xdr:nvSpPr>
        <xdr:cNvPr id="34" name="Rectangle à coins arrondis 33"/>
        <xdr:cNvSpPr/>
      </xdr:nvSpPr>
      <xdr:spPr bwMode="auto">
        <a:xfrm>
          <a:off x="18217243" y="29337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1</xdr:colOff>
      <xdr:row>15</xdr:row>
      <xdr:rowOff>38100</xdr:rowOff>
    </xdr:from>
    <xdr:to>
      <xdr:col>26</xdr:col>
      <xdr:colOff>361950</xdr:colOff>
      <xdr:row>15</xdr:row>
      <xdr:rowOff>161922</xdr:rowOff>
    </xdr:to>
    <xdr:sp macro="[1]!Reset_12" textlink="">
      <xdr:nvSpPr>
        <xdr:cNvPr id="35" name="Rectangle à coins arrondis 34"/>
        <xdr:cNvSpPr/>
      </xdr:nvSpPr>
      <xdr:spPr bwMode="auto">
        <a:xfrm>
          <a:off x="18211801" y="31242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5444</xdr:colOff>
      <xdr:row>16</xdr:row>
      <xdr:rowOff>38100</xdr:rowOff>
    </xdr:from>
    <xdr:to>
      <xdr:col>26</xdr:col>
      <xdr:colOff>367393</xdr:colOff>
      <xdr:row>16</xdr:row>
      <xdr:rowOff>161922</xdr:rowOff>
    </xdr:to>
    <xdr:sp macro="[1]!Reset_13" textlink="">
      <xdr:nvSpPr>
        <xdr:cNvPr id="36" name="Rectangle à coins arrondis 35"/>
        <xdr:cNvSpPr/>
      </xdr:nvSpPr>
      <xdr:spPr bwMode="auto">
        <a:xfrm>
          <a:off x="18217244" y="33147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5444</xdr:colOff>
      <xdr:row>17</xdr:row>
      <xdr:rowOff>38100</xdr:rowOff>
    </xdr:from>
    <xdr:to>
      <xdr:col>26</xdr:col>
      <xdr:colOff>367393</xdr:colOff>
      <xdr:row>17</xdr:row>
      <xdr:rowOff>161922</xdr:rowOff>
    </xdr:to>
    <xdr:sp macro="[1]!Reset_14" textlink="">
      <xdr:nvSpPr>
        <xdr:cNvPr id="37" name="Rectangle à coins arrondis 36"/>
        <xdr:cNvSpPr/>
      </xdr:nvSpPr>
      <xdr:spPr bwMode="auto">
        <a:xfrm>
          <a:off x="18217244" y="35052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1</xdr:colOff>
      <xdr:row>18</xdr:row>
      <xdr:rowOff>43543</xdr:rowOff>
    </xdr:from>
    <xdr:to>
      <xdr:col>26</xdr:col>
      <xdr:colOff>361950</xdr:colOff>
      <xdr:row>18</xdr:row>
      <xdr:rowOff>167365</xdr:rowOff>
    </xdr:to>
    <xdr:sp macro="[1]!Reset_15" textlink="">
      <xdr:nvSpPr>
        <xdr:cNvPr id="38" name="Rectangle à coins arrondis 37"/>
        <xdr:cNvSpPr/>
      </xdr:nvSpPr>
      <xdr:spPr bwMode="auto">
        <a:xfrm>
          <a:off x="18211801" y="3701143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19</xdr:row>
      <xdr:rowOff>27214</xdr:rowOff>
    </xdr:from>
    <xdr:to>
      <xdr:col>26</xdr:col>
      <xdr:colOff>361949</xdr:colOff>
      <xdr:row>19</xdr:row>
      <xdr:rowOff>151036</xdr:rowOff>
    </xdr:to>
    <xdr:sp macro="[1]!Reset_16" textlink="">
      <xdr:nvSpPr>
        <xdr:cNvPr id="39" name="Rectangle à coins arrondis 38"/>
        <xdr:cNvSpPr/>
      </xdr:nvSpPr>
      <xdr:spPr bwMode="auto">
        <a:xfrm>
          <a:off x="18211800" y="3875314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10885</xdr:colOff>
      <xdr:row>20</xdr:row>
      <xdr:rowOff>32657</xdr:rowOff>
    </xdr:from>
    <xdr:to>
      <xdr:col>26</xdr:col>
      <xdr:colOff>372834</xdr:colOff>
      <xdr:row>20</xdr:row>
      <xdr:rowOff>156479</xdr:rowOff>
    </xdr:to>
    <xdr:sp macro="[1]!Reset_17" textlink="">
      <xdr:nvSpPr>
        <xdr:cNvPr id="40" name="Rectangle à coins arrondis 39"/>
        <xdr:cNvSpPr/>
      </xdr:nvSpPr>
      <xdr:spPr bwMode="auto">
        <a:xfrm>
          <a:off x="18222685" y="4071257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21</xdr:row>
      <xdr:rowOff>32657</xdr:rowOff>
    </xdr:from>
    <xdr:to>
      <xdr:col>26</xdr:col>
      <xdr:colOff>361949</xdr:colOff>
      <xdr:row>21</xdr:row>
      <xdr:rowOff>156479</xdr:rowOff>
    </xdr:to>
    <xdr:sp macro="[1]!Reset_18" textlink="">
      <xdr:nvSpPr>
        <xdr:cNvPr id="41" name="Rectangle à coins arrondis 40"/>
        <xdr:cNvSpPr/>
      </xdr:nvSpPr>
      <xdr:spPr bwMode="auto">
        <a:xfrm>
          <a:off x="18211800" y="4261757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5443</xdr:colOff>
      <xdr:row>22</xdr:row>
      <xdr:rowOff>38100</xdr:rowOff>
    </xdr:from>
    <xdr:to>
      <xdr:col>26</xdr:col>
      <xdr:colOff>367392</xdr:colOff>
      <xdr:row>22</xdr:row>
      <xdr:rowOff>161922</xdr:rowOff>
    </xdr:to>
    <xdr:sp macro="[1]!Reset_19" textlink="">
      <xdr:nvSpPr>
        <xdr:cNvPr id="42" name="Rectangle à coins arrondis 41"/>
        <xdr:cNvSpPr/>
      </xdr:nvSpPr>
      <xdr:spPr bwMode="auto">
        <a:xfrm>
          <a:off x="18217243" y="44577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762000</xdr:colOff>
      <xdr:row>23</xdr:row>
      <xdr:rowOff>38100</xdr:rowOff>
    </xdr:from>
    <xdr:to>
      <xdr:col>26</xdr:col>
      <xdr:colOff>361949</xdr:colOff>
      <xdr:row>23</xdr:row>
      <xdr:rowOff>161922</xdr:rowOff>
    </xdr:to>
    <xdr:sp macro="[1]!Reset_20" textlink="">
      <xdr:nvSpPr>
        <xdr:cNvPr id="43" name="Rectangle à coins arrondis 42"/>
        <xdr:cNvSpPr/>
      </xdr:nvSpPr>
      <xdr:spPr bwMode="auto">
        <a:xfrm>
          <a:off x="18211800" y="4648200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756557</xdr:colOff>
      <xdr:row>24</xdr:row>
      <xdr:rowOff>43543</xdr:rowOff>
    </xdr:from>
    <xdr:to>
      <xdr:col>26</xdr:col>
      <xdr:colOff>356506</xdr:colOff>
      <xdr:row>24</xdr:row>
      <xdr:rowOff>167365</xdr:rowOff>
    </xdr:to>
    <xdr:sp macro="[1]!Reset_21" textlink="">
      <xdr:nvSpPr>
        <xdr:cNvPr id="44" name="Rectangle à coins arrondis 43"/>
        <xdr:cNvSpPr/>
      </xdr:nvSpPr>
      <xdr:spPr bwMode="auto">
        <a:xfrm>
          <a:off x="18206357" y="4844143"/>
          <a:ext cx="361949" cy="12382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575582</xdr:colOff>
      <xdr:row>4</xdr:row>
      <xdr:rowOff>5443</xdr:rowOff>
    </xdr:from>
    <xdr:to>
      <xdr:col>30</xdr:col>
      <xdr:colOff>38100</xdr:colOff>
      <xdr:row>6</xdr:row>
      <xdr:rowOff>47625</xdr:rowOff>
    </xdr:to>
    <xdr:sp macro="[1]!Reset_Total" textlink="">
      <xdr:nvSpPr>
        <xdr:cNvPr id="45" name="Rectangle à coins arrondis 44"/>
        <xdr:cNvSpPr/>
      </xdr:nvSpPr>
      <xdr:spPr bwMode="auto">
        <a:xfrm>
          <a:off x="19549382" y="996043"/>
          <a:ext cx="1748518" cy="423182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Reset</a:t>
          </a:r>
          <a:r>
            <a:rPr lang="fr-FR" sz="1050" b="1" baseline="0">
              <a:ln>
                <a:noFill/>
              </a:ln>
              <a:solidFill>
                <a:srgbClr val="FF0000"/>
              </a:solidFill>
            </a:rPr>
            <a:t> TOTAL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585107</xdr:colOff>
      <xdr:row>7</xdr:row>
      <xdr:rowOff>5443</xdr:rowOff>
    </xdr:from>
    <xdr:to>
      <xdr:col>30</xdr:col>
      <xdr:colOff>47625</xdr:colOff>
      <xdr:row>9</xdr:row>
      <xdr:rowOff>47625</xdr:rowOff>
    </xdr:to>
    <xdr:sp macro="[1]!Validation_de_la_Feuille_1" textlink="">
      <xdr:nvSpPr>
        <xdr:cNvPr id="46" name="Rectangle à coins arrondis 45"/>
        <xdr:cNvSpPr/>
      </xdr:nvSpPr>
      <xdr:spPr bwMode="auto">
        <a:xfrm>
          <a:off x="19558907" y="1567543"/>
          <a:ext cx="1748518" cy="423182"/>
        </a:xfrm>
        <a:prstGeom prst="roundRect">
          <a:avLst/>
        </a:prstGeom>
        <a:solidFill>
          <a:srgbClr val="0070C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>
              <a:ln>
                <a:noFill/>
              </a:ln>
              <a:solidFill>
                <a:srgbClr val="FFFF00"/>
              </a:solidFill>
            </a:rPr>
            <a:t>Validation</a:t>
          </a:r>
          <a:r>
            <a:rPr lang="fr-FR" sz="1200" b="1" baseline="0">
              <a:ln>
                <a:noFill/>
              </a:ln>
              <a:solidFill>
                <a:srgbClr val="FFFF00"/>
              </a:solidFill>
            </a:rPr>
            <a:t> de La Feuille</a:t>
          </a:r>
          <a:endParaRPr lang="fr-FR" sz="1200" b="1">
            <a:solidFill>
              <a:srgbClr val="FFFF00"/>
            </a:solidFill>
          </a:endParaRPr>
        </a:p>
      </xdr:txBody>
    </xdr:sp>
    <xdr:clientData/>
  </xdr:twoCellAnchor>
  <xdr:twoCellAnchor>
    <xdr:from>
      <xdr:col>27</xdr:col>
      <xdr:colOff>1</xdr:colOff>
      <xdr:row>4</xdr:row>
      <xdr:rowOff>28579</xdr:rowOff>
    </xdr:from>
    <xdr:to>
      <xdr:col>27</xdr:col>
      <xdr:colOff>438150</xdr:colOff>
      <xdr:row>4</xdr:row>
      <xdr:rowOff>161925</xdr:rowOff>
    </xdr:to>
    <xdr:sp macro="[1]!Enregistrer_1" textlink="">
      <xdr:nvSpPr>
        <xdr:cNvPr id="47" name="Rectangle à coins arrondis 46"/>
        <xdr:cNvSpPr/>
      </xdr:nvSpPr>
      <xdr:spPr bwMode="auto">
        <a:xfrm>
          <a:off x="18973801" y="1019179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0</xdr:colOff>
      <xdr:row>12</xdr:row>
      <xdr:rowOff>123826</xdr:rowOff>
    </xdr:from>
    <xdr:to>
      <xdr:col>29</xdr:col>
      <xdr:colOff>528201</xdr:colOff>
      <xdr:row>14</xdr:row>
      <xdr:rowOff>85726</xdr:rowOff>
    </xdr:to>
    <xdr:sp macro="[1]!Effacer" textlink="">
      <xdr:nvSpPr>
        <xdr:cNvPr id="48" name="Rectangle 47"/>
        <xdr:cNvSpPr/>
      </xdr:nvSpPr>
      <xdr:spPr>
        <a:xfrm>
          <a:off x="19735800" y="2638426"/>
          <a:ext cx="1290201" cy="342900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</a:p>
      </xdr:txBody>
    </xdr:sp>
    <xdr:clientData/>
  </xdr:twoCellAnchor>
  <xdr:twoCellAnchor>
    <xdr:from>
      <xdr:col>28</xdr:col>
      <xdr:colOff>19051</xdr:colOff>
      <xdr:row>10</xdr:row>
      <xdr:rowOff>85725</xdr:rowOff>
    </xdr:from>
    <xdr:to>
      <xdr:col>29</xdr:col>
      <xdr:colOff>514351</xdr:colOff>
      <xdr:row>12</xdr:row>
      <xdr:rowOff>66675</xdr:rowOff>
    </xdr:to>
    <xdr:sp macro="[1]!Ticket" textlink="">
      <xdr:nvSpPr>
        <xdr:cNvPr id="49" name="Rectangle 48"/>
        <xdr:cNvSpPr/>
      </xdr:nvSpPr>
      <xdr:spPr>
        <a:xfrm>
          <a:off x="19754851" y="2219325"/>
          <a:ext cx="1257300" cy="36195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Faire Ticket de Caisse Manuellement</a:t>
          </a:r>
        </a:p>
      </xdr:txBody>
    </xdr:sp>
    <xdr:clientData/>
  </xdr:twoCellAnchor>
  <xdr:twoCellAnchor>
    <xdr:from>
      <xdr:col>27</xdr:col>
      <xdr:colOff>1</xdr:colOff>
      <xdr:row>5</xdr:row>
      <xdr:rowOff>34021</xdr:rowOff>
    </xdr:from>
    <xdr:to>
      <xdr:col>27</xdr:col>
      <xdr:colOff>438150</xdr:colOff>
      <xdr:row>5</xdr:row>
      <xdr:rowOff>167367</xdr:rowOff>
    </xdr:to>
    <xdr:sp macro="[1]!Enregistrer_1" textlink="">
      <xdr:nvSpPr>
        <xdr:cNvPr id="50" name="Rectangle à coins arrondis 49"/>
        <xdr:cNvSpPr/>
      </xdr:nvSpPr>
      <xdr:spPr bwMode="auto">
        <a:xfrm>
          <a:off x="18973801" y="1215121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5443</xdr:colOff>
      <xdr:row>6</xdr:row>
      <xdr:rowOff>28578</xdr:rowOff>
    </xdr:from>
    <xdr:to>
      <xdr:col>27</xdr:col>
      <xdr:colOff>443592</xdr:colOff>
      <xdr:row>6</xdr:row>
      <xdr:rowOff>161924</xdr:rowOff>
    </xdr:to>
    <xdr:sp macro="[1]!Enregistrer_1" textlink="">
      <xdr:nvSpPr>
        <xdr:cNvPr id="51" name="Rectangle à coins arrondis 50"/>
        <xdr:cNvSpPr/>
      </xdr:nvSpPr>
      <xdr:spPr bwMode="auto">
        <a:xfrm>
          <a:off x="18979243" y="1400178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756557</xdr:colOff>
      <xdr:row>7</xdr:row>
      <xdr:rowOff>28578</xdr:rowOff>
    </xdr:from>
    <xdr:to>
      <xdr:col>27</xdr:col>
      <xdr:colOff>432706</xdr:colOff>
      <xdr:row>7</xdr:row>
      <xdr:rowOff>161924</xdr:rowOff>
    </xdr:to>
    <xdr:sp macro="[1]!Enregistrer_1" textlink="">
      <xdr:nvSpPr>
        <xdr:cNvPr id="52" name="Rectangle à coins arrondis 51"/>
        <xdr:cNvSpPr/>
      </xdr:nvSpPr>
      <xdr:spPr bwMode="auto">
        <a:xfrm>
          <a:off x="18968357" y="1590678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8</xdr:row>
      <xdr:rowOff>28578</xdr:rowOff>
    </xdr:from>
    <xdr:to>
      <xdr:col>27</xdr:col>
      <xdr:colOff>438149</xdr:colOff>
      <xdr:row>8</xdr:row>
      <xdr:rowOff>161924</xdr:rowOff>
    </xdr:to>
    <xdr:sp macro="[1]!Enregistrer_1" textlink="">
      <xdr:nvSpPr>
        <xdr:cNvPr id="53" name="Rectangle à coins arrondis 52"/>
        <xdr:cNvSpPr/>
      </xdr:nvSpPr>
      <xdr:spPr bwMode="auto">
        <a:xfrm>
          <a:off x="18973800" y="1781178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9</xdr:row>
      <xdr:rowOff>38100</xdr:rowOff>
    </xdr:from>
    <xdr:to>
      <xdr:col>27</xdr:col>
      <xdr:colOff>438149</xdr:colOff>
      <xdr:row>9</xdr:row>
      <xdr:rowOff>171446</xdr:rowOff>
    </xdr:to>
    <xdr:sp macro="[1]!Enregistrer_1" textlink="">
      <xdr:nvSpPr>
        <xdr:cNvPr id="54" name="Rectangle à coins arrondis 53"/>
        <xdr:cNvSpPr/>
      </xdr:nvSpPr>
      <xdr:spPr bwMode="auto">
        <a:xfrm>
          <a:off x="18973800" y="1981200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10</xdr:row>
      <xdr:rowOff>38100</xdr:rowOff>
    </xdr:from>
    <xdr:to>
      <xdr:col>27</xdr:col>
      <xdr:colOff>438149</xdr:colOff>
      <xdr:row>10</xdr:row>
      <xdr:rowOff>171446</xdr:rowOff>
    </xdr:to>
    <xdr:sp macro="[1]!Enregistrer_1" textlink="">
      <xdr:nvSpPr>
        <xdr:cNvPr id="55" name="Rectangle à coins arrondis 54"/>
        <xdr:cNvSpPr/>
      </xdr:nvSpPr>
      <xdr:spPr bwMode="auto">
        <a:xfrm>
          <a:off x="18973800" y="2171700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11</xdr:row>
      <xdr:rowOff>38100</xdr:rowOff>
    </xdr:from>
    <xdr:to>
      <xdr:col>27</xdr:col>
      <xdr:colOff>438149</xdr:colOff>
      <xdr:row>11</xdr:row>
      <xdr:rowOff>171446</xdr:rowOff>
    </xdr:to>
    <xdr:sp macro="[1]!Enregistrer_1" textlink="">
      <xdr:nvSpPr>
        <xdr:cNvPr id="56" name="Rectangle à coins arrondis 55"/>
        <xdr:cNvSpPr/>
      </xdr:nvSpPr>
      <xdr:spPr bwMode="auto">
        <a:xfrm>
          <a:off x="18973800" y="2362200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12</xdr:row>
      <xdr:rowOff>38100</xdr:rowOff>
    </xdr:from>
    <xdr:to>
      <xdr:col>27</xdr:col>
      <xdr:colOff>438149</xdr:colOff>
      <xdr:row>12</xdr:row>
      <xdr:rowOff>171446</xdr:rowOff>
    </xdr:to>
    <xdr:sp macro="[1]!Enregistrer_1" textlink="">
      <xdr:nvSpPr>
        <xdr:cNvPr id="57" name="Rectangle à coins arrondis 56"/>
        <xdr:cNvSpPr/>
      </xdr:nvSpPr>
      <xdr:spPr bwMode="auto">
        <a:xfrm>
          <a:off x="18973800" y="2552700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13</xdr:row>
      <xdr:rowOff>38100</xdr:rowOff>
    </xdr:from>
    <xdr:to>
      <xdr:col>27</xdr:col>
      <xdr:colOff>438149</xdr:colOff>
      <xdr:row>13</xdr:row>
      <xdr:rowOff>171446</xdr:rowOff>
    </xdr:to>
    <xdr:sp macro="[1]!Enregistrer_1" textlink="">
      <xdr:nvSpPr>
        <xdr:cNvPr id="58" name="Rectangle à coins arrondis 57"/>
        <xdr:cNvSpPr/>
      </xdr:nvSpPr>
      <xdr:spPr bwMode="auto">
        <a:xfrm>
          <a:off x="18973800" y="2743200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14</xdr:row>
      <xdr:rowOff>32657</xdr:rowOff>
    </xdr:from>
    <xdr:to>
      <xdr:col>27</xdr:col>
      <xdr:colOff>438149</xdr:colOff>
      <xdr:row>14</xdr:row>
      <xdr:rowOff>166003</xdr:rowOff>
    </xdr:to>
    <xdr:sp macro="[1]!Enregistrer_1" textlink="">
      <xdr:nvSpPr>
        <xdr:cNvPr id="59" name="Rectangle à coins arrondis 58"/>
        <xdr:cNvSpPr/>
      </xdr:nvSpPr>
      <xdr:spPr bwMode="auto">
        <a:xfrm>
          <a:off x="18973800" y="29282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15</xdr:row>
      <xdr:rowOff>32657</xdr:rowOff>
    </xdr:from>
    <xdr:to>
      <xdr:col>27</xdr:col>
      <xdr:colOff>438149</xdr:colOff>
      <xdr:row>15</xdr:row>
      <xdr:rowOff>166003</xdr:rowOff>
    </xdr:to>
    <xdr:sp macro="[1]!Enregistrer_1" textlink="">
      <xdr:nvSpPr>
        <xdr:cNvPr id="60" name="Rectangle à coins arrondis 59"/>
        <xdr:cNvSpPr/>
      </xdr:nvSpPr>
      <xdr:spPr bwMode="auto">
        <a:xfrm>
          <a:off x="18973800" y="31187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16</xdr:row>
      <xdr:rowOff>32657</xdr:rowOff>
    </xdr:from>
    <xdr:to>
      <xdr:col>27</xdr:col>
      <xdr:colOff>438149</xdr:colOff>
      <xdr:row>16</xdr:row>
      <xdr:rowOff>166003</xdr:rowOff>
    </xdr:to>
    <xdr:sp macro="[1]!Enregistrer_1" textlink="">
      <xdr:nvSpPr>
        <xdr:cNvPr id="61" name="Rectangle à coins arrondis 60"/>
        <xdr:cNvSpPr/>
      </xdr:nvSpPr>
      <xdr:spPr bwMode="auto">
        <a:xfrm>
          <a:off x="18973800" y="33092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17</xdr:row>
      <xdr:rowOff>32657</xdr:rowOff>
    </xdr:from>
    <xdr:to>
      <xdr:col>27</xdr:col>
      <xdr:colOff>438149</xdr:colOff>
      <xdr:row>17</xdr:row>
      <xdr:rowOff>166003</xdr:rowOff>
    </xdr:to>
    <xdr:sp macro="[1]!Enregistrer_1" textlink="">
      <xdr:nvSpPr>
        <xdr:cNvPr id="62" name="Rectangle à coins arrondis 61"/>
        <xdr:cNvSpPr/>
      </xdr:nvSpPr>
      <xdr:spPr bwMode="auto">
        <a:xfrm>
          <a:off x="18973800" y="34997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18</xdr:row>
      <xdr:rowOff>32657</xdr:rowOff>
    </xdr:from>
    <xdr:to>
      <xdr:col>27</xdr:col>
      <xdr:colOff>438149</xdr:colOff>
      <xdr:row>18</xdr:row>
      <xdr:rowOff>166003</xdr:rowOff>
    </xdr:to>
    <xdr:sp macro="[1]!Enregistrer_1" textlink="">
      <xdr:nvSpPr>
        <xdr:cNvPr id="63" name="Rectangle à coins arrondis 62"/>
        <xdr:cNvSpPr/>
      </xdr:nvSpPr>
      <xdr:spPr bwMode="auto">
        <a:xfrm>
          <a:off x="18973800" y="36902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19</xdr:row>
      <xdr:rowOff>32657</xdr:rowOff>
    </xdr:from>
    <xdr:to>
      <xdr:col>27</xdr:col>
      <xdr:colOff>438149</xdr:colOff>
      <xdr:row>19</xdr:row>
      <xdr:rowOff>166003</xdr:rowOff>
    </xdr:to>
    <xdr:sp macro="[1]!Enregistrer_1" textlink="">
      <xdr:nvSpPr>
        <xdr:cNvPr id="64" name="Rectangle à coins arrondis 63"/>
        <xdr:cNvSpPr/>
      </xdr:nvSpPr>
      <xdr:spPr bwMode="auto">
        <a:xfrm>
          <a:off x="18973800" y="38807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20</xdr:row>
      <xdr:rowOff>32657</xdr:rowOff>
    </xdr:from>
    <xdr:to>
      <xdr:col>27</xdr:col>
      <xdr:colOff>438149</xdr:colOff>
      <xdr:row>20</xdr:row>
      <xdr:rowOff>166003</xdr:rowOff>
    </xdr:to>
    <xdr:sp macro="[1]!Enregistrer_1" textlink="">
      <xdr:nvSpPr>
        <xdr:cNvPr id="65" name="Rectangle à coins arrondis 64"/>
        <xdr:cNvSpPr/>
      </xdr:nvSpPr>
      <xdr:spPr bwMode="auto">
        <a:xfrm>
          <a:off x="18973800" y="4071257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5443</xdr:colOff>
      <xdr:row>21</xdr:row>
      <xdr:rowOff>38099</xdr:rowOff>
    </xdr:from>
    <xdr:to>
      <xdr:col>27</xdr:col>
      <xdr:colOff>443592</xdr:colOff>
      <xdr:row>21</xdr:row>
      <xdr:rowOff>171445</xdr:rowOff>
    </xdr:to>
    <xdr:sp macro="[1]!Enregistrer_1" textlink="">
      <xdr:nvSpPr>
        <xdr:cNvPr id="66" name="Rectangle à coins arrondis 65"/>
        <xdr:cNvSpPr/>
      </xdr:nvSpPr>
      <xdr:spPr bwMode="auto">
        <a:xfrm>
          <a:off x="18979243" y="4267199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5443</xdr:colOff>
      <xdr:row>22</xdr:row>
      <xdr:rowOff>32656</xdr:rowOff>
    </xdr:from>
    <xdr:to>
      <xdr:col>27</xdr:col>
      <xdr:colOff>443592</xdr:colOff>
      <xdr:row>22</xdr:row>
      <xdr:rowOff>166002</xdr:rowOff>
    </xdr:to>
    <xdr:sp macro="[1]!Enregistrer_1" textlink="">
      <xdr:nvSpPr>
        <xdr:cNvPr id="67" name="Rectangle à coins arrondis 66"/>
        <xdr:cNvSpPr/>
      </xdr:nvSpPr>
      <xdr:spPr bwMode="auto">
        <a:xfrm>
          <a:off x="18979243" y="4452256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0</xdr:colOff>
      <xdr:row>23</xdr:row>
      <xdr:rowOff>32656</xdr:rowOff>
    </xdr:from>
    <xdr:to>
      <xdr:col>27</xdr:col>
      <xdr:colOff>438149</xdr:colOff>
      <xdr:row>23</xdr:row>
      <xdr:rowOff>166002</xdr:rowOff>
    </xdr:to>
    <xdr:sp macro="[1]!Enregistrer_1" textlink="">
      <xdr:nvSpPr>
        <xdr:cNvPr id="68" name="Rectangle à coins arrondis 67"/>
        <xdr:cNvSpPr/>
      </xdr:nvSpPr>
      <xdr:spPr bwMode="auto">
        <a:xfrm>
          <a:off x="18973800" y="4642756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27</xdr:col>
      <xdr:colOff>5443</xdr:colOff>
      <xdr:row>24</xdr:row>
      <xdr:rowOff>43542</xdr:rowOff>
    </xdr:from>
    <xdr:to>
      <xdr:col>27</xdr:col>
      <xdr:colOff>443592</xdr:colOff>
      <xdr:row>24</xdr:row>
      <xdr:rowOff>176888</xdr:rowOff>
    </xdr:to>
    <xdr:sp macro="[1]!Enregistrer_1" textlink="">
      <xdr:nvSpPr>
        <xdr:cNvPr id="69" name="Rectangle à coins arrondis 68"/>
        <xdr:cNvSpPr/>
      </xdr:nvSpPr>
      <xdr:spPr bwMode="auto">
        <a:xfrm>
          <a:off x="18979243" y="4844142"/>
          <a:ext cx="438149" cy="133346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ln>
                <a:noFill/>
              </a:ln>
              <a:solidFill>
                <a:srgbClr val="FF0000"/>
              </a:solidFill>
            </a:rPr>
            <a:t>Ticket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30</xdr:col>
      <xdr:colOff>112058</xdr:colOff>
      <xdr:row>1</xdr:row>
      <xdr:rowOff>22412</xdr:rowOff>
    </xdr:from>
    <xdr:to>
      <xdr:col>32</xdr:col>
      <xdr:colOff>633111</xdr:colOff>
      <xdr:row>2</xdr:row>
      <xdr:rowOff>186018</xdr:rowOff>
    </xdr:to>
    <xdr:sp macro="[1]!Accueil" textlink="">
      <xdr:nvSpPr>
        <xdr:cNvPr id="70" name="Rectangle à coins arrondis 69"/>
        <xdr:cNvSpPr/>
      </xdr:nvSpPr>
      <xdr:spPr bwMode="auto">
        <a:xfrm>
          <a:off x="21371858" y="222437"/>
          <a:ext cx="2045053" cy="535081"/>
        </a:xfrm>
        <a:prstGeom prst="roundRect">
          <a:avLst/>
        </a:prstGeom>
        <a:solidFill>
          <a:schemeClr val="accent4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triangl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400" b="1">
              <a:solidFill>
                <a:schemeClr val="bg1"/>
              </a:solidFill>
            </a:rPr>
            <a:t>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Paintball%20gi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Feuille de joueur 1"/>
      <sheetName val="Ticket"/>
      <sheetName val="Sorties"/>
      <sheetName val="Encaissements"/>
      <sheetName val="Bases"/>
      <sheetName val="Database Feuille 1"/>
      <sheetName val="Database"/>
      <sheetName val="Facture"/>
      <sheetName val="Fiche Client"/>
      <sheetName val="Base Donnée Client"/>
      <sheetName val="DataMail"/>
      <sheetName val="Gestion Stok Bille"/>
      <sheetName val="Chiffre d'affaire"/>
    </sheetNames>
    <definedNames>
      <definedName name="Accueil"/>
      <definedName name="Effacer"/>
      <definedName name="Enregistrer_1"/>
      <definedName name="Mise_A_Jour_Base_Client"/>
      <definedName name="Reset_1"/>
      <definedName name="Reset_10"/>
      <definedName name="Reset_11"/>
      <definedName name="Reset_12"/>
      <definedName name="Reset_13"/>
      <definedName name="Reset_14"/>
      <definedName name="Reset_15"/>
      <definedName name="Reset_16"/>
      <definedName name="Reset_17"/>
      <definedName name="Reset_18"/>
      <definedName name="Reset_19"/>
      <definedName name="Reset_2"/>
      <definedName name="Reset_20"/>
      <definedName name="Reset_21"/>
      <definedName name="Reset_3"/>
      <definedName name="Reset_4"/>
      <definedName name="Reset_5"/>
      <definedName name="Reset_6"/>
      <definedName name="Reset_7"/>
      <definedName name="Reset_8"/>
      <definedName name="Reset_9"/>
      <definedName name="Reset_Total"/>
      <definedName name="Ticket"/>
      <definedName name="Validation_de_la_Feuille_1"/>
      <definedName name="Validation_Paiement_1"/>
      <definedName name="Validation_Paiement_10"/>
      <definedName name="Validation_Paiement_11"/>
      <definedName name="Validation_Paiement_12"/>
      <definedName name="Validation_Paiement_13"/>
      <definedName name="Validation_Paiement_14"/>
      <definedName name="Validation_Paiement_15"/>
      <definedName name="Validation_Paiement_16"/>
      <definedName name="Validation_Paiement_17"/>
      <definedName name="Validation_Paiement_18"/>
      <definedName name="Validation_Paiement_19"/>
      <definedName name="Validation_Paiement_2"/>
      <definedName name="Validation_Paiement_20"/>
      <definedName name="Validation_Paiement_21"/>
      <definedName name="Validation_Paiement_3"/>
      <definedName name="Validation_Paiement_4"/>
      <definedName name="Validation_Paiement_5"/>
      <definedName name="Validation_Paiement_6"/>
      <definedName name="Validation_Paiement_7"/>
      <definedName name="Validation_Paiement_8"/>
      <definedName name="Validation_Paiement_9"/>
    </definedNames>
    <sheetDataSet>
      <sheetData sheetId="0"/>
      <sheetData sheetId="1"/>
      <sheetData sheetId="2"/>
      <sheetData sheetId="3"/>
      <sheetData sheetId="4"/>
      <sheetData sheetId="5">
        <row r="1">
          <cell r="A1" t="str">
            <v>ARTICLES</v>
          </cell>
          <cell r="B1" t="str">
            <v>REF</v>
          </cell>
          <cell r="C1" t="str">
            <v>PRIX</v>
          </cell>
        </row>
        <row r="2">
          <cell r="A2" t="str">
            <v>a/ Forfait 100 Billes</v>
          </cell>
          <cell r="B2">
            <v>5854</v>
          </cell>
          <cell r="D2" t="str">
            <v>CB</v>
          </cell>
        </row>
        <row r="3">
          <cell r="A3" t="str">
            <v>b/ Billes Supplémentaires Adultes</v>
          </cell>
          <cell r="B3">
            <v>5521</v>
          </cell>
          <cell r="D3" t="str">
            <v>Chèque</v>
          </cell>
        </row>
        <row r="4">
          <cell r="A4" t="str">
            <v>c/ Forfait Evenement 300</v>
          </cell>
          <cell r="B4">
            <v>3669</v>
          </cell>
          <cell r="D4" t="str">
            <v>Espèces</v>
          </cell>
        </row>
        <row r="5">
          <cell r="A5" t="str">
            <v>d/ Forfait Evenement 400</v>
          </cell>
          <cell r="B5">
            <v>4785</v>
          </cell>
        </row>
        <row r="6">
          <cell r="A6" t="str">
            <v>e/ Forfait Evenement 500</v>
          </cell>
          <cell r="B6">
            <v>1252</v>
          </cell>
        </row>
        <row r="7">
          <cell r="A7" t="str">
            <v>f/ Forfait Enfant Individuel</v>
          </cell>
          <cell r="B7">
            <v>9547</v>
          </cell>
        </row>
        <row r="8">
          <cell r="A8" t="str">
            <v>g/ Billes Supplémentaires Enfants</v>
          </cell>
          <cell r="B8">
            <v>2200</v>
          </cell>
        </row>
        <row r="9">
          <cell r="A9" t="str">
            <v>h/ Fofait Anniverssaire Enfant (*10)</v>
          </cell>
          <cell r="B9">
            <v>8246</v>
          </cell>
        </row>
        <row r="10">
          <cell r="A10" t="str">
            <v>i/ Enfants supplémentaire Anniverssaire</v>
          </cell>
          <cell r="B10">
            <v>9475</v>
          </cell>
        </row>
        <row r="11">
          <cell r="A11" t="str">
            <v>j/ Carton de Bille Loisirs</v>
          </cell>
          <cell r="B11">
            <v>1065</v>
          </cell>
        </row>
        <row r="12">
          <cell r="A12" t="str">
            <v>k/ 500 billes joueurs Loisirs</v>
          </cell>
          <cell r="B12">
            <v>1175</v>
          </cell>
        </row>
        <row r="13">
          <cell r="A13" t="str">
            <v>l/ accés térrain loisirs</v>
          </cell>
          <cell r="B13">
            <v>1258</v>
          </cell>
        </row>
        <row r="14">
          <cell r="A14" t="str">
            <v>M/ Boisson 1€</v>
          </cell>
          <cell r="B14">
            <v>1347</v>
          </cell>
        </row>
        <row r="15">
          <cell r="A15" t="str">
            <v>N/ Boisson 1,5€</v>
          </cell>
          <cell r="B15">
            <v>1401</v>
          </cell>
        </row>
        <row r="16">
          <cell r="A16" t="str">
            <v>O/ Boisson 2,5€</v>
          </cell>
          <cell r="B16">
            <v>1593</v>
          </cell>
        </row>
        <row r="17">
          <cell r="A17" t="str">
            <v>P/ Combinaison Marié</v>
          </cell>
          <cell r="B17">
            <v>6060</v>
          </cell>
        </row>
      </sheetData>
      <sheetData sheetId="6"/>
      <sheetData sheetId="7">
        <row r="4">
          <cell r="A4" t="str">
            <v>a/ Forfait 100 Billes</v>
          </cell>
          <cell r="B4" t="str">
            <v>F100</v>
          </cell>
          <cell r="C4">
            <v>100</v>
          </cell>
          <cell r="D4">
            <v>16</v>
          </cell>
          <cell r="E4">
            <v>20</v>
          </cell>
          <cell r="F4">
            <v>600</v>
          </cell>
          <cell r="G4">
            <v>100</v>
          </cell>
        </row>
        <row r="5">
          <cell r="A5" t="str">
            <v>b/ Billes Supplémentaires Adultes</v>
          </cell>
          <cell r="B5" t="str">
            <v>S100</v>
          </cell>
          <cell r="C5">
            <v>100</v>
          </cell>
          <cell r="D5">
            <v>4.8000000000000007</v>
          </cell>
          <cell r="E5">
            <v>6</v>
          </cell>
          <cell r="F5">
            <v>100</v>
          </cell>
          <cell r="G5">
            <v>100</v>
          </cell>
        </row>
        <row r="6">
          <cell r="A6" t="str">
            <v>c/ Forfait Evenement 300</v>
          </cell>
          <cell r="B6" t="str">
            <v>F</v>
          </cell>
          <cell r="C6">
            <v>300</v>
          </cell>
          <cell r="D6">
            <v>24</v>
          </cell>
          <cell r="E6">
            <v>30</v>
          </cell>
          <cell r="F6">
            <v>350</v>
          </cell>
          <cell r="G6">
            <v>300</v>
          </cell>
        </row>
        <row r="7">
          <cell r="A7" t="str">
            <v>d/ Forfait Evenement 400</v>
          </cell>
          <cell r="C7">
            <v>400</v>
          </cell>
          <cell r="D7">
            <v>28</v>
          </cell>
          <cell r="E7">
            <v>35</v>
          </cell>
          <cell r="G7">
            <v>400</v>
          </cell>
        </row>
        <row r="8">
          <cell r="A8" t="str">
            <v>e/ Forfait Evenement 500</v>
          </cell>
          <cell r="C8">
            <v>500</v>
          </cell>
          <cell r="D8">
            <v>32</v>
          </cell>
          <cell r="E8">
            <v>40</v>
          </cell>
          <cell r="G8">
            <v>500</v>
          </cell>
        </row>
        <row r="9">
          <cell r="A9" t="str">
            <v>f/ Forfait Enfant Individuel</v>
          </cell>
          <cell r="C9">
            <v>100</v>
          </cell>
          <cell r="D9">
            <v>12</v>
          </cell>
          <cell r="E9">
            <v>15</v>
          </cell>
          <cell r="G9">
            <v>100</v>
          </cell>
        </row>
        <row r="10">
          <cell r="A10" t="str">
            <v>g/ Billes Supplémentaires Enfants</v>
          </cell>
          <cell r="C10">
            <v>100</v>
          </cell>
          <cell r="D10">
            <v>4</v>
          </cell>
          <cell r="E10">
            <v>5</v>
          </cell>
          <cell r="G10">
            <v>100</v>
          </cell>
        </row>
        <row r="11">
          <cell r="A11" t="str">
            <v>h/ Fofait Anniverssaire Enfant (*10)</v>
          </cell>
          <cell r="D11">
            <v>96</v>
          </cell>
          <cell r="E11">
            <v>120</v>
          </cell>
        </row>
        <row r="12">
          <cell r="A12" t="str">
            <v>i/ Enfants supplémentaire Anniverssaire</v>
          </cell>
          <cell r="D12">
            <v>8</v>
          </cell>
          <cell r="E12">
            <v>10</v>
          </cell>
        </row>
        <row r="13">
          <cell r="A13" t="str">
            <v>j/ Carton de Bille Loisirs</v>
          </cell>
          <cell r="B13" t="str">
            <v>C2000</v>
          </cell>
          <cell r="C13">
            <v>2000</v>
          </cell>
          <cell r="D13">
            <v>30.400000000000002</v>
          </cell>
          <cell r="E13">
            <v>38</v>
          </cell>
        </row>
        <row r="14">
          <cell r="A14" t="str">
            <v>k/ 500 billes joueurs Loisirs</v>
          </cell>
          <cell r="C14">
            <v>500</v>
          </cell>
          <cell r="D14">
            <v>8</v>
          </cell>
          <cell r="E14">
            <v>10</v>
          </cell>
          <cell r="G14">
            <v>500</v>
          </cell>
        </row>
        <row r="15">
          <cell r="A15" t="str">
            <v>l/ accés térrain loisirs</v>
          </cell>
          <cell r="D15">
            <v>4</v>
          </cell>
          <cell r="E15">
            <v>5</v>
          </cell>
        </row>
        <row r="16">
          <cell r="A16" t="str">
            <v>z/ Entré de Stock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AC25"/>
  <sheetViews>
    <sheetView tabSelected="1" topLeftCell="L1" zoomScale="85" zoomScaleNormal="85" workbookViewId="0">
      <selection activeCell="AG25" sqref="AG25"/>
    </sheetView>
  </sheetViews>
  <sheetFormatPr baseColWidth="10" defaultRowHeight="15" x14ac:dyDescent="0.25"/>
  <cols>
    <col min="1" max="1" width="10.7109375" style="3" bestFit="1" customWidth="1"/>
    <col min="2" max="2" width="18.42578125" style="2" bestFit="1" customWidth="1"/>
    <col min="3" max="3" width="17.28515625" style="2" bestFit="1" customWidth="1"/>
    <col min="4" max="4" width="11.42578125" style="2" bestFit="1" customWidth="1"/>
    <col min="5" max="5" width="11.5703125" style="2" bestFit="1" customWidth="1"/>
    <col min="6" max="6" width="26" style="2" bestFit="1" customWidth="1"/>
    <col min="7" max="7" width="15.140625" style="2" customWidth="1"/>
    <col min="8" max="8" width="9.42578125" style="2" customWidth="1"/>
    <col min="9" max="9" width="39.28515625" style="2" bestFit="1" customWidth="1"/>
    <col min="10" max="19" width="5" style="2" customWidth="1"/>
    <col min="20" max="20" width="9.140625" style="2" customWidth="1"/>
    <col min="21" max="23" width="6.42578125" style="2" customWidth="1"/>
    <col min="24" max="24" width="13.5703125" style="2" bestFit="1" customWidth="1"/>
    <col min="25" max="25" width="10.42578125" style="2" customWidth="1"/>
    <col min="26" max="16384" width="11.42578125" style="2"/>
  </cols>
  <sheetData>
    <row r="1" spans="1:29" ht="15.75" thickBot="1" x14ac:dyDescent="0.3">
      <c r="A1" s="1">
        <f ca="1">NOW()</f>
        <v>42453.700687847224</v>
      </c>
    </row>
    <row r="2" spans="1:29" ht="29.25" customHeight="1" thickBot="1" x14ac:dyDescent="0.3">
      <c r="B2" s="4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  <c r="H2" s="8" t="s">
        <v>6</v>
      </c>
      <c r="I2" s="9" t="s">
        <v>7</v>
      </c>
      <c r="J2" s="10" t="s">
        <v>8</v>
      </c>
      <c r="K2" s="11"/>
      <c r="L2" s="11"/>
      <c r="M2" s="11"/>
      <c r="N2" s="12"/>
      <c r="O2" s="10" t="s">
        <v>9</v>
      </c>
      <c r="P2" s="11"/>
      <c r="Q2" s="11"/>
      <c r="R2" s="11"/>
      <c r="S2" s="12"/>
      <c r="T2" s="13" t="s">
        <v>10</v>
      </c>
      <c r="U2" s="10" t="s">
        <v>11</v>
      </c>
      <c r="V2" s="11"/>
      <c r="W2" s="12"/>
      <c r="X2" s="9" t="s">
        <v>12</v>
      </c>
      <c r="Y2" s="14" t="s">
        <v>13</v>
      </c>
    </row>
    <row r="3" spans="1:29" ht="17.25" customHeight="1" x14ac:dyDescent="0.25">
      <c r="B3" s="15"/>
      <c r="C3" s="16"/>
      <c r="D3" s="16"/>
      <c r="E3" s="16"/>
      <c r="F3" s="17"/>
      <c r="G3" s="18"/>
      <c r="H3" s="19">
        <v>28</v>
      </c>
      <c r="I3" s="20" t="s">
        <v>14</v>
      </c>
      <c r="J3" s="15"/>
      <c r="K3" s="21"/>
      <c r="L3" s="21"/>
      <c r="M3" s="21"/>
      <c r="N3" s="16"/>
      <c r="O3" s="22"/>
      <c r="P3" s="23"/>
      <c r="Q3" s="23"/>
      <c r="R3" s="23"/>
      <c r="S3" s="24"/>
      <c r="T3" s="25" t="s">
        <v>15</v>
      </c>
      <c r="U3" s="26">
        <v>1</v>
      </c>
      <c r="V3" s="27">
        <v>1.5</v>
      </c>
      <c r="W3" s="28">
        <v>2.5</v>
      </c>
      <c r="X3" s="29"/>
      <c r="Y3" s="30"/>
      <c r="AA3" s="31"/>
    </row>
    <row r="4" spans="1:29" ht="15.75" thickBot="1" x14ac:dyDescent="0.3">
      <c r="B4" s="32"/>
      <c r="C4" s="33"/>
      <c r="D4" s="33"/>
      <c r="E4" s="33"/>
      <c r="F4" s="34"/>
      <c r="G4" s="35"/>
      <c r="H4" s="36"/>
      <c r="I4" s="37"/>
      <c r="J4" s="32"/>
      <c r="K4" s="38"/>
      <c r="L4" s="38"/>
      <c r="M4" s="38"/>
      <c r="N4" s="33"/>
      <c r="O4" s="39"/>
      <c r="P4" s="40"/>
      <c r="Q4" s="40"/>
      <c r="R4" s="40"/>
      <c r="S4" s="41"/>
      <c r="T4" s="42" t="s">
        <v>16</v>
      </c>
      <c r="U4" s="43"/>
      <c r="V4" s="44"/>
      <c r="W4" s="45"/>
      <c r="X4" s="46"/>
      <c r="Y4" s="47"/>
      <c r="AA4" s="31"/>
    </row>
    <row r="5" spans="1:29" x14ac:dyDescent="0.25">
      <c r="A5" s="3" t="str">
        <f ca="1">IF(B5="","",TODAY())</f>
        <v/>
      </c>
      <c r="B5" s="48"/>
      <c r="C5" s="49"/>
      <c r="D5" s="49"/>
      <c r="E5" s="49"/>
      <c r="F5" s="50"/>
      <c r="G5" s="51"/>
      <c r="H5" s="52"/>
      <c r="I5" s="53"/>
      <c r="J5" s="48"/>
      <c r="K5" s="54"/>
      <c r="L5" s="54"/>
      <c r="M5" s="54"/>
      <c r="N5" s="49"/>
      <c r="O5" s="48"/>
      <c r="P5" s="54"/>
      <c r="Q5" s="54"/>
      <c r="R5" s="54"/>
      <c r="S5" s="49"/>
      <c r="T5" s="53"/>
      <c r="U5" s="48"/>
      <c r="V5" s="54"/>
      <c r="W5" s="55"/>
      <c r="X5" s="56"/>
      <c r="Y5" s="57"/>
      <c r="AA5" s="31"/>
    </row>
    <row r="6" spans="1:29" x14ac:dyDescent="0.25">
      <c r="A6" s="3" t="str">
        <f>IF(B6="","",aujour)</f>
        <v/>
      </c>
      <c r="B6" s="58"/>
      <c r="C6" s="59"/>
      <c r="D6" s="59"/>
      <c r="E6" s="59"/>
      <c r="F6" s="60"/>
      <c r="G6" s="61"/>
      <c r="H6" s="62"/>
      <c r="I6" s="63"/>
      <c r="J6" s="58"/>
      <c r="K6" s="64"/>
      <c r="L6" s="64"/>
      <c r="M6" s="64"/>
      <c r="N6" s="59"/>
      <c r="O6" s="58"/>
      <c r="P6" s="64"/>
      <c r="Q6" s="64"/>
      <c r="R6" s="64"/>
      <c r="S6" s="59"/>
      <c r="T6" s="63"/>
      <c r="U6" s="58"/>
      <c r="V6" s="64"/>
      <c r="W6" s="60"/>
      <c r="X6" s="65"/>
      <c r="Y6" s="63"/>
      <c r="AA6" s="31"/>
    </row>
    <row r="7" spans="1:29" x14ac:dyDescent="0.25">
      <c r="A7" s="3" t="str">
        <f>IF(B7="","",aujour)</f>
        <v/>
      </c>
      <c r="B7" s="58"/>
      <c r="C7" s="59"/>
      <c r="D7" s="59"/>
      <c r="E7" s="59"/>
      <c r="F7" s="60"/>
      <c r="G7" s="61"/>
      <c r="H7" s="62"/>
      <c r="I7" s="63"/>
      <c r="J7" s="58"/>
      <c r="K7" s="64"/>
      <c r="L7" s="64"/>
      <c r="M7" s="64"/>
      <c r="N7" s="59"/>
      <c r="O7" s="58"/>
      <c r="P7" s="64"/>
      <c r="Q7" s="64"/>
      <c r="R7" s="64"/>
      <c r="S7" s="59"/>
      <c r="T7" s="63"/>
      <c r="U7" s="58"/>
      <c r="V7" s="64"/>
      <c r="W7" s="60"/>
      <c r="X7" s="65"/>
      <c r="Y7" s="63"/>
      <c r="AA7" s="31"/>
    </row>
    <row r="8" spans="1:29" x14ac:dyDescent="0.25">
      <c r="A8" s="3" t="str">
        <f>IF(B8="","",aujour)</f>
        <v/>
      </c>
      <c r="B8" s="58"/>
      <c r="C8" s="59"/>
      <c r="D8" s="59"/>
      <c r="E8" s="59"/>
      <c r="F8" s="60"/>
      <c r="G8" s="61"/>
      <c r="H8" s="62"/>
      <c r="I8" s="63"/>
      <c r="J8" s="58"/>
      <c r="K8" s="64"/>
      <c r="L8" s="64"/>
      <c r="M8" s="64"/>
      <c r="N8" s="59"/>
      <c r="O8" s="58"/>
      <c r="P8" s="64"/>
      <c r="Q8" s="64"/>
      <c r="R8" s="64"/>
      <c r="S8" s="59"/>
      <c r="T8" s="63"/>
      <c r="U8" s="58"/>
      <c r="V8" s="64"/>
      <c r="W8" s="60"/>
      <c r="X8" s="65"/>
      <c r="Y8" s="63"/>
      <c r="AA8" s="31"/>
    </row>
    <row r="9" spans="1:29" x14ac:dyDescent="0.25">
      <c r="A9" s="3" t="str">
        <f>IF(B9="","",aujour)</f>
        <v/>
      </c>
      <c r="B9" s="58"/>
      <c r="C9" s="59"/>
      <c r="D9" s="59"/>
      <c r="E9" s="59"/>
      <c r="F9" s="60"/>
      <c r="G9" s="61"/>
      <c r="H9" s="62"/>
      <c r="I9" s="63"/>
      <c r="J9" s="58"/>
      <c r="K9" s="64"/>
      <c r="L9" s="64"/>
      <c r="M9" s="64"/>
      <c r="N9" s="59"/>
      <c r="O9" s="58"/>
      <c r="P9" s="64"/>
      <c r="Q9" s="64"/>
      <c r="R9" s="64"/>
      <c r="S9" s="59"/>
      <c r="T9" s="63"/>
      <c r="U9" s="58"/>
      <c r="V9" s="64"/>
      <c r="W9" s="60"/>
      <c r="X9" s="65"/>
      <c r="Y9" s="63"/>
      <c r="AA9" s="31"/>
    </row>
    <row r="10" spans="1:29" x14ac:dyDescent="0.25">
      <c r="A10" s="3" t="str">
        <f>IF(B10="","",aujour)</f>
        <v/>
      </c>
      <c r="B10" s="58"/>
      <c r="C10" s="59"/>
      <c r="D10" s="59"/>
      <c r="E10" s="59"/>
      <c r="F10" s="60"/>
      <c r="G10" s="61"/>
      <c r="H10" s="62"/>
      <c r="I10" s="63"/>
      <c r="J10" s="58"/>
      <c r="K10" s="64"/>
      <c r="L10" s="64"/>
      <c r="M10" s="64"/>
      <c r="N10" s="59"/>
      <c r="O10" s="58"/>
      <c r="P10" s="64"/>
      <c r="Q10" s="64"/>
      <c r="R10" s="64"/>
      <c r="S10" s="59"/>
      <c r="T10" s="63"/>
      <c r="U10" s="58"/>
      <c r="V10" s="64"/>
      <c r="W10" s="60"/>
      <c r="X10" s="65"/>
      <c r="Y10" s="63"/>
      <c r="AA10" s="31"/>
    </row>
    <row r="11" spans="1:29" x14ac:dyDescent="0.25">
      <c r="A11" s="3" t="str">
        <f>IF(B11="","",aujour)</f>
        <v/>
      </c>
      <c r="B11" s="58"/>
      <c r="C11" s="59"/>
      <c r="D11" s="59"/>
      <c r="E11" s="59"/>
      <c r="F11" s="60"/>
      <c r="G11" s="61"/>
      <c r="H11" s="62"/>
      <c r="I11" s="63"/>
      <c r="J11" s="58"/>
      <c r="K11" s="64"/>
      <c r="L11" s="64"/>
      <c r="M11" s="64"/>
      <c r="N11" s="59"/>
      <c r="O11" s="58"/>
      <c r="P11" s="64"/>
      <c r="Q11" s="64"/>
      <c r="R11" s="64"/>
      <c r="S11" s="59"/>
      <c r="T11" s="63"/>
      <c r="U11" s="58"/>
      <c r="V11" s="64"/>
      <c r="W11" s="60"/>
      <c r="X11" s="65"/>
      <c r="Y11" s="63"/>
      <c r="AA11" s="31"/>
    </row>
    <row r="12" spans="1:29" x14ac:dyDescent="0.25">
      <c r="A12" s="3" t="str">
        <f>IF(B12="","",aujour)</f>
        <v/>
      </c>
      <c r="B12" s="58"/>
      <c r="C12" s="59"/>
      <c r="D12" s="59"/>
      <c r="E12" s="59"/>
      <c r="F12" s="60"/>
      <c r="G12" s="61"/>
      <c r="H12" s="62"/>
      <c r="I12" s="63"/>
      <c r="J12" s="58"/>
      <c r="K12" s="64"/>
      <c r="L12" s="64"/>
      <c r="M12" s="64"/>
      <c r="N12" s="59"/>
      <c r="O12" s="58"/>
      <c r="P12" s="64"/>
      <c r="Q12" s="64"/>
      <c r="R12" s="64"/>
      <c r="S12" s="59"/>
      <c r="T12" s="63"/>
      <c r="U12" s="58"/>
      <c r="V12" s="64"/>
      <c r="W12" s="60"/>
      <c r="X12" s="65"/>
      <c r="Y12" s="63"/>
      <c r="AA12" s="31"/>
      <c r="AC12" s="66"/>
    </row>
    <row r="13" spans="1:29" x14ac:dyDescent="0.25">
      <c r="A13" s="3" t="str">
        <f>IF(B13="","",aujour)</f>
        <v/>
      </c>
      <c r="B13" s="58"/>
      <c r="C13" s="59"/>
      <c r="D13" s="59"/>
      <c r="E13" s="59"/>
      <c r="F13" s="60"/>
      <c r="G13" s="61"/>
      <c r="H13" s="62"/>
      <c r="I13" s="63"/>
      <c r="J13" s="58"/>
      <c r="K13" s="64"/>
      <c r="L13" s="64"/>
      <c r="M13" s="64"/>
      <c r="N13" s="59"/>
      <c r="O13" s="58"/>
      <c r="P13" s="64"/>
      <c r="Q13" s="64"/>
      <c r="R13" s="64"/>
      <c r="S13" s="59"/>
      <c r="T13" s="63"/>
      <c r="U13" s="58"/>
      <c r="V13" s="64"/>
      <c r="W13" s="60"/>
      <c r="X13" s="65"/>
      <c r="Y13" s="63"/>
      <c r="AA13" s="31"/>
    </row>
    <row r="14" spans="1:29" x14ac:dyDescent="0.25">
      <c r="A14" s="3" t="str">
        <f>IF(B14="","",aujour)</f>
        <v/>
      </c>
      <c r="B14" s="58"/>
      <c r="C14" s="59"/>
      <c r="D14" s="59"/>
      <c r="E14" s="59"/>
      <c r="F14" s="60"/>
      <c r="G14" s="61"/>
      <c r="H14" s="62"/>
      <c r="I14" s="63"/>
      <c r="J14" s="58"/>
      <c r="K14" s="64"/>
      <c r="L14" s="64"/>
      <c r="M14" s="64"/>
      <c r="N14" s="59"/>
      <c r="O14" s="58"/>
      <c r="P14" s="64"/>
      <c r="Q14" s="64"/>
      <c r="R14" s="64"/>
      <c r="S14" s="59"/>
      <c r="T14" s="63"/>
      <c r="U14" s="58"/>
      <c r="V14" s="64"/>
      <c r="W14" s="60"/>
      <c r="X14" s="65"/>
      <c r="Y14" s="63"/>
      <c r="AA14" s="31"/>
    </row>
    <row r="15" spans="1:29" x14ac:dyDescent="0.25">
      <c r="A15" s="3" t="str">
        <f>IF(B15="","",aujour)</f>
        <v/>
      </c>
      <c r="B15" s="58"/>
      <c r="C15" s="59"/>
      <c r="D15" s="59"/>
      <c r="E15" s="59"/>
      <c r="F15" s="60"/>
      <c r="G15" s="61"/>
      <c r="H15" s="62"/>
      <c r="I15" s="63"/>
      <c r="J15" s="58"/>
      <c r="K15" s="64"/>
      <c r="L15" s="64"/>
      <c r="M15" s="64"/>
      <c r="N15" s="59"/>
      <c r="O15" s="58"/>
      <c r="P15" s="64"/>
      <c r="Q15" s="64"/>
      <c r="R15" s="64"/>
      <c r="S15" s="59"/>
      <c r="T15" s="63"/>
      <c r="U15" s="58"/>
      <c r="V15" s="64"/>
      <c r="W15" s="60"/>
      <c r="X15" s="65"/>
      <c r="Y15" s="63"/>
      <c r="AA15" s="31"/>
    </row>
    <row r="16" spans="1:29" x14ac:dyDescent="0.25">
      <c r="A16" s="3" t="str">
        <f>IF(B16="","",aujour)</f>
        <v/>
      </c>
      <c r="B16" s="58"/>
      <c r="C16" s="59"/>
      <c r="D16" s="59"/>
      <c r="E16" s="59"/>
      <c r="F16" s="60"/>
      <c r="G16" s="61"/>
      <c r="H16" s="62"/>
      <c r="I16" s="63"/>
      <c r="J16" s="58"/>
      <c r="K16" s="64"/>
      <c r="L16" s="64"/>
      <c r="M16" s="64"/>
      <c r="N16" s="59"/>
      <c r="O16" s="58"/>
      <c r="P16" s="64"/>
      <c r="Q16" s="64"/>
      <c r="R16" s="64"/>
      <c r="S16" s="59"/>
      <c r="T16" s="63"/>
      <c r="U16" s="58"/>
      <c r="V16" s="64"/>
      <c r="W16" s="60"/>
      <c r="X16" s="65"/>
      <c r="Y16" s="63"/>
      <c r="AA16" s="31"/>
    </row>
    <row r="17" spans="1:27" x14ac:dyDescent="0.25">
      <c r="A17" s="3" t="str">
        <f>IF(B17="","",aujour)</f>
        <v/>
      </c>
      <c r="B17" s="58"/>
      <c r="C17" s="59"/>
      <c r="D17" s="59"/>
      <c r="E17" s="59"/>
      <c r="F17" s="60"/>
      <c r="G17" s="61"/>
      <c r="H17" s="62"/>
      <c r="I17" s="63"/>
      <c r="J17" s="58"/>
      <c r="K17" s="64"/>
      <c r="L17" s="64"/>
      <c r="M17" s="64"/>
      <c r="N17" s="59"/>
      <c r="O17" s="58"/>
      <c r="P17" s="64"/>
      <c r="Q17" s="64"/>
      <c r="R17" s="64"/>
      <c r="S17" s="59"/>
      <c r="T17" s="63"/>
      <c r="U17" s="58"/>
      <c r="V17" s="64"/>
      <c r="W17" s="60"/>
      <c r="X17" s="65"/>
      <c r="Y17" s="63"/>
      <c r="AA17" s="31"/>
    </row>
    <row r="18" spans="1:27" x14ac:dyDescent="0.25">
      <c r="A18" s="3" t="str">
        <f>IF(B18="","",aujour)</f>
        <v/>
      </c>
      <c r="B18" s="58"/>
      <c r="C18" s="59"/>
      <c r="D18" s="59"/>
      <c r="E18" s="59"/>
      <c r="F18" s="60"/>
      <c r="G18" s="61"/>
      <c r="H18" s="62"/>
      <c r="I18" s="63"/>
      <c r="J18" s="58"/>
      <c r="K18" s="64"/>
      <c r="L18" s="64"/>
      <c r="M18" s="64"/>
      <c r="N18" s="59"/>
      <c r="O18" s="58"/>
      <c r="P18" s="64"/>
      <c r="Q18" s="64"/>
      <c r="R18" s="64"/>
      <c r="S18" s="59"/>
      <c r="T18" s="63"/>
      <c r="U18" s="58"/>
      <c r="V18" s="64"/>
      <c r="W18" s="60"/>
      <c r="X18" s="65"/>
      <c r="Y18" s="63"/>
      <c r="AA18" s="31"/>
    </row>
    <row r="19" spans="1:27" x14ac:dyDescent="0.25">
      <c r="A19" s="3" t="str">
        <f>IF(B19="","",aujour)</f>
        <v/>
      </c>
      <c r="B19" s="58"/>
      <c r="C19" s="59"/>
      <c r="D19" s="59"/>
      <c r="E19" s="59"/>
      <c r="F19" s="60"/>
      <c r="G19" s="61"/>
      <c r="H19" s="62"/>
      <c r="I19" s="63"/>
      <c r="J19" s="58"/>
      <c r="K19" s="64"/>
      <c r="L19" s="64"/>
      <c r="M19" s="64"/>
      <c r="N19" s="59"/>
      <c r="O19" s="58"/>
      <c r="P19" s="64"/>
      <c r="Q19" s="64"/>
      <c r="R19" s="64"/>
      <c r="S19" s="59"/>
      <c r="T19" s="63"/>
      <c r="U19" s="58"/>
      <c r="V19" s="64"/>
      <c r="W19" s="60"/>
      <c r="X19" s="65"/>
      <c r="Y19" s="63"/>
      <c r="AA19" s="31"/>
    </row>
    <row r="20" spans="1:27" x14ac:dyDescent="0.25">
      <c r="A20" s="3" t="str">
        <f>IF(B20="","",aujour)</f>
        <v/>
      </c>
      <c r="B20" s="58"/>
      <c r="C20" s="59"/>
      <c r="D20" s="59"/>
      <c r="E20" s="59"/>
      <c r="F20" s="60"/>
      <c r="G20" s="61"/>
      <c r="H20" s="62"/>
      <c r="I20" s="63"/>
      <c r="J20" s="58"/>
      <c r="K20" s="64"/>
      <c r="L20" s="64"/>
      <c r="M20" s="64"/>
      <c r="N20" s="59"/>
      <c r="O20" s="58"/>
      <c r="P20" s="64"/>
      <c r="Q20" s="64"/>
      <c r="R20" s="64"/>
      <c r="S20" s="59"/>
      <c r="T20" s="63"/>
      <c r="U20" s="58"/>
      <c r="V20" s="64"/>
      <c r="W20" s="60"/>
      <c r="X20" s="65"/>
      <c r="Y20" s="63"/>
      <c r="AA20" s="31"/>
    </row>
    <row r="21" spans="1:27" x14ac:dyDescent="0.25">
      <c r="A21" s="3" t="str">
        <f>IF(B21="","",aujour)</f>
        <v/>
      </c>
      <c r="B21" s="58"/>
      <c r="C21" s="59"/>
      <c r="D21" s="59"/>
      <c r="E21" s="59"/>
      <c r="F21" s="60"/>
      <c r="G21" s="61"/>
      <c r="H21" s="62"/>
      <c r="I21" s="63"/>
      <c r="J21" s="58"/>
      <c r="K21" s="64"/>
      <c r="L21" s="64"/>
      <c r="M21" s="64"/>
      <c r="N21" s="59"/>
      <c r="O21" s="58"/>
      <c r="P21" s="64"/>
      <c r="Q21" s="64"/>
      <c r="R21" s="64"/>
      <c r="S21" s="59"/>
      <c r="T21" s="63"/>
      <c r="U21" s="58"/>
      <c r="V21" s="64"/>
      <c r="W21" s="60"/>
      <c r="X21" s="65"/>
      <c r="Y21" s="63"/>
      <c r="AA21" s="31"/>
    </row>
    <row r="22" spans="1:27" x14ac:dyDescent="0.25">
      <c r="A22" s="3" t="str">
        <f>IF(B22="","",aujour)</f>
        <v/>
      </c>
      <c r="B22" s="58"/>
      <c r="C22" s="59"/>
      <c r="D22" s="59"/>
      <c r="E22" s="59"/>
      <c r="F22" s="60"/>
      <c r="G22" s="61"/>
      <c r="H22" s="62"/>
      <c r="I22" s="63"/>
      <c r="J22" s="58"/>
      <c r="K22" s="64"/>
      <c r="L22" s="64"/>
      <c r="M22" s="64"/>
      <c r="N22" s="59"/>
      <c r="O22" s="58"/>
      <c r="P22" s="64"/>
      <c r="Q22" s="64"/>
      <c r="R22" s="64"/>
      <c r="S22" s="59"/>
      <c r="T22" s="63"/>
      <c r="U22" s="58"/>
      <c r="V22" s="64"/>
      <c r="W22" s="60"/>
      <c r="X22" s="65"/>
      <c r="Y22" s="63"/>
      <c r="AA22" s="31"/>
    </row>
    <row r="23" spans="1:27" x14ac:dyDescent="0.25">
      <c r="A23" s="3" t="str">
        <f>IF(B23="","",aujour)</f>
        <v/>
      </c>
      <c r="B23" s="58"/>
      <c r="C23" s="59"/>
      <c r="D23" s="59"/>
      <c r="E23" s="59"/>
      <c r="F23" s="60"/>
      <c r="G23" s="61"/>
      <c r="H23" s="62"/>
      <c r="I23" s="63"/>
      <c r="J23" s="58"/>
      <c r="K23" s="64"/>
      <c r="L23" s="64"/>
      <c r="M23" s="64"/>
      <c r="N23" s="59"/>
      <c r="O23" s="58"/>
      <c r="P23" s="64"/>
      <c r="Q23" s="64"/>
      <c r="R23" s="64"/>
      <c r="S23" s="59"/>
      <c r="T23" s="63"/>
      <c r="U23" s="58"/>
      <c r="V23" s="64"/>
      <c r="W23" s="60"/>
      <c r="X23" s="65"/>
      <c r="Y23" s="63"/>
      <c r="AA23" s="31"/>
    </row>
    <row r="24" spans="1:27" x14ac:dyDescent="0.25">
      <c r="A24" s="3" t="str">
        <f>IF(B24="","",aujour)</f>
        <v/>
      </c>
      <c r="B24" s="58"/>
      <c r="C24" s="59"/>
      <c r="D24" s="59"/>
      <c r="E24" s="59"/>
      <c r="F24" s="60"/>
      <c r="G24" s="61"/>
      <c r="H24" s="62"/>
      <c r="I24" s="63"/>
      <c r="J24" s="58"/>
      <c r="K24" s="64"/>
      <c r="L24" s="64"/>
      <c r="M24" s="64"/>
      <c r="N24" s="59"/>
      <c r="O24" s="58"/>
      <c r="P24" s="64"/>
      <c r="Q24" s="64"/>
      <c r="R24" s="64"/>
      <c r="S24" s="59"/>
      <c r="T24" s="63"/>
      <c r="U24" s="58"/>
      <c r="V24" s="64"/>
      <c r="W24" s="60"/>
      <c r="X24" s="65"/>
      <c r="Y24" s="63"/>
      <c r="AA24" s="31"/>
    </row>
    <row r="25" spans="1:27" ht="15.75" thickBot="1" x14ac:dyDescent="0.3">
      <c r="A25" s="3" t="str">
        <f>IF(B25="","",aujour)</f>
        <v/>
      </c>
      <c r="B25" s="67"/>
      <c r="C25" s="68"/>
      <c r="D25" s="68"/>
      <c r="E25" s="68"/>
      <c r="F25" s="69"/>
      <c r="G25" s="70"/>
      <c r="H25" s="71"/>
      <c r="I25" s="72"/>
      <c r="J25" s="67"/>
      <c r="K25" s="73"/>
      <c r="L25" s="73"/>
      <c r="M25" s="73"/>
      <c r="N25" s="68"/>
      <c r="O25" s="67"/>
      <c r="P25" s="73"/>
      <c r="Q25" s="73"/>
      <c r="R25" s="73"/>
      <c r="S25" s="68"/>
      <c r="T25" s="72"/>
      <c r="U25" s="67"/>
      <c r="V25" s="73"/>
      <c r="W25" s="69"/>
      <c r="X25" s="74"/>
      <c r="Y25" s="72"/>
      <c r="AA25" s="31"/>
    </row>
  </sheetData>
  <mergeCells count="13">
    <mergeCell ref="U3:U4"/>
    <mergeCell ref="V3:V4"/>
    <mergeCell ref="W3:W4"/>
    <mergeCell ref="J2:N2"/>
    <mergeCell ref="O2:S2"/>
    <mergeCell ref="U2:W2"/>
    <mergeCell ref="H3:H4"/>
    <mergeCell ref="I3:I4"/>
    <mergeCell ref="O3:O4"/>
    <mergeCell ref="P3:P4"/>
    <mergeCell ref="Q3:Q4"/>
    <mergeCell ref="R3:R4"/>
    <mergeCell ref="S3:S4"/>
  </mergeCells>
  <dataValidations count="3">
    <dataValidation type="list" allowBlank="1" showInputMessage="1" showErrorMessage="1" sqref="T5:T25">
      <formula1>OUI_NON</formula1>
    </dataValidation>
    <dataValidation type="list" showInputMessage="1" showErrorMessage="1" sqref="H5:H25">
      <formula1>OUI_NON</formula1>
    </dataValidation>
    <dataValidation type="list" allowBlank="1" showInputMessage="1" showErrorMessage="1" sqref="Y5:Y25">
      <formula1>Moyen_de_Paiement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[1]Database!#REF!</xm:f>
          </x14:formula1>
          <xm:sqref>I5:I25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X23"/>
  <sheetViews>
    <sheetView workbookViewId="0">
      <selection activeCell="C8" sqref="C8"/>
    </sheetView>
  </sheetViews>
  <sheetFormatPr baseColWidth="10" defaultRowHeight="15" x14ac:dyDescent="0.25"/>
  <cols>
    <col min="3" max="3" width="11.42578125" style="75"/>
    <col min="4" max="4" width="32.7109375" style="2" bestFit="1" customWidth="1"/>
    <col min="10" max="10" width="17.42578125" style="2" bestFit="1" customWidth="1"/>
    <col min="24" max="24" width="19" bestFit="1" customWidth="1"/>
  </cols>
  <sheetData>
    <row r="1" spans="1:24" ht="15.75" thickBot="1" x14ac:dyDescent="0.3">
      <c r="A1" t="s">
        <v>13</v>
      </c>
      <c r="G1" s="76" t="s">
        <v>17</v>
      </c>
      <c r="H1" s="76"/>
      <c r="I1" s="76"/>
      <c r="J1" s="77" t="s">
        <v>18</v>
      </c>
      <c r="K1" s="77"/>
      <c r="L1" s="77"/>
      <c r="M1" s="2" t="s">
        <v>19</v>
      </c>
      <c r="N1" s="78" t="s">
        <v>20</v>
      </c>
      <c r="O1" s="78"/>
      <c r="P1" s="78"/>
      <c r="Q1" s="78"/>
      <c r="R1" s="78"/>
      <c r="S1" s="78"/>
      <c r="T1" s="79" t="s">
        <v>21</v>
      </c>
      <c r="U1" s="79"/>
      <c r="V1" s="79" t="s">
        <v>22</v>
      </c>
      <c r="W1" s="79"/>
      <c r="X1" s="80" t="s">
        <v>13</v>
      </c>
    </row>
    <row r="2" spans="1:24" ht="15.75" thickBot="1" x14ac:dyDescent="0.3">
      <c r="A2" t="s">
        <v>23</v>
      </c>
      <c r="D2" s="81" t="s">
        <v>24</v>
      </c>
      <c r="E2" s="82" t="s">
        <v>25</v>
      </c>
      <c r="F2" s="83" t="s">
        <v>26</v>
      </c>
      <c r="G2" s="84" t="s">
        <v>27</v>
      </c>
      <c r="H2" s="85" t="s">
        <v>25</v>
      </c>
      <c r="I2" s="86" t="s">
        <v>26</v>
      </c>
      <c r="J2" s="87" t="s">
        <v>28</v>
      </c>
      <c r="K2" s="88" t="s">
        <v>25</v>
      </c>
      <c r="L2" s="83" t="s">
        <v>26</v>
      </c>
      <c r="M2" s="89" t="s">
        <v>28</v>
      </c>
      <c r="N2" s="90">
        <v>1</v>
      </c>
      <c r="O2" s="91"/>
      <c r="P2" s="92">
        <v>1.5</v>
      </c>
      <c r="Q2" s="91"/>
      <c r="R2" s="92">
        <v>2.5</v>
      </c>
      <c r="S2" s="93"/>
      <c r="T2" s="87" t="s">
        <v>29</v>
      </c>
      <c r="U2" s="94" t="s">
        <v>30</v>
      </c>
      <c r="V2" s="87" t="s">
        <v>29</v>
      </c>
      <c r="W2" s="95" t="s">
        <v>30</v>
      </c>
      <c r="X2" s="80"/>
    </row>
    <row r="3" spans="1:24" x14ac:dyDescent="0.25">
      <c r="A3" t="s">
        <v>31</v>
      </c>
      <c r="C3" s="75" t="s">
        <v>32</v>
      </c>
      <c r="D3" s="96" t="str">
        <f>IF('[1]Feuille de joueur 1'!I5="","",'[1]Feuille de joueur 1'!I5)</f>
        <v/>
      </c>
      <c r="E3" s="97" t="str">
        <f>IF(D3="","",VLOOKUP(D3,[1]Database!$A$4:$G$16,4,FALSE))</f>
        <v/>
      </c>
      <c r="F3" s="98" t="str">
        <f>IF(D3="","",VLOOKUP(D3,[1]Database!$A$4:$G$16,5,FALSE))</f>
        <v/>
      </c>
      <c r="G3" s="99" t="str">
        <f>IF('[1]Feuille de joueur 1'!O5="","",COUNTIF('[1]Feuille de joueur 1'!O5:S5,"x"))</f>
        <v/>
      </c>
      <c r="H3" s="100" t="str">
        <f>IF('Database Feuille 1'!D3="","",IF('Database Feuille 1'!D3=[1]Database!A4,[1]Database!D5*G3,IF('Database Feuille 1'!D3=[1]Database!A9,[1]Database!D10*G3,"")))</f>
        <v/>
      </c>
      <c r="I3" s="101" t="str">
        <f>IF('Database Feuille 1'!D3="","",IF('Database Feuille 1'!D3=[1]Database!A4,[1]Database!E5*G3,IF('Database Feuille 1'!D3=[1]Database!A9,[1]Database!E10*G3,"")))</f>
        <v/>
      </c>
      <c r="J3" s="100" t="str">
        <f>IF(D3="","",IF('[1]Feuille de joueur 1'!H5="oui",1,0))</f>
        <v/>
      </c>
      <c r="K3" s="102" t="str">
        <f>IF(J3="","",L3*0.8)</f>
        <v/>
      </c>
      <c r="L3" s="98" t="str">
        <f>IF(J3="","",J3*28)</f>
        <v/>
      </c>
      <c r="M3" s="99" t="str">
        <f>IF(D3="","",IF('[1]Feuille de joueur 1'!T5="OUI",100,""))</f>
        <v/>
      </c>
      <c r="N3" s="99">
        <f>O3*0.8</f>
        <v>0</v>
      </c>
      <c r="O3" s="103">
        <f>'[1]Feuille de joueur 1'!U5*1</f>
        <v>0</v>
      </c>
      <c r="P3" s="97">
        <f>Q3*0.8</f>
        <v>0</v>
      </c>
      <c r="Q3" s="102">
        <f>'[1]Feuille de joueur 1'!V5*1.5</f>
        <v>0</v>
      </c>
      <c r="R3" s="98">
        <f>S3*0.8</f>
        <v>0</v>
      </c>
      <c r="S3" s="98">
        <f>'[1]Feuille de joueur 1'!W5*2.5</f>
        <v>0</v>
      </c>
      <c r="T3" s="100" t="str">
        <f>IF(OR(D3&lt;&gt;""),(E3+H3),"")</f>
        <v/>
      </c>
      <c r="U3" s="101" t="str">
        <f>IF(OR(D3&lt;&gt;""),(F3+I3),"")</f>
        <v/>
      </c>
      <c r="V3" s="100" t="str">
        <f>IF(SUM(N3,P3,R3)=0,"",SUM(N3,P3,R3))</f>
        <v/>
      </c>
      <c r="W3" s="101" t="str">
        <f>IF(SUM(O3,Q3,S3)=0,"",SUM(O3,Q3,S3))</f>
        <v/>
      </c>
      <c r="X3" s="104" t="str">
        <f>IF('[1]Feuille de joueur 1'!Y5="","",'[1]Feuille de joueur 1'!Y5)</f>
        <v/>
      </c>
    </row>
    <row r="4" spans="1:24" x14ac:dyDescent="0.25">
      <c r="A4" t="s">
        <v>33</v>
      </c>
      <c r="C4" s="75" t="s">
        <v>32</v>
      </c>
      <c r="D4" s="105" t="str">
        <f>IF('[1]Feuille de joueur 1'!I6="","",'[1]Feuille de joueur 1'!I6)</f>
        <v/>
      </c>
      <c r="E4" s="106" t="str">
        <f>IF(D4="","",VLOOKUP(D4,[1]Database!$A$4:$G$16,4,FALSE))</f>
        <v/>
      </c>
      <c r="F4" s="107" t="str">
        <f>IF(D4="","",VLOOKUP(D4,[1]Database!$A$4:$G$16,5,FALSE))</f>
        <v/>
      </c>
      <c r="G4" s="108" t="str">
        <f>IF('[1]Feuille de joueur 1'!O6="","",COUNTIF('[1]Feuille de joueur 1'!O6:S6,"x"))</f>
        <v/>
      </c>
      <c r="H4" s="109" t="str">
        <f>IF('Database Feuille 1'!D4="","",IF('Database Feuille 1'!D4=[1]Database!A5,[1]Database!D6,IF('Database Feuille 1'!D4=[1]Database!A10,[1]Database!D11,"")))</f>
        <v/>
      </c>
      <c r="I4" s="110" t="str">
        <f>IF('Database Feuille 1'!D4="","",IF('Database Feuille 1'!D4=[1]Database!A5,[1]Database!E6,IF('Database Feuille 1'!D4=[1]Database!A10,[1]Database!E11,"")))</f>
        <v/>
      </c>
      <c r="J4" s="109" t="str">
        <f>IF(D4="","",IF('[1]Feuille de joueur 1'!H6="oui",1,0))</f>
        <v/>
      </c>
      <c r="K4" s="111" t="str">
        <f t="shared" ref="K4:K23" si="0">IF(J4="","",L4*0.8)</f>
        <v/>
      </c>
      <c r="L4" s="107" t="str">
        <f t="shared" ref="L4:L23" si="1">IF(J4="","",J4*28)</f>
        <v/>
      </c>
      <c r="M4" s="108" t="str">
        <f>IF(D4="","",IF('[1]Feuille de joueur 1'!T6="OUI",100,""))</f>
        <v/>
      </c>
      <c r="N4" s="108">
        <f t="shared" ref="N4:N23" si="2">O4*0.8</f>
        <v>0</v>
      </c>
      <c r="O4" s="112">
        <f>'[1]Feuille de joueur 1'!U6*1</f>
        <v>0</v>
      </c>
      <c r="P4" s="106">
        <f t="shared" ref="P4:P23" si="3">Q4*0.8</f>
        <v>0</v>
      </c>
      <c r="Q4" s="111">
        <f>'[1]Feuille de joueur 1'!V6*1.5</f>
        <v>0</v>
      </c>
      <c r="R4" s="107">
        <f t="shared" ref="R4:R23" si="4">S4*0.8</f>
        <v>0</v>
      </c>
      <c r="S4" s="107">
        <f>'[1]Feuille de joueur 1'!W6*2.5</f>
        <v>0</v>
      </c>
      <c r="T4" s="109" t="str">
        <f t="shared" ref="T4:T23" si="5">IF(OR(D4&lt;&gt;""),(E4+H4),"")</f>
        <v/>
      </c>
      <c r="U4" s="110" t="str">
        <f t="shared" ref="U4:U23" si="6">IF(OR(D4&lt;&gt;""),(F4+I4),"")</f>
        <v/>
      </c>
      <c r="V4" s="109" t="str">
        <f t="shared" ref="V4:W23" si="7">IF(SUM(N4,P4,R4)=0,"",SUM(N4,P4,R4))</f>
        <v/>
      </c>
      <c r="W4" s="110" t="str">
        <f t="shared" si="7"/>
        <v/>
      </c>
      <c r="X4" s="113" t="str">
        <f>IF('[1]Feuille de joueur 1'!Y6="","",'[1]Feuille de joueur 1'!Y6)</f>
        <v/>
      </c>
    </row>
    <row r="5" spans="1:24" x14ac:dyDescent="0.25">
      <c r="A5" t="s">
        <v>34</v>
      </c>
      <c r="C5" s="75" t="s">
        <v>32</v>
      </c>
      <c r="D5" s="105" t="str">
        <f>IF('[1]Feuille de joueur 1'!I7="","",'[1]Feuille de joueur 1'!I7)</f>
        <v/>
      </c>
      <c r="E5" s="106" t="str">
        <f>IF(D5="","",VLOOKUP(D5,[1]Database!$A$4:$G$16,4,FALSE))</f>
        <v/>
      </c>
      <c r="F5" s="107" t="str">
        <f>IF(D5="","",VLOOKUP(D5,[1]Database!$A$4:$G$16,5,FALSE))</f>
        <v/>
      </c>
      <c r="G5" s="108" t="str">
        <f>IF('[1]Feuille de joueur 1'!O7="","",COUNTIF('[1]Feuille de joueur 1'!O7:S7,"x"))</f>
        <v/>
      </c>
      <c r="H5" s="109" t="str">
        <f>IF('Database Feuille 1'!D5="","",IF('Database Feuille 1'!D5=[1]Database!A6,[1]Database!D7,IF('Database Feuille 1'!D5=[1]Database!A11,[1]Database!D12,"")))</f>
        <v/>
      </c>
      <c r="I5" s="110" t="str">
        <f>IF('Database Feuille 1'!D5="","",IF('Database Feuille 1'!D5=[1]Database!A6,[1]Database!E7,IF('Database Feuille 1'!D5=[1]Database!A11,[1]Database!E12,"")))</f>
        <v/>
      </c>
      <c r="J5" s="109" t="str">
        <f>IF(D5="","",IF('[1]Feuille de joueur 1'!H7="oui",1,0))</f>
        <v/>
      </c>
      <c r="K5" s="111" t="str">
        <f t="shared" si="0"/>
        <v/>
      </c>
      <c r="L5" s="107" t="str">
        <f t="shared" si="1"/>
        <v/>
      </c>
      <c r="M5" s="108" t="str">
        <f>IF(D5="","",IF('[1]Feuille de joueur 1'!T7="OUI",100,""))</f>
        <v/>
      </c>
      <c r="N5" s="108">
        <f t="shared" si="2"/>
        <v>0</v>
      </c>
      <c r="O5" s="112">
        <f>'[1]Feuille de joueur 1'!U7*1</f>
        <v>0</v>
      </c>
      <c r="P5" s="106">
        <f t="shared" si="3"/>
        <v>0</v>
      </c>
      <c r="Q5" s="111">
        <f>'[1]Feuille de joueur 1'!V7*1.5</f>
        <v>0</v>
      </c>
      <c r="R5" s="107">
        <f t="shared" si="4"/>
        <v>0</v>
      </c>
      <c r="S5" s="107">
        <f>'[1]Feuille de joueur 1'!W7*2.5</f>
        <v>0</v>
      </c>
      <c r="T5" s="109" t="str">
        <f t="shared" si="5"/>
        <v/>
      </c>
      <c r="U5" s="110" t="str">
        <f t="shared" si="6"/>
        <v/>
      </c>
      <c r="V5" s="109" t="str">
        <f t="shared" si="7"/>
        <v/>
      </c>
      <c r="W5" s="110" t="str">
        <f t="shared" si="7"/>
        <v/>
      </c>
      <c r="X5" s="113" t="str">
        <f>IF('[1]Feuille de joueur 1'!Y7="","",'[1]Feuille de joueur 1'!Y7)</f>
        <v/>
      </c>
    </row>
    <row r="6" spans="1:24" x14ac:dyDescent="0.25">
      <c r="C6" s="75" t="s">
        <v>32</v>
      </c>
      <c r="D6" s="105" t="str">
        <f>IF('[1]Feuille de joueur 1'!I8="","",'[1]Feuille de joueur 1'!I8)</f>
        <v/>
      </c>
      <c r="E6" s="106" t="str">
        <f>IF(D6="","",VLOOKUP(D6,[1]Database!$A$4:$G$16,4,FALSE))</f>
        <v/>
      </c>
      <c r="F6" s="107" t="str">
        <f>IF(D6="","",VLOOKUP(D6,[1]Database!$A$4:$G$16,5,FALSE))</f>
        <v/>
      </c>
      <c r="G6" s="108" t="str">
        <f>IF('[1]Feuille de joueur 1'!O8="","",COUNTIF('[1]Feuille de joueur 1'!O8:S8,"x"))</f>
        <v/>
      </c>
      <c r="H6" s="109" t="str">
        <f>IF('Database Feuille 1'!D6="","",IF('Database Feuille 1'!D6=[1]Database!A7,[1]Database!D8,IF('Database Feuille 1'!D6=[1]Database!A12,[1]Database!D13,"")))</f>
        <v/>
      </c>
      <c r="I6" s="110" t="str">
        <f>IF('Database Feuille 1'!D6="","",IF('Database Feuille 1'!D6=[1]Database!A7,[1]Database!E8,IF('Database Feuille 1'!D6=[1]Database!A12,[1]Database!E13,"")))</f>
        <v/>
      </c>
      <c r="J6" s="109" t="str">
        <f>IF(D6="","",IF('[1]Feuille de joueur 1'!H8="oui",1,0))</f>
        <v/>
      </c>
      <c r="K6" s="111" t="str">
        <f t="shared" si="0"/>
        <v/>
      </c>
      <c r="L6" s="107" t="str">
        <f t="shared" si="1"/>
        <v/>
      </c>
      <c r="M6" s="108" t="str">
        <f>IF(D6="","",IF('[1]Feuille de joueur 1'!T8="OUI",100,""))</f>
        <v/>
      </c>
      <c r="N6" s="108">
        <f t="shared" si="2"/>
        <v>0</v>
      </c>
      <c r="O6" s="112">
        <f>'[1]Feuille de joueur 1'!U8*1</f>
        <v>0</v>
      </c>
      <c r="P6" s="106">
        <f t="shared" si="3"/>
        <v>0</v>
      </c>
      <c r="Q6" s="111">
        <f>'[1]Feuille de joueur 1'!V8*1.5</f>
        <v>0</v>
      </c>
      <c r="R6" s="107">
        <f t="shared" si="4"/>
        <v>0</v>
      </c>
      <c r="S6" s="107">
        <f>'[1]Feuille de joueur 1'!W8*2.5</f>
        <v>0</v>
      </c>
      <c r="T6" s="109" t="str">
        <f t="shared" si="5"/>
        <v/>
      </c>
      <c r="U6" s="110" t="str">
        <f t="shared" si="6"/>
        <v/>
      </c>
      <c r="V6" s="109" t="str">
        <f t="shared" si="7"/>
        <v/>
      </c>
      <c r="W6" s="110" t="str">
        <f t="shared" si="7"/>
        <v/>
      </c>
      <c r="X6" s="113" t="str">
        <f>IF('[1]Feuille de joueur 1'!Y8="","",'[1]Feuille de joueur 1'!Y8)</f>
        <v/>
      </c>
    </row>
    <row r="7" spans="1:24" x14ac:dyDescent="0.25">
      <c r="A7" t="s">
        <v>35</v>
      </c>
      <c r="C7" s="75" t="s">
        <v>32</v>
      </c>
      <c r="D7" s="105" t="str">
        <f>IF('[1]Feuille de joueur 1'!I9="","",'[1]Feuille de joueur 1'!I9)</f>
        <v/>
      </c>
      <c r="E7" s="106" t="str">
        <f>IF(D7="","",VLOOKUP(D7,[1]Database!$A$4:$G$16,4,FALSE))</f>
        <v/>
      </c>
      <c r="F7" s="107" t="str">
        <f>IF(D7="","",VLOOKUP(D7,[1]Database!$A$4:$G$16,5,FALSE))</f>
        <v/>
      </c>
      <c r="G7" s="108" t="str">
        <f>IF('[1]Feuille de joueur 1'!O9="","",COUNTIF('[1]Feuille de joueur 1'!O9:S9,"x"))</f>
        <v/>
      </c>
      <c r="H7" s="109" t="str">
        <f>IF('Database Feuille 1'!D7="","",IF('Database Feuille 1'!D7=[1]Database!A8,[1]Database!D9,IF('Database Feuille 1'!D7=[1]Database!A13,[1]Database!D14,"")))</f>
        <v/>
      </c>
      <c r="I7" s="110" t="str">
        <f>IF('Database Feuille 1'!D7="","",IF('Database Feuille 1'!D7=[1]Database!A8,[1]Database!E9,IF('Database Feuille 1'!D7=[1]Database!A13,[1]Database!E14,"")))</f>
        <v/>
      </c>
      <c r="J7" s="109" t="str">
        <f>IF(D7="","",IF('[1]Feuille de joueur 1'!H9="oui",1,0))</f>
        <v/>
      </c>
      <c r="K7" s="111" t="str">
        <f t="shared" si="0"/>
        <v/>
      </c>
      <c r="L7" s="107" t="str">
        <f t="shared" si="1"/>
        <v/>
      </c>
      <c r="M7" s="108" t="str">
        <f>IF(D7="","",IF('[1]Feuille de joueur 1'!T9="OUI",100,""))</f>
        <v/>
      </c>
      <c r="N7" s="108">
        <f t="shared" si="2"/>
        <v>0</v>
      </c>
      <c r="O7" s="112">
        <f>'[1]Feuille de joueur 1'!U9*1</f>
        <v>0</v>
      </c>
      <c r="P7" s="106">
        <f t="shared" si="3"/>
        <v>0</v>
      </c>
      <c r="Q7" s="111">
        <f>'[1]Feuille de joueur 1'!V9*1.5</f>
        <v>0</v>
      </c>
      <c r="R7" s="107">
        <f t="shared" si="4"/>
        <v>0</v>
      </c>
      <c r="S7" s="107">
        <f>'[1]Feuille de joueur 1'!W9*2.5</f>
        <v>0</v>
      </c>
      <c r="T7" s="109" t="str">
        <f t="shared" si="5"/>
        <v/>
      </c>
      <c r="U7" s="110" t="str">
        <f t="shared" si="6"/>
        <v/>
      </c>
      <c r="V7" s="109" t="str">
        <f t="shared" si="7"/>
        <v/>
      </c>
      <c r="W7" s="110" t="str">
        <f t="shared" si="7"/>
        <v/>
      </c>
      <c r="X7" s="113" t="str">
        <f>IF('[1]Feuille de joueur 1'!Y9="","",'[1]Feuille de joueur 1'!Y9)</f>
        <v/>
      </c>
    </row>
    <row r="8" spans="1:24" x14ac:dyDescent="0.25">
      <c r="C8" s="75" t="s">
        <v>32</v>
      </c>
      <c r="D8" s="105" t="str">
        <f>IF('[1]Feuille de joueur 1'!I10="","",'[1]Feuille de joueur 1'!I10)</f>
        <v/>
      </c>
      <c r="E8" s="106" t="str">
        <f>IF(D8="","",VLOOKUP(D8,[1]Database!$A$4:$G$16,4,FALSE))</f>
        <v/>
      </c>
      <c r="F8" s="107" t="str">
        <f>IF(D8="","",VLOOKUP(D8,[1]Database!$A$4:$G$16,5,FALSE))</f>
        <v/>
      </c>
      <c r="G8" s="108" t="str">
        <f>IF('[1]Feuille de joueur 1'!O10="","",COUNTIF('[1]Feuille de joueur 1'!O10:S10,"x"))</f>
        <v/>
      </c>
      <c r="H8" s="109" t="str">
        <f>IF('Database Feuille 1'!D8="","",IF('Database Feuille 1'!D8=[1]Database!A9,[1]Database!D10,IF('Database Feuille 1'!D8=[1]Database!A14,[1]Database!D15,"")))</f>
        <v/>
      </c>
      <c r="I8" s="110" t="str">
        <f>IF('Database Feuille 1'!D8="","",IF('Database Feuille 1'!D8=[1]Database!A9,[1]Database!E10,IF('Database Feuille 1'!D8=[1]Database!A14,[1]Database!E15,"")))</f>
        <v/>
      </c>
      <c r="J8" s="109" t="str">
        <f>IF(D8="","",IF('[1]Feuille de joueur 1'!H10="oui",1,0))</f>
        <v/>
      </c>
      <c r="K8" s="111" t="str">
        <f t="shared" si="0"/>
        <v/>
      </c>
      <c r="L8" s="107" t="str">
        <f t="shared" si="1"/>
        <v/>
      </c>
      <c r="M8" s="108" t="str">
        <f>IF(D8="","",IF('[1]Feuille de joueur 1'!T10="OUI",100,""))</f>
        <v/>
      </c>
      <c r="N8" s="108">
        <f t="shared" si="2"/>
        <v>0</v>
      </c>
      <c r="O8" s="112">
        <f>'[1]Feuille de joueur 1'!U10*1</f>
        <v>0</v>
      </c>
      <c r="P8" s="106">
        <f t="shared" si="3"/>
        <v>0</v>
      </c>
      <c r="Q8" s="111">
        <f>'[1]Feuille de joueur 1'!V10*1.5</f>
        <v>0</v>
      </c>
      <c r="R8" s="107">
        <f t="shared" si="4"/>
        <v>0</v>
      </c>
      <c r="S8" s="107">
        <f>'[1]Feuille de joueur 1'!W10*2.5</f>
        <v>0</v>
      </c>
      <c r="T8" s="109" t="str">
        <f t="shared" si="5"/>
        <v/>
      </c>
      <c r="U8" s="110" t="str">
        <f t="shared" si="6"/>
        <v/>
      </c>
      <c r="V8" s="109" t="str">
        <f t="shared" si="7"/>
        <v/>
      </c>
      <c r="W8" s="110" t="str">
        <f t="shared" si="7"/>
        <v/>
      </c>
      <c r="X8" s="113" t="str">
        <f>IF('[1]Feuille de joueur 1'!Y10="","",'[1]Feuille de joueur 1'!Y10)</f>
        <v/>
      </c>
    </row>
    <row r="9" spans="1:24" x14ac:dyDescent="0.25">
      <c r="C9" s="75" t="s">
        <v>32</v>
      </c>
      <c r="D9" s="105" t="str">
        <f>IF('[1]Feuille de joueur 1'!I11="","",'[1]Feuille de joueur 1'!I11)</f>
        <v/>
      </c>
      <c r="E9" s="106" t="str">
        <f>IF(D9="","",VLOOKUP(D9,[1]Database!$A$4:$G$16,4,FALSE))</f>
        <v/>
      </c>
      <c r="F9" s="107" t="str">
        <f>IF(D9="","",VLOOKUP(D9,[1]Database!$A$4:$G$16,5,FALSE))</f>
        <v/>
      </c>
      <c r="G9" s="108" t="str">
        <f>IF('[1]Feuille de joueur 1'!O11="","",COUNTIF('[1]Feuille de joueur 1'!O11:S11,"x"))</f>
        <v/>
      </c>
      <c r="H9" s="109" t="str">
        <f>IF('Database Feuille 1'!D9="","",IF('Database Feuille 1'!D9=[1]Database!A10,[1]Database!D11,IF('Database Feuille 1'!D9=[1]Database!A15,[1]Database!D16,"")))</f>
        <v/>
      </c>
      <c r="I9" s="110" t="str">
        <f>IF('Database Feuille 1'!D9="","",IF('Database Feuille 1'!D9=[1]Database!A10,[1]Database!E11,IF('Database Feuille 1'!D9=[1]Database!A15,[1]Database!E16,"")))</f>
        <v/>
      </c>
      <c r="J9" s="109" t="str">
        <f>IF(D9="","",IF('[1]Feuille de joueur 1'!H11="oui",1,0))</f>
        <v/>
      </c>
      <c r="K9" s="111" t="str">
        <f t="shared" si="0"/>
        <v/>
      </c>
      <c r="L9" s="107" t="str">
        <f t="shared" si="1"/>
        <v/>
      </c>
      <c r="M9" s="108" t="str">
        <f>IF(D9="","",IF('[1]Feuille de joueur 1'!T11="OUI",100,""))</f>
        <v/>
      </c>
      <c r="N9" s="108">
        <f t="shared" si="2"/>
        <v>0</v>
      </c>
      <c r="O9" s="112">
        <f>'[1]Feuille de joueur 1'!U11*1</f>
        <v>0</v>
      </c>
      <c r="P9" s="106">
        <f t="shared" si="3"/>
        <v>0</v>
      </c>
      <c r="Q9" s="111">
        <f>'[1]Feuille de joueur 1'!V11*1.5</f>
        <v>0</v>
      </c>
      <c r="R9" s="107">
        <f t="shared" si="4"/>
        <v>0</v>
      </c>
      <c r="S9" s="107">
        <f>'[1]Feuille de joueur 1'!W11*2.5</f>
        <v>0</v>
      </c>
      <c r="T9" s="109" t="str">
        <f t="shared" si="5"/>
        <v/>
      </c>
      <c r="U9" s="110" t="str">
        <f t="shared" si="6"/>
        <v/>
      </c>
      <c r="V9" s="109" t="str">
        <f t="shared" si="7"/>
        <v/>
      </c>
      <c r="W9" s="110" t="str">
        <f t="shared" si="7"/>
        <v/>
      </c>
      <c r="X9" s="113" t="str">
        <f>IF('[1]Feuille de joueur 1'!Y11="","",'[1]Feuille de joueur 1'!Y11)</f>
        <v/>
      </c>
    </row>
    <row r="10" spans="1:24" x14ac:dyDescent="0.25">
      <c r="C10" s="75" t="s">
        <v>32</v>
      </c>
      <c r="D10" s="105" t="str">
        <f>IF('[1]Feuille de joueur 1'!I12="","",'[1]Feuille de joueur 1'!I12)</f>
        <v/>
      </c>
      <c r="E10" s="106" t="str">
        <f>IF(D10="","",VLOOKUP(D10,[1]Database!$A$4:$G$16,4,FALSE))</f>
        <v/>
      </c>
      <c r="F10" s="107" t="str">
        <f>IF(D10="","",VLOOKUP(D10,[1]Database!$A$4:$G$16,5,FALSE))</f>
        <v/>
      </c>
      <c r="G10" s="108" t="str">
        <f>IF('[1]Feuille de joueur 1'!O12="","",COUNTIF('[1]Feuille de joueur 1'!O12:S12,"x"))</f>
        <v/>
      </c>
      <c r="H10" s="109" t="str">
        <f>IF('Database Feuille 1'!D10="","",IF('Database Feuille 1'!D10=[1]Database!A11,[1]Database!D12,IF('Database Feuille 1'!D10=[1]Database!A16,[1]Database!D17,"")))</f>
        <v/>
      </c>
      <c r="I10" s="110" t="str">
        <f>IF('Database Feuille 1'!D10="","",IF('Database Feuille 1'!D10=[1]Database!A11,[1]Database!E12,IF('Database Feuille 1'!D10=[1]Database!A16,[1]Database!E17,"")))</f>
        <v/>
      </c>
      <c r="J10" s="109" t="str">
        <f>IF(D10="","",IF('[1]Feuille de joueur 1'!H12="oui",1,0))</f>
        <v/>
      </c>
      <c r="K10" s="111" t="str">
        <f t="shared" si="0"/>
        <v/>
      </c>
      <c r="L10" s="107" t="str">
        <f t="shared" si="1"/>
        <v/>
      </c>
      <c r="M10" s="108" t="str">
        <f>IF(D10="","",IF('[1]Feuille de joueur 1'!T12="OUI",100,""))</f>
        <v/>
      </c>
      <c r="N10" s="108">
        <f t="shared" si="2"/>
        <v>0</v>
      </c>
      <c r="O10" s="112">
        <f>'[1]Feuille de joueur 1'!U12*1</f>
        <v>0</v>
      </c>
      <c r="P10" s="106">
        <f t="shared" si="3"/>
        <v>0</v>
      </c>
      <c r="Q10" s="111">
        <f>'[1]Feuille de joueur 1'!V12*1.5</f>
        <v>0</v>
      </c>
      <c r="R10" s="107">
        <f t="shared" si="4"/>
        <v>0</v>
      </c>
      <c r="S10" s="107">
        <f>'[1]Feuille de joueur 1'!W12*2.5</f>
        <v>0</v>
      </c>
      <c r="T10" s="109" t="str">
        <f t="shared" si="5"/>
        <v/>
      </c>
      <c r="U10" s="110" t="str">
        <f t="shared" si="6"/>
        <v/>
      </c>
      <c r="V10" s="109" t="str">
        <f t="shared" si="7"/>
        <v/>
      </c>
      <c r="W10" s="110" t="str">
        <f t="shared" si="7"/>
        <v/>
      </c>
      <c r="X10" s="113" t="str">
        <f>IF('[1]Feuille de joueur 1'!Y12="","",'[1]Feuille de joueur 1'!Y12)</f>
        <v/>
      </c>
    </row>
    <row r="11" spans="1:24" x14ac:dyDescent="0.25">
      <c r="C11" s="75" t="s">
        <v>32</v>
      </c>
      <c r="D11" s="105" t="str">
        <f>IF('[1]Feuille de joueur 1'!I13="","",'[1]Feuille de joueur 1'!I13)</f>
        <v/>
      </c>
      <c r="E11" s="106" t="str">
        <f>IF(D11="","",VLOOKUP(D11,[1]Database!$A$4:$G$16,4,FALSE))</f>
        <v/>
      </c>
      <c r="F11" s="107" t="str">
        <f>IF(D11="","",VLOOKUP(D11,[1]Database!$A$4:$G$16,5,FALSE))</f>
        <v/>
      </c>
      <c r="G11" s="108" t="str">
        <f>IF('[1]Feuille de joueur 1'!O13="","",COUNTIF('[1]Feuille de joueur 1'!O13:S13,"x"))</f>
        <v/>
      </c>
      <c r="H11" s="109" t="str">
        <f>IF('Database Feuille 1'!D11="","",IF('Database Feuille 1'!D11=[1]Database!A12,[1]Database!D13,IF('Database Feuille 1'!D11=[1]Database!A17,[1]Database!D18,"")))</f>
        <v/>
      </c>
      <c r="I11" s="110" t="str">
        <f>IF('Database Feuille 1'!D11="","",IF('Database Feuille 1'!D11=[1]Database!A12,[1]Database!E13,IF('Database Feuille 1'!D11=[1]Database!A17,[1]Database!E18,"")))</f>
        <v/>
      </c>
      <c r="J11" s="109" t="str">
        <f>IF(D11="","",IF('[1]Feuille de joueur 1'!H13="oui",1,0))</f>
        <v/>
      </c>
      <c r="K11" s="111" t="str">
        <f t="shared" si="0"/>
        <v/>
      </c>
      <c r="L11" s="107" t="str">
        <f t="shared" si="1"/>
        <v/>
      </c>
      <c r="M11" s="108" t="str">
        <f>IF(D11="","",IF('[1]Feuille de joueur 1'!T13="OUI",100,""))</f>
        <v/>
      </c>
      <c r="N11" s="108">
        <f t="shared" si="2"/>
        <v>0</v>
      </c>
      <c r="O11" s="112">
        <f>'[1]Feuille de joueur 1'!U13*1</f>
        <v>0</v>
      </c>
      <c r="P11" s="106">
        <f t="shared" si="3"/>
        <v>0</v>
      </c>
      <c r="Q11" s="111">
        <f>'[1]Feuille de joueur 1'!V13*1.5</f>
        <v>0</v>
      </c>
      <c r="R11" s="107">
        <f t="shared" si="4"/>
        <v>0</v>
      </c>
      <c r="S11" s="107">
        <f>'[1]Feuille de joueur 1'!W13*2.5</f>
        <v>0</v>
      </c>
      <c r="T11" s="109" t="str">
        <f t="shared" si="5"/>
        <v/>
      </c>
      <c r="U11" s="110" t="str">
        <f t="shared" si="6"/>
        <v/>
      </c>
      <c r="V11" s="109" t="str">
        <f t="shared" si="7"/>
        <v/>
      </c>
      <c r="W11" s="110" t="str">
        <f t="shared" si="7"/>
        <v/>
      </c>
      <c r="X11" s="113" t="str">
        <f>IF('[1]Feuille de joueur 1'!Y13="","",'[1]Feuille de joueur 1'!Y13)</f>
        <v/>
      </c>
    </row>
    <row r="12" spans="1:24" x14ac:dyDescent="0.25">
      <c r="C12" s="75" t="s">
        <v>32</v>
      </c>
      <c r="D12" s="105" t="str">
        <f>IF('[1]Feuille de joueur 1'!I14="","",'[1]Feuille de joueur 1'!I14)</f>
        <v/>
      </c>
      <c r="E12" s="106" t="str">
        <f>IF(D12="","",VLOOKUP(D12,[1]Database!$A$4:$G$16,4,FALSE))</f>
        <v/>
      </c>
      <c r="F12" s="107" t="str">
        <f>IF(D12="","",VLOOKUP(D12,[1]Database!$A$4:$G$16,5,FALSE))</f>
        <v/>
      </c>
      <c r="G12" s="108" t="str">
        <f>IF('[1]Feuille de joueur 1'!O14="","",COUNTIF('[1]Feuille de joueur 1'!O14:S14,"x"))</f>
        <v/>
      </c>
      <c r="H12" s="109" t="str">
        <f>IF('Database Feuille 1'!D12="","",IF('Database Feuille 1'!D12=[1]Database!A13,[1]Database!D14,IF('Database Feuille 1'!D12=[1]Database!A18,[1]Database!D19,"")))</f>
        <v/>
      </c>
      <c r="I12" s="110" t="str">
        <f>IF('Database Feuille 1'!D12="","",IF('Database Feuille 1'!D12=[1]Database!A13,[1]Database!E14,IF('Database Feuille 1'!D12=[1]Database!A18,[1]Database!E19,"")))</f>
        <v/>
      </c>
      <c r="J12" s="109" t="str">
        <f>IF(D12="","",IF('[1]Feuille de joueur 1'!H14="oui",1,0))</f>
        <v/>
      </c>
      <c r="K12" s="111" t="str">
        <f t="shared" si="0"/>
        <v/>
      </c>
      <c r="L12" s="107" t="str">
        <f t="shared" si="1"/>
        <v/>
      </c>
      <c r="M12" s="108" t="str">
        <f>IF(D12="","",IF('[1]Feuille de joueur 1'!T14="OUI",100,""))</f>
        <v/>
      </c>
      <c r="N12" s="108">
        <f t="shared" si="2"/>
        <v>0</v>
      </c>
      <c r="O12" s="112">
        <f>'[1]Feuille de joueur 1'!U14*1</f>
        <v>0</v>
      </c>
      <c r="P12" s="106">
        <f t="shared" si="3"/>
        <v>0</v>
      </c>
      <c r="Q12" s="111">
        <f>'[1]Feuille de joueur 1'!V14*1.5</f>
        <v>0</v>
      </c>
      <c r="R12" s="107">
        <f t="shared" si="4"/>
        <v>0</v>
      </c>
      <c r="S12" s="107">
        <f>'[1]Feuille de joueur 1'!W14*2.5</f>
        <v>0</v>
      </c>
      <c r="T12" s="109" t="str">
        <f t="shared" si="5"/>
        <v/>
      </c>
      <c r="U12" s="110" t="str">
        <f t="shared" si="6"/>
        <v/>
      </c>
      <c r="V12" s="109" t="str">
        <f t="shared" si="7"/>
        <v/>
      </c>
      <c r="W12" s="110" t="str">
        <f t="shared" si="7"/>
        <v/>
      </c>
      <c r="X12" s="113" t="str">
        <f>IF('[1]Feuille de joueur 1'!Y14="","",'[1]Feuille de joueur 1'!Y14)</f>
        <v/>
      </c>
    </row>
    <row r="13" spans="1:24" x14ac:dyDescent="0.25">
      <c r="C13" s="75" t="s">
        <v>32</v>
      </c>
      <c r="D13" s="105" t="str">
        <f>IF('[1]Feuille de joueur 1'!I15="","",'[1]Feuille de joueur 1'!I15)</f>
        <v/>
      </c>
      <c r="E13" s="106" t="str">
        <f>IF(D13="","",VLOOKUP(D13,[1]Database!$A$4:$G$16,4,FALSE))</f>
        <v/>
      </c>
      <c r="F13" s="107" t="str">
        <f>IF(D13="","",VLOOKUP(D13,[1]Database!$A$4:$G$16,5,FALSE))</f>
        <v/>
      </c>
      <c r="G13" s="108" t="str">
        <f>IF('[1]Feuille de joueur 1'!O15="","",COUNTIF('[1]Feuille de joueur 1'!O15:S15,"x"))</f>
        <v/>
      </c>
      <c r="H13" s="109" t="str">
        <f>IF('Database Feuille 1'!D13="","",IF('Database Feuille 1'!D13=[1]Database!A14,[1]Database!D15,IF('Database Feuille 1'!D13=[1]Database!A19,[1]Database!D20,"")))</f>
        <v/>
      </c>
      <c r="I13" s="110" t="str">
        <f>IF('Database Feuille 1'!D13="","",IF('Database Feuille 1'!D13=[1]Database!A14,[1]Database!E15,IF('Database Feuille 1'!D13=[1]Database!A19,[1]Database!E20,"")))</f>
        <v/>
      </c>
      <c r="J13" s="109" t="str">
        <f>IF(D13="","",IF('[1]Feuille de joueur 1'!H15="oui",1,0))</f>
        <v/>
      </c>
      <c r="K13" s="111" t="str">
        <f t="shared" si="0"/>
        <v/>
      </c>
      <c r="L13" s="107" t="str">
        <f t="shared" si="1"/>
        <v/>
      </c>
      <c r="M13" s="108" t="str">
        <f>IF(D13="","",IF('[1]Feuille de joueur 1'!T15="OUI",100,""))</f>
        <v/>
      </c>
      <c r="N13" s="108">
        <f t="shared" si="2"/>
        <v>0</v>
      </c>
      <c r="O13" s="112">
        <f>'[1]Feuille de joueur 1'!U15*1</f>
        <v>0</v>
      </c>
      <c r="P13" s="106">
        <f t="shared" si="3"/>
        <v>0</v>
      </c>
      <c r="Q13" s="111">
        <f>'[1]Feuille de joueur 1'!V15*1.5</f>
        <v>0</v>
      </c>
      <c r="R13" s="107">
        <f t="shared" si="4"/>
        <v>0</v>
      </c>
      <c r="S13" s="107">
        <f>'[1]Feuille de joueur 1'!W15*2.5</f>
        <v>0</v>
      </c>
      <c r="T13" s="109" t="str">
        <f t="shared" si="5"/>
        <v/>
      </c>
      <c r="U13" s="110" t="str">
        <f t="shared" si="6"/>
        <v/>
      </c>
      <c r="V13" s="109" t="str">
        <f t="shared" si="7"/>
        <v/>
      </c>
      <c r="W13" s="110" t="str">
        <f t="shared" si="7"/>
        <v/>
      </c>
      <c r="X13" s="113" t="str">
        <f>IF('[1]Feuille de joueur 1'!Y15="","",'[1]Feuille de joueur 1'!Y15)</f>
        <v/>
      </c>
    </row>
    <row r="14" spans="1:24" x14ac:dyDescent="0.25">
      <c r="C14" s="75" t="s">
        <v>32</v>
      </c>
      <c r="D14" s="105" t="str">
        <f>IF('[1]Feuille de joueur 1'!I16="","",'[1]Feuille de joueur 1'!I16)</f>
        <v/>
      </c>
      <c r="E14" s="106" t="str">
        <f>IF(D14="","",VLOOKUP(D14,[1]Database!$A$4:$G$16,4,FALSE))</f>
        <v/>
      </c>
      <c r="F14" s="107" t="str">
        <f>IF(D14="","",VLOOKUP(D14,[1]Database!$A$4:$G$16,5,FALSE))</f>
        <v/>
      </c>
      <c r="G14" s="108" t="str">
        <f>IF('[1]Feuille de joueur 1'!O16="","",COUNTIF('[1]Feuille de joueur 1'!O16:S16,"x"))</f>
        <v/>
      </c>
      <c r="H14" s="109" t="str">
        <f>IF('Database Feuille 1'!D14="","",IF('Database Feuille 1'!D14=[1]Database!A15,[1]Database!D16,IF('Database Feuille 1'!D14=[1]Database!A20,[1]Database!D21,"")))</f>
        <v/>
      </c>
      <c r="I14" s="110" t="str">
        <f>IF('Database Feuille 1'!D14="","",IF('Database Feuille 1'!D14=[1]Database!A15,[1]Database!E16,IF('Database Feuille 1'!D14=[1]Database!A20,[1]Database!E21,"")))</f>
        <v/>
      </c>
      <c r="J14" s="109" t="str">
        <f>IF(D14="","",IF('[1]Feuille de joueur 1'!H16="oui",1,0))</f>
        <v/>
      </c>
      <c r="K14" s="111" t="str">
        <f t="shared" si="0"/>
        <v/>
      </c>
      <c r="L14" s="107" t="str">
        <f t="shared" si="1"/>
        <v/>
      </c>
      <c r="M14" s="108" t="str">
        <f>IF(D14="","",IF('[1]Feuille de joueur 1'!T16="OUI",100,""))</f>
        <v/>
      </c>
      <c r="N14" s="108">
        <f t="shared" si="2"/>
        <v>0</v>
      </c>
      <c r="O14" s="112">
        <f>'[1]Feuille de joueur 1'!U16*1</f>
        <v>0</v>
      </c>
      <c r="P14" s="106">
        <f t="shared" si="3"/>
        <v>0</v>
      </c>
      <c r="Q14" s="111">
        <f>'[1]Feuille de joueur 1'!V16*1.5</f>
        <v>0</v>
      </c>
      <c r="R14" s="107">
        <f t="shared" si="4"/>
        <v>0</v>
      </c>
      <c r="S14" s="107">
        <f>'[1]Feuille de joueur 1'!W16*2.5</f>
        <v>0</v>
      </c>
      <c r="T14" s="109" t="str">
        <f t="shared" si="5"/>
        <v/>
      </c>
      <c r="U14" s="110" t="str">
        <f t="shared" si="6"/>
        <v/>
      </c>
      <c r="V14" s="109" t="str">
        <f t="shared" si="7"/>
        <v/>
      </c>
      <c r="W14" s="110" t="str">
        <f t="shared" si="7"/>
        <v/>
      </c>
      <c r="X14" s="113" t="str">
        <f>IF('[1]Feuille de joueur 1'!Y16="","",'[1]Feuille de joueur 1'!Y16)</f>
        <v/>
      </c>
    </row>
    <row r="15" spans="1:24" x14ac:dyDescent="0.25">
      <c r="C15" s="75" t="s">
        <v>32</v>
      </c>
      <c r="D15" s="105" t="str">
        <f>IF('[1]Feuille de joueur 1'!I17="","",'[1]Feuille de joueur 1'!I17)</f>
        <v/>
      </c>
      <c r="E15" s="106" t="str">
        <f>IF(D15="","",VLOOKUP(D15,[1]Database!$A$4:$G$16,4,FALSE))</f>
        <v/>
      </c>
      <c r="F15" s="107" t="str">
        <f>IF(D15="","",VLOOKUP(D15,[1]Database!$A$4:$G$16,5,FALSE))</f>
        <v/>
      </c>
      <c r="G15" s="108" t="str">
        <f>IF('[1]Feuille de joueur 1'!O17="","",COUNTIF('[1]Feuille de joueur 1'!O17:S17,"x"))</f>
        <v/>
      </c>
      <c r="H15" s="109" t="str">
        <f>IF('Database Feuille 1'!D15="","",IF('Database Feuille 1'!D15=[1]Database!A16,[1]Database!D17,IF('Database Feuille 1'!D15=[1]Database!A21,[1]Database!D22,"")))</f>
        <v/>
      </c>
      <c r="I15" s="110" t="str">
        <f>IF('Database Feuille 1'!D15="","",IF('Database Feuille 1'!D15=[1]Database!A16,[1]Database!E17,IF('Database Feuille 1'!D15=[1]Database!A21,[1]Database!E22,"")))</f>
        <v/>
      </c>
      <c r="J15" s="109" t="str">
        <f>IF(D15="","",IF('[1]Feuille de joueur 1'!H17="oui",1,0))</f>
        <v/>
      </c>
      <c r="K15" s="111" t="str">
        <f t="shared" si="0"/>
        <v/>
      </c>
      <c r="L15" s="107" t="str">
        <f t="shared" si="1"/>
        <v/>
      </c>
      <c r="M15" s="108" t="str">
        <f>IF(D15="","",IF('[1]Feuille de joueur 1'!T17="OUI",100,""))</f>
        <v/>
      </c>
      <c r="N15" s="108">
        <f t="shared" si="2"/>
        <v>0</v>
      </c>
      <c r="O15" s="112">
        <f>'[1]Feuille de joueur 1'!U17*1</f>
        <v>0</v>
      </c>
      <c r="P15" s="106">
        <f t="shared" si="3"/>
        <v>0</v>
      </c>
      <c r="Q15" s="111">
        <f>'[1]Feuille de joueur 1'!V17*1.5</f>
        <v>0</v>
      </c>
      <c r="R15" s="107">
        <f t="shared" si="4"/>
        <v>0</v>
      </c>
      <c r="S15" s="107">
        <f>'[1]Feuille de joueur 1'!W17*2.5</f>
        <v>0</v>
      </c>
      <c r="T15" s="109" t="str">
        <f t="shared" si="5"/>
        <v/>
      </c>
      <c r="U15" s="110" t="str">
        <f t="shared" si="6"/>
        <v/>
      </c>
      <c r="V15" s="109" t="str">
        <f t="shared" si="7"/>
        <v/>
      </c>
      <c r="W15" s="110" t="str">
        <f t="shared" si="7"/>
        <v/>
      </c>
      <c r="X15" s="113" t="str">
        <f>IF('[1]Feuille de joueur 1'!Y17="","",'[1]Feuille de joueur 1'!Y17)</f>
        <v/>
      </c>
    </row>
    <row r="16" spans="1:24" x14ac:dyDescent="0.25">
      <c r="C16" s="75" t="s">
        <v>32</v>
      </c>
      <c r="D16" s="105" t="str">
        <f>IF('[1]Feuille de joueur 1'!I18="","",'[1]Feuille de joueur 1'!I18)</f>
        <v/>
      </c>
      <c r="E16" s="106" t="str">
        <f>IF(D16="","",VLOOKUP(D16,[1]Database!$A$4:$G$16,4,FALSE))</f>
        <v/>
      </c>
      <c r="F16" s="107" t="str">
        <f>IF(D16="","",VLOOKUP(D16,[1]Database!$A$4:$G$16,5,FALSE))</f>
        <v/>
      </c>
      <c r="G16" s="108" t="str">
        <f>IF('[1]Feuille de joueur 1'!O18="","",COUNTIF('[1]Feuille de joueur 1'!O18:S18,"x"))</f>
        <v/>
      </c>
      <c r="H16" s="109" t="str">
        <f>IF('Database Feuille 1'!D16="","",IF('Database Feuille 1'!D16=[1]Database!A17,[1]Database!D18,IF('Database Feuille 1'!D16=[1]Database!A22,[1]Database!D23,"")))</f>
        <v/>
      </c>
      <c r="I16" s="110" t="str">
        <f>IF('Database Feuille 1'!D16="","",IF('Database Feuille 1'!D16=[1]Database!A17,[1]Database!E18,IF('Database Feuille 1'!D16=[1]Database!A22,[1]Database!E23,"")))</f>
        <v/>
      </c>
      <c r="J16" s="109" t="str">
        <f>IF(D16="","",IF('[1]Feuille de joueur 1'!H18="oui",1,0))</f>
        <v/>
      </c>
      <c r="K16" s="111" t="str">
        <f t="shared" si="0"/>
        <v/>
      </c>
      <c r="L16" s="107" t="str">
        <f t="shared" si="1"/>
        <v/>
      </c>
      <c r="M16" s="108" t="str">
        <f>IF(D16="","",IF('[1]Feuille de joueur 1'!T18="OUI",100,""))</f>
        <v/>
      </c>
      <c r="N16" s="108">
        <f t="shared" si="2"/>
        <v>0</v>
      </c>
      <c r="O16" s="112">
        <f>'[1]Feuille de joueur 1'!U18*1</f>
        <v>0</v>
      </c>
      <c r="P16" s="106">
        <f t="shared" si="3"/>
        <v>0</v>
      </c>
      <c r="Q16" s="111">
        <f>'[1]Feuille de joueur 1'!V18*1.5</f>
        <v>0</v>
      </c>
      <c r="R16" s="107">
        <f t="shared" si="4"/>
        <v>0</v>
      </c>
      <c r="S16" s="107">
        <f>'[1]Feuille de joueur 1'!W18*2.5</f>
        <v>0</v>
      </c>
      <c r="T16" s="109" t="str">
        <f t="shared" si="5"/>
        <v/>
      </c>
      <c r="U16" s="110" t="str">
        <f t="shared" si="6"/>
        <v/>
      </c>
      <c r="V16" s="109" t="str">
        <f t="shared" si="7"/>
        <v/>
      </c>
      <c r="W16" s="110" t="str">
        <f t="shared" si="7"/>
        <v/>
      </c>
      <c r="X16" s="113" t="str">
        <f>IF('[1]Feuille de joueur 1'!Y18="","",'[1]Feuille de joueur 1'!Y18)</f>
        <v/>
      </c>
    </row>
    <row r="17" spans="3:24" x14ac:dyDescent="0.25">
      <c r="C17" s="75" t="s">
        <v>32</v>
      </c>
      <c r="D17" s="105" t="str">
        <f>IF('[1]Feuille de joueur 1'!I19="","",'[1]Feuille de joueur 1'!I19)</f>
        <v/>
      </c>
      <c r="E17" s="106" t="str">
        <f>IF(D17="","",VLOOKUP(D17,[1]Database!$A$4:$G$16,4,FALSE))</f>
        <v/>
      </c>
      <c r="F17" s="107" t="str">
        <f>IF(D17="","",VLOOKUP(D17,[1]Database!$A$4:$G$16,5,FALSE))</f>
        <v/>
      </c>
      <c r="G17" s="108" t="str">
        <f>IF('[1]Feuille de joueur 1'!O19="","",COUNTIF('[1]Feuille de joueur 1'!O19:S19,"x"))</f>
        <v/>
      </c>
      <c r="H17" s="109" t="str">
        <f>IF('Database Feuille 1'!D17="","",IF('Database Feuille 1'!D17=[1]Database!A18,[1]Database!D19,IF('Database Feuille 1'!D17=[1]Database!A23,[1]Database!D24,"")))</f>
        <v/>
      </c>
      <c r="I17" s="110" t="str">
        <f>IF('Database Feuille 1'!D17="","",IF('Database Feuille 1'!D17=[1]Database!A18,[1]Database!E19,IF('Database Feuille 1'!D17=[1]Database!A23,[1]Database!E24,"")))</f>
        <v/>
      </c>
      <c r="J17" s="109" t="str">
        <f>IF(D17="","",IF('[1]Feuille de joueur 1'!H19="oui",1,0))</f>
        <v/>
      </c>
      <c r="K17" s="111" t="str">
        <f t="shared" si="0"/>
        <v/>
      </c>
      <c r="L17" s="107" t="str">
        <f t="shared" si="1"/>
        <v/>
      </c>
      <c r="M17" s="108" t="str">
        <f>IF(D17="","",IF('[1]Feuille de joueur 1'!T19="OUI",100,""))</f>
        <v/>
      </c>
      <c r="N17" s="108">
        <f t="shared" si="2"/>
        <v>0</v>
      </c>
      <c r="O17" s="112">
        <f>'[1]Feuille de joueur 1'!U19*1</f>
        <v>0</v>
      </c>
      <c r="P17" s="106">
        <f t="shared" si="3"/>
        <v>0</v>
      </c>
      <c r="Q17" s="111">
        <f>'[1]Feuille de joueur 1'!V19*1.5</f>
        <v>0</v>
      </c>
      <c r="R17" s="107">
        <f t="shared" si="4"/>
        <v>0</v>
      </c>
      <c r="S17" s="107">
        <f>'[1]Feuille de joueur 1'!W19*2.5</f>
        <v>0</v>
      </c>
      <c r="T17" s="109" t="str">
        <f t="shared" si="5"/>
        <v/>
      </c>
      <c r="U17" s="110" t="str">
        <f t="shared" si="6"/>
        <v/>
      </c>
      <c r="V17" s="109" t="str">
        <f t="shared" si="7"/>
        <v/>
      </c>
      <c r="W17" s="110" t="str">
        <f t="shared" si="7"/>
        <v/>
      </c>
      <c r="X17" s="113" t="str">
        <f>IF('[1]Feuille de joueur 1'!Y19="","",'[1]Feuille de joueur 1'!Y19)</f>
        <v/>
      </c>
    </row>
    <row r="18" spans="3:24" x14ac:dyDescent="0.25">
      <c r="C18" s="75" t="s">
        <v>32</v>
      </c>
      <c r="D18" s="105" t="str">
        <f>IF('[1]Feuille de joueur 1'!I20="","",'[1]Feuille de joueur 1'!I20)</f>
        <v/>
      </c>
      <c r="E18" s="106" t="str">
        <f>IF(D18="","",VLOOKUP(D18,[1]Database!$A$4:$G$16,4,FALSE))</f>
        <v/>
      </c>
      <c r="F18" s="107" t="str">
        <f>IF(D18="","",VLOOKUP(D18,[1]Database!$A$4:$G$16,5,FALSE))</f>
        <v/>
      </c>
      <c r="G18" s="108" t="str">
        <f>IF('[1]Feuille de joueur 1'!O20="","",COUNTIF('[1]Feuille de joueur 1'!O20:S20,"x"))</f>
        <v/>
      </c>
      <c r="H18" s="109" t="str">
        <f>IF('Database Feuille 1'!D18="","",IF('Database Feuille 1'!D18=[1]Database!A19,[1]Database!D20,IF('Database Feuille 1'!D18=[1]Database!A24,[1]Database!D25,"")))</f>
        <v/>
      </c>
      <c r="I18" s="110" t="str">
        <f>IF('Database Feuille 1'!D18="","",IF('Database Feuille 1'!D18=[1]Database!A19,[1]Database!E20,IF('Database Feuille 1'!D18=[1]Database!A24,[1]Database!E25,"")))</f>
        <v/>
      </c>
      <c r="J18" s="109" t="str">
        <f>IF(D18="","",IF('[1]Feuille de joueur 1'!H20="oui",1,0))</f>
        <v/>
      </c>
      <c r="K18" s="111" t="str">
        <f t="shared" si="0"/>
        <v/>
      </c>
      <c r="L18" s="107" t="str">
        <f t="shared" si="1"/>
        <v/>
      </c>
      <c r="M18" s="108" t="str">
        <f>IF(D18="","",IF('[1]Feuille de joueur 1'!T20="OUI",100,""))</f>
        <v/>
      </c>
      <c r="N18" s="108">
        <f t="shared" si="2"/>
        <v>0</v>
      </c>
      <c r="O18" s="112">
        <f>'[1]Feuille de joueur 1'!U20*1</f>
        <v>0</v>
      </c>
      <c r="P18" s="106">
        <f t="shared" si="3"/>
        <v>0</v>
      </c>
      <c r="Q18" s="111">
        <f>'[1]Feuille de joueur 1'!V20*1.5</f>
        <v>0</v>
      </c>
      <c r="R18" s="107">
        <f t="shared" si="4"/>
        <v>0</v>
      </c>
      <c r="S18" s="107">
        <f>'[1]Feuille de joueur 1'!W20*2.5</f>
        <v>0</v>
      </c>
      <c r="T18" s="109" t="str">
        <f t="shared" si="5"/>
        <v/>
      </c>
      <c r="U18" s="110" t="str">
        <f t="shared" si="6"/>
        <v/>
      </c>
      <c r="V18" s="109" t="str">
        <f t="shared" si="7"/>
        <v/>
      </c>
      <c r="W18" s="110" t="str">
        <f t="shared" si="7"/>
        <v/>
      </c>
      <c r="X18" s="113" t="str">
        <f>IF('[1]Feuille de joueur 1'!Y20="","",'[1]Feuille de joueur 1'!Y20)</f>
        <v/>
      </c>
    </row>
    <row r="19" spans="3:24" x14ac:dyDescent="0.25">
      <c r="C19" s="75" t="s">
        <v>32</v>
      </c>
      <c r="D19" s="105" t="str">
        <f>IF('[1]Feuille de joueur 1'!I21="","",'[1]Feuille de joueur 1'!I21)</f>
        <v/>
      </c>
      <c r="E19" s="106" t="str">
        <f>IF(D19="","",VLOOKUP(D19,[1]Database!$A$4:$G$16,4,FALSE))</f>
        <v/>
      </c>
      <c r="F19" s="107" t="str">
        <f>IF(D19="","",VLOOKUP(D19,[1]Database!$A$4:$G$16,5,FALSE))</f>
        <v/>
      </c>
      <c r="G19" s="108" t="str">
        <f>IF('[1]Feuille de joueur 1'!O21="","",COUNTIF('[1]Feuille de joueur 1'!O21:S21,"x"))</f>
        <v/>
      </c>
      <c r="H19" s="109" t="str">
        <f>IF('Database Feuille 1'!D19="","",IF('Database Feuille 1'!D19=[1]Database!A20,[1]Database!D21,IF('Database Feuille 1'!D19=[1]Database!A25,[1]Database!D26,"")))</f>
        <v/>
      </c>
      <c r="I19" s="110" t="str">
        <f>IF('Database Feuille 1'!D19="","",IF('Database Feuille 1'!D19=[1]Database!A20,[1]Database!E21,IF('Database Feuille 1'!D19=[1]Database!A25,[1]Database!E26,"")))</f>
        <v/>
      </c>
      <c r="J19" s="109" t="str">
        <f>IF(D19="","",IF('[1]Feuille de joueur 1'!H21="oui",1,0))</f>
        <v/>
      </c>
      <c r="K19" s="111" t="str">
        <f t="shared" si="0"/>
        <v/>
      </c>
      <c r="L19" s="107" t="str">
        <f t="shared" si="1"/>
        <v/>
      </c>
      <c r="M19" s="108" t="str">
        <f>IF(D19="","",IF('[1]Feuille de joueur 1'!T21="OUI",100,""))</f>
        <v/>
      </c>
      <c r="N19" s="108">
        <f t="shared" si="2"/>
        <v>0</v>
      </c>
      <c r="O19" s="112">
        <f>'[1]Feuille de joueur 1'!U21*1</f>
        <v>0</v>
      </c>
      <c r="P19" s="106">
        <f t="shared" si="3"/>
        <v>0</v>
      </c>
      <c r="Q19" s="111">
        <f>'[1]Feuille de joueur 1'!V21*1.5</f>
        <v>0</v>
      </c>
      <c r="R19" s="107">
        <f t="shared" si="4"/>
        <v>0</v>
      </c>
      <c r="S19" s="107">
        <f>'[1]Feuille de joueur 1'!W21*2.5</f>
        <v>0</v>
      </c>
      <c r="T19" s="109" t="str">
        <f t="shared" si="5"/>
        <v/>
      </c>
      <c r="U19" s="110" t="str">
        <f t="shared" si="6"/>
        <v/>
      </c>
      <c r="V19" s="109" t="str">
        <f t="shared" si="7"/>
        <v/>
      </c>
      <c r="W19" s="110" t="str">
        <f t="shared" si="7"/>
        <v/>
      </c>
      <c r="X19" s="113" t="str">
        <f>IF('[1]Feuille de joueur 1'!Y21="","",'[1]Feuille de joueur 1'!Y21)</f>
        <v/>
      </c>
    </row>
    <row r="20" spans="3:24" x14ac:dyDescent="0.25">
      <c r="C20" s="75" t="s">
        <v>32</v>
      </c>
      <c r="D20" s="105" t="str">
        <f>IF('[1]Feuille de joueur 1'!I22="","",'[1]Feuille de joueur 1'!I22)</f>
        <v/>
      </c>
      <c r="E20" s="106" t="str">
        <f>IF(D20="","",VLOOKUP(D20,[1]Database!$A$4:$G$16,4,FALSE))</f>
        <v/>
      </c>
      <c r="F20" s="107" t="str">
        <f>IF(D20="","",VLOOKUP(D20,[1]Database!$A$4:$G$16,5,FALSE))</f>
        <v/>
      </c>
      <c r="G20" s="108" t="str">
        <f>IF('[1]Feuille de joueur 1'!O22="","",COUNTIF('[1]Feuille de joueur 1'!O22:S22,"x"))</f>
        <v/>
      </c>
      <c r="H20" s="109" t="str">
        <f>IF('Database Feuille 1'!D20="","",IF('Database Feuille 1'!D20=[1]Database!A21,[1]Database!D22,IF('Database Feuille 1'!D20=[1]Database!A26,[1]Database!D27,"")))</f>
        <v/>
      </c>
      <c r="I20" s="110" t="str">
        <f>IF('Database Feuille 1'!D20="","",IF('Database Feuille 1'!D20=[1]Database!A21,[1]Database!E22,IF('Database Feuille 1'!D20=[1]Database!A26,[1]Database!E27,"")))</f>
        <v/>
      </c>
      <c r="J20" s="109" t="str">
        <f>IF(D20="","",IF('[1]Feuille de joueur 1'!H22="oui",1,0))</f>
        <v/>
      </c>
      <c r="K20" s="111" t="str">
        <f t="shared" si="0"/>
        <v/>
      </c>
      <c r="L20" s="107" t="str">
        <f t="shared" si="1"/>
        <v/>
      </c>
      <c r="M20" s="108" t="str">
        <f>IF(D20="","",IF('[1]Feuille de joueur 1'!T22="OUI",100,""))</f>
        <v/>
      </c>
      <c r="N20" s="108">
        <f t="shared" si="2"/>
        <v>0</v>
      </c>
      <c r="O20" s="112">
        <f>'[1]Feuille de joueur 1'!U22*1</f>
        <v>0</v>
      </c>
      <c r="P20" s="106">
        <f t="shared" si="3"/>
        <v>0</v>
      </c>
      <c r="Q20" s="111">
        <f>'[1]Feuille de joueur 1'!V22*1.5</f>
        <v>0</v>
      </c>
      <c r="R20" s="107">
        <f t="shared" si="4"/>
        <v>0</v>
      </c>
      <c r="S20" s="107">
        <f>'[1]Feuille de joueur 1'!W22*2.5</f>
        <v>0</v>
      </c>
      <c r="T20" s="109" t="str">
        <f t="shared" si="5"/>
        <v/>
      </c>
      <c r="U20" s="110" t="str">
        <f t="shared" si="6"/>
        <v/>
      </c>
      <c r="V20" s="109" t="str">
        <f t="shared" si="7"/>
        <v/>
      </c>
      <c r="W20" s="110" t="str">
        <f t="shared" si="7"/>
        <v/>
      </c>
      <c r="X20" s="113" t="str">
        <f>IF('[1]Feuille de joueur 1'!Y22="","",'[1]Feuille de joueur 1'!Y22)</f>
        <v/>
      </c>
    </row>
    <row r="21" spans="3:24" x14ac:dyDescent="0.25">
      <c r="C21" s="75" t="s">
        <v>32</v>
      </c>
      <c r="D21" s="105" t="str">
        <f>IF('[1]Feuille de joueur 1'!I23="","",'[1]Feuille de joueur 1'!I23)</f>
        <v/>
      </c>
      <c r="E21" s="106" t="str">
        <f>IF(D21="","",VLOOKUP(D21,[1]Database!$A$4:$G$16,4,FALSE))</f>
        <v/>
      </c>
      <c r="F21" s="107" t="str">
        <f>IF(D21="","",VLOOKUP(D21,[1]Database!$A$4:$G$16,5,FALSE))</f>
        <v/>
      </c>
      <c r="G21" s="108" t="str">
        <f>IF('[1]Feuille de joueur 1'!O23="","",COUNTIF('[1]Feuille de joueur 1'!O23:S23,"x"))</f>
        <v/>
      </c>
      <c r="H21" s="109" t="str">
        <f>IF('Database Feuille 1'!D21="","",IF('Database Feuille 1'!D21=[1]Database!A22,[1]Database!D23,IF('Database Feuille 1'!D21=[1]Database!A27,[1]Database!D28,"")))</f>
        <v/>
      </c>
      <c r="I21" s="110" t="str">
        <f>IF('Database Feuille 1'!D21="","",IF('Database Feuille 1'!D21=[1]Database!A22,[1]Database!E23,IF('Database Feuille 1'!D21=[1]Database!A27,[1]Database!E28,"")))</f>
        <v/>
      </c>
      <c r="J21" s="109" t="str">
        <f>IF(D21="","",IF('[1]Feuille de joueur 1'!H23="oui",1,0))</f>
        <v/>
      </c>
      <c r="K21" s="111" t="str">
        <f t="shared" si="0"/>
        <v/>
      </c>
      <c r="L21" s="107" t="str">
        <f t="shared" si="1"/>
        <v/>
      </c>
      <c r="M21" s="108" t="str">
        <f>IF(D21="","",IF('[1]Feuille de joueur 1'!T23="OUI",100,""))</f>
        <v/>
      </c>
      <c r="N21" s="108">
        <f t="shared" si="2"/>
        <v>0</v>
      </c>
      <c r="O21" s="112">
        <f>'[1]Feuille de joueur 1'!U23*1</f>
        <v>0</v>
      </c>
      <c r="P21" s="106">
        <f t="shared" si="3"/>
        <v>0</v>
      </c>
      <c r="Q21" s="111">
        <f>'[1]Feuille de joueur 1'!V23*1.5</f>
        <v>0</v>
      </c>
      <c r="R21" s="107">
        <f t="shared" si="4"/>
        <v>0</v>
      </c>
      <c r="S21" s="107">
        <f>'[1]Feuille de joueur 1'!W23*2.5</f>
        <v>0</v>
      </c>
      <c r="T21" s="109" t="str">
        <f t="shared" si="5"/>
        <v/>
      </c>
      <c r="U21" s="110" t="str">
        <f t="shared" si="6"/>
        <v/>
      </c>
      <c r="V21" s="109" t="str">
        <f t="shared" si="7"/>
        <v/>
      </c>
      <c r="W21" s="110" t="str">
        <f t="shared" si="7"/>
        <v/>
      </c>
      <c r="X21" s="113" t="str">
        <f>IF('[1]Feuille de joueur 1'!Y23="","",'[1]Feuille de joueur 1'!Y23)</f>
        <v/>
      </c>
    </row>
    <row r="22" spans="3:24" x14ac:dyDescent="0.25">
      <c r="C22" s="75" t="s">
        <v>32</v>
      </c>
      <c r="D22" s="105" t="str">
        <f>IF('[1]Feuille de joueur 1'!I24="","",'[1]Feuille de joueur 1'!I24)</f>
        <v/>
      </c>
      <c r="E22" s="106" t="str">
        <f>IF(D22="","",VLOOKUP(D22,[1]Database!$A$4:$G$16,4,FALSE))</f>
        <v/>
      </c>
      <c r="F22" s="107" t="str">
        <f>IF(D22="","",VLOOKUP(D22,[1]Database!$A$4:$G$16,5,FALSE))</f>
        <v/>
      </c>
      <c r="G22" s="108" t="str">
        <f>IF('[1]Feuille de joueur 1'!O24="","",COUNTIF('[1]Feuille de joueur 1'!O24:S24,"x"))</f>
        <v/>
      </c>
      <c r="H22" s="109" t="str">
        <f>IF('Database Feuille 1'!D22="","",IF('Database Feuille 1'!D22=[1]Database!A23,[1]Database!D24,IF('Database Feuille 1'!D22=[1]Database!A28,[1]Database!D29,"")))</f>
        <v/>
      </c>
      <c r="I22" s="110" t="str">
        <f>IF('Database Feuille 1'!D22="","",IF('Database Feuille 1'!D22=[1]Database!A23,[1]Database!E24,IF('Database Feuille 1'!D22=[1]Database!A28,[1]Database!E29,"")))</f>
        <v/>
      </c>
      <c r="J22" s="109" t="str">
        <f>IF(D22="","",IF('[1]Feuille de joueur 1'!H24="oui",1,0))</f>
        <v/>
      </c>
      <c r="K22" s="111" t="str">
        <f t="shared" si="0"/>
        <v/>
      </c>
      <c r="L22" s="107" t="str">
        <f t="shared" si="1"/>
        <v/>
      </c>
      <c r="M22" s="108" t="str">
        <f>IF(D22="","",IF('[1]Feuille de joueur 1'!T24="OUI",100,""))</f>
        <v/>
      </c>
      <c r="N22" s="108">
        <f t="shared" si="2"/>
        <v>0</v>
      </c>
      <c r="O22" s="112">
        <f>'[1]Feuille de joueur 1'!U24*1</f>
        <v>0</v>
      </c>
      <c r="P22" s="106">
        <f t="shared" si="3"/>
        <v>0</v>
      </c>
      <c r="Q22" s="111">
        <f>'[1]Feuille de joueur 1'!V24*1.5</f>
        <v>0</v>
      </c>
      <c r="R22" s="107">
        <f t="shared" si="4"/>
        <v>0</v>
      </c>
      <c r="S22" s="107">
        <f>'[1]Feuille de joueur 1'!W24*2.5</f>
        <v>0</v>
      </c>
      <c r="T22" s="109" t="str">
        <f t="shared" si="5"/>
        <v/>
      </c>
      <c r="U22" s="110" t="str">
        <f t="shared" si="6"/>
        <v/>
      </c>
      <c r="V22" s="109" t="str">
        <f t="shared" si="7"/>
        <v/>
      </c>
      <c r="W22" s="110" t="str">
        <f t="shared" si="7"/>
        <v/>
      </c>
      <c r="X22" s="113" t="str">
        <f>IF('[1]Feuille de joueur 1'!Y24="","",'[1]Feuille de joueur 1'!Y24)</f>
        <v/>
      </c>
    </row>
    <row r="23" spans="3:24" ht="15.75" thickBot="1" x14ac:dyDescent="0.3">
      <c r="C23" s="75" t="s">
        <v>32</v>
      </c>
      <c r="D23" s="114" t="str">
        <f>IF('[1]Feuille de joueur 1'!I25="","",'[1]Feuille de joueur 1'!I25)</f>
        <v/>
      </c>
      <c r="E23" s="115" t="str">
        <f>IF(D23="","",VLOOKUP(D23,[1]Database!$A$4:$G$16,4,FALSE))</f>
        <v/>
      </c>
      <c r="F23" s="116" t="str">
        <f>IF(D23="","",VLOOKUP(D23,[1]Database!$A$4:$G$16,5,FALSE))</f>
        <v/>
      </c>
      <c r="G23" s="117" t="str">
        <f>IF('[1]Feuille de joueur 1'!O25="","",COUNTIF('[1]Feuille de joueur 1'!O25:S25,"x"))</f>
        <v/>
      </c>
      <c r="H23" s="118" t="str">
        <f>IF('Database Feuille 1'!D23="","",IF('Database Feuille 1'!D23=[1]Database!A24,[1]Database!D25,IF('Database Feuille 1'!D23=[1]Database!A29,[1]Database!D30,"")))</f>
        <v/>
      </c>
      <c r="I23" s="119" t="str">
        <f>IF('Database Feuille 1'!D23="","",IF('Database Feuille 1'!D23=[1]Database!A24,[1]Database!E25,IF('Database Feuille 1'!D23=[1]Database!A29,[1]Database!E30,"")))</f>
        <v/>
      </c>
      <c r="J23" s="118" t="str">
        <f>IF(D23="","",IF('[1]Feuille de joueur 1'!H25="oui",1,0))</f>
        <v/>
      </c>
      <c r="K23" s="120" t="str">
        <f t="shared" si="0"/>
        <v/>
      </c>
      <c r="L23" s="116" t="str">
        <f t="shared" si="1"/>
        <v/>
      </c>
      <c r="M23" s="117" t="str">
        <f>IF(D23="","",IF('[1]Feuille de joueur 1'!T25="OUI",100,""))</f>
        <v/>
      </c>
      <c r="N23" s="117">
        <f t="shared" si="2"/>
        <v>0</v>
      </c>
      <c r="O23" s="121">
        <f>'[1]Feuille de joueur 1'!U25*1</f>
        <v>0</v>
      </c>
      <c r="P23" s="115">
        <f t="shared" si="3"/>
        <v>0</v>
      </c>
      <c r="Q23" s="120">
        <f>'[1]Feuille de joueur 1'!V25*1.5</f>
        <v>0</v>
      </c>
      <c r="R23" s="116">
        <f t="shared" si="4"/>
        <v>0</v>
      </c>
      <c r="S23" s="116">
        <f>'[1]Feuille de joueur 1'!W25*2.5</f>
        <v>0</v>
      </c>
      <c r="T23" s="118" t="str">
        <f t="shared" si="5"/>
        <v/>
      </c>
      <c r="U23" s="119" t="str">
        <f t="shared" si="6"/>
        <v/>
      </c>
      <c r="V23" s="118" t="str">
        <f t="shared" si="7"/>
        <v/>
      </c>
      <c r="W23" s="119" t="str">
        <f t="shared" si="7"/>
        <v/>
      </c>
      <c r="X23" s="122" t="str">
        <f>IF('[1]Feuille de joueur 1'!Y25="","",'[1]Feuille de joueur 1'!Y25)</f>
        <v/>
      </c>
    </row>
  </sheetData>
  <mergeCells count="9">
    <mergeCell ref="G1:I1"/>
    <mergeCell ref="J1:L1"/>
    <mergeCell ref="N1:S1"/>
    <mergeCell ref="T1:U1"/>
    <mergeCell ref="V1:W1"/>
    <mergeCell ref="X1:X2"/>
    <mergeCell ref="N2:O2"/>
    <mergeCell ref="P2:Q2"/>
    <mergeCell ref="R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de joueur 1</vt:lpstr>
      <vt:lpstr>Database Feuille 1</vt:lpstr>
      <vt:lpstr>Moyen_de_Paiement</vt:lpstr>
      <vt:lpstr>OUI_NON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FARACO Vincent (SAGEM DEFENSE SECURITE)</dc:creator>
  <cp:lastModifiedBy>FARACO Vincent (SAGEM DEFENSE SECURITE)</cp:lastModifiedBy>
  <dcterms:created xsi:type="dcterms:W3CDTF">2016-03-24T15:48:42Z</dcterms:created>
  <dcterms:modified xsi:type="dcterms:W3CDTF">2016-03-24T15:51:01Z</dcterms:modified>
</cp:coreProperties>
</file>