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nbellaiche\Desktop\"/>
    </mc:Choice>
  </mc:AlternateContent>
  <bookViews>
    <workbookView xWindow="480" yWindow="330" windowWidth="23715" windowHeight="11895"/>
  </bookViews>
  <sheets>
    <sheet name="comparatif BO (2)" sheetId="8" r:id="rId1"/>
    <sheet name="Nouveau - Ext Suivi dépense T1" sheetId="11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</externalReferences>
  <definedNames>
    <definedName name="___xlnm._FilterDatabase_1">#REF!</definedName>
    <definedName name="___xlnm._FilterDatabase_1_1">#REF!</definedName>
    <definedName name="___xlnm.Print_Area_3">#REF!</definedName>
    <definedName name="__xlnm._FilterDatabase">#REF!</definedName>
    <definedName name="__xlnm._FilterDatabase_1" localSheetId="1">'Nouveau - Ext Suivi dépense T1'!$D$6:$M$327</definedName>
    <definedName name="__xlnm._FilterDatabase_1_1" localSheetId="1">'Nouveau - Ext Suivi dépense T1'!$D$6:$M$327</definedName>
    <definedName name="__xlnm.Print_Area_3" localSheetId="1">'Nouveau - Ext Suivi dépense T1'!$D$1:$M$327</definedName>
    <definedName name="_xlnm._FilterDatabase" localSheetId="1" hidden="1">'Nouveau - Ext Suivi dépense T1'!$C$8:$M$327</definedName>
    <definedName name="_Order1">0</definedName>
    <definedName name="ACTE_AUTHENTIQUE" localSheetId="0">#REF!</definedName>
    <definedName name="ACTE_AUTHENTIQUE">#REF!</definedName>
    <definedName name="ACTE_VEFA" localSheetId="0">[1]BILAN!#REF!</definedName>
    <definedName name="ACTE_VEFA">[1]BILAN!#REF!</definedName>
    <definedName name="ACTU_CPI" localSheetId="0">#REF!</definedName>
    <definedName name="ACTU_CPI">#REF!</definedName>
    <definedName name="actu_TVX" localSheetId="0">#REF!</definedName>
    <definedName name="actu_TVX">#REF!</definedName>
    <definedName name="actuloyer" localSheetId="0">#REF!</definedName>
    <definedName name="actuloyer">#REF!</definedName>
    <definedName name="actutaxes" localSheetId="0">#REF!</definedName>
    <definedName name="actutaxes">#REF!</definedName>
    <definedName name="aleas" localSheetId="0">#REF!</definedName>
    <definedName name="aleas">#REF!</definedName>
    <definedName name="ARRONDI_PAIEMENT" localSheetId="0">[1]BILAN!#REF!</definedName>
    <definedName name="ARRONDI_PAIEMENT">[1]BILAN!#REF!</definedName>
    <definedName name="AUTRES_CAUTIONS" localSheetId="0">[1]BILAN!#REF!</definedName>
    <definedName name="AUTRES_CAUTIONS">[1]BILAN!#REF!</definedName>
    <definedName name="BO" localSheetId="0">#REF!</definedName>
    <definedName name="BO" localSheetId="1">#REF!</definedName>
    <definedName name="BO">#REF!</definedName>
    <definedName name="BRANCHEMENTS" localSheetId="0">[1]BILAN!#REF!</definedName>
    <definedName name="BRANCHEMENTS">[1]BILAN!#REF!</definedName>
    <definedName name="CA_HT" localSheetId="0">#REF!</definedName>
    <definedName name="CA_HT">#REF!</definedName>
    <definedName name="CA_TTC" localSheetId="0">#REF!</definedName>
    <definedName name="CA_TTC">#REF!</definedName>
    <definedName name="capiBAC">'[2]CHIFFRE D''AFFAIRES Bur Ph1A'!$D$10</definedName>
    <definedName name="capiBur">'[2]CHIFFRE D''AFFAIRES Bur Ph1A'!$D$9</definedName>
    <definedName name="CapiComm">'[2]CHIFFRE D''AFFAIRES Bur Ph1A'!$D$10</definedName>
    <definedName name="cc" localSheetId="0">#REF!</definedName>
    <definedName name="cc">#REF!</definedName>
    <definedName name="CLOTURE_CPTES" localSheetId="0">#REF!</definedName>
    <definedName name="CLOTURE_CPTES">#REF!</definedName>
    <definedName name="COLLABORATEUR" localSheetId="0">#REF!</definedName>
    <definedName name="COLLABORATEUR">#REF!</definedName>
    <definedName name="COMPTA" localSheetId="0">#REF!</definedName>
    <definedName name="COMPTA" localSheetId="1">#REF!</definedName>
    <definedName name="COMPTA">#REF!</definedName>
    <definedName name="CONFORMITE" localSheetId="0">#REF!</definedName>
    <definedName name="CONFORMITE">#REF!</definedName>
    <definedName name="COUT_CONSTRUCTION_HT" localSheetId="0">[1]BILAN!#REF!</definedName>
    <definedName name="COUT_CONSTRUCTION_HT">[1]BILAN!#REF!</definedName>
    <definedName name="COUT_CONSTRUCTION_TTC" localSheetId="0">[1]BILAN!#REF!</definedName>
    <definedName name="COUT_CONSTRUCTION_TTC">[1]BILAN!#REF!</definedName>
    <definedName name="COUT_TRAVAUX" localSheetId="0">'[3]COUT TRAVAUX'!#REF!</definedName>
    <definedName name="COUT_TRAVAUX">'[3]COUT TRAVAUX'!#REF!</definedName>
    <definedName name="coutbur1A" localSheetId="0">#REF!</definedName>
    <definedName name="coutbur1A">#REF!</definedName>
    <definedName name="coutbur2" localSheetId="0">#REF!</definedName>
    <definedName name="coutbur2">#REF!</definedName>
    <definedName name="coutcommpied" localSheetId="0">#REF!</definedName>
    <definedName name="coutcommpied">#REF!</definedName>
    <definedName name="coutcreche" localSheetId="0">#REF!</definedName>
    <definedName name="coutcreche">#REF!</definedName>
    <definedName name="coutpk" localSheetId="0">#REF!</definedName>
    <definedName name="coutpk">#REF!</definedName>
    <definedName name="COUTPK2" localSheetId="0">#REF!</definedName>
    <definedName name="COUTPK2">#REF!</definedName>
    <definedName name="coutsilo" localSheetId="0">#REF!</definedName>
    <definedName name="coutsilo">#REF!</definedName>
    <definedName name="ct" localSheetId="0">#REF!</definedName>
    <definedName name="ct">#REF!</definedName>
    <definedName name="DATE_ACTE_VEFA" localSheetId="0">#REF!</definedName>
    <definedName name="DATE_ACTE_VEFA">#REF!</definedName>
    <definedName name="dateval" localSheetId="0">#REF!</definedName>
    <definedName name="dateval">#REF!</definedName>
    <definedName name="decote" localSheetId="0">#REF!</definedName>
    <definedName name="decote">#REF!</definedName>
    <definedName name="DeterCPI1A" localSheetId="0">#REF!</definedName>
    <definedName name="DeterCPI1A">#REF!</definedName>
    <definedName name="dureebac2">'[4]BILAN Com Ph2'!$C$42</definedName>
    <definedName name="EV__LASTREFTIME__" hidden="1">41183.5140046296</definedName>
    <definedName name="Event" localSheetId="1">NA()</definedName>
    <definedName name="Event">NA()</definedName>
    <definedName name="EXERCICE" localSheetId="0">#REF!</definedName>
    <definedName name="EXERCICE">#REF!</definedName>
    <definedName name="FRAIS_ACTE">'[5]Prix de revient'!$F$11</definedName>
    <definedName name="gestBur">'[2]CHIFFRE D''AFFAIRES Bur Ph1A'!$D$12</definedName>
    <definedName name="gestcom">'[2]CHIFFRE D''AFFAIRES Bur Ph1A'!$D$11</definedName>
    <definedName name="gestpk">'[2]CHIFFRE D''AFFAIRES Bur Ph1A'!$D$13</definedName>
    <definedName name="honosCGOC1A">'[2]PRIX DE REVIENT Com Ph1A'!$J$60</definedName>
    <definedName name="honosCPIB1A">[2]CPI!$L$11</definedName>
    <definedName name="imprévusSG" localSheetId="0">'[6]PRIX REVIENT'!#REF!</definedName>
    <definedName name="imprévusSG">'[6]PRIX REVIENT'!#REF!</definedName>
    <definedName name="LBUR1" localSheetId="0">'[2]BILAN Bur Ph1A'!#REF!</definedName>
    <definedName name="LBUR1">'[2]BILAN Bur Ph1A'!#REF!</definedName>
    <definedName name="LPied1A">'[2]BILAN Com Ph1A'!$C$55</definedName>
    <definedName name="Lpkbur1" localSheetId="0">'[2]BILAN Bur Ph1A'!#REF!</definedName>
    <definedName name="Lpkbur1">'[2]BILAN Bur Ph1A'!#REF!</definedName>
    <definedName name="LTV">[7]Hypothèses!$D$51</definedName>
    <definedName name="MArgeCPI1A" localSheetId="0">#REF!</definedName>
    <definedName name="MArgeCPI1A">#REF!</definedName>
    <definedName name="MArgeCPIB1A">[2]CPI!$L$12</definedName>
    <definedName name="PVCPI1A" localSheetId="0">#REF!</definedName>
    <definedName name="PVCPI1A">#REF!</definedName>
    <definedName name="PVCPIC1A" localSheetId="0">#REF!</definedName>
    <definedName name="PVCPIC1A">#REF!</definedName>
    <definedName name="QP" localSheetId="0">#REF!</definedName>
    <definedName name="QP">#REF!</definedName>
    <definedName name="RBur">'[2]CHIFFRE D''AFFAIRES Bur Ph1A'!$G$8</definedName>
    <definedName name="RCom">'[2]CHIFFRE D''AFFAIRES Bur Ph1A'!$G$9</definedName>
    <definedName name="SHON">[2]CPI!$R$18:$R$19</definedName>
    <definedName name="SHONA3">+[2]SHON!$F$3</definedName>
    <definedName name="SHONA3Comm">+[2]SHON!$B$3</definedName>
    <definedName name="SHONBURA3">+[2]SHON!$C$3</definedName>
    <definedName name="SHONBURB2">[2]SHON!$C$4+[2]SHON!$E$4</definedName>
    <definedName name="SHONBURB3">[2]SHON!$C$5+[2]SHON!$E$5</definedName>
    <definedName name="societe" localSheetId="0">#REF!</definedName>
    <definedName name="societe">#REF!</definedName>
    <definedName name="TVA">'[3]DONNEES GENERALES'!$J$19</definedName>
    <definedName name="_xlnm.Print_Area" localSheetId="0">'comparatif BO (2)'!$A$2:$J$41</definedName>
    <definedName name="_xlnm.Print_Area" localSheetId="1">'Nouveau - Ext Suivi dépense T1'!#REF!</definedName>
  </definedNames>
  <calcPr calcId="162913"/>
</workbook>
</file>

<file path=xl/calcChain.xml><?xml version="1.0" encoding="utf-8"?>
<calcChain xmlns="http://schemas.openxmlformats.org/spreadsheetml/2006/main">
  <c r="D39" i="8" l="1"/>
  <c r="D38" i="8"/>
  <c r="D37" i="8"/>
  <c r="D36" i="8"/>
  <c r="D35" i="8"/>
  <c r="D32" i="8"/>
  <c r="D31" i="8"/>
  <c r="D30" i="8"/>
  <c r="D29" i="8"/>
  <c r="D28" i="8"/>
  <c r="D27" i="8"/>
  <c r="D26" i="8"/>
  <c r="D25" i="8"/>
  <c r="D24" i="8"/>
  <c r="D19" i="8"/>
  <c r="D18" i="8"/>
  <c r="D17" i="8"/>
  <c r="D16" i="8"/>
  <c r="B314" i="11" l="1"/>
  <c r="H13" i="8" l="1"/>
  <c r="F34" i="8" l="1"/>
  <c r="F23" i="8"/>
  <c r="F13" i="8"/>
  <c r="F21" i="8" l="1"/>
  <c r="B327" i="11"/>
  <c r="B326" i="11"/>
  <c r="A326" i="11" s="1"/>
  <c r="B325" i="11"/>
  <c r="A325" i="11" s="1"/>
  <c r="B324" i="11"/>
  <c r="A324" i="11" s="1"/>
  <c r="B323" i="11"/>
  <c r="A323" i="11" s="1"/>
  <c r="B322" i="11"/>
  <c r="A322" i="11" s="1"/>
  <c r="B321" i="11"/>
  <c r="A321" i="11" s="1"/>
  <c r="B320" i="11"/>
  <c r="A320" i="11" s="1"/>
  <c r="B319" i="11"/>
  <c r="A319" i="11" s="1"/>
  <c r="B318" i="11"/>
  <c r="A318" i="11" s="1"/>
  <c r="B317" i="11"/>
  <c r="A317" i="11" s="1"/>
  <c r="B316" i="11"/>
  <c r="A316" i="11" s="1"/>
  <c r="B315" i="11"/>
  <c r="A315" i="11" s="1"/>
  <c r="B313" i="11"/>
  <c r="A313" i="11" s="1"/>
  <c r="B312" i="11"/>
  <c r="A312" i="11" s="1"/>
  <c r="B311" i="11"/>
  <c r="A311" i="11" s="1"/>
  <c r="B310" i="11"/>
  <c r="A310" i="11" s="1"/>
  <c r="B309" i="11"/>
  <c r="A309" i="11" s="1"/>
  <c r="B308" i="11"/>
  <c r="A308" i="11" s="1"/>
  <c r="B307" i="11"/>
  <c r="A307" i="11" s="1"/>
  <c r="B306" i="11"/>
  <c r="A306" i="11" s="1"/>
  <c r="B305" i="11"/>
  <c r="A305" i="11" s="1"/>
  <c r="B304" i="11"/>
  <c r="A304" i="11" s="1"/>
  <c r="B303" i="11"/>
  <c r="A303" i="11" s="1"/>
  <c r="B302" i="11"/>
  <c r="A302" i="11" s="1"/>
  <c r="B301" i="11"/>
  <c r="A301" i="11" s="1"/>
  <c r="B300" i="11"/>
  <c r="A300" i="11" s="1"/>
  <c r="B299" i="11"/>
  <c r="A299" i="11" s="1"/>
  <c r="B298" i="11"/>
  <c r="A298" i="11" s="1"/>
  <c r="B297" i="11"/>
  <c r="A297" i="11" s="1"/>
  <c r="B296" i="11"/>
  <c r="A296" i="11" s="1"/>
  <c r="B295" i="11"/>
  <c r="A295" i="11" s="1"/>
  <c r="B294" i="11"/>
  <c r="A294" i="11" s="1"/>
  <c r="B293" i="11"/>
  <c r="A293" i="11" s="1"/>
  <c r="B292" i="11"/>
  <c r="A292" i="11" s="1"/>
  <c r="B291" i="11"/>
  <c r="A291" i="11" s="1"/>
  <c r="B290" i="11"/>
  <c r="A290" i="11" s="1"/>
  <c r="B289" i="11"/>
  <c r="A289" i="11" s="1"/>
  <c r="B288" i="11"/>
  <c r="A288" i="11" s="1"/>
  <c r="B287" i="11"/>
  <c r="A287" i="11" s="1"/>
  <c r="B286" i="11"/>
  <c r="A286" i="11" s="1"/>
  <c r="B285" i="11"/>
  <c r="A285" i="11" s="1"/>
  <c r="B284" i="11"/>
  <c r="A284" i="11" s="1"/>
  <c r="B283" i="11"/>
  <c r="A283" i="11" s="1"/>
  <c r="B282" i="11"/>
  <c r="A282" i="11" s="1"/>
  <c r="B281" i="11"/>
  <c r="A281" i="11" s="1"/>
  <c r="B280" i="11"/>
  <c r="A280" i="11" s="1"/>
  <c r="B279" i="11"/>
  <c r="A279" i="11" s="1"/>
  <c r="B278" i="11"/>
  <c r="A278" i="11" s="1"/>
  <c r="B277" i="11"/>
  <c r="A277" i="11" s="1"/>
  <c r="B276" i="11"/>
  <c r="A276" i="11" s="1"/>
  <c r="B275" i="11"/>
  <c r="A275" i="11" s="1"/>
  <c r="B274" i="11"/>
  <c r="A274" i="11" s="1"/>
  <c r="B273" i="11"/>
  <c r="A273" i="11" s="1"/>
  <c r="B272" i="11"/>
  <c r="A272" i="11" s="1"/>
  <c r="B271" i="11"/>
  <c r="A271" i="11" s="1"/>
  <c r="B270" i="11"/>
  <c r="A270" i="11" s="1"/>
  <c r="B269" i="11"/>
  <c r="A269" i="11" s="1"/>
  <c r="B268" i="11"/>
  <c r="A268" i="11" s="1"/>
  <c r="B267" i="11"/>
  <c r="A267" i="11" s="1"/>
  <c r="B266" i="11"/>
  <c r="A266" i="11" s="1"/>
  <c r="B265" i="11"/>
  <c r="A265" i="11" s="1"/>
  <c r="B264" i="11"/>
  <c r="A264" i="11" s="1"/>
  <c r="B263" i="11"/>
  <c r="A263" i="11" s="1"/>
  <c r="B262" i="11"/>
  <c r="A262" i="11" s="1"/>
  <c r="B261" i="11"/>
  <c r="A261" i="11" s="1"/>
  <c r="B260" i="11"/>
  <c r="A260" i="11" s="1"/>
  <c r="B259" i="11"/>
  <c r="A259" i="11" s="1"/>
  <c r="B258" i="11"/>
  <c r="B257" i="11"/>
  <c r="A257" i="11" s="1"/>
  <c r="B256" i="11"/>
  <c r="B255" i="11"/>
  <c r="A255" i="11" s="1"/>
  <c r="B254" i="11"/>
  <c r="A254" i="11" s="1"/>
  <c r="B253" i="11"/>
  <c r="B252" i="11"/>
  <c r="A252" i="11" s="1"/>
  <c r="B251" i="11"/>
  <c r="A251" i="11" s="1"/>
  <c r="B250" i="11"/>
  <c r="A250" i="11" s="1"/>
  <c r="B249" i="11"/>
  <c r="A249" i="11" s="1"/>
  <c r="B248" i="11"/>
  <c r="A248" i="11" s="1"/>
  <c r="B247" i="11"/>
  <c r="A247" i="11" s="1"/>
  <c r="B246" i="11"/>
  <c r="A246" i="11" s="1"/>
  <c r="B245" i="11"/>
  <c r="A245" i="11" s="1"/>
  <c r="B244" i="11"/>
  <c r="A244" i="11" s="1"/>
  <c r="B243" i="11"/>
  <c r="A243" i="11" s="1"/>
  <c r="B242" i="11"/>
  <c r="A242" i="11" s="1"/>
  <c r="B241" i="11"/>
  <c r="A241" i="11" s="1"/>
  <c r="B240" i="11"/>
  <c r="A240" i="11" s="1"/>
  <c r="B239" i="11"/>
  <c r="A239" i="11" s="1"/>
  <c r="B238" i="11"/>
  <c r="A238" i="11" s="1"/>
  <c r="B237" i="11"/>
  <c r="A237" i="11" s="1"/>
  <c r="B236" i="11"/>
  <c r="A236" i="11" s="1"/>
  <c r="B235" i="11"/>
  <c r="A235" i="11" s="1"/>
  <c r="B234" i="11"/>
  <c r="A234" i="11" s="1"/>
  <c r="B233" i="11"/>
  <c r="A233" i="11" s="1"/>
  <c r="B232" i="11"/>
  <c r="B231" i="11"/>
  <c r="A231" i="11" s="1"/>
  <c r="B230" i="11"/>
  <c r="A230" i="11" s="1"/>
  <c r="B229" i="11"/>
  <c r="A229" i="11" s="1"/>
  <c r="B228" i="11"/>
  <c r="A228" i="11" s="1"/>
  <c r="B227" i="11"/>
  <c r="A227" i="11" s="1"/>
  <c r="B226" i="11"/>
  <c r="A226" i="11" s="1"/>
  <c r="B225" i="11"/>
  <c r="A225" i="11" s="1"/>
  <c r="B224" i="11"/>
  <c r="A224" i="11" s="1"/>
  <c r="B223" i="11"/>
  <c r="A223" i="11" s="1"/>
  <c r="B222" i="11"/>
  <c r="A222" i="11" s="1"/>
  <c r="B221" i="11"/>
  <c r="A221" i="11" s="1"/>
  <c r="B220" i="11"/>
  <c r="A220" i="11" s="1"/>
  <c r="B219" i="11"/>
  <c r="A219" i="11" s="1"/>
  <c r="B218" i="11"/>
  <c r="A218" i="11" s="1"/>
  <c r="B217" i="11"/>
  <c r="A217" i="11" s="1"/>
  <c r="B216" i="11"/>
  <c r="A216" i="11" s="1"/>
  <c r="B215" i="11"/>
  <c r="A215" i="11" s="1"/>
  <c r="B214" i="11"/>
  <c r="A214" i="11" s="1"/>
  <c r="B213" i="11"/>
  <c r="A213" i="11" s="1"/>
  <c r="B212" i="11"/>
  <c r="A212" i="11" s="1"/>
  <c r="B211" i="11"/>
  <c r="A211" i="11" s="1"/>
  <c r="B210" i="11"/>
  <c r="A210" i="11" s="1"/>
  <c r="B209" i="11"/>
  <c r="A209" i="11" s="1"/>
  <c r="B208" i="11"/>
  <c r="A208" i="11" s="1"/>
  <c r="B207" i="11"/>
  <c r="B206" i="11"/>
  <c r="A206" i="11" s="1"/>
  <c r="B205" i="11"/>
  <c r="A205" i="11" s="1"/>
  <c r="B204" i="11"/>
  <c r="A204" i="11" s="1"/>
  <c r="B203" i="11"/>
  <c r="A203" i="11" s="1"/>
  <c r="B202" i="11"/>
  <c r="A202" i="11" s="1"/>
  <c r="B201" i="11"/>
  <c r="A201" i="11" s="1"/>
  <c r="B200" i="11"/>
  <c r="A200" i="11" s="1"/>
  <c r="B199" i="11"/>
  <c r="A199" i="11" s="1"/>
  <c r="B198" i="11"/>
  <c r="A198" i="11" s="1"/>
  <c r="B197" i="11"/>
  <c r="A197" i="11" s="1"/>
  <c r="B196" i="11"/>
  <c r="A196" i="11" s="1"/>
  <c r="B195" i="11"/>
  <c r="A195" i="11" s="1"/>
  <c r="B194" i="11"/>
  <c r="A194" i="11" s="1"/>
  <c r="B193" i="11"/>
  <c r="A193" i="11" s="1"/>
  <c r="B192" i="11"/>
  <c r="A192" i="11" s="1"/>
  <c r="B191" i="11"/>
  <c r="A191" i="11" s="1"/>
  <c r="B190" i="11"/>
  <c r="A190" i="11" s="1"/>
  <c r="B189" i="11"/>
  <c r="A189" i="11" s="1"/>
  <c r="B188" i="11"/>
  <c r="A188" i="11" s="1"/>
  <c r="B187" i="11"/>
  <c r="A187" i="11" s="1"/>
  <c r="B186" i="11"/>
  <c r="A186" i="11" s="1"/>
  <c r="B185" i="11"/>
  <c r="A185" i="11" s="1"/>
  <c r="B184" i="11"/>
  <c r="A184" i="11" s="1"/>
  <c r="B183" i="11"/>
  <c r="A183" i="11" s="1"/>
  <c r="B182" i="11"/>
  <c r="A182" i="11" s="1"/>
  <c r="B181" i="11"/>
  <c r="A181" i="11" s="1"/>
  <c r="B180" i="11"/>
  <c r="A180" i="11" s="1"/>
  <c r="B179" i="11"/>
  <c r="A179" i="11" s="1"/>
  <c r="B178" i="11"/>
  <c r="A178" i="11" s="1"/>
  <c r="B177" i="11"/>
  <c r="A177" i="11" s="1"/>
  <c r="B176" i="11"/>
  <c r="B175" i="11"/>
  <c r="A175" i="11" s="1"/>
  <c r="B174" i="11"/>
  <c r="A174" i="11" s="1"/>
  <c r="B173" i="11"/>
  <c r="A173" i="11" s="1"/>
  <c r="B172" i="11"/>
  <c r="A172" i="11" s="1"/>
  <c r="B171" i="11"/>
  <c r="A171" i="11" s="1"/>
  <c r="B170" i="11"/>
  <c r="A170" i="11" s="1"/>
  <c r="B169" i="11"/>
  <c r="A169" i="11" s="1"/>
  <c r="B168" i="11"/>
  <c r="A168" i="11" s="1"/>
  <c r="B167" i="11"/>
  <c r="A167" i="11" s="1"/>
  <c r="B166" i="11"/>
  <c r="A166" i="11" s="1"/>
  <c r="B165" i="11"/>
  <c r="A165" i="11" s="1"/>
  <c r="B164" i="11"/>
  <c r="A164" i="11" s="1"/>
  <c r="B163" i="11"/>
  <c r="A163" i="11" s="1"/>
  <c r="B162" i="11"/>
  <c r="A162" i="11" s="1"/>
  <c r="B161" i="11"/>
  <c r="A161" i="11" s="1"/>
  <c r="B160" i="11"/>
  <c r="A160" i="11" s="1"/>
  <c r="B159" i="11"/>
  <c r="A159" i="11" s="1"/>
  <c r="B158" i="11"/>
  <c r="A158" i="11" s="1"/>
  <c r="B157" i="11"/>
  <c r="A157" i="11" s="1"/>
  <c r="B156" i="11"/>
  <c r="A156" i="11" s="1"/>
  <c r="B155" i="11"/>
  <c r="A155" i="11" s="1"/>
  <c r="B154" i="11"/>
  <c r="A154" i="11" s="1"/>
  <c r="B153" i="11"/>
  <c r="A153" i="11" s="1"/>
  <c r="B152" i="11"/>
  <c r="A152" i="11" s="1"/>
  <c r="B151" i="11"/>
  <c r="A151" i="11" s="1"/>
  <c r="B150" i="11"/>
  <c r="A150" i="11" s="1"/>
  <c r="B149" i="11"/>
  <c r="A149" i="11" s="1"/>
  <c r="B148" i="11"/>
  <c r="A148" i="11" s="1"/>
  <c r="B147" i="11"/>
  <c r="A147" i="11" s="1"/>
  <c r="B146" i="11"/>
  <c r="A146" i="11" s="1"/>
  <c r="B145" i="11"/>
  <c r="A145" i="11" s="1"/>
  <c r="B144" i="11"/>
  <c r="A144" i="11" s="1"/>
  <c r="B143" i="11"/>
  <c r="B142" i="11"/>
  <c r="A142" i="11" s="1"/>
  <c r="B141" i="11"/>
  <c r="B140" i="11"/>
  <c r="A140" i="11" s="1"/>
  <c r="B139" i="11"/>
  <c r="B138" i="11"/>
  <c r="A138" i="11" s="1"/>
  <c r="B137" i="11"/>
  <c r="A137" i="11" s="1"/>
  <c r="B136" i="11"/>
  <c r="A136" i="11" s="1"/>
  <c r="B135" i="11"/>
  <c r="A135" i="11" s="1"/>
  <c r="B134" i="11"/>
  <c r="A134" i="11" s="1"/>
  <c r="B133" i="11"/>
  <c r="A133" i="11" s="1"/>
  <c r="B132" i="11"/>
  <c r="A132" i="11" s="1"/>
  <c r="B131" i="11"/>
  <c r="A131" i="11" s="1"/>
  <c r="B130" i="11"/>
  <c r="A130" i="11" s="1"/>
  <c r="B129" i="11"/>
  <c r="A129" i="11" s="1"/>
  <c r="B128" i="11"/>
  <c r="A128" i="11" s="1"/>
  <c r="B127" i="11"/>
  <c r="A127" i="11" s="1"/>
  <c r="B126" i="11"/>
  <c r="A126" i="11" s="1"/>
  <c r="B125" i="11"/>
  <c r="A125" i="11" s="1"/>
  <c r="B124" i="11"/>
  <c r="A124" i="11" s="1"/>
  <c r="B123" i="11"/>
  <c r="A123" i="11" s="1"/>
  <c r="B122" i="11"/>
  <c r="A122" i="11" s="1"/>
  <c r="B121" i="11"/>
  <c r="A121" i="11" s="1"/>
  <c r="B120" i="11"/>
  <c r="A120" i="11" s="1"/>
  <c r="B119" i="11"/>
  <c r="A119" i="11" s="1"/>
  <c r="B118" i="11"/>
  <c r="A118" i="11" s="1"/>
  <c r="B117" i="11"/>
  <c r="A117" i="11" s="1"/>
  <c r="B116" i="11"/>
  <c r="A116" i="11" s="1"/>
  <c r="B115" i="11"/>
  <c r="A115" i="11" s="1"/>
  <c r="B114" i="11"/>
  <c r="B113" i="11"/>
  <c r="A113" i="11" s="1"/>
  <c r="B112" i="11"/>
  <c r="A112" i="11" s="1"/>
  <c r="B111" i="11"/>
  <c r="B110" i="11"/>
  <c r="A110" i="11" s="1"/>
  <c r="B109" i="11"/>
  <c r="B108" i="11"/>
  <c r="A108" i="11" s="1"/>
  <c r="B107" i="11"/>
  <c r="A107" i="11" s="1"/>
  <c r="B106" i="11"/>
  <c r="A106" i="11" s="1"/>
  <c r="B105" i="11"/>
  <c r="A105" i="11" s="1"/>
  <c r="B104" i="11"/>
  <c r="A104" i="11" s="1"/>
  <c r="B103" i="11"/>
  <c r="A103" i="11" s="1"/>
  <c r="B102" i="11"/>
  <c r="A102" i="11" s="1"/>
  <c r="B101" i="11"/>
  <c r="A101" i="11" s="1"/>
  <c r="B100" i="11"/>
  <c r="A100" i="11" s="1"/>
  <c r="B99" i="11"/>
  <c r="A99" i="11" s="1"/>
  <c r="B98" i="11"/>
  <c r="A98" i="11" s="1"/>
  <c r="B97" i="11"/>
  <c r="A97" i="11" s="1"/>
  <c r="B96" i="11"/>
  <c r="A96" i="11" s="1"/>
  <c r="B95" i="11"/>
  <c r="A95" i="11" s="1"/>
  <c r="B94" i="11"/>
  <c r="A94" i="11" s="1"/>
  <c r="B93" i="11"/>
  <c r="A93" i="11" s="1"/>
  <c r="B92" i="11"/>
  <c r="A92" i="11" s="1"/>
  <c r="B91" i="11"/>
  <c r="A91" i="11" s="1"/>
  <c r="B90" i="11"/>
  <c r="A90" i="11" s="1"/>
  <c r="B89" i="11"/>
  <c r="A89" i="11" s="1"/>
  <c r="B88" i="11"/>
  <c r="A88" i="11" s="1"/>
  <c r="B87" i="11"/>
  <c r="A87" i="11" s="1"/>
  <c r="B86" i="11"/>
  <c r="A86" i="11" s="1"/>
  <c r="B85" i="11"/>
  <c r="A85" i="11" s="1"/>
  <c r="B84" i="11"/>
  <c r="A84" i="11" s="1"/>
  <c r="B83" i="11"/>
  <c r="B82" i="11"/>
  <c r="A82" i="11" s="1"/>
  <c r="B81" i="11"/>
  <c r="A81" i="11" s="1"/>
  <c r="B80" i="11"/>
  <c r="A80" i="11" s="1"/>
  <c r="B79" i="11"/>
  <c r="A79" i="11" s="1"/>
  <c r="B78" i="11"/>
  <c r="A78" i="11" s="1"/>
  <c r="B77" i="11"/>
  <c r="A77" i="11" s="1"/>
  <c r="B76" i="11"/>
  <c r="A76" i="11" s="1"/>
  <c r="B75" i="11"/>
  <c r="A75" i="11" s="1"/>
  <c r="B74" i="11"/>
  <c r="A74" i="11" s="1"/>
  <c r="B73" i="11"/>
  <c r="A73" i="11" s="1"/>
  <c r="B72" i="11"/>
  <c r="A72" i="11" s="1"/>
  <c r="B71" i="11"/>
  <c r="A71" i="11" s="1"/>
  <c r="B70" i="11"/>
  <c r="A70" i="11" s="1"/>
  <c r="B69" i="11"/>
  <c r="A69" i="11" s="1"/>
  <c r="B68" i="11"/>
  <c r="A68" i="11" s="1"/>
  <c r="B67" i="11"/>
  <c r="A67" i="11" s="1"/>
  <c r="B66" i="11"/>
  <c r="A66" i="11" s="1"/>
  <c r="B65" i="11"/>
  <c r="A65" i="11" s="1"/>
  <c r="B64" i="11"/>
  <c r="A64" i="11" s="1"/>
  <c r="B63" i="11"/>
  <c r="A63" i="11" s="1"/>
  <c r="B62" i="11"/>
  <c r="B61" i="11"/>
  <c r="A61" i="11" s="1"/>
  <c r="B60" i="11"/>
  <c r="A60" i="11" s="1"/>
  <c r="B59" i="11"/>
  <c r="A59" i="11" s="1"/>
  <c r="B58" i="11"/>
  <c r="A58" i="11" s="1"/>
  <c r="B57" i="11"/>
  <c r="A57" i="11" s="1"/>
  <c r="B56" i="11"/>
  <c r="A56" i="11" s="1"/>
  <c r="B55" i="11"/>
  <c r="A55" i="11" s="1"/>
  <c r="B54" i="11"/>
  <c r="A54" i="11" s="1"/>
  <c r="B53" i="11"/>
  <c r="A53" i="11" s="1"/>
  <c r="B52" i="11"/>
  <c r="A52" i="11" s="1"/>
  <c r="B51" i="11"/>
  <c r="A51" i="11" s="1"/>
  <c r="B50" i="11"/>
  <c r="A50" i="11" s="1"/>
  <c r="B49" i="11"/>
  <c r="A49" i="11" s="1"/>
  <c r="B48" i="11"/>
  <c r="A48" i="11" s="1"/>
  <c r="B47" i="11"/>
  <c r="A47" i="11" s="1"/>
  <c r="B46" i="11"/>
  <c r="A46" i="11" s="1"/>
  <c r="B45" i="11"/>
  <c r="A45" i="11" s="1"/>
  <c r="B44" i="11"/>
  <c r="B43" i="11"/>
  <c r="A43" i="11" s="1"/>
  <c r="B42" i="11"/>
  <c r="A42" i="11" s="1"/>
  <c r="B41" i="11"/>
  <c r="A41" i="11" s="1"/>
  <c r="B40" i="11"/>
  <c r="A40" i="11" s="1"/>
  <c r="B39" i="11"/>
  <c r="A39" i="11" s="1"/>
  <c r="B38" i="11"/>
  <c r="A38" i="11" s="1"/>
  <c r="B37" i="11"/>
  <c r="A37" i="11" s="1"/>
  <c r="B36" i="11"/>
  <c r="A36" i="11" s="1"/>
  <c r="B35" i="11"/>
  <c r="A35" i="11" s="1"/>
  <c r="B34" i="11"/>
  <c r="A34" i="11" s="1"/>
  <c r="B33" i="11"/>
  <c r="A33" i="11" s="1"/>
  <c r="B32" i="11"/>
  <c r="A32" i="11" s="1"/>
  <c r="B31" i="11"/>
  <c r="A31" i="11" s="1"/>
  <c r="B30" i="11"/>
  <c r="A30" i="11" s="1"/>
  <c r="B29" i="11"/>
  <c r="A29" i="11" s="1"/>
  <c r="B28" i="11"/>
  <c r="A28" i="11" s="1"/>
  <c r="B27" i="11"/>
  <c r="B26" i="11"/>
  <c r="A26" i="11" s="1"/>
  <c r="B25" i="11"/>
  <c r="A25" i="11" s="1"/>
  <c r="B24" i="11"/>
  <c r="A24" i="11" s="1"/>
  <c r="B23" i="11"/>
  <c r="A23" i="11" s="1"/>
  <c r="B22" i="11"/>
  <c r="A22" i="11" s="1"/>
  <c r="B21" i="11"/>
  <c r="A21" i="11" s="1"/>
  <c r="B20" i="11"/>
  <c r="A20" i="11" s="1"/>
  <c r="B19" i="11"/>
  <c r="A19" i="11" s="1"/>
  <c r="B18" i="11"/>
  <c r="A18" i="11" s="1"/>
  <c r="B17" i="11"/>
  <c r="A17" i="11" s="1"/>
  <c r="B16" i="11"/>
  <c r="A16" i="11" s="1"/>
  <c r="B15" i="11"/>
  <c r="A15" i="11" s="1"/>
  <c r="B14" i="11"/>
  <c r="A14" i="11" s="1"/>
  <c r="B13" i="11"/>
  <c r="A13" i="11" s="1"/>
  <c r="B12" i="11"/>
  <c r="A12" i="11" s="1"/>
  <c r="B11" i="11"/>
  <c r="A11" i="11" s="1"/>
  <c r="B10" i="11"/>
  <c r="A10" i="11" s="1"/>
  <c r="B9" i="11"/>
  <c r="A143" i="11" l="1"/>
  <c r="A253" i="11"/>
  <c r="A62" i="11"/>
  <c r="A207" i="11"/>
  <c r="A176" i="11"/>
  <c r="A232" i="11"/>
  <c r="A256" i="11"/>
  <c r="A114" i="11"/>
  <c r="A258" i="11"/>
  <c r="A327" i="11"/>
  <c r="A9" i="11"/>
  <c r="A314" i="11"/>
  <c r="A27" i="11"/>
  <c r="A83" i="11"/>
  <c r="A139" i="11"/>
  <c r="A111" i="11"/>
  <c r="A44" i="11"/>
  <c r="A109" i="11"/>
  <c r="A141" i="11"/>
  <c r="G13" i="8"/>
  <c r="C327" i="11" l="1"/>
  <c r="C321" i="11"/>
  <c r="C322" i="11" s="1"/>
  <c r="C323" i="11" s="1"/>
  <c r="C324" i="11" s="1"/>
  <c r="C325" i="11" s="1"/>
  <c r="C326" i="11" s="1"/>
  <c r="C319" i="11"/>
  <c r="C320" i="11" s="1"/>
  <c r="C317" i="11"/>
  <c r="C318" i="11" s="1"/>
  <c r="C315" i="11"/>
  <c r="C316" i="11" s="1"/>
  <c r="C314" i="11"/>
  <c r="C300" i="11"/>
  <c r="C301" i="11" s="1"/>
  <c r="C302" i="11" s="1"/>
  <c r="C303" i="11" s="1"/>
  <c r="C304" i="11" s="1"/>
  <c r="C305" i="11" s="1"/>
  <c r="C306" i="11" s="1"/>
  <c r="C307" i="11" s="1"/>
  <c r="C308" i="11" s="1"/>
  <c r="C309" i="11" s="1"/>
  <c r="C310" i="11" s="1"/>
  <c r="C311" i="11" s="1"/>
  <c r="C312" i="11" s="1"/>
  <c r="C313" i="11" s="1"/>
  <c r="C288" i="11"/>
  <c r="C289" i="11" s="1"/>
  <c r="C290" i="11" s="1"/>
  <c r="C291" i="11" s="1"/>
  <c r="C292" i="11" s="1"/>
  <c r="C293" i="11" s="1"/>
  <c r="C294" i="11" s="1"/>
  <c r="C295" i="11" s="1"/>
  <c r="C296" i="11" s="1"/>
  <c r="C297" i="11" s="1"/>
  <c r="C298" i="11" s="1"/>
  <c r="C299" i="11" s="1"/>
  <c r="C260" i="11"/>
  <c r="C261" i="11" s="1"/>
  <c r="C262" i="11" s="1"/>
  <c r="C263" i="11" s="1"/>
  <c r="C264" i="11" s="1"/>
  <c r="C265" i="11" s="1"/>
  <c r="C266" i="11" s="1"/>
  <c r="C267" i="11" s="1"/>
  <c r="C268" i="11" s="1"/>
  <c r="C269" i="11" s="1"/>
  <c r="C270" i="11" s="1"/>
  <c r="C271" i="11" s="1"/>
  <c r="C272" i="11" s="1"/>
  <c r="C273" i="11" s="1"/>
  <c r="C274" i="11" s="1"/>
  <c r="C275" i="11" s="1"/>
  <c r="C276" i="11" s="1"/>
  <c r="C277" i="11" s="1"/>
  <c r="C278" i="11" s="1"/>
  <c r="C279" i="11" s="1"/>
  <c r="C280" i="11" s="1"/>
  <c r="C281" i="11" s="1"/>
  <c r="C282" i="11" s="1"/>
  <c r="C283" i="11" s="1"/>
  <c r="C284" i="11" s="1"/>
  <c r="C285" i="11" s="1"/>
  <c r="C286" i="11" s="1"/>
  <c r="C287" i="11" s="1"/>
  <c r="C259" i="11"/>
  <c r="M258" i="11"/>
  <c r="C258" i="11"/>
  <c r="C256" i="11"/>
  <c r="C257" i="11" s="1"/>
  <c r="M256" i="11"/>
  <c r="H36" i="8" s="1"/>
  <c r="C254" i="11"/>
  <c r="C255" i="11" s="1"/>
  <c r="M253" i="11"/>
  <c r="J253" i="11"/>
  <c r="C253" i="11"/>
  <c r="C234" i="11"/>
  <c r="C235" i="11" s="1"/>
  <c r="C236" i="11" s="1"/>
  <c r="C237" i="11" s="1"/>
  <c r="C238" i="11" s="1"/>
  <c r="C239" i="11" s="1"/>
  <c r="C240" i="11" s="1"/>
  <c r="C241" i="11" s="1"/>
  <c r="C242" i="11" s="1"/>
  <c r="C243" i="11" s="1"/>
  <c r="C244" i="11" s="1"/>
  <c r="C245" i="11" s="1"/>
  <c r="C246" i="11" s="1"/>
  <c r="C247" i="11" s="1"/>
  <c r="C248" i="11" s="1"/>
  <c r="C249" i="11" s="1"/>
  <c r="C250" i="11" s="1"/>
  <c r="C251" i="11" s="1"/>
  <c r="C252" i="11" s="1"/>
  <c r="C232" i="11"/>
  <c r="C233" i="11" s="1"/>
  <c r="M230" i="11"/>
  <c r="C230" i="11"/>
  <c r="C231" i="11" s="1"/>
  <c r="C229" i="11"/>
  <c r="C223" i="11"/>
  <c r="C224" i="11" s="1"/>
  <c r="C225" i="11" s="1"/>
  <c r="C226" i="11" s="1"/>
  <c r="C227" i="11" s="1"/>
  <c r="C228" i="11" s="1"/>
  <c r="M216" i="11"/>
  <c r="C216" i="11"/>
  <c r="C217" i="11" s="1"/>
  <c r="C218" i="11" s="1"/>
  <c r="C219" i="11" s="1"/>
  <c r="C220" i="11" s="1"/>
  <c r="C221" i="11" s="1"/>
  <c r="C222" i="11" s="1"/>
  <c r="C212" i="11"/>
  <c r="C213" i="11" s="1"/>
  <c r="C214" i="11" s="1"/>
  <c r="C215" i="11" s="1"/>
  <c r="M208" i="11"/>
  <c r="C208" i="11"/>
  <c r="C209" i="11" s="1"/>
  <c r="C210" i="11" s="1"/>
  <c r="C211" i="11" s="1"/>
  <c r="C207" i="11"/>
  <c r="C206" i="11"/>
  <c r="C205" i="11"/>
  <c r="C204" i="11"/>
  <c r="C203" i="11"/>
  <c r="C202" i="11"/>
  <c r="C201" i="11"/>
  <c r="C200" i="11"/>
  <c r="C199" i="11"/>
  <c r="C198" i="11"/>
  <c r="C197" i="11"/>
  <c r="M194" i="11"/>
  <c r="C194" i="11"/>
  <c r="C195" i="11" s="1"/>
  <c r="C196" i="11" s="1"/>
  <c r="C190" i="11"/>
  <c r="C191" i="11" s="1"/>
  <c r="C192" i="11" s="1"/>
  <c r="C193" i="11" s="1"/>
  <c r="C187" i="11"/>
  <c r="C188" i="11" s="1"/>
  <c r="C189" i="11" s="1"/>
  <c r="C182" i="11"/>
  <c r="C183" i="11" s="1"/>
  <c r="C184" i="11" s="1"/>
  <c r="C185" i="11" s="1"/>
  <c r="C186" i="11" s="1"/>
  <c r="C177" i="11"/>
  <c r="C178" i="11" s="1"/>
  <c r="C179" i="11" s="1"/>
  <c r="C180" i="11" s="1"/>
  <c r="C181" i="11" s="1"/>
  <c r="C176" i="11"/>
  <c r="C175" i="11"/>
  <c r="C174" i="11"/>
  <c r="C173" i="11"/>
  <c r="C172" i="11"/>
  <c r="C170" i="11"/>
  <c r="C171" i="11" s="1"/>
  <c r="C168" i="11"/>
  <c r="C169" i="11" s="1"/>
  <c r="C164" i="11"/>
  <c r="C165" i="11" s="1"/>
  <c r="C166" i="11" s="1"/>
  <c r="C167" i="11" s="1"/>
  <c r="C163" i="11"/>
  <c r="C162" i="11"/>
  <c r="C160" i="11"/>
  <c r="C161" i="11" s="1"/>
  <c r="C159" i="11"/>
  <c r="C155" i="11"/>
  <c r="C156" i="11" s="1"/>
  <c r="C157" i="11" s="1"/>
  <c r="C158" i="11" s="1"/>
  <c r="M149" i="11"/>
  <c r="M176" i="11" s="1"/>
  <c r="C149" i="11"/>
  <c r="C150" i="11" s="1"/>
  <c r="C151" i="11" s="1"/>
  <c r="C152" i="11" s="1"/>
  <c r="C153" i="11" s="1"/>
  <c r="C154" i="11" s="1"/>
  <c r="C144" i="11"/>
  <c r="C145" i="11" s="1"/>
  <c r="C146" i="11" s="1"/>
  <c r="C147" i="11" s="1"/>
  <c r="C148" i="11" s="1"/>
  <c r="M143" i="11"/>
  <c r="H29" i="8" s="1"/>
  <c r="C143" i="11"/>
  <c r="C142" i="11"/>
  <c r="M141" i="11"/>
  <c r="H28" i="8" s="1"/>
  <c r="C141" i="11"/>
  <c r="C140" i="11"/>
  <c r="C139" i="11"/>
  <c r="C136" i="11"/>
  <c r="C137" i="11" s="1"/>
  <c r="C138" i="11" s="1"/>
  <c r="C133" i="11"/>
  <c r="C134" i="11" s="1"/>
  <c r="C135" i="11" s="1"/>
  <c r="C132" i="11"/>
  <c r="C131" i="11"/>
  <c r="C130" i="11"/>
  <c r="M127" i="11"/>
  <c r="M139" i="11" s="1"/>
  <c r="C127" i="11"/>
  <c r="C128" i="11" s="1"/>
  <c r="C129" i="11" s="1"/>
  <c r="C125" i="11"/>
  <c r="C126" i="11" s="1"/>
  <c r="C115" i="11"/>
  <c r="C116" i="11" s="1"/>
  <c r="C117" i="11" s="1"/>
  <c r="C118" i="11" s="1"/>
  <c r="C119" i="11" s="1"/>
  <c r="C120" i="11" s="1"/>
  <c r="C121" i="11" s="1"/>
  <c r="C122" i="11" s="1"/>
  <c r="C123" i="11" s="1"/>
  <c r="C124" i="11" s="1"/>
  <c r="M114" i="11"/>
  <c r="H26" i="8" s="1"/>
  <c r="C114" i="11"/>
  <c r="C112" i="11"/>
  <c r="C113" i="11" s="1"/>
  <c r="C111" i="11"/>
  <c r="C110" i="11"/>
  <c r="C109" i="11"/>
  <c r="C108" i="11"/>
  <c r="C85" i="11"/>
  <c r="C86" i="11" s="1"/>
  <c r="C87" i="11" s="1"/>
  <c r="C88" i="11" s="1"/>
  <c r="C89" i="11" s="1"/>
  <c r="C90" i="11" s="1"/>
  <c r="C91" i="11" s="1"/>
  <c r="C92" i="11" s="1"/>
  <c r="C93" i="11" s="1"/>
  <c r="C94" i="11" s="1"/>
  <c r="C95" i="11" s="1"/>
  <c r="C96" i="11" s="1"/>
  <c r="C97" i="11" s="1"/>
  <c r="C98" i="11" s="1"/>
  <c r="C99" i="11" s="1"/>
  <c r="C100" i="11" s="1"/>
  <c r="C101" i="11" s="1"/>
  <c r="C102" i="11" s="1"/>
  <c r="C103" i="11" s="1"/>
  <c r="C104" i="11" s="1"/>
  <c r="C105" i="11" s="1"/>
  <c r="C106" i="11" s="1"/>
  <c r="C107" i="11" s="1"/>
  <c r="C83" i="11"/>
  <c r="C84" i="11" s="1"/>
  <c r="M83" i="11"/>
  <c r="H19" i="8" s="1"/>
  <c r="C80" i="11"/>
  <c r="C81" i="11" s="1"/>
  <c r="C82" i="11" s="1"/>
  <c r="C77" i="11"/>
  <c r="C78" i="11" s="1"/>
  <c r="C79" i="11" s="1"/>
  <c r="C73" i="11"/>
  <c r="C74" i="11" s="1"/>
  <c r="C75" i="11" s="1"/>
  <c r="C76" i="11" s="1"/>
  <c r="C71" i="11"/>
  <c r="C72" i="11" s="1"/>
  <c r="C69" i="11"/>
  <c r="C70" i="11" s="1"/>
  <c r="C63" i="11"/>
  <c r="C64" i="11" s="1"/>
  <c r="C65" i="11" s="1"/>
  <c r="C66" i="11" s="1"/>
  <c r="C67" i="11" s="1"/>
  <c r="C68" i="11" s="1"/>
  <c r="C62" i="11"/>
  <c r="C60" i="11"/>
  <c r="C61" i="11" s="1"/>
  <c r="M57" i="11"/>
  <c r="C57" i="11"/>
  <c r="C58" i="11" s="1"/>
  <c r="C59" i="11" s="1"/>
  <c r="C56" i="11"/>
  <c r="C54" i="11"/>
  <c r="C55" i="11" s="1"/>
  <c r="C52" i="11"/>
  <c r="C53" i="11" s="1"/>
  <c r="C51" i="11"/>
  <c r="C50" i="11"/>
  <c r="C49" i="11"/>
  <c r="C48" i="11"/>
  <c r="C47" i="11"/>
  <c r="C46" i="11"/>
  <c r="C45" i="11"/>
  <c r="C44" i="11"/>
  <c r="C43" i="11"/>
  <c r="M44" i="11"/>
  <c r="C28" i="11"/>
  <c r="C29" i="11" s="1"/>
  <c r="C30" i="11" s="1"/>
  <c r="C31" i="11" s="1"/>
  <c r="C32" i="11" s="1"/>
  <c r="C33" i="11" s="1"/>
  <c r="C34" i="11" s="1"/>
  <c r="C35" i="11" s="1"/>
  <c r="C36" i="11" s="1"/>
  <c r="C37" i="11" s="1"/>
  <c r="C38" i="11" s="1"/>
  <c r="C39" i="11" s="1"/>
  <c r="C40" i="11" s="1"/>
  <c r="C41" i="11" s="1"/>
  <c r="C42" i="11" s="1"/>
  <c r="C27" i="11"/>
  <c r="C26" i="11"/>
  <c r="C25" i="11"/>
  <c r="M27" i="11"/>
  <c r="H16" i="8" s="1"/>
  <c r="C21" i="11"/>
  <c r="C22" i="11" s="1"/>
  <c r="C23" i="11" s="1"/>
  <c r="C24" i="11" s="1"/>
  <c r="C16" i="11"/>
  <c r="C17" i="11" s="1"/>
  <c r="C18" i="11" s="1"/>
  <c r="C19" i="11" s="1"/>
  <c r="C20" i="11" s="1"/>
  <c r="C10" i="11"/>
  <c r="C11" i="11" s="1"/>
  <c r="C12" i="11" s="1"/>
  <c r="C13" i="11" s="1"/>
  <c r="C14" i="11" s="1"/>
  <c r="C15" i="11" s="1"/>
  <c r="M207" i="11" l="1"/>
  <c r="H31" i="8" s="1"/>
  <c r="J176" i="11"/>
  <c r="H30" i="8"/>
  <c r="J44" i="11"/>
  <c r="H17" i="8"/>
  <c r="H35" i="8"/>
  <c r="M62" i="11"/>
  <c r="M9" i="11" s="1"/>
  <c r="J83" i="11"/>
  <c r="H37" i="8"/>
  <c r="M111" i="11"/>
  <c r="H25" i="8" s="1"/>
  <c r="J114" i="11"/>
  <c r="J139" i="11"/>
  <c r="H27" i="8"/>
  <c r="M327" i="11"/>
  <c r="H39" i="8" s="1"/>
  <c r="J27" i="11"/>
  <c r="M109" i="11"/>
  <c r="J256" i="11"/>
  <c r="M314" i="11"/>
  <c r="H38" i="8" s="1"/>
  <c r="M232" i="11"/>
  <c r="H32" i="8" s="1"/>
  <c r="M233" i="11" l="1"/>
  <c r="J207" i="11"/>
  <c r="J327" i="11"/>
  <c r="H24" i="8"/>
  <c r="H23" i="8" s="1"/>
  <c r="G23" i="8"/>
  <c r="G34" i="8"/>
  <c r="J62" i="11"/>
  <c r="J9" i="11" s="1"/>
  <c r="H18" i="8"/>
  <c r="H34" i="8"/>
  <c r="J232" i="11"/>
  <c r="J314" i="11"/>
  <c r="J109" i="11"/>
  <c r="M84" i="11"/>
  <c r="J233" i="11" l="1"/>
  <c r="G21" i="8"/>
  <c r="H21" i="8"/>
  <c r="J84" i="11"/>
</calcChain>
</file>

<file path=xl/comments1.xml><?xml version="1.0" encoding="utf-8"?>
<comments xmlns="http://schemas.openxmlformats.org/spreadsheetml/2006/main">
  <authors>
    <author/>
  </authors>
  <commentList>
    <comment ref="M25" authorId="0" shapeId="0">
      <text>
        <r>
          <rPr>
            <b/>
            <sz val="9"/>
            <color indexed="8"/>
            <rFont val="Tahoma"/>
            <family val="2"/>
          </rPr>
          <t xml:space="preserve">GUERI Michele:
</t>
        </r>
        <r>
          <rPr>
            <sz val="9"/>
            <color indexed="8"/>
            <rFont val="Tahoma"/>
            <family val="2"/>
          </rPr>
          <t>tableau suivi TS AR 21/06/16</t>
        </r>
      </text>
    </comment>
    <comment ref="M26" authorId="0" shapeId="0">
      <text>
        <r>
          <rPr>
            <b/>
            <sz val="9"/>
            <color indexed="8"/>
            <rFont val="Tahoma"/>
            <family val="2"/>
          </rPr>
          <t xml:space="preserve">GUERI Michele:
</t>
        </r>
        <r>
          <rPr>
            <sz val="9"/>
            <color indexed="8"/>
            <rFont val="Tahoma"/>
            <family val="2"/>
          </rPr>
          <t>tableau suivi TS AR 21/06/16</t>
        </r>
      </text>
    </comment>
    <comment ref="M164" authorId="0" shapeId="0">
      <text>
        <r>
          <rPr>
            <b/>
            <sz val="9"/>
            <color indexed="8"/>
            <rFont val="Tahoma"/>
            <family val="2"/>
          </rPr>
          <t xml:space="preserve">GUERI Michele:
</t>
        </r>
        <r>
          <rPr>
            <sz val="9"/>
            <color indexed="8"/>
            <rFont val="Tahoma"/>
            <family val="2"/>
          </rPr>
          <t xml:space="preserve">tableau suivi TS restrucutration  PHB 23/05/16
</t>
        </r>
      </text>
    </comment>
    <comment ref="M168" authorId="0" shapeId="0">
      <text>
        <r>
          <rPr>
            <b/>
            <sz val="9"/>
            <color indexed="8"/>
            <rFont val="Tahoma"/>
            <family val="2"/>
          </rPr>
          <t xml:space="preserve">GUERI Michele:
</t>
        </r>
        <r>
          <rPr>
            <sz val="9"/>
            <color indexed="8"/>
            <rFont val="Tahoma"/>
            <family val="2"/>
          </rPr>
          <t xml:space="preserve">tableau suivi TS restrucutration  PHB 23/05/16
</t>
        </r>
      </text>
    </comment>
    <comment ref="M170" authorId="0" shapeId="0">
      <text>
        <r>
          <rPr>
            <b/>
            <sz val="9"/>
            <color indexed="8"/>
            <rFont val="Tahoma"/>
            <family val="2"/>
          </rPr>
          <t xml:space="preserve">GUERI Michele:
</t>
        </r>
        <r>
          <rPr>
            <sz val="9"/>
            <color indexed="8"/>
            <rFont val="Tahoma"/>
            <family val="2"/>
          </rPr>
          <t xml:space="preserve">tableau suivi TS restrucutration  PHB 23/05/16
</t>
        </r>
      </text>
    </comment>
    <comment ref="M172" authorId="0" shapeId="0">
      <text>
        <r>
          <rPr>
            <b/>
            <sz val="9"/>
            <color indexed="8"/>
            <rFont val="Tahoma"/>
            <family val="2"/>
          </rPr>
          <t xml:space="preserve">GUERI Michele:
</t>
        </r>
        <r>
          <rPr>
            <sz val="9"/>
            <color indexed="8"/>
            <rFont val="Tahoma"/>
            <family val="2"/>
          </rPr>
          <t xml:space="preserve">tableau suivi TS restrucutration  PHB 23/05/16
</t>
        </r>
      </text>
    </comment>
    <comment ref="M173" authorId="0" shapeId="0">
      <text>
        <r>
          <rPr>
            <b/>
            <sz val="9"/>
            <color indexed="8"/>
            <rFont val="Tahoma"/>
            <family val="2"/>
          </rPr>
          <t xml:space="preserve">GUERI Michele:
</t>
        </r>
        <r>
          <rPr>
            <sz val="9"/>
            <color indexed="8"/>
            <rFont val="Tahoma"/>
            <family val="2"/>
          </rPr>
          <t xml:space="preserve">tableau suivi TS restrucutration  PHB 23/05/16
</t>
        </r>
      </text>
    </comment>
    <comment ref="M174" authorId="0" shapeId="0">
      <text>
        <r>
          <rPr>
            <b/>
            <sz val="9"/>
            <color indexed="8"/>
            <rFont val="Tahoma"/>
            <family val="2"/>
          </rPr>
          <t xml:space="preserve">GUERI Michele:
</t>
        </r>
        <r>
          <rPr>
            <sz val="9"/>
            <color indexed="8"/>
            <rFont val="Tahoma"/>
            <family val="2"/>
          </rPr>
          <t xml:space="preserve">tableau suivi TS restrucutration  PHB 23/05/16
</t>
        </r>
      </text>
    </comment>
    <comment ref="M175" authorId="0" shapeId="0">
      <text>
        <r>
          <rPr>
            <b/>
            <sz val="9"/>
            <color indexed="8"/>
            <rFont val="Tahoma"/>
            <family val="2"/>
          </rPr>
          <t xml:space="preserve">GUERI Michele:
</t>
        </r>
        <r>
          <rPr>
            <sz val="9"/>
            <color indexed="8"/>
            <rFont val="Tahoma"/>
            <family val="2"/>
          </rPr>
          <t xml:space="preserve">tableau suivi TS restrucutration  PHB 23/05/16
</t>
        </r>
      </text>
    </comment>
    <comment ref="J207" authorId="0" shapeId="0">
      <text>
        <r>
          <rPr>
            <b/>
            <sz val="9"/>
            <color indexed="8"/>
            <rFont val="Tahoma"/>
            <family val="2"/>
          </rPr>
          <t xml:space="preserve">GUERI Michele:
</t>
        </r>
        <r>
          <rPr>
            <sz val="9"/>
            <color indexed="8"/>
            <rFont val="Tahoma"/>
            <family val="2"/>
          </rPr>
          <t>adapter au solde</t>
        </r>
      </text>
    </comment>
  </commentList>
</comments>
</file>

<file path=xl/sharedStrings.xml><?xml version="1.0" encoding="utf-8"?>
<sst xmlns="http://schemas.openxmlformats.org/spreadsheetml/2006/main" count="308" uniqueCount="83">
  <si>
    <t>Opération :</t>
  </si>
  <si>
    <t>Société :</t>
  </si>
  <si>
    <t>2/   PRIX DE REVIENT EN KEUR</t>
  </si>
  <si>
    <t>HT</t>
  </si>
  <si>
    <t>FONCIER</t>
  </si>
  <si>
    <t>V21</t>
  </si>
  <si>
    <t>TERRASSEMENT</t>
  </si>
  <si>
    <t>V22</t>
  </si>
  <si>
    <t xml:space="preserve">AMENAGEMENTS </t>
  </si>
  <si>
    <t>V26</t>
  </si>
  <si>
    <t>BRANCHTS CONCESSIONNAIRES</t>
  </si>
  <si>
    <t>ERDF</t>
  </si>
  <si>
    <t>V27</t>
  </si>
  <si>
    <t>TREMIE</t>
  </si>
  <si>
    <t>CONSTRUCTION</t>
  </si>
  <si>
    <t>C31</t>
  </si>
  <si>
    <t>CONSTRUCTION CC</t>
  </si>
  <si>
    <t>L25</t>
  </si>
  <si>
    <t>L33</t>
  </si>
  <si>
    <t>L45</t>
  </si>
  <si>
    <t>L53</t>
  </si>
  <si>
    <t>C32</t>
  </si>
  <si>
    <t>CONSTRUCTION PARKING</t>
  </si>
  <si>
    <t>L17</t>
  </si>
  <si>
    <t>L48</t>
  </si>
  <si>
    <t>en K€</t>
  </si>
  <si>
    <t>Ecart</t>
  </si>
  <si>
    <t>Répartition BO</t>
  </si>
  <si>
    <t>CODE</t>
  </si>
  <si>
    <t>BUDGET REFERENCE ASSOCIES</t>
  </si>
  <si>
    <t>NATURE</t>
  </si>
  <si>
    <t>FOURNISSEUR</t>
  </si>
  <si>
    <t>DATE CDE</t>
  </si>
  <si>
    <t>N° DEVIS</t>
  </si>
  <si>
    <t>N° DEVIS / OBJET</t>
  </si>
  <si>
    <t xml:space="preserve">MONTANT CDE HT </t>
  </si>
  <si>
    <t>budget:</t>
  </si>
  <si>
    <t>engagé :</t>
  </si>
  <si>
    <t>T1</t>
  </si>
  <si>
    <t>2  VRD</t>
  </si>
  <si>
    <t>TOTAL V21 / 211</t>
  </si>
  <si>
    <t>DEPLACT SOUS-MARIN</t>
  </si>
  <si>
    <t>TOTAL V22 / 221</t>
  </si>
  <si>
    <t>AMENAGEMENTS VRD</t>
  </si>
  <si>
    <t>TOTAL V26 / 264</t>
  </si>
  <si>
    <t>TOTAL V27 / 271</t>
  </si>
  <si>
    <t>TREMIE OUEST</t>
  </si>
  <si>
    <t>3 CONSTRUCTION RENOVATION</t>
  </si>
  <si>
    <t>TOTAL C31 / 311</t>
  </si>
  <si>
    <t>RESTRUCT. ENTREP.GENE. ET DESIGN</t>
  </si>
  <si>
    <t xml:space="preserve">DEDUCTION TRAVAUX MARCHE VINCI AFFECTES AU BO SC1 </t>
  </si>
  <si>
    <t>montant définitif SC1</t>
  </si>
  <si>
    <t>DEDUCTION TRAVAUX VDI VINCI</t>
  </si>
  <si>
    <t>PROVISION TRAVAUX TECHNIQUES REFACTURABLES SUR SC1</t>
  </si>
  <si>
    <t>PROVISION REFACTURATION TRAVAUX BO T1 VERS SC1</t>
  </si>
  <si>
    <t>TOTAL C31 / L25</t>
  </si>
  <si>
    <t>PROVISION SUPPLEMENTAIRE tympans chantier VITRINES</t>
  </si>
  <si>
    <t>provision intégrée dans l'engagé aléas travaux</t>
  </si>
  <si>
    <t>TOTAL C31 / L33</t>
  </si>
  <si>
    <t>PROJET DESIGN provision aléas</t>
  </si>
  <si>
    <t>TOTAL C31 / L45</t>
  </si>
  <si>
    <t>VDI PRENEURS FID</t>
  </si>
  <si>
    <t>TOTAL C32 / L53</t>
  </si>
  <si>
    <t>3 CONSTRUCTION EXTENSION</t>
  </si>
  <si>
    <t>TOTAL C32 / 321</t>
  </si>
  <si>
    <t>Levéee conditions désenfumage par SDIS</t>
  </si>
  <si>
    <t>TOTAL C32 / L17</t>
  </si>
  <si>
    <t>HABILLAGE FACADES</t>
  </si>
  <si>
    <t>budget reporté en T2</t>
  </si>
  <si>
    <t>GUIDAGE C.ACCES SIGNALETIQUE</t>
  </si>
  <si>
    <t>TOTAL C32 / L33</t>
  </si>
  <si>
    <t>EVENEMENT DECORATIF</t>
  </si>
  <si>
    <t>Code analytique</t>
  </si>
  <si>
    <t>PROJET DESIGN PK</t>
  </si>
  <si>
    <t>TOTAL C32 / L48</t>
  </si>
  <si>
    <t>T</t>
  </si>
  <si>
    <t>XXXXX</t>
  </si>
  <si>
    <t>YYYYY</t>
  </si>
  <si>
    <t>Budget 1</t>
  </si>
  <si>
    <t>Budget 2</t>
  </si>
  <si>
    <t>Restructuration</t>
  </si>
  <si>
    <t>Construction</t>
  </si>
  <si>
    <t>PARK. et COMM rue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</si>
</sst>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2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0;\(#,##0.000\);\-"/>
    <numFmt numFmtId="165" formatCode="_(* #,##0.00_);_(* \(#,##0.00\);_(* \-??_);_(@_)"/>
    <numFmt numFmtId="166" formatCode="#,##0;\(#,##0\);\-"/>
    <numFmt numFmtId="167" formatCode="_(* #,##0_);_(* \(#,##0\);_(* \-??_);_(@_)"/>
    <numFmt numFmtId="168" formatCode="0.0000"/>
    <numFmt numFmtId="170" formatCode="_(* #,##0.0_);_(* \(#,##0.0\);_(* \-??_);_(@_)"/>
    <numFmt numFmtId="174" formatCode="_(* #,##0.00_);_(* \(#,##0.00\);_(* &quot;-&quot;??_);_(@_)"/>
    <numFmt numFmtId="177" formatCode="_([$€]* #,##0.00_);_([$€]* \(#,##0.00\);_([$€]* \-??_);_(@_)"/>
    <numFmt numFmtId="178" formatCode="&quot; &quot;#,##0.00&quot;    &quot;;&quot;-&quot;#,##0.00&quot;    &quot;;&quot; -&quot;#&quot;    &quot;;&quot; &quot;@&quot; &quot;"/>
    <numFmt numFmtId="179" formatCode="&quot;€&quot;#,##0;\-&quot;€&quot;#,##0"/>
    <numFmt numFmtId="180" formatCode="_-* #,##0.00\ _€_-;\-* #,##0.00\ _€_-;_-* \-??\ _€_-;_-@_-"/>
    <numFmt numFmtId="181" formatCode="[$-40C]#,##0"/>
    <numFmt numFmtId="183" formatCode="#,##0.00&quot; €&quot;"/>
    <numFmt numFmtId="187" formatCode="#,##0&quot; €&quot;;\-#,##0&quot; €&quot;"/>
    <numFmt numFmtId="194" formatCode="#,##0.00\ [$€-401]"/>
    <numFmt numFmtId="195" formatCode="\ #,##0.00&quot;    &quot;;\-#,##0.00&quot;    &quot;;&quot; -&quot;#&quot;    &quot;;@\ "/>
    <numFmt numFmtId="197" formatCode="#,##0\ [$€-401]"/>
    <numFmt numFmtId="199" formatCode="\ #,##0.00\ ;&quot; (&quot;#,##0.00\);&quot; -&quot;#\ ;@\ "/>
    <numFmt numFmtId="200" formatCode="#,##0.00&quot; €&quot;;\-#,##0.00&quot; €&quot;"/>
    <numFmt numFmtId="201" formatCode="#,##0_ ;[Red]\-#,##0\ "/>
  </numFmts>
  <fonts count="66" x14ac:knownFonts="1">
    <font>
      <sz val="10"/>
      <name val="Book Antiqua"/>
      <family val="1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Book Antiqua"/>
      <family val="1"/>
    </font>
    <font>
      <sz val="10"/>
      <name val="Calibri"/>
      <family val="2"/>
      <scheme val="minor"/>
    </font>
    <font>
      <sz val="8"/>
      <name val="Calibri"/>
      <family val="2"/>
      <scheme val="minor"/>
    </font>
    <font>
      <b/>
      <sz val="14"/>
      <color indexed="9"/>
      <name val="Calibri"/>
      <family val="2"/>
      <scheme val="minor"/>
    </font>
    <font>
      <sz val="10"/>
      <color indexed="9"/>
      <name val="Calibri"/>
      <family val="2"/>
      <scheme val="minor"/>
    </font>
    <font>
      <b/>
      <sz val="10"/>
      <color indexed="9"/>
      <name val="Calibri"/>
      <family val="2"/>
      <scheme val="minor"/>
    </font>
    <font>
      <b/>
      <sz val="16"/>
      <color indexed="9"/>
      <name val="Calibri"/>
      <family val="2"/>
      <scheme val="minor"/>
    </font>
    <font>
      <b/>
      <sz val="12"/>
      <name val="Calibri"/>
      <family val="2"/>
      <scheme val="minor"/>
    </font>
    <font>
      <sz val="10"/>
      <color indexed="1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indexed="12"/>
      <name val="Calibri"/>
      <family val="2"/>
      <scheme val="minor"/>
    </font>
    <font>
      <sz val="10"/>
      <name val="Arial"/>
      <family val="2"/>
    </font>
    <font>
      <b/>
      <sz val="8"/>
      <name val="Calibri"/>
      <family val="2"/>
      <scheme val="minor"/>
    </font>
    <font>
      <i/>
      <sz val="10"/>
      <name val="Calibri"/>
      <family val="2"/>
      <scheme val="minor"/>
    </font>
    <font>
      <i/>
      <sz val="10"/>
      <color indexed="30"/>
      <name val="Calibri"/>
      <family val="2"/>
      <scheme val="minor"/>
    </font>
    <font>
      <i/>
      <sz val="8"/>
      <color indexed="30"/>
      <name val="Calibri"/>
      <family val="2"/>
      <scheme val="minor"/>
    </font>
    <font>
      <u/>
      <sz val="10"/>
      <name val="Calibri"/>
      <family val="2"/>
      <scheme val="minor"/>
    </font>
    <font>
      <sz val="10"/>
      <color indexed="17"/>
      <name val="Calibri"/>
      <family val="2"/>
      <scheme val="minor"/>
    </font>
    <font>
      <sz val="8"/>
      <color indexed="17"/>
      <name val="Calibri"/>
      <family val="2"/>
      <scheme val="minor"/>
    </font>
    <font>
      <b/>
      <sz val="9"/>
      <color indexed="8"/>
      <name val="Tahoma"/>
      <family val="2"/>
    </font>
    <font>
      <sz val="9"/>
      <color indexed="8"/>
      <name val="Tahoma"/>
      <family val="2"/>
    </font>
    <font>
      <b/>
      <sz val="10"/>
      <color indexed="9"/>
      <name val="Calibri"/>
      <family val="1"/>
    </font>
    <font>
      <b/>
      <sz val="11.25"/>
      <color indexed="8"/>
      <name val="Arial Narrow"/>
      <family val="2"/>
    </font>
    <font>
      <sz val="11"/>
      <color rgb="FF000000"/>
      <name val="Arial"/>
      <family val="2"/>
    </font>
    <font>
      <sz val="8"/>
      <color indexed="54"/>
      <name val="Calibri"/>
      <family val="2"/>
    </font>
    <font>
      <u/>
      <sz val="7.5"/>
      <color indexed="12"/>
      <name val="Book Antiqua"/>
      <family val="1"/>
    </font>
    <font>
      <sz val="8"/>
      <color theme="1"/>
      <name val="Calibri"/>
      <family val="2"/>
    </font>
    <font>
      <sz val="11"/>
      <color theme="1"/>
      <name val="Calibri"/>
      <family val="2"/>
    </font>
    <font>
      <b/>
      <sz val="8"/>
      <color indexed="9"/>
      <name val="Calibri"/>
      <family val="2"/>
    </font>
    <font>
      <sz val="11"/>
      <name val="Garamond"/>
      <family val="1"/>
    </font>
    <font>
      <sz val="14"/>
      <color indexed="54"/>
      <name val="Calibri"/>
      <family val="2"/>
    </font>
    <font>
      <b/>
      <sz val="8"/>
      <color indexed="54"/>
      <name val="Cambria"/>
      <family val="1"/>
    </font>
    <font>
      <b/>
      <sz val="18"/>
      <color indexed="54"/>
      <name val="Cambria"/>
      <family val="1"/>
    </font>
    <font>
      <b/>
      <sz val="20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b/>
      <sz val="16"/>
      <color indexed="9"/>
      <name val="Arial"/>
      <family val="2"/>
    </font>
    <font>
      <b/>
      <sz val="10"/>
      <color indexed="9"/>
      <name val="Arial"/>
      <family val="2"/>
    </font>
    <font>
      <b/>
      <sz val="18"/>
      <color indexed="10"/>
      <name val="Arial"/>
      <family val="2"/>
    </font>
    <font>
      <b/>
      <sz val="10"/>
      <color indexed="10"/>
      <name val="Arial"/>
      <family val="2"/>
    </font>
    <font>
      <sz val="10"/>
      <color indexed="10"/>
      <name val="Arial"/>
      <family val="2"/>
    </font>
    <font>
      <b/>
      <sz val="20"/>
      <color indexed="10"/>
      <name val="Arial"/>
      <family val="2"/>
    </font>
    <font>
      <sz val="15"/>
      <color indexed="10"/>
      <name val="Arial"/>
      <family val="2"/>
    </font>
    <font>
      <sz val="10"/>
      <color indexed="9"/>
      <name val="Arial"/>
      <family val="2"/>
    </font>
    <font>
      <b/>
      <sz val="18"/>
      <color indexed="8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  <font>
      <b/>
      <sz val="11"/>
      <name val="Arial"/>
      <family val="2"/>
    </font>
    <font>
      <sz val="11"/>
      <name val="Trebuchet MS"/>
      <family val="2"/>
    </font>
    <font>
      <sz val="11"/>
      <color indexed="10"/>
      <name val="Arial"/>
      <family val="2"/>
    </font>
    <font>
      <sz val="11"/>
      <color indexed="10"/>
      <name val="Trebuchet MS"/>
      <family val="2"/>
    </font>
    <font>
      <b/>
      <sz val="14"/>
      <color indexed="8"/>
      <name val="Arial"/>
      <family val="2"/>
    </font>
    <font>
      <b/>
      <sz val="14"/>
      <name val="Arial"/>
      <family val="2"/>
    </font>
    <font>
      <sz val="11"/>
      <color indexed="17"/>
      <name val="Arial"/>
      <family val="2"/>
    </font>
    <font>
      <b/>
      <sz val="11"/>
      <color indexed="10"/>
      <name val="Arial"/>
      <family val="2"/>
    </font>
    <font>
      <b/>
      <sz val="11"/>
      <color indexed="17"/>
      <name val="Arial"/>
      <family val="2"/>
    </font>
    <font>
      <b/>
      <sz val="12"/>
      <name val="Arial"/>
      <family val="2"/>
    </font>
    <font>
      <sz val="14"/>
      <color indexed="8"/>
      <name val="Arial"/>
      <family val="2"/>
    </font>
    <font>
      <u val="singleAccounting"/>
      <sz val="10"/>
      <name val="Book Antiqua"/>
      <family val="1"/>
    </font>
    <font>
      <sz val="10"/>
      <name val="Arial"/>
    </font>
    <font>
      <u/>
      <sz val="10"/>
      <name val="Book Antiqua"/>
      <family val="1"/>
    </font>
  </fonts>
  <fills count="21">
    <fill>
      <patternFill patternType="none"/>
    </fill>
    <fill>
      <patternFill patternType="gray125"/>
    </fill>
    <fill>
      <patternFill patternType="solid">
        <fgColor indexed="24"/>
        <bgColor indexed="46"/>
      </patternFill>
    </fill>
    <fill>
      <patternFill patternType="solid">
        <fgColor indexed="8"/>
        <bgColor indexed="58"/>
      </patternFill>
    </fill>
    <fill>
      <patternFill patternType="solid">
        <fgColor rgb="FFFFFF00"/>
        <bgColor indexed="64"/>
      </patternFill>
    </fill>
    <fill>
      <patternFill patternType="solid">
        <fgColor indexed="9"/>
        <bgColor indexed="34"/>
      </patternFill>
    </fill>
    <fill>
      <patternFill patternType="solid">
        <fgColor indexed="13"/>
        <bgColor indexed="34"/>
      </patternFill>
    </fill>
    <fill>
      <patternFill patternType="solid">
        <fgColor indexed="29"/>
        <bgColor indexed="45"/>
      </patternFill>
    </fill>
    <fill>
      <patternFill patternType="solid">
        <fgColor indexed="30"/>
      </patternFill>
    </fill>
    <fill>
      <patternFill patternType="solid">
        <fgColor indexed="9"/>
      </patternFill>
    </fill>
    <fill>
      <patternFill patternType="solid">
        <fgColor indexed="57"/>
      </patternFill>
    </fill>
    <fill>
      <patternFill patternType="solid">
        <fgColor indexed="10"/>
        <bgColor indexed="60"/>
      </patternFill>
    </fill>
    <fill>
      <patternFill patternType="solid">
        <fgColor indexed="11"/>
        <bgColor indexed="57"/>
      </patternFill>
    </fill>
    <fill>
      <patternFill patternType="solid">
        <fgColor indexed="20"/>
        <bgColor indexed="36"/>
      </patternFill>
    </fill>
    <fill>
      <patternFill patternType="solid">
        <fgColor indexed="51"/>
        <bgColor indexed="13"/>
      </patternFill>
    </fill>
    <fill>
      <patternFill patternType="solid">
        <fgColor indexed="57"/>
        <bgColor indexed="11"/>
      </patternFill>
    </fill>
    <fill>
      <patternFill patternType="solid">
        <fgColor indexed="9"/>
        <bgColor indexed="43"/>
      </patternFill>
    </fill>
    <fill>
      <patternFill patternType="solid">
        <fgColor indexed="47"/>
        <bgColor indexed="41"/>
      </patternFill>
    </fill>
    <fill>
      <patternFill patternType="solid">
        <fgColor indexed="27"/>
        <bgColor indexed="42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</fills>
  <borders count="80">
    <border>
      <left/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9"/>
      </top>
      <bottom style="medium">
        <color indexed="9"/>
      </bottom>
      <diagonal/>
    </border>
    <border>
      <left/>
      <right/>
      <top style="thin">
        <color indexed="54"/>
      </top>
      <bottom style="thin">
        <color indexed="54"/>
      </bottom>
      <diagonal/>
    </border>
    <border>
      <left/>
      <right/>
      <top/>
      <bottom style="thin">
        <color indexed="54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double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/>
      <diagonal/>
    </border>
    <border>
      <left/>
      <right style="thin">
        <color indexed="8"/>
      </right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double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 style="double">
        <color indexed="8"/>
      </right>
      <top/>
      <bottom/>
      <diagonal/>
    </border>
    <border>
      <left/>
      <right style="double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double">
        <color indexed="8"/>
      </right>
      <top/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/>
      <diagonal/>
    </border>
    <border>
      <left/>
      <right style="double">
        <color indexed="8"/>
      </right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double">
        <color indexed="8"/>
      </right>
      <top style="medium">
        <color indexed="8"/>
      </top>
      <bottom style="medium">
        <color indexed="8"/>
      </bottom>
      <diagonal/>
    </border>
    <border>
      <left/>
      <right style="double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8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/>
      <bottom/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double">
        <color indexed="8"/>
      </right>
      <top/>
      <bottom style="medium">
        <color indexed="8"/>
      </bottom>
      <diagonal/>
    </border>
    <border>
      <left style="thin">
        <color indexed="8"/>
      </left>
      <right style="medium">
        <color indexed="8"/>
      </right>
      <top/>
      <bottom style="medium">
        <color indexed="8"/>
      </bottom>
      <diagonal/>
    </border>
    <border>
      <left/>
      <right style="thin">
        <color indexed="8"/>
      </right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double">
        <color indexed="8"/>
      </right>
      <top style="thin">
        <color indexed="8"/>
      </top>
      <bottom style="medium">
        <color indexed="8"/>
      </bottom>
      <diagonal/>
    </border>
    <border>
      <left/>
      <right style="double">
        <color indexed="8"/>
      </right>
      <top/>
      <bottom style="medium">
        <color indexed="8"/>
      </bottom>
      <diagonal/>
    </border>
    <border>
      <left style="thin">
        <color indexed="64"/>
      </left>
      <right/>
      <top/>
      <bottom/>
      <diagonal/>
    </border>
  </borders>
  <cellStyleXfs count="116">
    <xf numFmtId="0" fontId="0" fillId="0" borderId="0"/>
    <xf numFmtId="165" fontId="5" fillId="0" borderId="0" applyFill="0" applyBorder="0" applyAlignment="0" applyProtection="0"/>
    <xf numFmtId="9" fontId="5" fillId="0" borderId="0" applyFill="0" applyBorder="0" applyAlignment="0" applyProtection="0"/>
    <xf numFmtId="0" fontId="5" fillId="0" borderId="0"/>
    <xf numFmtId="174" fontId="5" fillId="0" borderId="0" applyFont="0" applyFill="0" applyBorder="0" applyAlignment="0" applyProtection="0"/>
    <xf numFmtId="0" fontId="26" fillId="8" borderId="20">
      <alignment horizontal="left" vertical="center"/>
      <protection locked="0" hidden="1"/>
    </xf>
    <xf numFmtId="43" fontId="27" fillId="0" borderId="0" applyFont="0" applyFill="0" applyBorder="0" applyAlignment="0" applyProtection="0"/>
    <xf numFmtId="177" fontId="5" fillId="0" borderId="0" applyFill="0" applyBorder="0" applyAlignment="0" applyProtection="0"/>
    <xf numFmtId="178" fontId="28" fillId="0" borderId="0" applyFont="0" applyBorder="0" applyProtection="0"/>
    <xf numFmtId="179" fontId="29" fillId="9" borderId="0">
      <alignment horizontal="right" vertical="center"/>
    </xf>
    <xf numFmtId="0" fontId="30" fillId="0" borderId="0" applyNumberFormat="0" applyFill="0" applyBorder="0" applyAlignment="0" applyProtection="0"/>
    <xf numFmtId="180" fontId="5" fillId="0" borderId="0" applyFill="0" applyBorder="0" applyAlignment="0" applyProtection="0"/>
    <xf numFmtId="180" fontId="5" fillId="0" borderId="0" applyFill="0" applyBorder="0" applyAlignment="0" applyProtection="0"/>
    <xf numFmtId="180" fontId="5" fillId="0" borderId="0" applyFill="0" applyBorder="0" applyAlignment="0" applyProtection="0"/>
    <xf numFmtId="43" fontId="31" fillId="0" borderId="0" applyFont="0" applyFill="0" applyBorder="0" applyAlignment="0" applyProtection="0"/>
    <xf numFmtId="180" fontId="5" fillId="0" borderId="0" applyFill="0" applyBorder="0" applyAlignment="0" applyProtection="0"/>
    <xf numFmtId="43" fontId="16" fillId="0" borderId="0" applyFont="0" applyFill="0" applyBorder="0" applyAlignment="0" applyProtection="0"/>
    <xf numFmtId="174" fontId="5" fillId="0" borderId="0" applyFont="0" applyFill="0" applyBorder="0" applyAlignment="0" applyProtection="0"/>
    <xf numFmtId="174" fontId="5" fillId="0" borderId="0" applyFont="0" applyFill="0" applyBorder="0" applyAlignment="0" applyProtection="0"/>
    <xf numFmtId="174" fontId="5" fillId="0" borderId="0" applyFont="0" applyFill="0" applyBorder="0" applyAlignment="0" applyProtection="0"/>
    <xf numFmtId="165" fontId="5" fillId="0" borderId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4" fontId="32" fillId="0" borderId="0" applyFont="0" applyFill="0" applyBorder="0" applyAlignment="0" applyProtection="0"/>
    <xf numFmtId="40" fontId="33" fillId="10" borderId="20">
      <alignment horizontal="centerContinuous" vertical="center"/>
    </xf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6" fillId="0" borderId="0"/>
    <xf numFmtId="0" fontId="16" fillId="0" borderId="0"/>
    <xf numFmtId="0" fontId="4" fillId="0" borderId="0"/>
    <xf numFmtId="0" fontId="4" fillId="0" borderId="0"/>
    <xf numFmtId="0" fontId="16" fillId="0" borderId="0"/>
    <xf numFmtId="0" fontId="4" fillId="0" borderId="0"/>
    <xf numFmtId="0" fontId="16" fillId="0" borderId="0"/>
    <xf numFmtId="181" fontId="4" fillId="0" borderId="0"/>
    <xf numFmtId="0" fontId="34" fillId="0" borderId="0"/>
    <xf numFmtId="0" fontId="16" fillId="0" borderId="0"/>
    <xf numFmtId="0" fontId="31" fillId="0" borderId="0"/>
    <xf numFmtId="0" fontId="3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6" fillId="0" borderId="0"/>
    <xf numFmtId="181" fontId="16" fillId="0" borderId="0"/>
    <xf numFmtId="0" fontId="31" fillId="0" borderId="0"/>
    <xf numFmtId="0" fontId="31" fillId="0" borderId="0"/>
    <xf numFmtId="0" fontId="31" fillId="0" borderId="0"/>
    <xf numFmtId="0" fontId="5" fillId="0" borderId="0"/>
    <xf numFmtId="0" fontId="5" fillId="0" borderId="0"/>
    <xf numFmtId="0" fontId="5" fillId="0" borderId="0"/>
    <xf numFmtId="0" fontId="5" fillId="0" borderId="0"/>
    <xf numFmtId="9" fontId="5" fillId="0" borderId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4" fillId="0" borderId="0" applyFont="0" applyFill="0" applyBorder="0" applyAlignment="0" applyProtection="0"/>
    <xf numFmtId="179" fontId="29" fillId="0" borderId="0">
      <alignment horizontal="right" vertical="center"/>
    </xf>
    <xf numFmtId="0" fontId="35" fillId="0" borderId="0">
      <alignment horizontal="left" vertical="center"/>
    </xf>
    <xf numFmtId="179" fontId="36" fillId="0" borderId="21">
      <alignment horizontal="right" vertical="center"/>
    </xf>
    <xf numFmtId="0" fontId="37" fillId="0" borderId="0">
      <alignment horizontal="left" vertical="center"/>
    </xf>
    <xf numFmtId="0" fontId="36" fillId="0" borderId="22">
      <alignment horizontal="right" vertical="center"/>
    </xf>
    <xf numFmtId="0" fontId="3" fillId="0" borderId="0"/>
    <xf numFmtId="0" fontId="3" fillId="0" borderId="0"/>
    <xf numFmtId="43" fontId="16" fillId="0" borderId="0" applyFont="0" applyFill="0" applyBorder="0" applyAlignment="0" applyProtection="0"/>
    <xf numFmtId="0" fontId="2" fillId="0" borderId="0"/>
    <xf numFmtId="195" fontId="5" fillId="0" borderId="0" applyFill="0" applyBorder="0" applyAlignment="0" applyProtection="0"/>
    <xf numFmtId="199" fontId="5" fillId="0" borderId="0" applyFill="0" applyBorder="0" applyAlignment="0" applyProtection="0"/>
    <xf numFmtId="0" fontId="64" fillId="0" borderId="0"/>
    <xf numFmtId="43" fontId="5" fillId="0" borderId="0" applyFont="0" applyFill="0" applyBorder="0" applyAlignment="0" applyProtection="0"/>
    <xf numFmtId="43" fontId="31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4" fontId="32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81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43" fontId="16" fillId="0" borderId="0" applyFont="0" applyFill="0" applyBorder="0" applyAlignment="0" applyProtection="0"/>
    <xf numFmtId="0" fontId="1" fillId="0" borderId="0"/>
  </cellStyleXfs>
  <cellXfs count="463">
    <xf numFmtId="0" fontId="0" fillId="0" borderId="0" xfId="0"/>
    <xf numFmtId="0" fontId="6" fillId="0" borderId="0" xfId="0" applyFont="1"/>
    <xf numFmtId="0" fontId="7" fillId="0" borderId="0" xfId="0" applyFont="1" applyAlignment="1">
      <alignment horizontal="left"/>
    </xf>
    <xf numFmtId="0" fontId="6" fillId="0" borderId="0" xfId="0" applyFont="1" applyFill="1"/>
    <xf numFmtId="164" fontId="6" fillId="0" borderId="0" xfId="0" applyNumberFormat="1" applyFont="1"/>
    <xf numFmtId="166" fontId="6" fillId="0" borderId="0" xfId="0" applyNumberFormat="1" applyFont="1"/>
    <xf numFmtId="167" fontId="6" fillId="0" borderId="0" xfId="1" applyNumberFormat="1" applyFont="1" applyFill="1" applyBorder="1" applyAlignment="1" applyProtection="1"/>
    <xf numFmtId="49" fontId="8" fillId="2" borderId="0" xfId="0" applyNumberFormat="1" applyFont="1" applyFill="1" applyAlignment="1"/>
    <xf numFmtId="164" fontId="8" fillId="2" borderId="0" xfId="0" applyNumberFormat="1" applyFont="1" applyFill="1" applyAlignment="1"/>
    <xf numFmtId="14" fontId="6" fillId="0" borderId="0" xfId="0" applyNumberFormat="1" applyFont="1"/>
    <xf numFmtId="0" fontId="9" fillId="0" borderId="0" xfId="0" applyFont="1"/>
    <xf numFmtId="0" fontId="10" fillId="2" borderId="0" xfId="0" applyFont="1" applyFill="1" applyAlignment="1">
      <alignment horizontal="left"/>
    </xf>
    <xf numFmtId="164" fontId="8" fillId="2" borderId="0" xfId="0" applyNumberFormat="1" applyFont="1" applyFill="1" applyAlignment="1">
      <alignment horizontal="left"/>
    </xf>
    <xf numFmtId="168" fontId="6" fillId="0" borderId="0" xfId="3" applyNumberFormat="1" applyFont="1" applyFill="1" applyBorder="1" applyAlignment="1">
      <alignment vertical="center"/>
    </xf>
    <xf numFmtId="164" fontId="12" fillId="0" borderId="0" xfId="0" applyNumberFormat="1" applyFont="1"/>
    <xf numFmtId="14" fontId="7" fillId="0" borderId="0" xfId="0" applyNumberFormat="1" applyFont="1" applyAlignment="1">
      <alignment horizontal="left"/>
    </xf>
    <xf numFmtId="14" fontId="6" fillId="0" borderId="0" xfId="0" applyNumberFormat="1" applyFont="1" applyFill="1"/>
    <xf numFmtId="15" fontId="13" fillId="0" borderId="0" xfId="0" applyNumberFormat="1" applyFont="1" applyFill="1" applyAlignment="1">
      <alignment horizontal="left"/>
    </xf>
    <xf numFmtId="164" fontId="14" fillId="0" borderId="0" xfId="0" applyNumberFormat="1" applyFont="1"/>
    <xf numFmtId="0" fontId="6" fillId="0" borderId="0" xfId="0" applyFont="1" applyAlignment="1">
      <alignment textRotation="90"/>
    </xf>
    <xf numFmtId="0" fontId="7" fillId="0" borderId="0" xfId="0" applyFont="1" applyAlignment="1">
      <alignment horizontal="left" textRotation="90"/>
    </xf>
    <xf numFmtId="0" fontId="6" fillId="0" borderId="0" xfId="0" applyFont="1" applyFill="1" applyAlignment="1">
      <alignment textRotation="90"/>
    </xf>
    <xf numFmtId="9" fontId="15" fillId="0" borderId="0" xfId="2" applyFont="1" applyFill="1" applyBorder="1" applyAlignment="1" applyProtection="1">
      <alignment readingOrder="1"/>
    </xf>
    <xf numFmtId="164" fontId="6" fillId="0" borderId="0" xfId="0" applyNumberFormat="1" applyFont="1" applyAlignment="1">
      <alignment textRotation="90"/>
    </xf>
    <xf numFmtId="166" fontId="7" fillId="0" borderId="0" xfId="0" applyNumberFormat="1" applyFont="1" applyAlignment="1">
      <alignment horizontal="left"/>
    </xf>
    <xf numFmtId="166" fontId="6" fillId="0" borderId="0" xfId="0" applyNumberFormat="1" applyFont="1" applyFill="1"/>
    <xf numFmtId="164" fontId="14" fillId="0" borderId="4" xfId="0" applyNumberFormat="1" applyFont="1" applyFill="1" applyBorder="1" applyAlignment="1">
      <alignment horizontal="center"/>
    </xf>
    <xf numFmtId="164" fontId="6" fillId="0" borderId="0" xfId="0" applyNumberFormat="1" applyFont="1" applyFill="1"/>
    <xf numFmtId="166" fontId="14" fillId="0" borderId="7" xfId="0" applyNumberFormat="1" applyFont="1" applyBorder="1" applyAlignment="1">
      <alignment horizontal="center"/>
    </xf>
    <xf numFmtId="167" fontId="17" fillId="0" borderId="12" xfId="1" applyNumberFormat="1" applyFont="1" applyFill="1" applyBorder="1" applyAlignment="1" applyProtection="1">
      <alignment horizontal="left"/>
    </xf>
    <xf numFmtId="167" fontId="14" fillId="0" borderId="12" xfId="1" applyNumberFormat="1" applyFont="1" applyFill="1" applyBorder="1" applyAlignment="1" applyProtection="1"/>
    <xf numFmtId="167" fontId="14" fillId="0" borderId="12" xfId="1" applyNumberFormat="1" applyFont="1" applyFill="1" applyBorder="1" applyAlignment="1" applyProtection="1">
      <alignment horizontal="left"/>
    </xf>
    <xf numFmtId="166" fontId="14" fillId="0" borderId="2" xfId="0" applyNumberFormat="1" applyFont="1" applyBorder="1" applyAlignment="1">
      <alignment horizontal="center"/>
    </xf>
    <xf numFmtId="166" fontId="17" fillId="0" borderId="0" xfId="0" applyNumberFormat="1" applyFont="1" applyBorder="1" applyAlignment="1">
      <alignment horizontal="left"/>
    </xf>
    <xf numFmtId="166" fontId="14" fillId="0" borderId="0" xfId="0" applyNumberFormat="1" applyFont="1" applyFill="1" applyBorder="1" applyAlignment="1">
      <alignment horizontal="center"/>
    </xf>
    <xf numFmtId="167" fontId="14" fillId="0" borderId="3" xfId="1" applyNumberFormat="1" applyFont="1" applyFill="1" applyBorder="1" applyAlignment="1" applyProtection="1"/>
    <xf numFmtId="166" fontId="6" fillId="0" borderId="2" xfId="0" applyNumberFormat="1" applyFont="1" applyBorder="1" applyAlignment="1">
      <alignment horizontal="center"/>
    </xf>
    <xf numFmtId="166" fontId="7" fillId="0" borderId="0" xfId="0" applyNumberFormat="1" applyFont="1" applyBorder="1" applyAlignment="1">
      <alignment horizontal="left"/>
    </xf>
    <xf numFmtId="166" fontId="6" fillId="0" borderId="0" xfId="0" applyNumberFormat="1" applyFont="1" applyFill="1" applyBorder="1" applyAlignment="1">
      <alignment horizontal="center"/>
    </xf>
    <xf numFmtId="167" fontId="6" fillId="0" borderId="3" xfId="1" applyNumberFormat="1" applyFont="1" applyFill="1" applyBorder="1" applyAlignment="1" applyProtection="1"/>
    <xf numFmtId="166" fontId="6" fillId="0" borderId="2" xfId="0" applyNumberFormat="1" applyFont="1" applyFill="1" applyBorder="1" applyAlignment="1">
      <alignment horizontal="center"/>
    </xf>
    <xf numFmtId="166" fontId="7" fillId="0" borderId="0" xfId="0" applyNumberFormat="1" applyFont="1" applyFill="1" applyBorder="1" applyAlignment="1">
      <alignment horizontal="left"/>
    </xf>
    <xf numFmtId="166" fontId="17" fillId="0" borderId="12" xfId="0" applyNumberFormat="1" applyFont="1" applyBorder="1" applyAlignment="1">
      <alignment horizontal="left"/>
    </xf>
    <xf numFmtId="167" fontId="6" fillId="0" borderId="3" xfId="1" applyNumberFormat="1" applyFont="1" applyFill="1" applyBorder="1" applyAlignment="1" applyProtection="1">
      <alignment horizontal="left"/>
    </xf>
    <xf numFmtId="166" fontId="19" fillId="0" borderId="2" xfId="0" applyNumberFormat="1" applyFont="1" applyBorder="1" applyAlignment="1">
      <alignment horizontal="center"/>
    </xf>
    <xf numFmtId="166" fontId="20" fillId="0" borderId="0" xfId="0" applyNumberFormat="1" applyFont="1" applyBorder="1" applyAlignment="1">
      <alignment horizontal="left"/>
    </xf>
    <xf numFmtId="166" fontId="19" fillId="0" borderId="0" xfId="0" applyNumberFormat="1" applyFont="1" applyFill="1" applyBorder="1" applyAlignment="1">
      <alignment horizontal="center"/>
    </xf>
    <xf numFmtId="167" fontId="19" fillId="0" borderId="3" xfId="1" applyNumberFormat="1" applyFont="1" applyFill="1" applyBorder="1" applyAlignment="1" applyProtection="1"/>
    <xf numFmtId="166" fontId="19" fillId="0" borderId="0" xfId="0" applyNumberFormat="1" applyFont="1"/>
    <xf numFmtId="166" fontId="6" fillId="0" borderId="5" xfId="0" applyNumberFormat="1" applyFont="1" applyFill="1" applyBorder="1" applyAlignment="1">
      <alignment horizontal="center"/>
    </xf>
    <xf numFmtId="166" fontId="7" fillId="0" borderId="6" xfId="0" applyNumberFormat="1" applyFont="1" applyFill="1" applyBorder="1" applyAlignment="1">
      <alignment horizontal="left"/>
    </xf>
    <xf numFmtId="166" fontId="6" fillId="0" borderId="6" xfId="0" applyNumberFormat="1" applyFont="1" applyFill="1" applyBorder="1" applyAlignment="1">
      <alignment horizontal="center"/>
    </xf>
    <xf numFmtId="166" fontId="21" fillId="0" borderId="0" xfId="0" applyNumberFormat="1" applyFont="1" applyFill="1" applyBorder="1" applyAlignment="1">
      <alignment horizontal="center"/>
    </xf>
    <xf numFmtId="166" fontId="22" fillId="0" borderId="2" xfId="0" applyNumberFormat="1" applyFont="1" applyFill="1" applyBorder="1" applyAlignment="1">
      <alignment horizontal="center"/>
    </xf>
    <xf numFmtId="166" fontId="23" fillId="0" borderId="0" xfId="0" applyNumberFormat="1" applyFont="1" applyFill="1" applyBorder="1" applyAlignment="1">
      <alignment horizontal="left"/>
    </xf>
    <xf numFmtId="166" fontId="22" fillId="0" borderId="0" xfId="0" applyNumberFormat="1" applyFont="1" applyFill="1" applyBorder="1" applyAlignment="1">
      <alignment horizontal="center"/>
    </xf>
    <xf numFmtId="166" fontId="22" fillId="0" borderId="0" xfId="0" applyNumberFormat="1" applyFont="1"/>
    <xf numFmtId="166" fontId="21" fillId="0" borderId="0" xfId="0" applyNumberFormat="1" applyFont="1" applyFill="1" applyBorder="1" applyAlignment="1">
      <alignment horizontal="center" vertical="center"/>
    </xf>
    <xf numFmtId="166" fontId="6" fillId="0" borderId="0" xfId="0" applyNumberFormat="1" applyFont="1" applyFill="1" applyBorder="1" applyAlignment="1">
      <alignment horizontal="center" vertical="center"/>
    </xf>
    <xf numFmtId="166" fontId="6" fillId="0" borderId="16" xfId="0" applyNumberFormat="1" applyFont="1" applyBorder="1" applyAlignment="1">
      <alignment horizontal="center"/>
    </xf>
    <xf numFmtId="166" fontId="7" fillId="0" borderId="17" xfId="0" applyNumberFormat="1" applyFont="1" applyBorder="1" applyAlignment="1">
      <alignment horizontal="left"/>
    </xf>
    <xf numFmtId="166" fontId="6" fillId="0" borderId="17" xfId="0" applyNumberFormat="1" applyFont="1" applyFill="1" applyBorder="1" applyAlignment="1">
      <alignment horizontal="center"/>
    </xf>
    <xf numFmtId="0" fontId="38" fillId="0" borderId="0" xfId="41" applyFont="1" applyAlignment="1">
      <alignment horizontal="left" vertical="center"/>
    </xf>
    <xf numFmtId="14" fontId="40" fillId="0" borderId="0" xfId="41" applyNumberFormat="1" applyFont="1" applyAlignment="1">
      <alignment horizontal="center" vertical="center"/>
    </xf>
    <xf numFmtId="0" fontId="40" fillId="0" borderId="0" xfId="41" applyFont="1" applyAlignment="1">
      <alignment horizontal="center" vertical="center"/>
    </xf>
    <xf numFmtId="0" fontId="39" fillId="0" borderId="0" xfId="41" applyFont="1" applyFill="1" applyAlignment="1">
      <alignment horizontal="left" vertical="center"/>
    </xf>
    <xf numFmtId="1" fontId="39" fillId="0" borderId="0" xfId="41" applyNumberFormat="1" applyFont="1" applyAlignment="1">
      <alignment horizontal="center" vertical="center" wrapText="1"/>
    </xf>
    <xf numFmtId="0" fontId="39" fillId="0" borderId="0" xfId="41" applyNumberFormat="1" applyFont="1" applyAlignment="1">
      <alignment horizontal="center" vertical="center" wrapText="1"/>
    </xf>
    <xf numFmtId="0" fontId="41" fillId="11" borderId="0" xfId="41" applyFont="1" applyFill="1" applyBorder="1" applyAlignment="1">
      <alignment horizontal="center" vertical="center"/>
    </xf>
    <xf numFmtId="0" fontId="41" fillId="0" borderId="0" xfId="41" applyFont="1" applyFill="1" applyBorder="1" applyAlignment="1">
      <alignment horizontal="center" vertical="center"/>
    </xf>
    <xf numFmtId="0" fontId="43" fillId="0" borderId="12" xfId="41" applyFont="1" applyFill="1" applyBorder="1" applyAlignment="1">
      <alignment horizontal="center" vertical="center" wrapText="1"/>
    </xf>
    <xf numFmtId="0" fontId="43" fillId="0" borderId="7" xfId="41" applyFont="1" applyFill="1" applyBorder="1" applyAlignment="1">
      <alignment horizontal="center" vertical="center" wrapText="1"/>
    </xf>
    <xf numFmtId="0" fontId="43" fillId="0" borderId="12" xfId="41" applyFont="1" applyFill="1" applyBorder="1" applyAlignment="1">
      <alignment vertical="center" wrapText="1"/>
    </xf>
    <xf numFmtId="0" fontId="44" fillId="0" borderId="12" xfId="41" applyFont="1" applyFill="1" applyBorder="1" applyAlignment="1">
      <alignment horizontal="center" vertical="center" wrapText="1"/>
    </xf>
    <xf numFmtId="0" fontId="45" fillId="0" borderId="0" xfId="41" applyFont="1" applyFill="1" applyBorder="1" applyAlignment="1">
      <alignment horizontal="center" vertical="center"/>
    </xf>
    <xf numFmtId="0" fontId="46" fillId="7" borderId="7" xfId="41" applyFont="1" applyFill="1" applyBorder="1" applyAlignment="1">
      <alignment vertical="center" wrapText="1"/>
    </xf>
    <xf numFmtId="0" fontId="46" fillId="7" borderId="12" xfId="41" applyFont="1" applyFill="1" applyBorder="1" applyAlignment="1">
      <alignment vertical="center" wrapText="1"/>
    </xf>
    <xf numFmtId="0" fontId="46" fillId="12" borderId="12" xfId="41" applyFont="1" applyFill="1" applyBorder="1" applyAlignment="1">
      <alignment vertical="center" wrapText="1"/>
    </xf>
    <xf numFmtId="0" fontId="47" fillId="0" borderId="0" xfId="41" applyFont="1" applyFill="1" applyBorder="1" applyAlignment="1">
      <alignment horizontal="center" vertical="center"/>
    </xf>
    <xf numFmtId="0" fontId="42" fillId="13" borderId="26" xfId="41" applyFont="1" applyFill="1" applyBorder="1" applyAlignment="1">
      <alignment horizontal="center" vertical="center" wrapText="1"/>
    </xf>
    <xf numFmtId="0" fontId="42" fillId="13" borderId="4" xfId="41" applyFont="1" applyFill="1" applyBorder="1" applyAlignment="1">
      <alignment horizontal="center" vertical="center"/>
    </xf>
    <xf numFmtId="0" fontId="42" fillId="13" borderId="4" xfId="41" applyFont="1" applyFill="1" applyBorder="1" applyAlignment="1">
      <alignment vertical="center" wrapText="1"/>
    </xf>
    <xf numFmtId="0" fontId="42" fillId="13" borderId="4" xfId="41" applyFont="1" applyFill="1" applyBorder="1" applyAlignment="1">
      <alignment horizontal="center" vertical="center" wrapText="1"/>
    </xf>
    <xf numFmtId="14" fontId="42" fillId="13" borderId="4" xfId="41" applyNumberFormat="1" applyFont="1" applyFill="1" applyBorder="1" applyAlignment="1">
      <alignment horizontal="center" vertical="center" wrapText="1"/>
    </xf>
    <xf numFmtId="0" fontId="48" fillId="0" borderId="0" xfId="41" applyFont="1" applyFill="1" applyBorder="1" applyAlignment="1">
      <alignment horizontal="center" vertical="center"/>
    </xf>
    <xf numFmtId="0" fontId="49" fillId="0" borderId="0" xfId="41" applyFont="1" applyFill="1" applyBorder="1" applyAlignment="1">
      <alignment horizontal="left" vertical="center"/>
    </xf>
    <xf numFmtId="0" fontId="50" fillId="0" borderId="0" xfId="41" applyFont="1" applyFill="1" applyBorder="1" applyAlignment="1">
      <alignment horizontal="center" vertical="center"/>
    </xf>
    <xf numFmtId="0" fontId="56" fillId="7" borderId="29" xfId="41" applyFont="1" applyFill="1" applyBorder="1" applyAlignment="1">
      <alignment vertical="center"/>
    </xf>
    <xf numFmtId="0" fontId="56" fillId="7" borderId="30" xfId="41" applyFont="1" applyFill="1" applyBorder="1" applyAlignment="1">
      <alignment vertical="center"/>
    </xf>
    <xf numFmtId="0" fontId="56" fillId="7" borderId="30" xfId="41" applyFont="1" applyFill="1" applyBorder="1" applyAlignment="1">
      <alignment vertical="center" wrapText="1"/>
    </xf>
    <xf numFmtId="0" fontId="56" fillId="7" borderId="31" xfId="41" applyFont="1" applyFill="1" applyBorder="1" applyAlignment="1">
      <alignment horizontal="left" vertical="center" wrapText="1"/>
    </xf>
    <xf numFmtId="0" fontId="56" fillId="0" borderId="0" xfId="41" applyFont="1" applyFill="1" applyBorder="1" applyAlignment="1">
      <alignment horizontal="left" vertical="center"/>
    </xf>
    <xf numFmtId="0" fontId="50" fillId="0" borderId="4" xfId="41" applyFont="1" applyFill="1" applyBorder="1" applyAlignment="1">
      <alignment horizontal="left" vertical="center" wrapText="1"/>
    </xf>
    <xf numFmtId="0" fontId="56" fillId="7" borderId="33" xfId="41" applyFont="1" applyFill="1" applyBorder="1" applyAlignment="1">
      <alignment vertical="center"/>
    </xf>
    <xf numFmtId="0" fontId="56" fillId="7" borderId="34" xfId="41" applyFont="1" applyFill="1" applyBorder="1" applyAlignment="1">
      <alignment vertical="center" wrapText="1"/>
    </xf>
    <xf numFmtId="0" fontId="56" fillId="7" borderId="12" xfId="41" applyFont="1" applyFill="1" applyBorder="1" applyAlignment="1">
      <alignment horizontal="left" vertical="center" wrapText="1"/>
    </xf>
    <xf numFmtId="0" fontId="56" fillId="7" borderId="29" xfId="41" applyFont="1" applyFill="1" applyBorder="1" applyAlignment="1">
      <alignment horizontal="left" vertical="center" wrapText="1"/>
    </xf>
    <xf numFmtId="0" fontId="58" fillId="0" borderId="0" xfId="41" applyFont="1" applyFill="1" applyBorder="1" applyAlignment="1">
      <alignment horizontal="center" vertical="center"/>
    </xf>
    <xf numFmtId="0" fontId="50" fillId="0" borderId="1" xfId="41" applyFont="1" applyFill="1" applyBorder="1" applyAlignment="1">
      <alignment vertical="center" wrapText="1"/>
    </xf>
    <xf numFmtId="0" fontId="50" fillId="0" borderId="1" xfId="41" applyFont="1" applyFill="1" applyBorder="1" applyAlignment="1">
      <alignment horizontal="left" vertical="center"/>
    </xf>
    <xf numFmtId="0" fontId="59" fillId="0" borderId="0" xfId="41" applyFont="1" applyFill="1" applyBorder="1" applyAlignment="1">
      <alignment horizontal="center" vertical="center"/>
    </xf>
    <xf numFmtId="0" fontId="56" fillId="7" borderId="37" xfId="41" applyFont="1" applyFill="1" applyBorder="1" applyAlignment="1">
      <alignment horizontal="left" vertical="center" wrapText="1"/>
    </xf>
    <xf numFmtId="0" fontId="50" fillId="0" borderId="0" xfId="41" applyFont="1" applyFill="1" applyAlignment="1">
      <alignment horizontal="center" vertical="center"/>
    </xf>
    <xf numFmtId="0" fontId="52" fillId="0" borderId="0" xfId="41" applyFont="1" applyFill="1" applyBorder="1" applyAlignment="1">
      <alignment horizontal="center" vertical="center"/>
    </xf>
    <xf numFmtId="0" fontId="55" fillId="0" borderId="1" xfId="41" applyFont="1" applyFill="1" applyBorder="1" applyAlignment="1">
      <alignment horizontal="center" vertical="center"/>
    </xf>
    <xf numFmtId="0" fontId="54" fillId="0" borderId="1" xfId="41" applyFont="1" applyFill="1" applyBorder="1" applyAlignment="1">
      <alignment vertical="center" wrapText="1"/>
    </xf>
    <xf numFmtId="0" fontId="54" fillId="0" borderId="1" xfId="41" applyFont="1" applyFill="1" applyBorder="1" applyAlignment="1">
      <alignment horizontal="left" vertical="center"/>
    </xf>
    <xf numFmtId="14" fontId="54" fillId="0" borderId="1" xfId="41" applyNumberFormat="1" applyFont="1" applyFill="1" applyBorder="1" applyAlignment="1">
      <alignment horizontal="center" vertical="center" wrapText="1"/>
    </xf>
    <xf numFmtId="0" fontId="56" fillId="7" borderId="6" xfId="41" applyFont="1" applyFill="1" applyBorder="1" applyAlignment="1">
      <alignment horizontal="left" vertical="center" wrapText="1"/>
    </xf>
    <xf numFmtId="0" fontId="56" fillId="7" borderId="30" xfId="41" applyFont="1" applyFill="1" applyBorder="1" applyAlignment="1">
      <alignment horizontal="left" vertical="center" wrapText="1"/>
    </xf>
    <xf numFmtId="0" fontId="56" fillId="7" borderId="29" xfId="41" applyFont="1" applyFill="1" applyBorder="1" applyAlignment="1">
      <alignment horizontal="center" vertical="center" wrapText="1"/>
    </xf>
    <xf numFmtId="0" fontId="50" fillId="0" borderId="14" xfId="41" applyFont="1" applyFill="1" applyBorder="1" applyAlignment="1">
      <alignment horizontal="left" vertical="center" wrapText="1"/>
    </xf>
    <xf numFmtId="0" fontId="50" fillId="0" borderId="0" xfId="41" applyFont="1" applyFill="1" applyBorder="1" applyAlignment="1">
      <alignment horizontal="center" vertical="center" wrapText="1"/>
    </xf>
    <xf numFmtId="0" fontId="56" fillId="7" borderId="0" xfId="41" applyFont="1" applyFill="1" applyBorder="1" applyAlignment="1">
      <alignment horizontal="left" vertical="center" wrapText="1"/>
    </xf>
    <xf numFmtId="0" fontId="49" fillId="14" borderId="33" xfId="41" applyFont="1" applyFill="1" applyBorder="1" applyAlignment="1">
      <alignment vertical="center"/>
    </xf>
    <xf numFmtId="0" fontId="49" fillId="14" borderId="30" xfId="41" applyFont="1" applyFill="1" applyBorder="1" applyAlignment="1">
      <alignment vertical="center"/>
    </xf>
    <xf numFmtId="0" fontId="49" fillId="14" borderId="30" xfId="41" applyFont="1" applyFill="1" applyBorder="1" applyAlignment="1">
      <alignment vertical="center" wrapText="1"/>
    </xf>
    <xf numFmtId="0" fontId="49" fillId="14" borderId="30" xfId="41" applyFont="1" applyFill="1" applyBorder="1" applyAlignment="1">
      <alignment horizontal="center" vertical="center" wrapText="1"/>
    </xf>
    <xf numFmtId="0" fontId="49" fillId="14" borderId="31" xfId="41" applyFont="1" applyFill="1" applyBorder="1" applyAlignment="1">
      <alignment horizontal="left" vertical="center" wrapText="1"/>
    </xf>
    <xf numFmtId="0" fontId="49" fillId="14" borderId="25" xfId="41" applyFont="1" applyFill="1" applyBorder="1" applyAlignment="1">
      <alignment horizontal="right" vertical="center" wrapText="1"/>
    </xf>
    <xf numFmtId="0" fontId="50" fillId="0" borderId="27" xfId="41" applyFont="1" applyFill="1" applyBorder="1" applyAlignment="1">
      <alignment horizontal="center" vertical="center"/>
    </xf>
    <xf numFmtId="14" fontId="50" fillId="0" borderId="13" xfId="41" applyNumberFormat="1" applyFont="1" applyFill="1" applyBorder="1" applyAlignment="1">
      <alignment horizontal="center" vertical="center" wrapText="1"/>
    </xf>
    <xf numFmtId="0" fontId="56" fillId="7" borderId="17" xfId="41" applyFont="1" applyFill="1" applyBorder="1" applyAlignment="1">
      <alignment horizontal="left" vertical="center" wrapText="1"/>
    </xf>
    <xf numFmtId="0" fontId="60" fillId="0" borderId="0" xfId="41" applyFont="1" applyFill="1" applyBorder="1" applyAlignment="1">
      <alignment horizontal="center" vertical="center"/>
    </xf>
    <xf numFmtId="0" fontId="56" fillId="7" borderId="54" xfId="41" applyFont="1" applyFill="1" applyBorder="1" applyAlignment="1">
      <alignment vertical="center"/>
    </xf>
    <xf numFmtId="0" fontId="56" fillId="7" borderId="50" xfId="41" applyFont="1" applyFill="1" applyBorder="1" applyAlignment="1">
      <alignment vertical="center"/>
    </xf>
    <xf numFmtId="0" fontId="56" fillId="7" borderId="42" xfId="41" applyFont="1" applyFill="1" applyBorder="1" applyAlignment="1">
      <alignment vertical="center"/>
    </xf>
    <xf numFmtId="0" fontId="56" fillId="7" borderId="42" xfId="41" applyFont="1" applyFill="1" applyBorder="1" applyAlignment="1">
      <alignment vertical="center" wrapText="1"/>
    </xf>
    <xf numFmtId="0" fontId="56" fillId="7" borderId="52" xfId="41" applyFont="1" applyFill="1" applyBorder="1" applyAlignment="1">
      <alignment vertical="center" wrapText="1"/>
    </xf>
    <xf numFmtId="0" fontId="56" fillId="7" borderId="54" xfId="41" applyFont="1" applyFill="1" applyBorder="1" applyAlignment="1">
      <alignment horizontal="center" vertical="center" wrapText="1"/>
    </xf>
    <xf numFmtId="0" fontId="56" fillId="7" borderId="54" xfId="41" applyFont="1" applyFill="1" applyBorder="1" applyAlignment="1">
      <alignment horizontal="left" vertical="center" wrapText="1"/>
    </xf>
    <xf numFmtId="167" fontId="5" fillId="0" borderId="0" xfId="1" applyNumberFormat="1"/>
    <xf numFmtId="167" fontId="5" fillId="0" borderId="14" xfId="1" applyNumberFormat="1" applyFill="1" applyBorder="1"/>
    <xf numFmtId="170" fontId="14" fillId="4" borderId="4" xfId="1" applyNumberFormat="1" applyFont="1" applyFill="1" applyBorder="1" applyAlignment="1" applyProtection="1">
      <alignment horizontal="center" vertical="center" wrapText="1"/>
    </xf>
    <xf numFmtId="0" fontId="50" fillId="0" borderId="32" xfId="41" applyFont="1" applyFill="1" applyBorder="1" applyAlignment="1">
      <alignment horizontal="center" vertical="center"/>
    </xf>
    <xf numFmtId="0" fontId="53" fillId="0" borderId="32" xfId="41" applyFont="1" applyFill="1" applyBorder="1" applyAlignment="1">
      <alignment horizontal="center" vertical="center"/>
    </xf>
    <xf numFmtId="0" fontId="50" fillId="0" borderId="32" xfId="41" applyFont="1" applyFill="1" applyBorder="1" applyAlignment="1">
      <alignment horizontal="center" vertical="center" wrapText="1"/>
    </xf>
    <xf numFmtId="0" fontId="50" fillId="0" borderId="10" xfId="41" applyFont="1" applyFill="1" applyBorder="1" applyAlignment="1">
      <alignment vertical="center" wrapText="1"/>
    </xf>
    <xf numFmtId="0" fontId="50" fillId="0" borderId="10" xfId="41" applyFont="1" applyFill="1" applyBorder="1" applyAlignment="1">
      <alignment horizontal="left" vertical="center"/>
    </xf>
    <xf numFmtId="0" fontId="50" fillId="0" borderId="45" xfId="41" applyFont="1" applyFill="1" applyBorder="1" applyAlignment="1">
      <alignment horizontal="center" vertical="center"/>
    </xf>
    <xf numFmtId="0" fontId="50" fillId="0" borderId="10" xfId="41" applyFont="1" applyFill="1" applyBorder="1" applyAlignment="1">
      <alignment horizontal="center" vertical="center"/>
    </xf>
    <xf numFmtId="0" fontId="53" fillId="0" borderId="10" xfId="41" applyFont="1" applyFill="1" applyBorder="1" applyAlignment="1">
      <alignment horizontal="center" vertical="center"/>
    </xf>
    <xf numFmtId="0" fontId="50" fillId="0" borderId="10" xfId="41" applyFont="1" applyFill="1" applyBorder="1" applyAlignment="1">
      <alignment horizontal="center" vertical="center" wrapText="1"/>
    </xf>
    <xf numFmtId="0" fontId="50" fillId="0" borderId="28" xfId="41" applyFont="1" applyFill="1" applyBorder="1" applyAlignment="1">
      <alignment horizontal="center" vertical="center"/>
    </xf>
    <xf numFmtId="0" fontId="50" fillId="0" borderId="14" xfId="41" applyFont="1" applyFill="1" applyBorder="1" applyAlignment="1">
      <alignment horizontal="center" vertical="center"/>
    </xf>
    <xf numFmtId="0" fontId="50" fillId="0" borderId="1" xfId="41" applyFont="1" applyFill="1" applyBorder="1" applyAlignment="1">
      <alignment horizontal="center" vertical="center"/>
    </xf>
    <xf numFmtId="0" fontId="53" fillId="0" borderId="14" xfId="41" applyFont="1" applyFill="1" applyBorder="1" applyAlignment="1">
      <alignment horizontal="center" vertical="center"/>
    </xf>
    <xf numFmtId="0" fontId="53" fillId="0" borderId="1" xfId="41" applyFont="1" applyFill="1" applyBorder="1" applyAlignment="1">
      <alignment horizontal="center" vertical="center"/>
    </xf>
    <xf numFmtId="0" fontId="50" fillId="0" borderId="14" xfId="41" applyFont="1" applyFill="1" applyBorder="1" applyAlignment="1">
      <alignment horizontal="center" vertical="center" wrapText="1"/>
    </xf>
    <xf numFmtId="0" fontId="50" fillId="0" borderId="1" xfId="41" applyFont="1" applyFill="1" applyBorder="1" applyAlignment="1">
      <alignment horizontal="center" vertical="center" wrapText="1"/>
    </xf>
    <xf numFmtId="14" fontId="50" fillId="0" borderId="14" xfId="41" applyNumberFormat="1" applyFont="1" applyFill="1" applyBorder="1" applyAlignment="1">
      <alignment horizontal="center" vertical="center" wrapText="1"/>
    </xf>
    <xf numFmtId="14" fontId="50" fillId="0" borderId="1" xfId="41" applyNumberFormat="1" applyFont="1" applyFill="1" applyBorder="1" applyAlignment="1">
      <alignment horizontal="center" vertical="center" wrapText="1"/>
    </xf>
    <xf numFmtId="14" fontId="50" fillId="0" borderId="32" xfId="41" applyNumberFormat="1" applyFont="1" applyFill="1" applyBorder="1" applyAlignment="1">
      <alignment horizontal="center" vertical="center" wrapText="1"/>
    </xf>
    <xf numFmtId="14" fontId="50" fillId="0" borderId="10" xfId="41" applyNumberFormat="1" applyFont="1" applyFill="1" applyBorder="1" applyAlignment="1">
      <alignment horizontal="center" vertical="center" wrapText="1"/>
    </xf>
    <xf numFmtId="0" fontId="50" fillId="0" borderId="44" xfId="41" applyFont="1" applyFill="1" applyBorder="1" applyAlignment="1">
      <alignment horizontal="center" vertical="center"/>
    </xf>
    <xf numFmtId="0" fontId="50" fillId="0" borderId="26" xfId="41" applyFont="1" applyFill="1" applyBorder="1" applyAlignment="1">
      <alignment horizontal="center" vertical="center"/>
    </xf>
    <xf numFmtId="0" fontId="50" fillId="0" borderId="15" xfId="41" applyFont="1" applyFill="1" applyBorder="1" applyAlignment="1">
      <alignment horizontal="center" vertical="center"/>
    </xf>
    <xf numFmtId="0" fontId="50" fillId="0" borderId="4" xfId="41" applyFont="1" applyFill="1" applyBorder="1" applyAlignment="1">
      <alignment horizontal="center" vertical="center"/>
    </xf>
    <xf numFmtId="0" fontId="53" fillId="0" borderId="15" xfId="41" applyFont="1" applyFill="1" applyBorder="1" applyAlignment="1">
      <alignment horizontal="center" vertical="center"/>
    </xf>
    <xf numFmtId="0" fontId="53" fillId="0" borderId="4" xfId="41" applyFont="1" applyFill="1" applyBorder="1" applyAlignment="1">
      <alignment horizontal="center" vertical="center"/>
    </xf>
    <xf numFmtId="0" fontId="50" fillId="0" borderId="15" xfId="41" applyFont="1" applyFill="1" applyBorder="1" applyAlignment="1">
      <alignment vertical="center" wrapText="1"/>
    </xf>
    <xf numFmtId="0" fontId="50" fillId="0" borderId="4" xfId="41" applyFont="1" applyFill="1" applyBorder="1" applyAlignment="1">
      <alignment vertical="center" wrapText="1"/>
    </xf>
    <xf numFmtId="0" fontId="50" fillId="0" borderId="15" xfId="41" applyFont="1" applyFill="1" applyBorder="1" applyAlignment="1">
      <alignment horizontal="left" vertical="center"/>
    </xf>
    <xf numFmtId="0" fontId="50" fillId="0" borderId="4" xfId="41" applyFont="1" applyFill="1" applyBorder="1" applyAlignment="1">
      <alignment horizontal="left" vertical="center"/>
    </xf>
    <xf numFmtId="0" fontId="50" fillId="0" borderId="14" xfId="41" applyFont="1" applyFill="1" applyBorder="1" applyAlignment="1">
      <alignment horizontal="left" vertical="center"/>
    </xf>
    <xf numFmtId="0" fontId="50" fillId="0" borderId="15" xfId="41" applyFont="1" applyFill="1" applyBorder="1" applyAlignment="1">
      <alignment horizontal="center" vertical="center" wrapText="1"/>
    </xf>
    <xf numFmtId="0" fontId="50" fillId="0" borderId="4" xfId="41" applyFont="1" applyFill="1" applyBorder="1" applyAlignment="1">
      <alignment horizontal="center" vertical="center" wrapText="1"/>
    </xf>
    <xf numFmtId="14" fontId="50" fillId="0" borderId="15" xfId="41" applyNumberFormat="1" applyFont="1" applyFill="1" applyBorder="1" applyAlignment="1">
      <alignment horizontal="center" vertical="center" wrapText="1"/>
    </xf>
    <xf numFmtId="14" fontId="50" fillId="0" borderId="4" xfId="41" applyNumberFormat="1" applyFont="1" applyFill="1" applyBorder="1" applyAlignment="1">
      <alignment horizontal="center" vertical="center" wrapText="1"/>
    </xf>
    <xf numFmtId="0" fontId="56" fillId="7" borderId="30" xfId="41" applyFont="1" applyFill="1" applyBorder="1" applyAlignment="1">
      <alignment horizontal="center" vertical="center" wrapText="1"/>
    </xf>
    <xf numFmtId="0" fontId="50" fillId="0" borderId="36" xfId="41" applyFont="1" applyFill="1" applyBorder="1" applyAlignment="1">
      <alignment vertical="center" wrapText="1"/>
    </xf>
    <xf numFmtId="0" fontId="50" fillId="0" borderId="36" xfId="41" applyFont="1" applyFill="1" applyBorder="1" applyAlignment="1">
      <alignment horizontal="left" vertical="center"/>
    </xf>
    <xf numFmtId="0" fontId="50" fillId="0" borderId="33" xfId="41" applyFont="1" applyFill="1" applyBorder="1" applyAlignment="1">
      <alignment horizontal="center" vertical="center"/>
    </xf>
    <xf numFmtId="14" fontId="50" fillId="0" borderId="36" xfId="41" applyNumberFormat="1" applyFont="1" applyFill="1" applyBorder="1" applyAlignment="1">
      <alignment horizontal="center" vertical="center" wrapText="1"/>
    </xf>
    <xf numFmtId="0" fontId="50" fillId="0" borderId="39" xfId="41" applyFont="1" applyFill="1" applyBorder="1" applyAlignment="1">
      <alignment horizontal="center" vertical="center"/>
    </xf>
    <xf numFmtId="0" fontId="50" fillId="0" borderId="36" xfId="41" applyFont="1" applyFill="1" applyBorder="1" applyAlignment="1">
      <alignment horizontal="center" vertical="center"/>
    </xf>
    <xf numFmtId="0" fontId="53" fillId="0" borderId="36" xfId="41" applyFont="1" applyFill="1" applyBorder="1" applyAlignment="1">
      <alignment horizontal="center" vertical="center"/>
    </xf>
    <xf numFmtId="0" fontId="54" fillId="0" borderId="1" xfId="41" applyFont="1" applyFill="1" applyBorder="1" applyAlignment="1">
      <alignment horizontal="center" vertical="center" wrapText="1"/>
    </xf>
    <xf numFmtId="0" fontId="54" fillId="0" borderId="1" xfId="41" applyFont="1" applyFill="1" applyBorder="1" applyAlignment="1">
      <alignment horizontal="center" vertical="center"/>
    </xf>
    <xf numFmtId="0" fontId="0" fillId="0" borderId="0" xfId="41" applyFont="1" applyFill="1" applyBorder="1" applyAlignment="1">
      <alignment horizontal="center" vertical="center"/>
    </xf>
    <xf numFmtId="194" fontId="39" fillId="0" borderId="0" xfId="41" applyNumberFormat="1" applyFont="1" applyAlignment="1">
      <alignment horizontal="center" vertical="center"/>
    </xf>
    <xf numFmtId="14" fontId="0" fillId="0" borderId="0" xfId="41" applyNumberFormat="1" applyFont="1" applyAlignment="1">
      <alignment horizontal="center" vertical="center"/>
    </xf>
    <xf numFmtId="195" fontId="39" fillId="0" borderId="0" xfId="77" applyFont="1" applyFill="1" applyBorder="1" applyAlignment="1" applyProtection="1">
      <alignment vertical="center" wrapText="1"/>
    </xf>
    <xf numFmtId="0" fontId="39" fillId="0" borderId="0" xfId="77" applyNumberFormat="1" applyFont="1" applyFill="1" applyBorder="1" applyAlignment="1" applyProtection="1">
      <alignment horizontal="left" vertical="center"/>
    </xf>
    <xf numFmtId="0" fontId="0" fillId="16" borderId="0" xfId="41" applyFont="1" applyFill="1" applyAlignment="1">
      <alignment horizontal="center" vertical="center"/>
    </xf>
    <xf numFmtId="0" fontId="0" fillId="16" borderId="0" xfId="41" applyFont="1" applyFill="1" applyAlignment="1">
      <alignment vertical="center" wrapText="1"/>
    </xf>
    <xf numFmtId="0" fontId="41" fillId="16" borderId="0" xfId="41" applyFont="1" applyFill="1" applyBorder="1" applyAlignment="1">
      <alignment horizontal="center" vertical="center" wrapText="1"/>
    </xf>
    <xf numFmtId="194" fontId="39" fillId="16" borderId="0" xfId="41" applyNumberFormat="1" applyFont="1" applyFill="1" applyBorder="1" applyAlignment="1">
      <alignment horizontal="center" vertical="center"/>
    </xf>
    <xf numFmtId="183" fontId="39" fillId="16" borderId="0" xfId="41" applyNumberFormat="1" applyFont="1" applyFill="1" applyBorder="1" applyAlignment="1">
      <alignment horizontal="center" vertical="center"/>
    </xf>
    <xf numFmtId="197" fontId="46" fillId="7" borderId="23" xfId="41" applyNumberFormat="1" applyFont="1" applyFill="1" applyBorder="1" applyAlignment="1">
      <alignment horizontal="center" vertical="center" wrapText="1"/>
    </xf>
    <xf numFmtId="0" fontId="46" fillId="17" borderId="12" xfId="41" applyFont="1" applyFill="1" applyBorder="1" applyAlignment="1">
      <alignment horizontal="center" vertical="center" wrapText="1"/>
    </xf>
    <xf numFmtId="197" fontId="46" fillId="17" borderId="23" xfId="41" applyNumberFormat="1" applyFont="1" applyFill="1" applyBorder="1" applyAlignment="1">
      <alignment horizontal="center" vertical="center" wrapText="1"/>
    </xf>
    <xf numFmtId="0" fontId="42" fillId="13" borderId="4" xfId="77" applyNumberFormat="1" applyFont="1" applyFill="1" applyBorder="1" applyAlignment="1" applyProtection="1">
      <alignment horizontal="center" vertical="center" wrapText="1"/>
    </xf>
    <xf numFmtId="0" fontId="42" fillId="13" borderId="7" xfId="77" applyNumberFormat="1" applyFont="1" applyFill="1" applyBorder="1" applyAlignment="1" applyProtection="1">
      <alignment horizontal="center" vertical="center" wrapText="1"/>
    </xf>
    <xf numFmtId="194" fontId="42" fillId="13" borderId="7" xfId="41" applyNumberFormat="1" applyFont="1" applyFill="1" applyBorder="1" applyAlignment="1">
      <alignment horizontal="center" vertical="center" wrapText="1"/>
    </xf>
    <xf numFmtId="0" fontId="62" fillId="0" borderId="0" xfId="41" applyFont="1" applyFill="1" applyBorder="1" applyAlignment="1">
      <alignment horizontal="center" vertical="center"/>
    </xf>
    <xf numFmtId="0" fontId="50" fillId="0" borderId="4" xfId="77" applyNumberFormat="1" applyFont="1" applyFill="1" applyBorder="1" applyAlignment="1" applyProtection="1">
      <alignment horizontal="left" vertical="center"/>
    </xf>
    <xf numFmtId="194" fontId="51" fillId="0" borderId="7" xfId="77" applyNumberFormat="1" applyFont="1" applyFill="1" applyBorder="1" applyAlignment="1" applyProtection="1">
      <alignment horizontal="center" vertical="center"/>
    </xf>
    <xf numFmtId="194" fontId="51" fillId="0" borderId="4" xfId="77" applyNumberFormat="1" applyFont="1" applyFill="1" applyBorder="1" applyAlignment="1" applyProtection="1">
      <alignment horizontal="center" vertical="center"/>
    </xf>
    <xf numFmtId="194" fontId="51" fillId="0" borderId="12" xfId="41" applyNumberFormat="1" applyFont="1" applyFill="1" applyBorder="1" applyAlignment="1">
      <alignment horizontal="left" vertical="center" wrapText="1"/>
    </xf>
    <xf numFmtId="0" fontId="50" fillId="0" borderId="14" xfId="77" applyNumberFormat="1" applyFont="1" applyFill="1" applyBorder="1" applyAlignment="1" applyProtection="1">
      <alignment horizontal="left" vertical="center"/>
    </xf>
    <xf numFmtId="0" fontId="54" fillId="0" borderId="14" xfId="77" applyNumberFormat="1" applyFont="1" applyFill="1" applyBorder="1" applyAlignment="1" applyProtection="1">
      <alignment horizontal="left" vertical="center"/>
    </xf>
    <xf numFmtId="0" fontId="50" fillId="0" borderId="63" xfId="41" applyFont="1" applyFill="1" applyBorder="1" applyAlignment="1">
      <alignment horizontal="center" vertical="center"/>
    </xf>
    <xf numFmtId="194" fontId="51" fillId="0" borderId="5" xfId="77" applyNumberFormat="1" applyFont="1" applyFill="1" applyBorder="1" applyAlignment="1" applyProtection="1">
      <alignment horizontal="center" vertical="center"/>
    </xf>
    <xf numFmtId="194" fontId="51" fillId="0" borderId="2" xfId="77" applyNumberFormat="1" applyFont="1" applyFill="1" applyBorder="1" applyAlignment="1" applyProtection="1">
      <alignment horizontal="center" vertical="center"/>
    </xf>
    <xf numFmtId="194" fontId="56" fillId="7" borderId="29" xfId="41" applyNumberFormat="1" applyFont="1" applyFill="1" applyBorder="1" applyAlignment="1">
      <alignment horizontal="center" vertical="center" wrapText="1"/>
    </xf>
    <xf numFmtId="0" fontId="50" fillId="0" borderId="36" xfId="77" applyNumberFormat="1" applyFont="1" applyFill="1" applyBorder="1" applyAlignment="1" applyProtection="1">
      <alignment horizontal="left" vertical="center"/>
    </xf>
    <xf numFmtId="0" fontId="50" fillId="0" borderId="15" xfId="77" applyNumberFormat="1" applyFont="1" applyFill="1" applyBorder="1" applyAlignment="1" applyProtection="1">
      <alignment horizontal="left" vertical="center"/>
    </xf>
    <xf numFmtId="194" fontId="50" fillId="0" borderId="16" xfId="77" applyNumberFormat="1" applyFont="1" applyFill="1" applyBorder="1" applyAlignment="1" applyProtection="1">
      <alignment horizontal="center" vertical="center"/>
    </xf>
    <xf numFmtId="194" fontId="50" fillId="0" borderId="2" xfId="77" applyNumberFormat="1" applyFont="1" applyFill="1" applyBorder="1" applyAlignment="1" applyProtection="1">
      <alignment horizontal="center" vertical="center"/>
    </xf>
    <xf numFmtId="187" fontId="56" fillId="7" borderId="29" xfId="77" applyNumberFormat="1" applyFont="1" applyFill="1" applyBorder="1" applyAlignment="1" applyProtection="1">
      <alignment horizontal="center" vertical="center" wrapText="1"/>
    </xf>
    <xf numFmtId="194" fontId="51" fillId="0" borderId="17" xfId="41" applyNumberFormat="1" applyFont="1" applyFill="1" applyBorder="1" applyAlignment="1">
      <alignment horizontal="left" vertical="center" wrapText="1"/>
    </xf>
    <xf numFmtId="0" fontId="50" fillId="0" borderId="1" xfId="77" applyNumberFormat="1" applyFont="1" applyFill="1" applyBorder="1" applyAlignment="1" applyProtection="1">
      <alignment horizontal="left" vertical="center"/>
    </xf>
    <xf numFmtId="194" fontId="50" fillId="0" borderId="43" xfId="77" applyNumberFormat="1" applyFont="1" applyFill="1" applyBorder="1" applyAlignment="1" applyProtection="1">
      <alignment horizontal="center" vertical="center"/>
    </xf>
    <xf numFmtId="0" fontId="50" fillId="0" borderId="66" xfId="77" applyNumberFormat="1" applyFont="1" applyFill="1" applyBorder="1" applyAlignment="1" applyProtection="1">
      <alignment horizontal="left" vertical="center"/>
    </xf>
    <xf numFmtId="0" fontId="50" fillId="0" borderId="32" xfId="77" applyNumberFormat="1" applyFont="1" applyFill="1" applyBorder="1" applyAlignment="1" applyProtection="1">
      <alignment horizontal="left" vertical="center"/>
    </xf>
    <xf numFmtId="0" fontId="0" fillId="0" borderId="0" xfId="77" applyNumberFormat="1" applyFont="1" applyFill="1" applyBorder="1" applyAlignment="1" applyProtection="1">
      <alignment horizontal="left" vertical="center"/>
    </xf>
    <xf numFmtId="0" fontId="56" fillId="7" borderId="32" xfId="41" applyFont="1" applyFill="1" applyBorder="1" applyAlignment="1">
      <alignment horizontal="center" vertical="center" wrapText="1"/>
    </xf>
    <xf numFmtId="187" fontId="56" fillId="7" borderId="54" xfId="77" applyNumberFormat="1" applyFont="1" applyFill="1" applyBorder="1" applyAlignment="1" applyProtection="1">
      <alignment horizontal="center" vertical="center" wrapText="1"/>
    </xf>
    <xf numFmtId="194" fontId="56" fillId="7" borderId="54" xfId="41" applyNumberFormat="1" applyFont="1" applyFill="1" applyBorder="1" applyAlignment="1">
      <alignment horizontal="center" vertical="center" wrapText="1"/>
    </xf>
    <xf numFmtId="0" fontId="56" fillId="7" borderId="68" xfId="41" applyFont="1" applyFill="1" applyBorder="1" applyAlignment="1">
      <alignment vertical="center"/>
    </xf>
    <xf numFmtId="0" fontId="56" fillId="7" borderId="69" xfId="41" applyFont="1" applyFill="1" applyBorder="1" applyAlignment="1">
      <alignment vertical="center"/>
    </xf>
    <xf numFmtId="0" fontId="56" fillId="7" borderId="70" xfId="41" applyFont="1" applyFill="1" applyBorder="1" applyAlignment="1">
      <alignment vertical="center"/>
    </xf>
    <xf numFmtId="0" fontId="56" fillId="7" borderId="70" xfId="41" applyFont="1" applyFill="1" applyBorder="1" applyAlignment="1">
      <alignment vertical="center" wrapText="1"/>
    </xf>
    <xf numFmtId="0" fontId="56" fillId="7" borderId="71" xfId="41" applyFont="1" applyFill="1" applyBorder="1" applyAlignment="1">
      <alignment vertical="center" wrapText="1"/>
    </xf>
    <xf numFmtId="187" fontId="56" fillId="7" borderId="68" xfId="77" applyNumberFormat="1" applyFont="1" applyFill="1" applyBorder="1" applyAlignment="1" applyProtection="1">
      <alignment horizontal="center" vertical="center" wrapText="1"/>
    </xf>
    <xf numFmtId="0" fontId="56" fillId="7" borderId="68" xfId="41" applyFont="1" applyFill="1" applyBorder="1" applyAlignment="1">
      <alignment horizontal="center" vertical="center" wrapText="1"/>
    </xf>
    <xf numFmtId="194" fontId="56" fillId="7" borderId="68" xfId="41" applyNumberFormat="1" applyFont="1" applyFill="1" applyBorder="1" applyAlignment="1">
      <alignment horizontal="center" vertical="center" wrapText="1"/>
    </xf>
    <xf numFmtId="194" fontId="50" fillId="0" borderId="15" xfId="41" applyNumberFormat="1" applyFont="1" applyFill="1" applyBorder="1" applyAlignment="1">
      <alignment horizontal="left" vertical="center" wrapText="1"/>
    </xf>
    <xf numFmtId="0" fontId="50" fillId="0" borderId="62" xfId="41" applyFont="1" applyFill="1" applyBorder="1" applyAlignment="1">
      <alignment horizontal="left" vertical="center"/>
    </xf>
    <xf numFmtId="0" fontId="50" fillId="0" borderId="62" xfId="77" applyNumberFormat="1" applyFont="1" applyFill="1" applyBorder="1" applyAlignment="1" applyProtection="1">
      <alignment horizontal="left" vertical="center"/>
    </xf>
    <xf numFmtId="0" fontId="50" fillId="16" borderId="4" xfId="41" applyFont="1" applyFill="1" applyBorder="1" applyAlignment="1">
      <alignment horizontal="center" vertical="center" wrapText="1"/>
    </xf>
    <xf numFmtId="194" fontId="51" fillId="0" borderId="32" xfId="41" applyNumberFormat="1" applyFont="1" applyFill="1" applyBorder="1" applyAlignment="1">
      <alignment horizontal="center" vertical="center" wrapText="1"/>
    </xf>
    <xf numFmtId="0" fontId="54" fillId="0" borderId="63" xfId="41" applyFont="1" applyFill="1" applyBorder="1" applyAlignment="1">
      <alignment horizontal="center" vertical="center"/>
    </xf>
    <xf numFmtId="194" fontId="54" fillId="0" borderId="0" xfId="41" applyNumberFormat="1" applyFont="1" applyFill="1" applyBorder="1" applyAlignment="1">
      <alignment horizontal="left" vertical="center" wrapText="1"/>
    </xf>
    <xf numFmtId="194" fontId="54" fillId="0" borderId="2" xfId="77" applyNumberFormat="1" applyFont="1" applyFill="1" applyBorder="1" applyAlignment="1" applyProtection="1">
      <alignment horizontal="center" vertical="center"/>
    </xf>
    <xf numFmtId="194" fontId="51" fillId="0" borderId="4" xfId="41" applyNumberFormat="1" applyFont="1" applyFill="1" applyBorder="1" applyAlignment="1">
      <alignment horizontal="center" vertical="center" wrapText="1"/>
    </xf>
    <xf numFmtId="194" fontId="51" fillId="16" borderId="7" xfId="77" applyNumberFormat="1" applyFont="1" applyFill="1" applyBorder="1" applyAlignment="1" applyProtection="1">
      <alignment horizontal="center" vertical="center"/>
    </xf>
    <xf numFmtId="0" fontId="50" fillId="6" borderId="62" xfId="77" applyNumberFormat="1" applyFont="1" applyFill="1" applyBorder="1" applyAlignment="1" applyProtection="1">
      <alignment horizontal="left" vertical="center"/>
    </xf>
    <xf numFmtId="0" fontId="50" fillId="0" borderId="10" xfId="77" applyNumberFormat="1" applyFont="1" applyFill="1" applyBorder="1" applyAlignment="1" applyProtection="1">
      <alignment horizontal="left" vertical="center"/>
    </xf>
    <xf numFmtId="0" fontId="50" fillId="15" borderId="66" xfId="77" applyNumberFormat="1" applyFont="1" applyFill="1" applyBorder="1" applyAlignment="1" applyProtection="1">
      <alignment horizontal="left" vertical="center"/>
    </xf>
    <xf numFmtId="187" fontId="49" fillId="14" borderId="31" xfId="77" applyNumberFormat="1" applyFont="1" applyFill="1" applyBorder="1" applyAlignment="1" applyProtection="1">
      <alignment horizontal="center" vertical="center" wrapText="1"/>
    </xf>
    <xf numFmtId="0" fontId="49" fillId="0" borderId="70" xfId="41" applyFont="1" applyFill="1" applyBorder="1" applyAlignment="1">
      <alignment horizontal="left" vertical="center"/>
    </xf>
    <xf numFmtId="194" fontId="49" fillId="14" borderId="30" xfId="41" applyNumberFormat="1" applyFont="1" applyFill="1" applyBorder="1" applyAlignment="1">
      <alignment horizontal="center" vertical="center"/>
    </xf>
    <xf numFmtId="0" fontId="50" fillId="0" borderId="42" xfId="41" applyFont="1" applyFill="1" applyBorder="1" applyAlignment="1">
      <alignment horizontal="center" vertical="center"/>
    </xf>
    <xf numFmtId="0" fontId="50" fillId="0" borderId="75" xfId="77" applyNumberFormat="1" applyFont="1" applyFill="1" applyBorder="1" applyAlignment="1" applyProtection="1">
      <alignment horizontal="left" vertical="center"/>
    </xf>
    <xf numFmtId="0" fontId="50" fillId="0" borderId="3" xfId="77" applyNumberFormat="1" applyFont="1" applyFill="1" applyBorder="1" applyAlignment="1" applyProtection="1">
      <alignment horizontal="left" vertical="center"/>
    </xf>
    <xf numFmtId="194" fontId="51" fillId="0" borderId="2" xfId="41" applyNumberFormat="1" applyFont="1" applyFill="1" applyBorder="1" applyAlignment="1">
      <alignment horizontal="center" vertical="center" wrapText="1"/>
    </xf>
    <xf numFmtId="194" fontId="50" fillId="0" borderId="48" xfId="77" applyNumberFormat="1" applyFont="1" applyFill="1" applyBorder="1" applyAlignment="1" applyProtection="1">
      <alignment horizontal="center" vertical="center"/>
    </xf>
    <xf numFmtId="0" fontId="50" fillId="0" borderId="76" xfId="41" applyFont="1" applyFill="1" applyBorder="1" applyAlignment="1">
      <alignment horizontal="center" vertical="center"/>
    </xf>
    <xf numFmtId="0" fontId="50" fillId="0" borderId="62" xfId="41" applyFont="1" applyFill="1" applyBorder="1" applyAlignment="1">
      <alignment horizontal="center" vertical="center"/>
    </xf>
    <xf numFmtId="0" fontId="53" fillId="0" borderId="62" xfId="41" applyFont="1" applyFill="1" applyBorder="1" applyAlignment="1">
      <alignment horizontal="center" vertical="center"/>
    </xf>
    <xf numFmtId="0" fontId="50" fillId="0" borderId="62" xfId="41" applyFont="1" applyFill="1" applyBorder="1" applyAlignment="1">
      <alignment horizontal="center" vertical="center" wrapText="1"/>
    </xf>
    <xf numFmtId="14" fontId="50" fillId="0" borderId="62" xfId="41" applyNumberFormat="1" applyFont="1" applyFill="1" applyBorder="1" applyAlignment="1">
      <alignment horizontal="center" vertical="center" wrapText="1"/>
    </xf>
    <xf numFmtId="0" fontId="50" fillId="0" borderId="64" xfId="77" applyNumberFormat="1" applyFont="1" applyFill="1" applyBorder="1" applyAlignment="1" applyProtection="1">
      <alignment horizontal="left" vertical="center"/>
    </xf>
    <xf numFmtId="194" fontId="51" fillId="0" borderId="65" xfId="41" applyNumberFormat="1" applyFont="1" applyFill="1" applyBorder="1" applyAlignment="1">
      <alignment horizontal="center" vertical="center" wrapText="1"/>
    </xf>
    <xf numFmtId="194" fontId="50" fillId="0" borderId="77" xfId="77" applyNumberFormat="1" applyFont="1" applyFill="1" applyBorder="1" applyAlignment="1" applyProtection="1">
      <alignment horizontal="center" vertical="center"/>
    </xf>
    <xf numFmtId="0" fontId="52" fillId="15" borderId="4" xfId="77" applyNumberFormat="1" applyFont="1" applyFill="1" applyBorder="1" applyAlignment="1" applyProtection="1">
      <alignment horizontal="left" vertical="center"/>
    </xf>
    <xf numFmtId="0" fontId="50" fillId="15" borderId="14" xfId="77" applyNumberFormat="1" applyFont="1" applyFill="1" applyBorder="1" applyAlignment="1" applyProtection="1">
      <alignment horizontal="left" vertical="center"/>
    </xf>
    <xf numFmtId="194" fontId="50" fillId="0" borderId="30" xfId="77" applyNumberFormat="1" applyFont="1" applyFill="1" applyBorder="1" applyAlignment="1" applyProtection="1">
      <alignment horizontal="center" vertical="center"/>
    </xf>
    <xf numFmtId="14" fontId="50" fillId="16" borderId="4" xfId="41" applyNumberFormat="1" applyFont="1" applyFill="1" applyBorder="1" applyAlignment="1">
      <alignment horizontal="center" vertical="center" wrapText="1"/>
    </xf>
    <xf numFmtId="0" fontId="50" fillId="16" borderId="4" xfId="41" applyFont="1" applyFill="1" applyBorder="1" applyAlignment="1">
      <alignment horizontal="left" vertical="center"/>
    </xf>
    <xf numFmtId="0" fontId="50" fillId="16" borderId="4" xfId="41" applyFont="1" applyFill="1" applyBorder="1" applyAlignment="1">
      <alignment horizontal="left" vertical="center" wrapText="1"/>
    </xf>
    <xf numFmtId="194" fontId="50" fillId="0" borderId="38" xfId="77" applyNumberFormat="1" applyFont="1" applyFill="1" applyBorder="1" applyAlignment="1" applyProtection="1">
      <alignment horizontal="center" vertical="center"/>
    </xf>
    <xf numFmtId="187" fontId="57" fillId="7" borderId="68" xfId="77" applyNumberFormat="1" applyFont="1" applyFill="1" applyBorder="1" applyAlignment="1" applyProtection="1">
      <alignment horizontal="center" vertical="center" wrapText="1"/>
    </xf>
    <xf numFmtId="0" fontId="56" fillId="7" borderId="68" xfId="41" applyFont="1" applyFill="1" applyBorder="1" applyAlignment="1">
      <alignment horizontal="left" vertical="center" wrapText="1"/>
    </xf>
    <xf numFmtId="0" fontId="50" fillId="15" borderId="32" xfId="77" applyNumberFormat="1" applyFont="1" applyFill="1" applyBorder="1" applyAlignment="1" applyProtection="1">
      <alignment horizontal="left" vertical="center"/>
    </xf>
    <xf numFmtId="194" fontId="56" fillId="7" borderId="30" xfId="41" applyNumberFormat="1" applyFont="1" applyFill="1" applyBorder="1" applyAlignment="1">
      <alignment horizontal="center" vertical="center" wrapText="1"/>
    </xf>
    <xf numFmtId="0" fontId="52" fillId="15" borderId="62" xfId="77" applyNumberFormat="1" applyFont="1" applyFill="1" applyBorder="1" applyAlignment="1" applyProtection="1">
      <alignment horizontal="left" vertical="center"/>
    </xf>
    <xf numFmtId="0" fontId="50" fillId="15" borderId="62" xfId="77" applyNumberFormat="1" applyFont="1" applyFill="1" applyBorder="1" applyAlignment="1" applyProtection="1">
      <alignment horizontal="left" vertical="center"/>
    </xf>
    <xf numFmtId="194" fontId="50" fillId="0" borderId="42" xfId="41" applyNumberFormat="1" applyFont="1" applyFill="1" applyBorder="1" applyAlignment="1">
      <alignment horizontal="left" vertical="center" wrapText="1"/>
    </xf>
    <xf numFmtId="194" fontId="50" fillId="0" borderId="46" xfId="77" applyNumberFormat="1" applyFont="1" applyFill="1" applyBorder="1" applyAlignment="1" applyProtection="1">
      <alignment horizontal="center" vertical="center"/>
    </xf>
    <xf numFmtId="0" fontId="50" fillId="18" borderId="32" xfId="77" applyNumberFormat="1" applyFont="1" applyFill="1" applyBorder="1" applyAlignment="1" applyProtection="1">
      <alignment horizontal="left" vertical="center"/>
    </xf>
    <xf numFmtId="0" fontId="50" fillId="18" borderId="0" xfId="41" applyFont="1" applyFill="1" applyAlignment="1">
      <alignment horizontal="center" vertical="center"/>
    </xf>
    <xf numFmtId="0" fontId="50" fillId="18" borderId="24" xfId="41" applyFont="1" applyFill="1" applyBorder="1" applyAlignment="1">
      <alignment horizontal="center" vertical="center"/>
    </xf>
    <xf numFmtId="0" fontId="50" fillId="18" borderId="32" xfId="41" applyFont="1" applyFill="1" applyBorder="1" applyAlignment="1">
      <alignment horizontal="center" vertical="center"/>
    </xf>
    <xf numFmtId="0" fontId="53" fillId="18" borderId="32" xfId="41" applyFont="1" applyFill="1" applyBorder="1" applyAlignment="1">
      <alignment horizontal="center" vertical="center"/>
    </xf>
    <xf numFmtId="0" fontId="50" fillId="18" borderId="32" xfId="41" applyFont="1" applyFill="1" applyBorder="1" applyAlignment="1">
      <alignment horizontal="center" vertical="center" wrapText="1"/>
    </xf>
    <xf numFmtId="14" fontId="50" fillId="18" borderId="32" xfId="41" applyNumberFormat="1" applyFont="1" applyFill="1" applyBorder="1" applyAlignment="1">
      <alignment horizontal="center" vertical="center" wrapText="1"/>
    </xf>
    <xf numFmtId="194" fontId="51" fillId="18" borderId="30" xfId="41" applyNumberFormat="1" applyFont="1" applyFill="1" applyBorder="1" applyAlignment="1">
      <alignment horizontal="center" vertical="center" wrapText="1"/>
    </xf>
    <xf numFmtId="194" fontId="50" fillId="18" borderId="25" xfId="77" applyNumberFormat="1" applyFont="1" applyFill="1" applyBorder="1" applyAlignment="1" applyProtection="1">
      <alignment horizontal="center" vertical="center"/>
    </xf>
    <xf numFmtId="194" fontId="50" fillId="0" borderId="0" xfId="41" applyNumberFormat="1" applyFont="1" applyFill="1" applyBorder="1" applyAlignment="1">
      <alignment horizontal="left" vertical="center" wrapText="1"/>
    </xf>
    <xf numFmtId="194" fontId="51" fillId="0" borderId="0" xfId="41" applyNumberFormat="1" applyFont="1" applyFill="1" applyBorder="1" applyAlignment="1">
      <alignment horizontal="center" vertical="center" wrapText="1"/>
    </xf>
    <xf numFmtId="194" fontId="50" fillId="0" borderId="37" xfId="41" applyNumberFormat="1" applyFont="1" applyFill="1" applyBorder="1" applyAlignment="1">
      <alignment vertical="center" wrapText="1"/>
    </xf>
    <xf numFmtId="194" fontId="50" fillId="0" borderId="42" xfId="41" applyNumberFormat="1" applyFont="1" applyFill="1" applyBorder="1" applyAlignment="1">
      <alignment vertical="center" wrapText="1"/>
    </xf>
    <xf numFmtId="194" fontId="50" fillId="0" borderId="51" xfId="77" applyNumberFormat="1" applyFont="1" applyFill="1" applyBorder="1" applyAlignment="1" applyProtection="1">
      <alignment horizontal="center" vertical="center"/>
    </xf>
    <xf numFmtId="194" fontId="50" fillId="0" borderId="17" xfId="77" applyNumberFormat="1" applyFont="1" applyFill="1" applyBorder="1" applyAlignment="1" applyProtection="1">
      <alignment horizontal="center" vertical="center"/>
    </xf>
    <xf numFmtId="194" fontId="50" fillId="0" borderId="12" xfId="77" applyNumberFormat="1" applyFont="1" applyFill="1" applyBorder="1" applyAlignment="1" applyProtection="1">
      <alignment horizontal="center" vertical="center"/>
    </xf>
    <xf numFmtId="0" fontId="50" fillId="0" borderId="41" xfId="77" applyNumberFormat="1" applyFont="1" applyFill="1" applyBorder="1" applyAlignment="1" applyProtection="1">
      <alignment horizontal="left" vertical="center"/>
    </xf>
    <xf numFmtId="0" fontId="50" fillId="0" borderId="42" xfId="77" applyNumberFormat="1" applyFont="1" applyFill="1" applyBorder="1" applyAlignment="1" applyProtection="1">
      <alignment horizontal="center" vertical="center"/>
    </xf>
    <xf numFmtId="0" fontId="50" fillId="0" borderId="0" xfId="77" applyNumberFormat="1" applyFont="1" applyFill="1" applyBorder="1" applyAlignment="1" applyProtection="1">
      <alignment horizontal="center" vertical="center"/>
    </xf>
    <xf numFmtId="0" fontId="50" fillId="0" borderId="70" xfId="77" applyNumberFormat="1" applyFont="1" applyFill="1" applyBorder="1" applyAlignment="1" applyProtection="1">
      <alignment horizontal="center" vertical="center"/>
    </xf>
    <xf numFmtId="0" fontId="50" fillId="0" borderId="30" xfId="41" applyFont="1" applyFill="1" applyBorder="1" applyAlignment="1">
      <alignment horizontal="center" vertical="center" wrapText="1"/>
    </xf>
    <xf numFmtId="0" fontId="50" fillId="0" borderId="30" xfId="77" applyNumberFormat="1" applyFont="1" applyFill="1" applyBorder="1" applyAlignment="1" applyProtection="1">
      <alignment horizontal="center" vertical="center"/>
    </xf>
    <xf numFmtId="194" fontId="50" fillId="0" borderId="56" xfId="77" applyNumberFormat="1" applyFont="1" applyFill="1" applyBorder="1" applyAlignment="1" applyProtection="1">
      <alignment horizontal="center" vertical="center"/>
    </xf>
    <xf numFmtId="194" fontId="56" fillId="7" borderId="55" xfId="41" applyNumberFormat="1" applyFont="1" applyFill="1" applyBorder="1" applyAlignment="1">
      <alignment horizontal="center" vertical="center" wrapText="1"/>
    </xf>
    <xf numFmtId="0" fontId="52" fillId="0" borderId="4" xfId="77" applyNumberFormat="1" applyFont="1" applyFill="1" applyBorder="1" applyAlignment="1" applyProtection="1">
      <alignment horizontal="left" vertical="center"/>
    </xf>
    <xf numFmtId="0" fontId="60" fillId="0" borderId="14" xfId="77" applyNumberFormat="1" applyFont="1" applyFill="1" applyBorder="1" applyAlignment="1" applyProtection="1">
      <alignment horizontal="left" vertical="center"/>
    </xf>
    <xf numFmtId="200" fontId="56" fillId="7" borderId="29" xfId="77" applyNumberFormat="1" applyFont="1" applyFill="1" applyBorder="1" applyAlignment="1" applyProtection="1">
      <alignment horizontal="center" vertical="center" wrapText="1"/>
    </xf>
    <xf numFmtId="0" fontId="52" fillId="0" borderId="66" xfId="77" applyNumberFormat="1" applyFont="1" applyFill="1" applyBorder="1" applyAlignment="1" applyProtection="1">
      <alignment horizontal="left" vertical="center"/>
    </xf>
    <xf numFmtId="0" fontId="52" fillId="0" borderId="1" xfId="77" applyNumberFormat="1" applyFont="1" applyFill="1" applyBorder="1" applyAlignment="1" applyProtection="1">
      <alignment horizontal="left" vertical="center"/>
    </xf>
    <xf numFmtId="0" fontId="52" fillId="15" borderId="15" xfId="77" applyNumberFormat="1" applyFont="1" applyFill="1" applyBorder="1" applyAlignment="1" applyProtection="1">
      <alignment horizontal="left" vertical="center"/>
    </xf>
    <xf numFmtId="0" fontId="52" fillId="11" borderId="15" xfId="77" applyNumberFormat="1" applyFont="1" applyFill="1" applyBorder="1" applyAlignment="1" applyProtection="1">
      <alignment horizontal="left" vertical="center"/>
    </xf>
    <xf numFmtId="0" fontId="0" fillId="0" borderId="0" xfId="77" applyNumberFormat="1" applyFont="1" applyFill="1" applyBorder="1" applyAlignment="1" applyProtection="1">
      <alignment vertical="center"/>
    </xf>
    <xf numFmtId="0" fontId="52" fillId="15" borderId="66" xfId="77" applyNumberFormat="1" applyFont="1" applyFill="1" applyBorder="1" applyAlignment="1" applyProtection="1">
      <alignment horizontal="left" vertical="center"/>
    </xf>
    <xf numFmtId="0" fontId="50" fillId="0" borderId="10" xfId="77" applyNumberFormat="1" applyFont="1" applyFill="1" applyBorder="1" applyAlignment="1" applyProtection="1">
      <alignment horizontal="center" vertical="center"/>
    </xf>
    <xf numFmtId="0" fontId="0" fillId="0" borderId="0" xfId="41" applyFont="1" applyFill="1" applyBorder="1" applyAlignment="1">
      <alignment vertical="center"/>
    </xf>
    <xf numFmtId="0" fontId="50" fillId="0" borderId="66" xfId="77" applyNumberFormat="1" applyFont="1" applyFill="1" applyBorder="1" applyAlignment="1" applyProtection="1">
      <alignment horizontal="center" vertical="center"/>
    </xf>
    <xf numFmtId="194" fontId="51" fillId="0" borderId="0" xfId="77" applyNumberFormat="1" applyFont="1" applyFill="1" applyBorder="1" applyAlignment="1" applyProtection="1">
      <alignment horizontal="center" vertical="center"/>
    </xf>
    <xf numFmtId="0" fontId="0" fillId="0" borderId="0" xfId="41" applyFont="1" applyAlignment="1">
      <alignment horizontal="center" vertical="center"/>
    </xf>
    <xf numFmtId="0" fontId="0" fillId="0" borderId="0" xfId="41" applyFont="1" applyAlignment="1">
      <alignment vertical="center" wrapText="1"/>
    </xf>
    <xf numFmtId="0" fontId="0" fillId="0" borderId="0" xfId="41" applyFont="1" applyFill="1" applyAlignment="1">
      <alignment horizontal="left" vertical="center"/>
    </xf>
    <xf numFmtId="1" fontId="0" fillId="0" borderId="0" xfId="41" applyNumberFormat="1" applyFont="1" applyAlignment="1">
      <alignment horizontal="center" vertical="center" wrapText="1"/>
    </xf>
    <xf numFmtId="14" fontId="0" fillId="0" borderId="0" xfId="41" applyNumberFormat="1" applyFont="1" applyAlignment="1">
      <alignment horizontal="center" vertical="center" wrapText="1"/>
    </xf>
    <xf numFmtId="0" fontId="51" fillId="0" borderId="0" xfId="41" applyFont="1" applyFill="1" applyBorder="1" applyAlignment="1">
      <alignment horizontal="center" vertical="center"/>
    </xf>
    <xf numFmtId="167" fontId="5" fillId="0" borderId="57" xfId="1" applyNumberFormat="1" applyBorder="1" applyAlignment="1">
      <alignment horizontal="center" vertical="center"/>
    </xf>
    <xf numFmtId="167" fontId="18" fillId="0" borderId="6" xfId="1" applyNumberFormat="1" applyFont="1" applyFill="1" applyBorder="1" applyAlignment="1" applyProtection="1"/>
    <xf numFmtId="167" fontId="21" fillId="0" borderId="0" xfId="1" applyNumberFormat="1" applyFont="1" applyFill="1" applyBorder="1" applyAlignment="1" applyProtection="1"/>
    <xf numFmtId="0" fontId="6" fillId="0" borderId="0" xfId="0" applyFont="1" applyFill="1" applyBorder="1" applyAlignment="1"/>
    <xf numFmtId="0" fontId="22" fillId="0" borderId="0" xfId="0" applyFont="1" applyFill="1" applyBorder="1" applyAlignment="1"/>
    <xf numFmtId="166" fontId="22" fillId="0" borderId="0" xfId="3" applyNumberFormat="1" applyFont="1" applyFill="1" applyBorder="1"/>
    <xf numFmtId="0" fontId="6" fillId="0" borderId="0" xfId="0" applyFont="1" applyFill="1" applyBorder="1" applyAlignment="1">
      <alignment horizontal="left"/>
    </xf>
    <xf numFmtId="0" fontId="6" fillId="0" borderId="0" xfId="3" applyFont="1" applyFill="1" applyBorder="1"/>
    <xf numFmtId="0" fontId="21" fillId="0" borderId="0" xfId="3" applyFont="1" applyFill="1" applyBorder="1"/>
    <xf numFmtId="166" fontId="6" fillId="0" borderId="0" xfId="3" applyNumberFormat="1" applyFont="1" applyFill="1" applyBorder="1"/>
    <xf numFmtId="167" fontId="6" fillId="0" borderId="17" xfId="1" applyNumberFormat="1" applyFont="1" applyFill="1" applyBorder="1" applyAlignment="1" applyProtection="1"/>
    <xf numFmtId="167" fontId="5" fillId="0" borderId="61" xfId="1" applyNumberFormat="1" applyBorder="1"/>
    <xf numFmtId="167" fontId="5" fillId="0" borderId="9" xfId="1" applyNumberFormat="1" applyBorder="1"/>
    <xf numFmtId="167" fontId="5" fillId="0" borderId="79" xfId="1" applyNumberFormat="1" applyBorder="1"/>
    <xf numFmtId="167" fontId="5" fillId="0" borderId="19" xfId="1" applyNumberFormat="1" applyBorder="1"/>
    <xf numFmtId="167" fontId="5" fillId="20" borderId="1" xfId="1" applyNumberFormat="1" applyFill="1" applyBorder="1" applyAlignment="1">
      <alignment horizontal="center" vertical="center"/>
    </xf>
    <xf numFmtId="167" fontId="5" fillId="0" borderId="60" xfId="1" applyNumberFormat="1" applyBorder="1" applyAlignment="1">
      <alignment horizontal="center" vertical="center"/>
    </xf>
    <xf numFmtId="170" fontId="14" fillId="4" borderId="4" xfId="1" applyNumberFormat="1" applyFont="1" applyFill="1" applyBorder="1" applyAlignment="1" applyProtection="1">
      <alignment horizontal="center" vertical="center" wrapText="1"/>
    </xf>
    <xf numFmtId="164" fontId="14" fillId="0" borderId="4" xfId="0" applyNumberFormat="1" applyFont="1" applyFill="1" applyBorder="1" applyAlignment="1">
      <alignment horizontal="center"/>
    </xf>
    <xf numFmtId="164" fontId="6" fillId="0" borderId="0" xfId="0" applyNumberFormat="1" applyFont="1" applyFill="1"/>
    <xf numFmtId="167" fontId="5" fillId="0" borderId="58" xfId="1" applyNumberFormat="1" applyBorder="1" applyAlignment="1">
      <alignment horizontal="center" vertical="center"/>
    </xf>
    <xf numFmtId="167" fontId="63" fillId="0" borderId="58" xfId="1" applyNumberFormat="1" applyFont="1" applyBorder="1" applyAlignment="1">
      <alignment horizontal="center" vertical="center"/>
    </xf>
    <xf numFmtId="0" fontId="6" fillId="0" borderId="0" xfId="0" applyFont="1" applyFill="1"/>
    <xf numFmtId="49" fontId="8" fillId="2" borderId="0" xfId="0" applyNumberFormat="1" applyFont="1" applyFill="1" applyAlignment="1"/>
    <xf numFmtId="0" fontId="10" fillId="2" borderId="0" xfId="0" applyFont="1" applyFill="1" applyAlignment="1">
      <alignment horizontal="left"/>
    </xf>
    <xf numFmtId="14" fontId="6" fillId="0" borderId="0" xfId="0" applyNumberFormat="1" applyFont="1" applyFill="1"/>
    <xf numFmtId="0" fontId="6" fillId="0" borderId="0" xfId="0" applyFont="1" applyFill="1" applyAlignment="1">
      <alignment textRotation="90"/>
    </xf>
    <xf numFmtId="166" fontId="6" fillId="0" borderId="0" xfId="0" applyNumberFormat="1" applyFont="1" applyFill="1"/>
    <xf numFmtId="166" fontId="14" fillId="0" borderId="0" xfId="0" applyNumberFormat="1" applyFont="1" applyFill="1" applyBorder="1" applyAlignment="1">
      <alignment horizontal="center"/>
    </xf>
    <xf numFmtId="166" fontId="6" fillId="0" borderId="0" xfId="0" applyNumberFormat="1" applyFont="1" applyFill="1" applyBorder="1" applyAlignment="1">
      <alignment horizontal="center"/>
    </xf>
    <xf numFmtId="166" fontId="14" fillId="0" borderId="12" xfId="0" applyNumberFormat="1" applyFont="1" applyFill="1" applyBorder="1" applyAlignment="1">
      <alignment horizontal="center"/>
    </xf>
    <xf numFmtId="166" fontId="19" fillId="0" borderId="0" xfId="0" applyNumberFormat="1" applyFont="1" applyFill="1" applyBorder="1" applyAlignment="1">
      <alignment horizontal="center"/>
    </xf>
    <xf numFmtId="166" fontId="6" fillId="0" borderId="6" xfId="0" applyNumberFormat="1" applyFont="1" applyFill="1" applyBorder="1" applyAlignment="1">
      <alignment horizontal="center"/>
    </xf>
    <xf numFmtId="166" fontId="21" fillId="0" borderId="0" xfId="0" applyNumberFormat="1" applyFont="1" applyFill="1" applyBorder="1" applyAlignment="1">
      <alignment horizontal="center"/>
    </xf>
    <xf numFmtId="166" fontId="21" fillId="0" borderId="0" xfId="0" applyNumberFormat="1" applyFont="1" applyFill="1" applyBorder="1" applyAlignment="1">
      <alignment horizontal="center" vertical="center"/>
    </xf>
    <xf numFmtId="166" fontId="6" fillId="0" borderId="17" xfId="0" applyNumberFormat="1" applyFont="1" applyFill="1" applyBorder="1" applyAlignment="1">
      <alignment horizontal="center"/>
    </xf>
    <xf numFmtId="0" fontId="45" fillId="0" borderId="0" xfId="41" applyFont="1" applyFill="1" applyBorder="1" applyAlignment="1">
      <alignment horizontal="center" vertical="center"/>
    </xf>
    <xf numFmtId="0" fontId="47" fillId="0" borderId="0" xfId="41" applyFont="1" applyFill="1" applyBorder="1" applyAlignment="1">
      <alignment horizontal="center" vertical="center"/>
    </xf>
    <xf numFmtId="0" fontId="48" fillId="0" borderId="0" xfId="41" applyFont="1" applyFill="1" applyBorder="1" applyAlignment="1">
      <alignment horizontal="center" vertical="center"/>
    </xf>
    <xf numFmtId="0" fontId="51" fillId="0" borderId="0" xfId="41" applyFont="1" applyFill="1" applyBorder="1" applyAlignment="1">
      <alignment horizontal="center" vertical="center"/>
    </xf>
    <xf numFmtId="167" fontId="5" fillId="0" borderId="14" xfId="1" applyNumberFormat="1" applyFill="1" applyBorder="1" applyAlignment="1">
      <alignment horizontal="center" vertical="center"/>
    </xf>
    <xf numFmtId="167" fontId="5" fillId="0" borderId="1" xfId="1" applyNumberFormat="1" applyFill="1" applyBorder="1" applyAlignment="1">
      <alignment horizontal="center" vertical="center"/>
    </xf>
    <xf numFmtId="167" fontId="63" fillId="0" borderId="58" xfId="1" applyNumberFormat="1" applyFont="1" applyBorder="1" applyAlignment="1">
      <alignment horizontal="center" vertical="center"/>
    </xf>
    <xf numFmtId="201" fontId="5" fillId="0" borderId="4" xfId="1" applyNumberFormat="1" applyFill="1" applyBorder="1"/>
    <xf numFmtId="201" fontId="5" fillId="0" borderId="14" xfId="1" applyNumberFormat="1" applyFill="1" applyBorder="1"/>
    <xf numFmtId="201" fontId="5" fillId="0" borderId="1" xfId="1" applyNumberFormat="1" applyFill="1" applyBorder="1"/>
    <xf numFmtId="201" fontId="5" fillId="5" borderId="1" xfId="1" applyNumberFormat="1" applyFill="1" applyBorder="1"/>
    <xf numFmtId="201" fontId="5" fillId="0" borderId="61" xfId="1" applyNumberFormat="1" applyBorder="1"/>
    <xf numFmtId="201" fontId="5" fillId="5" borderId="8" xfId="1" applyNumberFormat="1" applyFill="1" applyBorder="1"/>
    <xf numFmtId="201" fontId="5" fillId="5" borderId="11" xfId="1" applyNumberFormat="1" applyFill="1" applyBorder="1"/>
    <xf numFmtId="201" fontId="5" fillId="5" borderId="59" xfId="1" applyNumberFormat="1" applyFill="1" applyBorder="1"/>
    <xf numFmtId="201" fontId="65" fillId="0" borderId="11" xfId="1" applyNumberFormat="1" applyFont="1" applyFill="1" applyBorder="1" applyAlignment="1">
      <alignment horizontal="right" vertical="center"/>
    </xf>
    <xf numFmtId="170" fontId="11" fillId="3" borderId="0" xfId="1" applyNumberFormat="1" applyFont="1" applyFill="1" applyBorder="1" applyAlignment="1" applyProtection="1">
      <alignment horizontal="center" vertical="center"/>
    </xf>
    <xf numFmtId="0" fontId="38" fillId="0" borderId="0" xfId="41" applyFont="1" applyBorder="1" applyAlignment="1">
      <alignment horizontal="left" vertical="center"/>
    </xf>
    <xf numFmtId="0" fontId="50" fillId="0" borderId="24" xfId="41" applyFont="1" applyFill="1" applyBorder="1" applyAlignment="1">
      <alignment horizontal="center" vertical="center"/>
    </xf>
    <xf numFmtId="0" fontId="50" fillId="0" borderId="32" xfId="41" applyFont="1" applyFill="1" applyBorder="1" applyAlignment="1">
      <alignment horizontal="center" vertical="center"/>
    </xf>
    <xf numFmtId="0" fontId="53" fillId="0" borderId="32" xfId="41" applyFont="1" applyFill="1" applyBorder="1" applyAlignment="1">
      <alignment horizontal="center" vertical="center"/>
    </xf>
    <xf numFmtId="0" fontId="50" fillId="0" borderId="32" xfId="41" applyFont="1" applyFill="1" applyBorder="1" applyAlignment="1">
      <alignment horizontal="center" vertical="center" wrapText="1"/>
    </xf>
    <xf numFmtId="14" fontId="50" fillId="0" borderId="32" xfId="41" applyNumberFormat="1" applyFont="1" applyFill="1" applyBorder="1" applyAlignment="1">
      <alignment horizontal="center" vertical="center" wrapText="1"/>
    </xf>
    <xf numFmtId="194" fontId="51" fillId="0" borderId="32" xfId="41" applyNumberFormat="1" applyFont="1" applyFill="1" applyBorder="1" applyAlignment="1">
      <alignment horizontal="center" vertical="center" wrapText="1"/>
    </xf>
    <xf numFmtId="14" fontId="50" fillId="0" borderId="10" xfId="41" applyNumberFormat="1" applyFont="1" applyFill="1" applyBorder="1" applyAlignment="1">
      <alignment horizontal="center" vertical="center" wrapText="1"/>
    </xf>
    <xf numFmtId="194" fontId="50" fillId="0" borderId="35" xfId="77" applyNumberFormat="1" applyFont="1" applyFill="1" applyBorder="1" applyAlignment="1" applyProtection="1">
      <alignment horizontal="center" vertical="center"/>
    </xf>
    <xf numFmtId="0" fontId="50" fillId="0" borderId="10" xfId="41" applyFont="1" applyFill="1" applyBorder="1" applyAlignment="1">
      <alignment horizontal="center" vertical="center"/>
    </xf>
    <xf numFmtId="0" fontId="53" fillId="0" borderId="10" xfId="41" applyFont="1" applyFill="1" applyBorder="1" applyAlignment="1">
      <alignment horizontal="center" vertical="center"/>
    </xf>
    <xf numFmtId="0" fontId="50" fillId="0" borderId="10" xfId="41" applyFont="1" applyFill="1" applyBorder="1" applyAlignment="1">
      <alignment horizontal="center" vertical="center" wrapText="1"/>
    </xf>
    <xf numFmtId="0" fontId="50" fillId="0" borderId="1" xfId="41" applyFont="1" applyFill="1" applyBorder="1" applyAlignment="1">
      <alignment horizontal="center" vertical="center" wrapText="1"/>
    </xf>
    <xf numFmtId="14" fontId="50" fillId="0" borderId="1" xfId="41" applyNumberFormat="1" applyFont="1" applyFill="1" applyBorder="1" applyAlignment="1">
      <alignment horizontal="center" vertical="center" wrapText="1"/>
    </xf>
    <xf numFmtId="194" fontId="51" fillId="0" borderId="10" xfId="41" applyNumberFormat="1" applyFont="1" applyFill="1" applyBorder="1" applyAlignment="1">
      <alignment horizontal="center" vertical="center" wrapText="1"/>
    </xf>
    <xf numFmtId="194" fontId="50" fillId="0" borderId="46" xfId="77" applyNumberFormat="1" applyFont="1" applyFill="1" applyBorder="1" applyAlignment="1" applyProtection="1">
      <alignment horizontal="center" vertical="center"/>
    </xf>
    <xf numFmtId="0" fontId="50" fillId="0" borderId="63" xfId="41" applyFont="1" applyFill="1" applyBorder="1" applyAlignment="1">
      <alignment horizontal="center" vertical="center"/>
    </xf>
    <xf numFmtId="0" fontId="50" fillId="0" borderId="1" xfId="41" applyFont="1" applyFill="1" applyBorder="1" applyAlignment="1">
      <alignment horizontal="center" vertical="center"/>
    </xf>
    <xf numFmtId="0" fontId="53" fillId="0" borderId="1" xfId="41" applyFont="1" applyFill="1" applyBorder="1" applyAlignment="1">
      <alignment horizontal="center" vertical="center"/>
    </xf>
    <xf numFmtId="0" fontId="50" fillId="0" borderId="66" xfId="41" applyFont="1" applyFill="1" applyBorder="1" applyAlignment="1">
      <alignment horizontal="center" vertical="center"/>
    </xf>
    <xf numFmtId="0" fontId="50" fillId="0" borderId="45" xfId="41" applyFont="1" applyFill="1" applyBorder="1" applyAlignment="1">
      <alignment horizontal="center" vertical="center"/>
    </xf>
    <xf numFmtId="0" fontId="50" fillId="0" borderId="72" xfId="41" applyFont="1" applyFill="1" applyBorder="1" applyAlignment="1">
      <alignment horizontal="center" vertical="center"/>
    </xf>
    <xf numFmtId="194" fontId="51" fillId="0" borderId="35" xfId="77" applyNumberFormat="1" applyFont="1" applyFill="1" applyBorder="1" applyAlignment="1" applyProtection="1">
      <alignment horizontal="center" vertical="center"/>
    </xf>
    <xf numFmtId="0" fontId="53" fillId="0" borderId="66" xfId="41" applyFont="1" applyFill="1" applyBorder="1" applyAlignment="1">
      <alignment horizontal="center" vertical="center"/>
    </xf>
    <xf numFmtId="14" fontId="50" fillId="0" borderId="31" xfId="41" applyNumberFormat="1" applyFont="1" applyFill="1" applyBorder="1" applyAlignment="1">
      <alignment horizontal="center" vertical="center" wrapText="1"/>
    </xf>
    <xf numFmtId="0" fontId="50" fillId="0" borderId="33" xfId="41" applyFont="1" applyFill="1" applyBorder="1" applyAlignment="1">
      <alignment horizontal="center" vertical="center"/>
    </xf>
    <xf numFmtId="14" fontId="50" fillId="0" borderId="66" xfId="41" applyNumberFormat="1" applyFont="1" applyFill="1" applyBorder="1" applyAlignment="1">
      <alignment horizontal="center" vertical="center" wrapText="1"/>
    </xf>
    <xf numFmtId="194" fontId="51" fillId="0" borderId="66" xfId="41" applyNumberFormat="1" applyFont="1" applyFill="1" applyBorder="1" applyAlignment="1">
      <alignment horizontal="center" vertical="center" wrapText="1"/>
    </xf>
    <xf numFmtId="194" fontId="50" fillId="0" borderId="73" xfId="77" applyNumberFormat="1" applyFont="1" applyFill="1" applyBorder="1" applyAlignment="1" applyProtection="1">
      <alignment horizontal="center" vertical="center"/>
    </xf>
    <xf numFmtId="0" fontId="50" fillId="0" borderId="66" xfId="41" applyFont="1" applyFill="1" applyBorder="1" applyAlignment="1">
      <alignment horizontal="center" vertical="center" wrapText="1"/>
    </xf>
    <xf numFmtId="194" fontId="51" fillId="0" borderId="1" xfId="41" applyNumberFormat="1" applyFont="1" applyFill="1" applyBorder="1" applyAlignment="1">
      <alignment horizontal="center" vertical="center" wrapText="1"/>
    </xf>
    <xf numFmtId="194" fontId="50" fillId="0" borderId="47" xfId="77" applyNumberFormat="1" applyFont="1" applyFill="1" applyBorder="1" applyAlignment="1" applyProtection="1">
      <alignment horizontal="center" vertical="center"/>
    </xf>
    <xf numFmtId="194" fontId="50" fillId="0" borderId="40" xfId="77" applyNumberFormat="1" applyFont="1" applyFill="1" applyBorder="1" applyAlignment="1" applyProtection="1">
      <alignment horizontal="center" vertical="center"/>
    </xf>
    <xf numFmtId="194" fontId="50" fillId="0" borderId="74" xfId="77" applyNumberFormat="1" applyFont="1" applyFill="1" applyBorder="1" applyAlignment="1" applyProtection="1">
      <alignment horizontal="center" vertical="center"/>
    </xf>
    <xf numFmtId="194" fontId="50" fillId="0" borderId="48" xfId="77" applyNumberFormat="1" applyFont="1" applyFill="1" applyBorder="1" applyAlignment="1" applyProtection="1">
      <alignment horizontal="center" vertical="center"/>
    </xf>
    <xf numFmtId="0" fontId="50" fillId="0" borderId="15" xfId="41" applyFont="1" applyFill="1" applyBorder="1" applyAlignment="1">
      <alignment vertical="center" wrapText="1"/>
    </xf>
    <xf numFmtId="0" fontId="50" fillId="0" borderId="15" xfId="41" applyFont="1" applyFill="1" applyBorder="1" applyAlignment="1">
      <alignment horizontal="left" vertical="center"/>
    </xf>
    <xf numFmtId="194" fontId="50" fillId="19" borderId="49" xfId="77" applyNumberFormat="1" applyFont="1" applyFill="1" applyBorder="1" applyAlignment="1" applyProtection="1">
      <alignment horizontal="center" vertical="center"/>
    </xf>
    <xf numFmtId="194" fontId="50" fillId="19" borderId="53" xfId="77" applyNumberFormat="1" applyFont="1" applyFill="1" applyBorder="1" applyAlignment="1" applyProtection="1">
      <alignment horizontal="center" vertical="center"/>
    </xf>
    <xf numFmtId="194" fontId="50" fillId="19" borderId="78" xfId="77" applyNumberFormat="1" applyFont="1" applyFill="1" applyBorder="1" applyAlignment="1" applyProtection="1">
      <alignment horizontal="center" vertical="center"/>
    </xf>
    <xf numFmtId="0" fontId="50" fillId="0" borderId="50" xfId="41" applyFont="1" applyFill="1" applyBorder="1" applyAlignment="1">
      <alignment horizontal="center" vertical="center"/>
    </xf>
    <xf numFmtId="0" fontId="50" fillId="0" borderId="67" xfId="41" applyFont="1" applyFill="1" applyBorder="1" applyAlignment="1">
      <alignment horizontal="center" vertical="center"/>
    </xf>
    <xf numFmtId="0" fontId="50" fillId="0" borderId="69" xfId="41" applyFont="1" applyFill="1" applyBorder="1" applyAlignment="1">
      <alignment horizontal="center" vertical="center"/>
    </xf>
    <xf numFmtId="194" fontId="50" fillId="0" borderId="1" xfId="41" applyNumberFormat="1" applyFont="1" applyFill="1" applyBorder="1" applyAlignment="1">
      <alignment horizontal="center" vertical="center" wrapText="1"/>
    </xf>
    <xf numFmtId="4" fontId="61" fillId="0" borderId="56" xfId="41" applyNumberFormat="1" applyFont="1" applyFill="1" applyBorder="1" applyAlignment="1">
      <alignment horizontal="center" vertical="center"/>
    </xf>
    <xf numFmtId="194" fontId="50" fillId="0" borderId="32" xfId="41" applyNumberFormat="1" applyFont="1" applyFill="1" applyBorder="1" applyAlignment="1">
      <alignment horizontal="center" vertical="center" wrapText="1"/>
    </xf>
    <xf numFmtId="14" fontId="50" fillId="18" borderId="10" xfId="41" applyNumberFormat="1" applyFont="1" applyFill="1" applyBorder="1" applyAlignment="1">
      <alignment horizontal="center" vertical="center" wrapText="1"/>
    </xf>
    <xf numFmtId="14" fontId="50" fillId="18" borderId="1" xfId="41" applyNumberFormat="1" applyFont="1" applyFill="1" applyBorder="1" applyAlignment="1">
      <alignment horizontal="center" vertical="center" wrapText="1"/>
    </xf>
    <xf numFmtId="14" fontId="50" fillId="18" borderId="66" xfId="41" applyNumberFormat="1" applyFont="1" applyFill="1" applyBorder="1" applyAlignment="1">
      <alignment horizontal="center" vertical="center" wrapText="1"/>
    </xf>
    <xf numFmtId="194" fontId="51" fillId="18" borderId="10" xfId="41" applyNumberFormat="1" applyFont="1" applyFill="1" applyBorder="1" applyAlignment="1">
      <alignment horizontal="center" vertical="center" wrapText="1"/>
    </xf>
    <xf numFmtId="194" fontId="51" fillId="18" borderId="1" xfId="41" applyNumberFormat="1" applyFont="1" applyFill="1" applyBorder="1" applyAlignment="1">
      <alignment horizontal="center" vertical="center" wrapText="1"/>
    </xf>
    <xf numFmtId="194" fontId="51" fillId="18" borderId="66" xfId="41" applyNumberFormat="1" applyFont="1" applyFill="1" applyBorder="1" applyAlignment="1">
      <alignment horizontal="center" vertical="center" wrapText="1"/>
    </xf>
    <xf numFmtId="194" fontId="50" fillId="18" borderId="46" xfId="77" applyNumberFormat="1" applyFont="1" applyFill="1" applyBorder="1" applyAlignment="1" applyProtection="1">
      <alignment horizontal="center" vertical="center"/>
    </xf>
    <xf numFmtId="194" fontId="50" fillId="18" borderId="48" xfId="77" applyNumberFormat="1" applyFont="1" applyFill="1" applyBorder="1" applyAlignment="1" applyProtection="1">
      <alignment horizontal="center" vertical="center"/>
    </xf>
    <xf numFmtId="194" fontId="50" fillId="18" borderId="73" xfId="77" applyNumberFormat="1" applyFont="1" applyFill="1" applyBorder="1" applyAlignment="1" applyProtection="1">
      <alignment horizontal="center" vertical="center"/>
    </xf>
    <xf numFmtId="0" fontId="50" fillId="18" borderId="45" xfId="41" applyFont="1" applyFill="1" applyBorder="1" applyAlignment="1">
      <alignment horizontal="center" vertical="center"/>
    </xf>
    <xf numFmtId="0" fontId="50" fillId="18" borderId="63" xfId="41" applyFont="1" applyFill="1" applyBorder="1" applyAlignment="1">
      <alignment horizontal="center" vertical="center"/>
    </xf>
    <xf numFmtId="0" fontId="50" fillId="18" borderId="72" xfId="41" applyFont="1" applyFill="1" applyBorder="1" applyAlignment="1">
      <alignment horizontal="center" vertical="center"/>
    </xf>
    <xf numFmtId="0" fontId="50" fillId="18" borderId="10" xfId="41" applyFont="1" applyFill="1" applyBorder="1" applyAlignment="1">
      <alignment horizontal="center" vertical="center"/>
    </xf>
    <xf numFmtId="0" fontId="50" fillId="18" borderId="1" xfId="41" applyFont="1" applyFill="1" applyBorder="1" applyAlignment="1">
      <alignment horizontal="center" vertical="center"/>
    </xf>
    <xf numFmtId="0" fontId="50" fillId="18" borderId="66" xfId="41" applyFont="1" applyFill="1" applyBorder="1" applyAlignment="1">
      <alignment horizontal="center" vertical="center"/>
    </xf>
    <xf numFmtId="0" fontId="53" fillId="18" borderId="10" xfId="41" applyFont="1" applyFill="1" applyBorder="1" applyAlignment="1">
      <alignment horizontal="center" vertical="center"/>
    </xf>
    <xf numFmtId="0" fontId="53" fillId="18" borderId="1" xfId="41" applyFont="1" applyFill="1" applyBorder="1" applyAlignment="1">
      <alignment horizontal="center" vertical="center"/>
    </xf>
    <xf numFmtId="0" fontId="53" fillId="18" borderId="66" xfId="41" applyFont="1" applyFill="1" applyBorder="1" applyAlignment="1">
      <alignment horizontal="center" vertical="center"/>
    </xf>
    <xf numFmtId="0" fontId="50" fillId="18" borderId="10" xfId="41" applyFont="1" applyFill="1" applyBorder="1" applyAlignment="1">
      <alignment horizontal="center" vertical="center" wrapText="1"/>
    </xf>
    <xf numFmtId="0" fontId="50" fillId="18" borderId="1" xfId="41" applyFont="1" applyFill="1" applyBorder="1" applyAlignment="1">
      <alignment horizontal="center" vertical="center" wrapText="1"/>
    </xf>
    <xf numFmtId="0" fontId="50" fillId="18" borderId="66" xfId="41" applyFont="1" applyFill="1" applyBorder="1" applyAlignment="1">
      <alignment horizontal="center" vertical="center" wrapText="1"/>
    </xf>
    <xf numFmtId="0" fontId="50" fillId="0" borderId="31" xfId="41" applyFont="1" applyBorder="1" applyAlignment="1">
      <alignment horizontal="center" vertical="center"/>
    </xf>
    <xf numFmtId="0" fontId="50" fillId="0" borderId="32" xfId="41" applyFont="1" applyBorder="1" applyAlignment="1">
      <alignment horizontal="center" vertical="center"/>
    </xf>
    <xf numFmtId="1" fontId="50" fillId="0" borderId="32" xfId="41" applyNumberFormat="1" applyFont="1" applyBorder="1" applyAlignment="1">
      <alignment horizontal="center" vertical="center"/>
    </xf>
    <xf numFmtId="14" fontId="50" fillId="0" borderId="32" xfId="41" applyNumberFormat="1" applyFont="1" applyBorder="1" applyAlignment="1">
      <alignment horizontal="center" vertical="center"/>
    </xf>
    <xf numFmtId="0" fontId="50" fillId="0" borderId="32" xfId="77" applyNumberFormat="1" applyFont="1" applyFill="1" applyBorder="1" applyAlignment="1" applyProtection="1">
      <alignment horizontal="center" vertical="center"/>
    </xf>
    <xf numFmtId="4" fontId="50" fillId="0" borderId="35" xfId="41" applyNumberFormat="1" applyFont="1" applyBorder="1" applyAlignment="1">
      <alignment horizontal="center" vertical="center"/>
    </xf>
    <xf numFmtId="0" fontId="50" fillId="0" borderId="25" xfId="41" applyFont="1" applyFill="1" applyBorder="1" applyAlignment="1">
      <alignment horizontal="center" vertical="center" wrapText="1"/>
    </xf>
    <xf numFmtId="0" fontId="50" fillId="0" borderId="24" xfId="41" applyFont="1" applyBorder="1" applyAlignment="1">
      <alignment horizontal="center" vertical="center"/>
    </xf>
    <xf numFmtId="0" fontId="50" fillId="0" borderId="42" xfId="41" applyFont="1" applyBorder="1" applyAlignment="1">
      <alignment horizontal="center" vertical="center"/>
    </xf>
    <xf numFmtId="0" fontId="50" fillId="0" borderId="70" xfId="41" applyFont="1" applyBorder="1" applyAlignment="1">
      <alignment horizontal="center" vertical="center"/>
    </xf>
    <xf numFmtId="0" fontId="50" fillId="0" borderId="66" xfId="41" applyFont="1" applyBorder="1" applyAlignment="1">
      <alignment horizontal="center" vertical="center"/>
    </xf>
    <xf numFmtId="1" fontId="50" fillId="0" borderId="41" xfId="41" applyNumberFormat="1" applyFont="1" applyFill="1" applyBorder="1" applyAlignment="1">
      <alignment horizontal="center" vertical="center"/>
    </xf>
    <xf numFmtId="1" fontId="50" fillId="0" borderId="75" xfId="41" applyNumberFormat="1" applyFont="1" applyFill="1" applyBorder="1" applyAlignment="1">
      <alignment horizontal="center" vertical="center"/>
    </xf>
    <xf numFmtId="14" fontId="50" fillId="0" borderId="66" xfId="41" applyNumberFormat="1" applyFont="1" applyBorder="1" applyAlignment="1">
      <alignment horizontal="center" vertical="center"/>
    </xf>
    <xf numFmtId="0" fontId="50" fillId="0" borderId="66" xfId="77" applyNumberFormat="1" applyFont="1" applyFill="1" applyBorder="1" applyAlignment="1" applyProtection="1">
      <alignment horizontal="center" vertical="center"/>
    </xf>
    <xf numFmtId="4" fontId="50" fillId="0" borderId="53" xfId="41" applyNumberFormat="1" applyFont="1" applyFill="1" applyBorder="1" applyAlignment="1">
      <alignment horizontal="center" vertical="center"/>
    </xf>
    <xf numFmtId="194" fontId="50" fillId="0" borderId="56" xfId="77" applyNumberFormat="1" applyFont="1" applyFill="1" applyBorder="1" applyAlignment="1" applyProtection="1">
      <alignment horizontal="center" vertical="center"/>
    </xf>
    <xf numFmtId="194" fontId="51" fillId="0" borderId="41" xfId="41" applyNumberFormat="1" applyFont="1" applyFill="1" applyBorder="1" applyAlignment="1">
      <alignment horizontal="center" vertical="center" wrapText="1"/>
    </xf>
    <xf numFmtId="194" fontId="51" fillId="0" borderId="3" xfId="41" applyNumberFormat="1" applyFont="1" applyFill="1" applyBorder="1" applyAlignment="1">
      <alignment horizontal="center" vertical="center" wrapText="1"/>
    </xf>
    <xf numFmtId="194" fontId="51" fillId="0" borderId="18" xfId="41" applyNumberFormat="1" applyFont="1" applyFill="1" applyBorder="1" applyAlignment="1">
      <alignment horizontal="center" vertical="center" wrapText="1"/>
    </xf>
    <xf numFmtId="4" fontId="50" fillId="0" borderId="46" xfId="41" applyNumberFormat="1" applyFont="1" applyFill="1" applyBorder="1" applyAlignment="1">
      <alignment horizontal="center" vertical="center"/>
    </xf>
    <xf numFmtId="0" fontId="50" fillId="0" borderId="33" xfId="41" applyFont="1" applyBorder="1" applyAlignment="1">
      <alignment horizontal="center" vertical="center"/>
    </xf>
    <xf numFmtId="1" fontId="50" fillId="0" borderId="32" xfId="41" applyNumberFormat="1" applyFont="1" applyFill="1" applyBorder="1" applyAlignment="1">
      <alignment horizontal="center" vertical="center"/>
    </xf>
    <xf numFmtId="4" fontId="50" fillId="0" borderId="35" xfId="41" applyNumberFormat="1" applyFont="1" applyFill="1" applyBorder="1" applyAlignment="1">
      <alignment horizontal="center" vertical="center"/>
    </xf>
    <xf numFmtId="194" fontId="50" fillId="0" borderId="49" xfId="77" applyNumberFormat="1" applyFont="1" applyFill="1" applyBorder="1" applyAlignment="1" applyProtection="1">
      <alignment horizontal="center" vertical="center"/>
    </xf>
    <xf numFmtId="194" fontId="50" fillId="0" borderId="53" xfId="77" applyNumberFormat="1" applyFont="1" applyFill="1" applyBorder="1" applyAlignment="1" applyProtection="1">
      <alignment horizontal="center" vertical="center"/>
    </xf>
    <xf numFmtId="0" fontId="50" fillId="0" borderId="42" xfId="41" applyFont="1" applyFill="1" applyBorder="1" applyAlignment="1">
      <alignment horizontal="center" vertical="center"/>
    </xf>
    <xf numFmtId="0" fontId="50" fillId="0" borderId="0" xfId="41" applyFont="1" applyFill="1" applyBorder="1" applyAlignment="1">
      <alignment horizontal="center" vertical="center"/>
    </xf>
  </cellXfs>
  <cellStyles count="116">
    <cellStyle name="Category" xfId="5"/>
    <cellStyle name="Comma_Cap 3000 loyers.14.10.09" xfId="6"/>
    <cellStyle name="Euro" xfId="7"/>
    <cellStyle name="Excel Built-in Comma" xfId="8"/>
    <cellStyle name="First Row Stripe" xfId="9"/>
    <cellStyle name="Lien hypertexte 2" xfId="10"/>
    <cellStyle name="Milliers" xfId="1" builtinId="3"/>
    <cellStyle name="Milliers 10" xfId="75"/>
    <cellStyle name="Milliers 10 2" xfId="114"/>
    <cellStyle name="Milliers 11" xfId="78"/>
    <cellStyle name="Milliers 2" xfId="11"/>
    <cellStyle name="Milliers 2 2" xfId="12"/>
    <cellStyle name="Milliers 2 2 2" xfId="13"/>
    <cellStyle name="Milliers 2 2 4" xfId="77"/>
    <cellStyle name="Milliers 2 3" xfId="14"/>
    <cellStyle name="Milliers 2 3 2" xfId="81"/>
    <cellStyle name="Milliers 2 4" xfId="15"/>
    <cellStyle name="Milliers 3" xfId="16"/>
    <cellStyle name="Milliers 3 2" xfId="82"/>
    <cellStyle name="Milliers 4" xfId="4"/>
    <cellStyle name="Milliers 4 2" xfId="17"/>
    <cellStyle name="Milliers 4 2 2" xfId="83"/>
    <cellStyle name="Milliers 4 3" xfId="80"/>
    <cellStyle name="Milliers 5" xfId="18"/>
    <cellStyle name="Milliers 5 2" xfId="19"/>
    <cellStyle name="Milliers 5 2 2" xfId="85"/>
    <cellStyle name="Milliers 5 3" xfId="84"/>
    <cellStyle name="Milliers 6" xfId="20"/>
    <cellStyle name="Milliers 7" xfId="21"/>
    <cellStyle name="Milliers 7 2" xfId="22"/>
    <cellStyle name="Milliers 7 2 2" xfId="87"/>
    <cellStyle name="Milliers 7 3" xfId="86"/>
    <cellStyle name="Milliers 8" xfId="23"/>
    <cellStyle name="Milliers 8 2" xfId="88"/>
    <cellStyle name="Milliers 9" xfId="24"/>
    <cellStyle name="Milliers 9 2" xfId="89"/>
    <cellStyle name="Monétaire 2" xfId="25"/>
    <cellStyle name="Monétaire 2 2" xfId="90"/>
    <cellStyle name="Month" xfId="26"/>
    <cellStyle name="Normal" xfId="0" builtinId="0"/>
    <cellStyle name="Normal 10" xfId="27"/>
    <cellStyle name="Normal 10 2" xfId="28"/>
    <cellStyle name="Normal 10 2 2" xfId="29"/>
    <cellStyle name="Normal 10 2 2 2" xfId="93"/>
    <cellStyle name="Normal 10 2 3" xfId="92"/>
    <cellStyle name="Normal 10 3" xfId="30"/>
    <cellStyle name="Normal 10 3 2" xfId="94"/>
    <cellStyle name="Normal 10 4" xfId="74"/>
    <cellStyle name="Normal 10 4 2" xfId="113"/>
    <cellStyle name="Normal 10 5" xfId="91"/>
    <cellStyle name="Normal 11" xfId="31"/>
    <cellStyle name="Normal 11 2" xfId="32"/>
    <cellStyle name="Normal 11 2 2" xfId="33"/>
    <cellStyle name="Normal 11 2 2 2" xfId="97"/>
    <cellStyle name="Normal 11 2 3" xfId="96"/>
    <cellStyle name="Normal 11 3" xfId="34"/>
    <cellStyle name="Normal 11 3 2" xfId="98"/>
    <cellStyle name="Normal 11 4" xfId="95"/>
    <cellStyle name="Normal 12" xfId="35"/>
    <cellStyle name="Normal 12 2" xfId="36"/>
    <cellStyle name="Normal 13" xfId="37"/>
    <cellStyle name="Normal 13 2" xfId="38"/>
    <cellStyle name="Normal 13 2 2" xfId="100"/>
    <cellStyle name="Normal 13 3" xfId="99"/>
    <cellStyle name="Normal 14" xfId="39"/>
    <cellStyle name="Normal 15" xfId="40"/>
    <cellStyle name="Normal 15 2" xfId="101"/>
    <cellStyle name="Normal 16" xfId="73"/>
    <cellStyle name="Normal 16 2" xfId="112"/>
    <cellStyle name="Normal 17" xfId="76"/>
    <cellStyle name="Normal 17 2" xfId="115"/>
    <cellStyle name="Normal 18" xfId="79"/>
    <cellStyle name="Normal 2" xfId="41"/>
    <cellStyle name="Normal 2 2" xfId="42"/>
    <cellStyle name="Normal 2 2 2" xfId="43"/>
    <cellStyle name="Normal 2 2 2 2" xfId="44"/>
    <cellStyle name="Normal 2 2 3" xfId="102"/>
    <cellStyle name="Normal 3" xfId="45"/>
    <cellStyle name="Normal 3 2" xfId="46"/>
    <cellStyle name="Normal 4" xfId="47"/>
    <cellStyle name="Normal 4 2" xfId="48"/>
    <cellStyle name="Normal 4 2 2" xfId="49"/>
    <cellStyle name="Normal 4 2 2 2" xfId="105"/>
    <cellStyle name="Normal 4 2 3" xfId="104"/>
    <cellStyle name="Normal 4 3" xfId="50"/>
    <cellStyle name="Normal 4 3 2" xfId="106"/>
    <cellStyle name="Normal 4 4" xfId="103"/>
    <cellStyle name="Normal 5" xfId="51"/>
    <cellStyle name="Normal 5 2" xfId="52"/>
    <cellStyle name="Normal 6" xfId="53"/>
    <cellStyle name="Normal 6 2" xfId="54"/>
    <cellStyle name="Normal 7" xfId="55"/>
    <cellStyle name="Normal 8" xfId="56"/>
    <cellStyle name="Normal 8 2" xfId="57"/>
    <cellStyle name="Normal 9" xfId="58"/>
    <cellStyle name="Normal 9 2" xfId="59"/>
    <cellStyle name="Normal_KB 121006_2" xfId="3"/>
    <cellStyle name="Pourcentage" xfId="2" builtinId="5"/>
    <cellStyle name="Pourcentage 2" xfId="60"/>
    <cellStyle name="Pourcentage 3" xfId="61"/>
    <cellStyle name="Pourcentage 3 2" xfId="62"/>
    <cellStyle name="Pourcentage 3 2 2" xfId="63"/>
    <cellStyle name="Pourcentage 3 2 2 2" xfId="109"/>
    <cellStyle name="Pourcentage 3 2 3" xfId="108"/>
    <cellStyle name="Pourcentage 3 3" xfId="64"/>
    <cellStyle name="Pourcentage 3 3 2" xfId="110"/>
    <cellStyle name="Pourcentage 3 4" xfId="107"/>
    <cellStyle name="Pourcentage 4" xfId="65"/>
    <cellStyle name="Pourcentage 5" xfId="66"/>
    <cellStyle name="Pourcentage 6" xfId="67"/>
    <cellStyle name="Pourcentage 6 2" xfId="111"/>
    <cellStyle name="Second Row Stripe" xfId="68"/>
    <cellStyle name="Sub Title" xfId="69"/>
    <cellStyle name="Table - Total" xfId="70"/>
    <cellStyle name="Title Cell" xfId="71"/>
    <cellStyle name="Total - Heading Titles" xfId="72"/>
  </cellStyles>
  <dxfs count="1">
    <dxf>
      <font>
        <b val="0"/>
        <condense val="0"/>
        <extend val="0"/>
        <color indexed="8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3.xml"/><Relationship Id="rId10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rouej/LOCALS~1/Temp/5/notesA9656B/20080723%20-%20BILAN%20faisabilit&#233;%20+%20tr&#233;so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SERVICES\DIRECTION%20COMPTABLE\_COMPTABILITE\2%20-%20Cl&#244;tures\Cl&#244;tures%202015\4%20-%20Cl&#244;ture%20au%2031.12.2015\Investissements\Coeur%20d'Orly\COC%20Vcdg%20-Cl&#244;ture%2031-12-15-Bilan%20A3%20seul_BP%20Liv%20ASKIA%20v080116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DEVELOPPEMENT%20IMMOBILIER-%20MAITRISE%20D'OUVRAGE/MAITRISE%20D'OUVRAGE/NANCY-LAXOU/financier/bilan/bilan%2029-10-07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SERVICES/DIRECTION%20COMPTABLE/_COMPTABILITE/2%20-%20Cl&#244;tures/Cl&#244;tures%202015/4%20-%20Cl&#244;ture%20au%2031.12.2015/Investissements/Coeur%20d'Orly/2013%2011%2020_CD%20Commerces%20Ph2_bilan%20sur%20APS2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elleville\villette\Cmes%20documents\0180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_GEREC%20OPERATIONNEL/D%20DUCHENE/D.DUCHENE/TOULOUSE/Financier/FinancierTravail/Dossier%20de%20travail/Dernier%20bilan%20de%20travail/BO%20toulouse300606_1-SAINT-GEORGES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01_Bureaux/08_Acquisitions/FondR&#233;gions_BP_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ILAN"/>
      <sheetName val="Trésorerie"/>
    </sheetNames>
    <sheetDataSet>
      <sheetData sheetId="0"/>
      <sheetData sheetId="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-value"/>
      <sheetName val="conso"/>
      <sheetName val="IFRS"/>
      <sheetName val="RAPPROCHEMENT BO-COMPTA SCI"/>
      <sheetName val="RAPPROCHEMENT BO-COMPTA SNC"/>
      <sheetName val="BILAN CONSO 1A Bur Com"/>
      <sheetName val="BILAN Bur Ph1A"/>
      <sheetName val="PRIX DE REVIENT Bur Ph1A"/>
      <sheetName val="CHIFFRE D'AFFAIRES Bur Ph1A"/>
      <sheetName val="TRESORERIE Bur Ph1A"/>
      <sheetName val="D 1 - 2 immo en cours"/>
      <sheetName val="Découpage ASKIA commerces"/>
      <sheetName val="Liv ASKIA COC"/>
      <sheetName val="PRIX DE REVIENT Com Ph1A"/>
      <sheetName val="BILAN Com Ph1A"/>
      <sheetName val="CHIFFRE D'AFFAIRES Com Ph1A"/>
      <sheetName val="TRESORERIE Com Ph1A"/>
      <sheetName val="CPI"/>
      <sheetName val="SHON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8">
          <cell r="G8">
            <v>0.93</v>
          </cell>
        </row>
        <row r="9">
          <cell r="D9">
            <v>6.4000000000000001E-2</v>
          </cell>
          <cell r="G9">
            <v>1</v>
          </cell>
        </row>
        <row r="10">
          <cell r="D10">
            <v>6.5000000000000002E-2</v>
          </cell>
        </row>
        <row r="11">
          <cell r="D11">
            <v>7.0000000000000007E-2</v>
          </cell>
        </row>
        <row r="12">
          <cell r="D12">
            <v>4.4999999999999998E-2</v>
          </cell>
        </row>
        <row r="13">
          <cell r="D13">
            <v>7.0000000000000007E-2</v>
          </cell>
        </row>
      </sheetData>
      <sheetData sheetId="9"/>
      <sheetData sheetId="10"/>
      <sheetData sheetId="11"/>
      <sheetData sheetId="12"/>
      <sheetData sheetId="13">
        <row r="60">
          <cell r="J60">
            <v>158.38795104877497</v>
          </cell>
        </row>
      </sheetData>
      <sheetData sheetId="14">
        <row r="55">
          <cell r="C55">
            <v>400</v>
          </cell>
        </row>
      </sheetData>
      <sheetData sheetId="15"/>
      <sheetData sheetId="16"/>
      <sheetData sheetId="17">
        <row r="11">
          <cell r="L11">
            <v>1974003</v>
          </cell>
        </row>
        <row r="12">
          <cell r="L12">
            <v>2052963</v>
          </cell>
        </row>
        <row r="18">
          <cell r="R18" t="str">
            <v>SHON PC</v>
          </cell>
        </row>
        <row r="19">
          <cell r="R19" t="str">
            <v>SHON DCE</v>
          </cell>
        </row>
      </sheetData>
      <sheetData sheetId="18">
        <row r="3">
          <cell r="B3">
            <v>1012</v>
          </cell>
          <cell r="C3">
            <v>18682</v>
          </cell>
          <cell r="F3">
            <v>19694</v>
          </cell>
        </row>
        <row r="4">
          <cell r="C4">
            <v>425</v>
          </cell>
          <cell r="E4">
            <v>22935</v>
          </cell>
        </row>
        <row r="5">
          <cell r="C5">
            <v>1815</v>
          </cell>
          <cell r="E5">
            <v>26001</v>
          </cell>
        </row>
      </sheetData>
      <sheetData sheetId="19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EES GENERALES"/>
      <sheetName val="BILAN"/>
      <sheetName val="COUT TRAVAUX"/>
      <sheetName val="Synthèse Hypothèse 2"/>
      <sheetName val="Module1"/>
    </sheetNames>
    <sheetDataSet>
      <sheetData sheetId="0" refreshError="1">
        <row r="19">
          <cell r="J19">
            <v>0.19600000000000001</v>
          </cell>
        </row>
      </sheetData>
      <sheetData sheetId="1" refreshError="1"/>
      <sheetData sheetId="2" refreshError="1"/>
      <sheetData sheetId="3" refreshError="1"/>
      <sheetData sheetId="4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ILAN Com Ph2"/>
      <sheetName val="PRIX DE REVIENT Com Ph2"/>
      <sheetName val="CHIFFRE D'AFFAIRES Com Ph2"/>
      <sheetName val="SURFACES ET PU"/>
      <sheetName val="TRESORERIE Com Ph2"/>
      <sheetName val="CPI Com Ph2"/>
      <sheetName val="2013 11 20_CD Commerces Ph2_bil"/>
    </sheetNames>
    <sheetDataSet>
      <sheetData sheetId="0">
        <row r="11">
          <cell r="K11">
            <v>8283.66939747379</v>
          </cell>
        </row>
        <row r="42">
          <cell r="C42">
            <v>70</v>
          </cell>
        </row>
      </sheetData>
      <sheetData sheetId="1">
        <row r="12">
          <cell r="J12">
            <v>8283.66939747379</v>
          </cell>
        </row>
      </sheetData>
      <sheetData sheetId="2"/>
      <sheetData sheetId="3"/>
      <sheetData sheetId="4"/>
      <sheetData sheetId="5">
        <row r="12">
          <cell r="J12">
            <v>220</v>
          </cell>
        </row>
      </sheetData>
      <sheetData sheetId="6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ilan"/>
      <sheetName val="EURO"/>
      <sheetName val="Feuil1"/>
      <sheetName val="Prix de revient"/>
      <sheetName val="Chiffre d'affaires"/>
      <sheetName val="Estimation Foncier"/>
      <sheetName val="Feuil2"/>
      <sheetName val="Trésorerie"/>
      <sheetName val="Surfaces"/>
    </sheetNames>
    <sheetDataSet>
      <sheetData sheetId="0"/>
      <sheetData sheetId="1"/>
      <sheetData sheetId="2"/>
      <sheetData sheetId="3">
        <row r="11">
          <cell r="F11">
            <v>7.0000000000000007E-2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ILAN"/>
      <sheetName val="TRESORERIE "/>
      <sheetName val="PRIX REVIENT"/>
      <sheetName val="CHIFFRE D'AFFAIRES"/>
      <sheetName val="FONCIER"/>
      <sheetName val="SURFACES"/>
      <sheetName val="COMMERCIALISATION"/>
      <sheetName val="LOYERS INTER"/>
      <sheetName val="INDEMNITES"/>
      <sheetName val="Planning Février 05"/>
      <sheetName val="ETAT OUVERTU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ypothèses"/>
      <sheetName val="Phasage"/>
      <sheetName val="BILAN Bureaux"/>
      <sheetName val="Développement"/>
      <sheetName val="DETTE"/>
      <sheetName val="Modèle"/>
      <sheetName val="Compte-Résultat"/>
      <sheetName val="Synthèse"/>
      <sheetName val="Synthèse RBI"/>
    </sheetNames>
    <sheetDataSet>
      <sheetData sheetId="0">
        <row r="51">
          <cell r="D51">
            <v>0.6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  <pageSetUpPr fitToPage="1"/>
  </sheetPr>
  <dimension ref="A1:H41"/>
  <sheetViews>
    <sheetView tabSelected="1" zoomScale="85" zoomScaleNormal="85" workbookViewId="0">
      <pane xSplit="5" ySplit="13" topLeftCell="F17" activePane="bottomRight" state="frozen"/>
      <selection pane="topRight" activeCell="F1" sqref="F1"/>
      <selection pane="bottomLeft" activeCell="A14" sqref="A14"/>
      <selection pane="bottomRight" activeCell="F23" sqref="F23"/>
    </sheetView>
  </sheetViews>
  <sheetFormatPr baseColWidth="10" defaultColWidth="9.140625" defaultRowHeight="12.75" x14ac:dyDescent="0.2"/>
  <cols>
    <col min="1" max="1" width="13.140625" style="1" customWidth="1"/>
    <col min="2" max="2" width="21.5703125" style="2" customWidth="1"/>
    <col min="3" max="3" width="16.7109375" style="3" customWidth="1"/>
    <col min="4" max="4" width="16.7109375" style="337" customWidth="1"/>
    <col min="5" max="5" width="57.42578125" style="3" bestFit="1" customWidth="1"/>
    <col min="6" max="8" width="18.7109375" style="4" customWidth="1"/>
    <col min="9" max="16384" width="9.140625" style="1"/>
  </cols>
  <sheetData>
    <row r="1" spans="1:8" ht="0.75" customHeight="1" x14ac:dyDescent="0.2"/>
    <row r="2" spans="1:8" s="10" customFormat="1" ht="20.25" customHeight="1" x14ac:dyDescent="0.3">
      <c r="A2" s="7" t="s">
        <v>0</v>
      </c>
      <c r="B2" s="7"/>
      <c r="C2" s="7"/>
      <c r="D2" s="338"/>
      <c r="E2" s="7" t="s">
        <v>76</v>
      </c>
      <c r="F2" s="8"/>
      <c r="G2" s="8"/>
      <c r="H2" s="8"/>
    </row>
    <row r="3" spans="1:8" s="10" customFormat="1" ht="18.75" x14ac:dyDescent="0.3">
      <c r="A3" s="11" t="s">
        <v>1</v>
      </c>
      <c r="B3" s="11"/>
      <c r="C3" s="11"/>
      <c r="D3" s="339"/>
      <c r="E3" s="11" t="s">
        <v>77</v>
      </c>
      <c r="F3" s="12"/>
      <c r="G3" s="12"/>
      <c r="H3" s="12"/>
    </row>
    <row r="4" spans="1:8" ht="47.25" customHeight="1" x14ac:dyDescent="0.25">
      <c r="E4" s="13"/>
      <c r="F4" s="14"/>
      <c r="G4" s="14"/>
      <c r="H4" s="14"/>
    </row>
    <row r="5" spans="1:8" ht="20.25" customHeight="1" x14ac:dyDescent="0.2">
      <c r="A5" s="9"/>
      <c r="B5" s="15"/>
      <c r="C5" s="16"/>
      <c r="D5" s="340"/>
      <c r="E5" s="17"/>
      <c r="F5" s="18">
        <v>1000</v>
      </c>
      <c r="G5" s="18"/>
      <c r="H5" s="18"/>
    </row>
    <row r="6" spans="1:8" s="19" customFormat="1" ht="104.25" hidden="1" customHeight="1" x14ac:dyDescent="0.2">
      <c r="B6" s="20"/>
      <c r="C6" s="21"/>
      <c r="D6" s="341"/>
      <c r="E6" s="22"/>
      <c r="F6" s="23"/>
      <c r="G6" s="23"/>
      <c r="H6" s="23"/>
    </row>
    <row r="7" spans="1:8" ht="21" customHeight="1" x14ac:dyDescent="0.2">
      <c r="A7" s="367" t="s">
        <v>2</v>
      </c>
      <c r="B7" s="367"/>
      <c r="C7" s="367"/>
      <c r="D7" s="367"/>
      <c r="E7" s="367"/>
      <c r="F7" s="367"/>
      <c r="G7" s="1" t="s">
        <v>25</v>
      </c>
      <c r="H7" s="1"/>
    </row>
    <row r="8" spans="1:8" s="5" customFormat="1" ht="3" customHeight="1" x14ac:dyDescent="0.2">
      <c r="B8" s="24"/>
      <c r="C8" s="25"/>
      <c r="D8" s="342"/>
      <c r="E8" s="25"/>
      <c r="F8" s="4"/>
      <c r="G8" s="4"/>
      <c r="H8" s="4"/>
    </row>
    <row r="9" spans="1:8" s="5" customFormat="1" ht="23.25" customHeight="1" x14ac:dyDescent="0.2">
      <c r="B9" s="24"/>
      <c r="C9" s="25"/>
      <c r="D9" s="342"/>
      <c r="E9" s="6"/>
      <c r="F9" s="332" t="s">
        <v>78</v>
      </c>
      <c r="G9" s="133" t="s">
        <v>79</v>
      </c>
      <c r="H9" s="133" t="s">
        <v>26</v>
      </c>
    </row>
    <row r="10" spans="1:8" s="5" customFormat="1" ht="14.25" customHeight="1" x14ac:dyDescent="0.2">
      <c r="B10" s="24"/>
      <c r="C10" s="25"/>
      <c r="D10" s="342"/>
      <c r="E10" s="6"/>
      <c r="F10" s="332"/>
      <c r="G10" s="133"/>
      <c r="H10" s="133"/>
    </row>
    <row r="11" spans="1:8" s="5" customFormat="1" x14ac:dyDescent="0.2">
      <c r="B11" s="24"/>
      <c r="C11" s="25"/>
      <c r="D11" s="342"/>
      <c r="E11" s="6"/>
      <c r="F11" s="333" t="s">
        <v>3</v>
      </c>
      <c r="G11" s="26" t="s">
        <v>3</v>
      </c>
      <c r="H11" s="26" t="s">
        <v>26</v>
      </c>
    </row>
    <row r="12" spans="1:8" s="5" customFormat="1" ht="6" customHeight="1" x14ac:dyDescent="0.2">
      <c r="B12" s="24"/>
      <c r="C12" s="25"/>
      <c r="D12" s="342"/>
      <c r="E12" s="6"/>
      <c r="F12" s="334"/>
      <c r="G12" s="27"/>
      <c r="H12" s="27"/>
    </row>
    <row r="13" spans="1:8" s="5" customFormat="1" ht="13.5" x14ac:dyDescent="0.25">
      <c r="A13" s="28">
        <v>1</v>
      </c>
      <c r="B13" s="29"/>
      <c r="C13" s="345" t="s">
        <v>75</v>
      </c>
      <c r="D13" s="345"/>
      <c r="E13" s="31" t="s">
        <v>4</v>
      </c>
      <c r="F13" s="315">
        <f>+SUM(F14:F14)</f>
        <v>0</v>
      </c>
      <c r="G13" s="315">
        <f>+SUM(G14:G14)</f>
        <v>0</v>
      </c>
      <c r="H13" s="358">
        <f>SUM(H14:H14)</f>
        <v>0</v>
      </c>
    </row>
    <row r="14" spans="1:8" s="5" customFormat="1" ht="13.5" x14ac:dyDescent="0.25">
      <c r="A14" s="32"/>
      <c r="B14" s="33"/>
      <c r="C14" s="34"/>
      <c r="D14" s="343"/>
      <c r="E14" s="35"/>
      <c r="F14" s="355"/>
      <c r="G14" s="132"/>
      <c r="H14" s="359"/>
    </row>
    <row r="15" spans="1:8" s="5" customFormat="1" ht="13.5" x14ac:dyDescent="0.25">
      <c r="A15" s="40"/>
      <c r="B15" s="41"/>
      <c r="C15" s="38"/>
      <c r="D15" s="344"/>
      <c r="E15" s="39"/>
      <c r="F15" s="335"/>
      <c r="G15" s="131"/>
      <c r="H15" s="361"/>
    </row>
    <row r="16" spans="1:8" s="5" customFormat="1" ht="13.5" x14ac:dyDescent="0.25">
      <c r="A16" s="40" t="s">
        <v>5</v>
      </c>
      <c r="B16" s="41" t="s">
        <v>6</v>
      </c>
      <c r="C16" s="38">
        <v>211</v>
      </c>
      <c r="D16" s="344">
        <f>+COUNTIF($C$15:C16,C16)</f>
        <v>1</v>
      </c>
      <c r="E16" s="39"/>
      <c r="F16" s="335"/>
      <c r="G16" s="356"/>
      <c r="H16" s="360">
        <f t="shared" ref="H16:H19" si="0">G16-F16</f>
        <v>0</v>
      </c>
    </row>
    <row r="17" spans="1:8" s="5" customFormat="1" ht="13.5" x14ac:dyDescent="0.25">
      <c r="A17" s="36" t="s">
        <v>7</v>
      </c>
      <c r="B17" s="37" t="s">
        <v>8</v>
      </c>
      <c r="C17" s="38">
        <v>221</v>
      </c>
      <c r="D17" s="344">
        <f>+COUNTIF($C$15:C17,C17)</f>
        <v>1</v>
      </c>
      <c r="E17" s="43"/>
      <c r="F17" s="335"/>
      <c r="G17" s="356"/>
      <c r="H17" s="360">
        <f t="shared" si="0"/>
        <v>0</v>
      </c>
    </row>
    <row r="18" spans="1:8" s="5" customFormat="1" ht="13.5" x14ac:dyDescent="0.25">
      <c r="A18" s="36" t="s">
        <v>9</v>
      </c>
      <c r="B18" s="37" t="s">
        <v>10</v>
      </c>
      <c r="C18" s="38">
        <v>264</v>
      </c>
      <c r="D18" s="344">
        <f>+COUNTIF($C$15:C18,C18)</f>
        <v>1</v>
      </c>
      <c r="E18" s="43"/>
      <c r="F18" s="335"/>
      <c r="G18" s="356"/>
      <c r="H18" s="360">
        <f t="shared" si="0"/>
        <v>0</v>
      </c>
    </row>
    <row r="19" spans="1:8" s="5" customFormat="1" ht="13.5" x14ac:dyDescent="0.25">
      <c r="A19" s="36" t="s">
        <v>12</v>
      </c>
      <c r="B19" s="37" t="s">
        <v>13</v>
      </c>
      <c r="C19" s="38">
        <v>271</v>
      </c>
      <c r="D19" s="344">
        <f>+COUNTIF($C$15:C19,C19)</f>
        <v>1</v>
      </c>
      <c r="E19" s="43"/>
      <c r="F19" s="335"/>
      <c r="G19" s="356"/>
      <c r="H19" s="360">
        <f t="shared" si="0"/>
        <v>0</v>
      </c>
    </row>
    <row r="20" spans="1:8" s="48" customFormat="1" ht="13.5" x14ac:dyDescent="0.25">
      <c r="A20" s="44"/>
      <c r="B20" s="45"/>
      <c r="C20" s="46"/>
      <c r="D20" s="346"/>
      <c r="E20" s="47"/>
      <c r="F20" s="335"/>
      <c r="G20" s="131"/>
      <c r="H20" s="361"/>
    </row>
    <row r="21" spans="1:8" s="5" customFormat="1" ht="13.5" x14ac:dyDescent="0.25">
      <c r="A21" s="28">
        <v>3</v>
      </c>
      <c r="B21" s="42"/>
      <c r="C21" s="345" t="s">
        <v>75</v>
      </c>
      <c r="D21" s="345"/>
      <c r="E21" s="30" t="s">
        <v>14</v>
      </c>
      <c r="F21" s="326">
        <f>(SUM(F23,F34))</f>
        <v>0</v>
      </c>
      <c r="G21" s="326">
        <f>(SUM(G23,G34))</f>
        <v>0</v>
      </c>
      <c r="H21" s="362">
        <f>(SUM(H23,H34))</f>
        <v>0</v>
      </c>
    </row>
    <row r="22" spans="1:8" s="5" customFormat="1" ht="13.5" x14ac:dyDescent="0.25">
      <c r="A22" s="49"/>
      <c r="B22" s="50"/>
      <c r="C22" s="51"/>
      <c r="D22" s="347"/>
      <c r="E22" s="316"/>
      <c r="F22" s="331"/>
      <c r="G22" s="327"/>
      <c r="H22" s="363"/>
    </row>
    <row r="23" spans="1:8" s="5" customFormat="1" ht="15.75" x14ac:dyDescent="0.2">
      <c r="A23" s="40" t="s">
        <v>15</v>
      </c>
      <c r="B23" s="41" t="s">
        <v>16</v>
      </c>
      <c r="C23" s="52">
        <v>311</v>
      </c>
      <c r="D23" s="348"/>
      <c r="E23" s="317" t="s">
        <v>80</v>
      </c>
      <c r="F23" s="336">
        <f>+SUM(F24:F32)</f>
        <v>0</v>
      </c>
      <c r="G23" s="357">
        <f>+SUM(G24:G32)</f>
        <v>0</v>
      </c>
      <c r="H23" s="366">
        <f>+SUM(H24:H33)</f>
        <v>0</v>
      </c>
    </row>
    <row r="24" spans="1:8" s="5" customFormat="1" ht="13.5" x14ac:dyDescent="0.25">
      <c r="A24" s="40"/>
      <c r="B24" s="41"/>
      <c r="C24" s="38">
        <v>311</v>
      </c>
      <c r="D24" s="344">
        <f>+COUNTIF($C$15:C24,C24)</f>
        <v>2</v>
      </c>
      <c r="E24" s="318"/>
      <c r="F24" s="335"/>
      <c r="G24" s="330"/>
      <c r="H24" s="360">
        <f t="shared" ref="H24:H32" si="1">G24-F24</f>
        <v>0</v>
      </c>
    </row>
    <row r="25" spans="1:8" s="56" customFormat="1" ht="13.5" x14ac:dyDescent="0.25">
      <c r="A25" s="53"/>
      <c r="B25" s="54"/>
      <c r="C25" s="55">
        <v>311</v>
      </c>
      <c r="D25" s="344">
        <f>+COUNTIF($C$15:C25,C25)</f>
        <v>3</v>
      </c>
      <c r="E25" s="319"/>
      <c r="F25" s="335"/>
      <c r="G25" s="330"/>
      <c r="H25" s="360">
        <f t="shared" si="1"/>
        <v>0</v>
      </c>
    </row>
    <row r="26" spans="1:8" s="5" customFormat="1" ht="13.5" x14ac:dyDescent="0.25">
      <c r="A26" s="40"/>
      <c r="B26" s="41"/>
      <c r="C26" s="38">
        <v>311</v>
      </c>
      <c r="D26" s="344">
        <f>+COUNTIF($C$15:C26,C26)</f>
        <v>4</v>
      </c>
      <c r="E26" s="318"/>
      <c r="F26" s="335"/>
      <c r="G26" s="330"/>
      <c r="H26" s="360">
        <f t="shared" si="1"/>
        <v>0</v>
      </c>
    </row>
    <row r="27" spans="1:8" s="56" customFormat="1" ht="13.5" x14ac:dyDescent="0.25">
      <c r="A27" s="53"/>
      <c r="B27" s="54"/>
      <c r="C27" s="55">
        <v>311</v>
      </c>
      <c r="D27" s="344">
        <f>+COUNTIF($C$15:C27,C27)</f>
        <v>5</v>
      </c>
      <c r="E27" s="319"/>
      <c r="F27" s="335"/>
      <c r="G27" s="330"/>
      <c r="H27" s="360">
        <f t="shared" si="1"/>
        <v>0</v>
      </c>
    </row>
    <row r="28" spans="1:8" s="56" customFormat="1" ht="13.5" x14ac:dyDescent="0.25">
      <c r="A28" s="53"/>
      <c r="B28" s="54"/>
      <c r="C28" s="55">
        <v>311</v>
      </c>
      <c r="D28" s="344">
        <f>+COUNTIF($C$15:C28,C28)</f>
        <v>6</v>
      </c>
      <c r="E28" s="320"/>
      <c r="F28" s="335"/>
      <c r="G28" s="330"/>
      <c r="H28" s="360">
        <f t="shared" si="1"/>
        <v>0</v>
      </c>
    </row>
    <row r="29" spans="1:8" s="5" customFormat="1" ht="13.5" x14ac:dyDescent="0.25">
      <c r="A29" s="40"/>
      <c r="B29" s="41"/>
      <c r="C29" s="38" t="s">
        <v>17</v>
      </c>
      <c r="D29" s="344">
        <f>+COUNTIF($C$15:C29,C29)</f>
        <v>1</v>
      </c>
      <c r="E29" s="321"/>
      <c r="F29" s="335"/>
      <c r="G29" s="356"/>
      <c r="H29" s="360">
        <f t="shared" si="1"/>
        <v>0</v>
      </c>
    </row>
    <row r="30" spans="1:8" s="5" customFormat="1" ht="13.5" x14ac:dyDescent="0.25">
      <c r="A30" s="40"/>
      <c r="B30" s="41"/>
      <c r="C30" s="38" t="s">
        <v>18</v>
      </c>
      <c r="D30" s="344">
        <f>+COUNTIF($C$15:C30,C30)</f>
        <v>1</v>
      </c>
      <c r="E30" s="321"/>
      <c r="F30" s="335"/>
      <c r="G30" s="330"/>
      <c r="H30" s="360">
        <f t="shared" si="1"/>
        <v>0</v>
      </c>
    </row>
    <row r="31" spans="1:8" s="5" customFormat="1" ht="13.5" x14ac:dyDescent="0.25">
      <c r="A31" s="40"/>
      <c r="B31" s="41"/>
      <c r="C31" s="38" t="s">
        <v>19</v>
      </c>
      <c r="D31" s="344">
        <f>+COUNTIF($C$15:C31,C31)</f>
        <v>1</v>
      </c>
      <c r="E31" s="322"/>
      <c r="F31" s="335"/>
      <c r="G31" s="356"/>
      <c r="H31" s="360">
        <f t="shared" si="1"/>
        <v>0</v>
      </c>
    </row>
    <row r="32" spans="1:8" s="5" customFormat="1" ht="13.5" x14ac:dyDescent="0.25">
      <c r="A32" s="40"/>
      <c r="B32" s="41"/>
      <c r="C32" s="38" t="s">
        <v>20</v>
      </c>
      <c r="D32" s="344">
        <f>+COUNTIF($C$15:C32,C32)</f>
        <v>1</v>
      </c>
      <c r="E32" s="321"/>
      <c r="F32" s="335"/>
      <c r="G32" s="356"/>
      <c r="H32" s="360">
        <f t="shared" si="1"/>
        <v>0</v>
      </c>
    </row>
    <row r="33" spans="1:8" s="5" customFormat="1" ht="13.5" x14ac:dyDescent="0.25">
      <c r="A33" s="40"/>
      <c r="B33" s="41"/>
      <c r="C33" s="38"/>
      <c r="D33" s="344"/>
      <c r="E33" s="322"/>
      <c r="F33" s="335"/>
      <c r="G33" s="328"/>
      <c r="H33" s="364"/>
    </row>
    <row r="34" spans="1:8" s="5" customFormat="1" ht="15.75" x14ac:dyDescent="0.2">
      <c r="A34" s="40" t="s">
        <v>21</v>
      </c>
      <c r="B34" s="41" t="s">
        <v>22</v>
      </c>
      <c r="C34" s="57">
        <v>321</v>
      </c>
      <c r="D34" s="349"/>
      <c r="E34" s="323" t="s">
        <v>81</v>
      </c>
      <c r="F34" s="336">
        <f>+SUM(F35:F39)</f>
        <v>0</v>
      </c>
      <c r="G34" s="357">
        <f>+SUM(G35:G39)</f>
        <v>0</v>
      </c>
      <c r="H34" s="366">
        <f>+SUM(H35:H40)</f>
        <v>0</v>
      </c>
    </row>
    <row r="35" spans="1:8" s="5" customFormat="1" ht="13.5" x14ac:dyDescent="0.25">
      <c r="A35" s="40"/>
      <c r="B35" s="41"/>
      <c r="C35" s="58">
        <v>321</v>
      </c>
      <c r="D35" s="344">
        <f>+COUNTIF($C$15:C35,C35)</f>
        <v>2</v>
      </c>
      <c r="E35" s="322"/>
      <c r="F35" s="335"/>
      <c r="G35" s="330"/>
      <c r="H35" s="360">
        <f t="shared" ref="H35:H39" si="2">G35-F35</f>
        <v>0</v>
      </c>
    </row>
    <row r="36" spans="1:8" s="5" customFormat="1" ht="13.5" x14ac:dyDescent="0.25">
      <c r="A36" s="40"/>
      <c r="B36" s="41"/>
      <c r="C36" s="58">
        <v>321</v>
      </c>
      <c r="D36" s="344">
        <f>+COUNTIF($C$15:C36,C36)</f>
        <v>3</v>
      </c>
      <c r="E36" s="322"/>
      <c r="F36" s="335"/>
      <c r="G36" s="330"/>
      <c r="H36" s="360">
        <f t="shared" si="2"/>
        <v>0</v>
      </c>
    </row>
    <row r="37" spans="1:8" s="5" customFormat="1" ht="13.5" x14ac:dyDescent="0.25">
      <c r="A37" s="40"/>
      <c r="B37" s="41"/>
      <c r="C37" s="38" t="s">
        <v>23</v>
      </c>
      <c r="D37" s="344">
        <f>+COUNTIF($C$15:C37,C37)</f>
        <v>1</v>
      </c>
      <c r="E37" s="322"/>
      <c r="F37" s="335"/>
      <c r="G37" s="356"/>
      <c r="H37" s="360">
        <f t="shared" si="2"/>
        <v>0</v>
      </c>
    </row>
    <row r="38" spans="1:8" s="5" customFormat="1" ht="13.5" x14ac:dyDescent="0.25">
      <c r="A38" s="40"/>
      <c r="B38" s="41"/>
      <c r="C38" s="38" t="s">
        <v>24</v>
      </c>
      <c r="D38" s="344">
        <f>+COUNTIF($C$15:C38,C38)</f>
        <v>1</v>
      </c>
      <c r="E38" s="324"/>
      <c r="F38" s="335"/>
      <c r="G38" s="356"/>
      <c r="H38" s="360">
        <f t="shared" si="2"/>
        <v>0</v>
      </c>
    </row>
    <row r="39" spans="1:8" s="5" customFormat="1" ht="13.5" x14ac:dyDescent="0.25">
      <c r="A39" s="40"/>
      <c r="B39" s="41"/>
      <c r="C39" s="38" t="s">
        <v>18</v>
      </c>
      <c r="D39" s="344">
        <f>+COUNTIF($C$15:C39,C39)</f>
        <v>2</v>
      </c>
      <c r="E39" s="324"/>
      <c r="F39" s="335"/>
      <c r="G39" s="330"/>
      <c r="H39" s="360">
        <f t="shared" si="2"/>
        <v>0</v>
      </c>
    </row>
    <row r="40" spans="1:8" s="5" customFormat="1" ht="13.5" x14ac:dyDescent="0.25">
      <c r="A40" s="40"/>
      <c r="B40" s="41"/>
      <c r="C40" s="38"/>
      <c r="D40" s="344"/>
      <c r="E40" s="324"/>
      <c r="F40" s="335"/>
      <c r="G40" s="328"/>
      <c r="H40" s="364"/>
    </row>
    <row r="41" spans="1:8" s="5" customFormat="1" ht="13.5" x14ac:dyDescent="0.25">
      <c r="A41" s="59"/>
      <c r="B41" s="60"/>
      <c r="C41" s="61"/>
      <c r="D41" s="350"/>
      <c r="E41" s="325"/>
      <c r="F41" s="335"/>
      <c r="G41" s="329"/>
      <c r="H41" s="365"/>
    </row>
  </sheetData>
  <sheetProtection selectLockedCells="1" selectUnlockedCells="1"/>
  <mergeCells count="1">
    <mergeCell ref="A7:F7"/>
  </mergeCells>
  <conditionalFormatting sqref="E4">
    <cfRule type="cellIs" dxfId="0" priority="1" stopIfTrue="1" operator="greaterThan">
      <formula>0.1</formula>
    </cfRule>
  </conditionalFormatting>
  <printOptions horizontalCentered="1"/>
  <pageMargins left="0" right="0" top="0" bottom="0.2361111111111111" header="0.51180555555555551" footer="0.2361111111111111"/>
  <pageSetup paperSize="8" scale="41" firstPageNumber="0" orientation="landscape" r:id="rId1"/>
  <headerFooter alignWithMargins="0">
    <oddFooter>&amp;L&amp;D &amp;T &amp;F &amp;A&amp;R&amp;P/&amp;N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00B0F0"/>
  </sheetPr>
  <dimension ref="A1:HO327"/>
  <sheetViews>
    <sheetView zoomScale="60" zoomScaleNormal="60" workbookViewId="0">
      <pane xSplit="8" ySplit="8" topLeftCell="X479" activePane="bottomRight" state="frozen"/>
      <selection pane="topRight" activeCell="G1" sqref="G1"/>
      <selection pane="bottomLeft" activeCell="A9" sqref="A9"/>
      <selection pane="bottomRight" activeCell="N8" sqref="N8:AG18"/>
    </sheetView>
  </sheetViews>
  <sheetFormatPr baseColWidth="10" defaultColWidth="16.140625" defaultRowHeight="13.5" x14ac:dyDescent="0.25"/>
  <cols>
    <col min="1" max="3" width="16.140625" style="179"/>
    <col min="4" max="4" width="23.42578125" style="309" customWidth="1"/>
    <col min="5" max="5" width="10" style="309" customWidth="1"/>
    <col min="6" max="6" width="17.140625" style="309" customWidth="1"/>
    <col min="7" max="7" width="22" style="310" customWidth="1"/>
    <col min="8" max="8" width="13.140625" style="311" customWidth="1"/>
    <col min="9" max="9" width="33.28515625" style="312" customWidth="1"/>
    <col min="10" max="10" width="33" style="313" customWidth="1"/>
    <col min="11" max="11" width="16.140625" style="216" customWidth="1"/>
    <col min="12" max="12" width="86" style="216" customWidth="1"/>
    <col min="13" max="13" width="36.5703125" style="180" customWidth="1"/>
    <col min="14" max="16384" width="16.140625" style="179"/>
  </cols>
  <sheetData>
    <row r="1" spans="1:13" ht="29.25" customHeight="1" x14ac:dyDescent="0.25">
      <c r="D1" s="368"/>
      <c r="E1" s="368"/>
      <c r="F1" s="368"/>
      <c r="G1" s="368"/>
      <c r="H1" s="368"/>
      <c r="I1" s="368"/>
      <c r="J1" s="368"/>
      <c r="K1" s="368"/>
      <c r="L1" s="368"/>
      <c r="M1" s="62"/>
    </row>
    <row r="2" spans="1:13" ht="21.75" customHeight="1" x14ac:dyDescent="0.25">
      <c r="D2" s="63"/>
      <c r="E2" s="64"/>
      <c r="F2" s="181"/>
      <c r="G2" s="182"/>
      <c r="H2" s="65"/>
      <c r="I2" s="66"/>
      <c r="J2" s="67"/>
      <c r="K2" s="183"/>
      <c r="L2" s="183"/>
    </row>
    <row r="3" spans="1:13" ht="18" customHeight="1" x14ac:dyDescent="0.25">
      <c r="D3" s="184"/>
      <c r="E3" s="184"/>
      <c r="F3" s="184"/>
      <c r="G3" s="185"/>
      <c r="H3" s="185"/>
      <c r="I3" s="186"/>
      <c r="J3" s="186"/>
      <c r="K3" s="68"/>
      <c r="L3" s="69"/>
      <c r="M3" s="187"/>
    </row>
    <row r="4" spans="1:13" ht="18" customHeight="1" x14ac:dyDescent="0.25">
      <c r="D4" s="187"/>
      <c r="E4" s="187"/>
      <c r="F4" s="187"/>
      <c r="G4" s="180"/>
      <c r="H4" s="180"/>
      <c r="I4" s="187"/>
      <c r="J4" s="187"/>
      <c r="K4" s="187"/>
      <c r="L4" s="187"/>
      <c r="M4" s="188"/>
    </row>
    <row r="5" spans="1:13" ht="34.5" customHeight="1" x14ac:dyDescent="0.25">
      <c r="D5" s="187"/>
      <c r="E5" s="187"/>
      <c r="F5" s="187"/>
      <c r="G5" s="187"/>
      <c r="H5" s="187"/>
      <c r="I5" s="187"/>
      <c r="J5" s="187"/>
      <c r="K5" s="187"/>
      <c r="L5" s="187"/>
      <c r="M5" s="188"/>
    </row>
    <row r="6" spans="1:13" s="74" customFormat="1" ht="27.75" customHeight="1" x14ac:dyDescent="0.25">
      <c r="A6" s="351"/>
      <c r="D6" s="70"/>
      <c r="E6" s="71"/>
      <c r="F6" s="70"/>
      <c r="G6" s="72"/>
      <c r="H6" s="70"/>
      <c r="I6" s="70"/>
      <c r="J6" s="70"/>
      <c r="K6" s="73"/>
      <c r="L6" s="73"/>
      <c r="M6" s="70"/>
    </row>
    <row r="7" spans="1:13" s="78" customFormat="1" ht="57" customHeight="1" x14ac:dyDescent="0.25">
      <c r="A7" s="352"/>
      <c r="D7" s="75"/>
      <c r="E7" s="76"/>
      <c r="F7" s="76"/>
      <c r="G7" s="76"/>
      <c r="H7" s="76"/>
      <c r="I7" s="76"/>
      <c r="J7" s="189"/>
      <c r="K7" s="77"/>
      <c r="L7" s="190"/>
      <c r="M7" s="191"/>
    </row>
    <row r="8" spans="1:13" s="84" customFormat="1" ht="41.25" customHeight="1" thickBot="1" x14ac:dyDescent="0.3">
      <c r="A8" s="353"/>
      <c r="C8" s="79" t="s">
        <v>72</v>
      </c>
      <c r="D8" s="79" t="s">
        <v>27</v>
      </c>
      <c r="E8" s="80" t="s">
        <v>28</v>
      </c>
      <c r="F8" s="80" t="s">
        <v>28</v>
      </c>
      <c r="G8" s="81" t="s">
        <v>29</v>
      </c>
      <c r="H8" s="81" t="s">
        <v>30</v>
      </c>
      <c r="I8" s="82" t="s">
        <v>31</v>
      </c>
      <c r="J8" s="83" t="s">
        <v>32</v>
      </c>
      <c r="K8" s="192" t="s">
        <v>33</v>
      </c>
      <c r="L8" s="193" t="s">
        <v>34</v>
      </c>
      <c r="M8" s="194" t="s">
        <v>35</v>
      </c>
    </row>
    <row r="9" spans="1:13" s="85" customFormat="1" ht="43.5" customHeight="1" thickBot="1" x14ac:dyDescent="0.3">
      <c r="A9" s="354" t="str">
        <f>+IF(B9="","",COUNTIF($B$9:B9,B9))</f>
        <v/>
      </c>
      <c r="B9" s="314" t="str">
        <f t="shared" ref="B9:B10" si="0">IF(LEFT(D9,5)="TOTAL",RIGHT(D9,3),"")</f>
        <v/>
      </c>
      <c r="C9" s="195"/>
      <c r="D9" s="114" t="s">
        <v>39</v>
      </c>
      <c r="E9" s="114"/>
      <c r="F9" s="115"/>
      <c r="G9" s="115"/>
      <c r="H9" s="115"/>
      <c r="I9" s="117" t="s">
        <v>36</v>
      </c>
      <c r="J9" s="241">
        <f>J27+J44+J62+J83</f>
        <v>3618344.53</v>
      </c>
      <c r="K9" s="242"/>
      <c r="L9" s="119" t="s">
        <v>37</v>
      </c>
      <c r="M9" s="243">
        <f>M27+M44+M62+M83</f>
        <v>3618344.53</v>
      </c>
    </row>
    <row r="10" spans="1:13" s="86" customFormat="1" ht="28.5" customHeight="1" thickBot="1" x14ac:dyDescent="0.3">
      <c r="A10" s="354" t="str">
        <f>+IF(B10="","",COUNTIF($B$9:B10,B10))</f>
        <v/>
      </c>
      <c r="B10" s="314" t="str">
        <f t="shared" si="0"/>
        <v/>
      </c>
      <c r="C10" s="195" t="str">
        <f t="shared" ref="C10:C68" si="1">IF(IF(LEFT(D10,5)="TOTAL","",IF(F10&gt;0,"010-"&amp;F10,"?"))="?",C9,IF(LEFT(D10,5)="TOTAL","",IF(F10&gt;0,"010-"&amp;F10,"?")))</f>
        <v>010-211</v>
      </c>
      <c r="D10" s="389" t="s">
        <v>38</v>
      </c>
      <c r="E10" s="387" t="s">
        <v>5</v>
      </c>
      <c r="F10" s="391">
        <v>211</v>
      </c>
      <c r="G10" s="397"/>
      <c r="H10" s="387"/>
      <c r="I10" s="397"/>
      <c r="J10" s="394"/>
      <c r="K10" s="207"/>
      <c r="L10" s="395"/>
      <c r="M10" s="396">
        <v>150000</v>
      </c>
    </row>
    <row r="11" spans="1:13" s="86" customFormat="1" ht="24" customHeight="1" thickBot="1" x14ac:dyDescent="0.3">
      <c r="A11" s="354" t="str">
        <f>+IF(B11="","",COUNTIF($B$9:B11,B11))</f>
        <v/>
      </c>
      <c r="B11" s="314" t="str">
        <f t="shared" ref="B11:B74" si="2">IF(LEFT(D11,5)="TOTAL",RIGHT(D11,3),"")</f>
        <v/>
      </c>
      <c r="C11" s="195" t="str">
        <f t="shared" si="1"/>
        <v>010-211</v>
      </c>
      <c r="D11" s="389"/>
      <c r="E11" s="387"/>
      <c r="F11" s="391"/>
      <c r="G11" s="397"/>
      <c r="H11" s="387"/>
      <c r="I11" s="397"/>
      <c r="J11" s="394"/>
      <c r="K11" s="207"/>
      <c r="L11" s="395"/>
      <c r="M11" s="396"/>
    </row>
    <row r="12" spans="1:13" s="86" customFormat="1" ht="30" customHeight="1" thickBot="1" x14ac:dyDescent="0.3">
      <c r="A12" s="354" t="str">
        <f>+IF(B12="","",COUNTIF($B$9:B12,B12))</f>
        <v/>
      </c>
      <c r="B12" s="314" t="str">
        <f t="shared" si="2"/>
        <v/>
      </c>
      <c r="C12" s="195" t="str">
        <f t="shared" si="1"/>
        <v>010-211</v>
      </c>
      <c r="D12" s="389"/>
      <c r="E12" s="387"/>
      <c r="F12" s="391"/>
      <c r="G12" s="397"/>
      <c r="H12" s="387"/>
      <c r="I12" s="397"/>
      <c r="J12" s="394"/>
      <c r="K12" s="212"/>
      <c r="L12" s="395"/>
      <c r="M12" s="396"/>
    </row>
    <row r="13" spans="1:13" s="86" customFormat="1" ht="30" customHeight="1" thickBot="1" x14ac:dyDescent="0.3">
      <c r="A13" s="354" t="str">
        <f>+IF(B13="","",COUNTIF($B$9:B13,B13))</f>
        <v/>
      </c>
      <c r="B13" s="314" t="str">
        <f t="shared" si="2"/>
        <v/>
      </c>
      <c r="C13" s="195" t="str">
        <f t="shared" si="1"/>
        <v>010-211</v>
      </c>
      <c r="D13" s="389"/>
      <c r="E13" s="387"/>
      <c r="F13" s="391"/>
      <c r="G13" s="397"/>
      <c r="H13" s="387"/>
      <c r="I13" s="397"/>
      <c r="J13" s="394"/>
      <c r="K13" s="212"/>
      <c r="L13" s="395"/>
      <c r="M13" s="396"/>
    </row>
    <row r="14" spans="1:13" s="86" customFormat="1" ht="30" customHeight="1" thickBot="1" x14ac:dyDescent="0.3">
      <c r="A14" s="354" t="str">
        <f>+IF(B14="","",COUNTIF($B$9:B14,B14))</f>
        <v/>
      </c>
      <c r="B14" s="314" t="str">
        <f t="shared" si="2"/>
        <v/>
      </c>
      <c r="C14" s="195" t="str">
        <f t="shared" si="1"/>
        <v>010-211</v>
      </c>
      <c r="D14" s="389"/>
      <c r="E14" s="387"/>
      <c r="F14" s="391"/>
      <c r="G14" s="397"/>
      <c r="H14" s="387"/>
      <c r="I14" s="397"/>
      <c r="J14" s="394"/>
      <c r="K14" s="212"/>
      <c r="L14" s="395"/>
      <c r="M14" s="396"/>
    </row>
    <row r="15" spans="1:13" s="86" customFormat="1" ht="30" customHeight="1" thickBot="1" x14ac:dyDescent="0.3">
      <c r="A15" s="354" t="str">
        <f>+IF(B15="","",COUNTIF($B$9:B15,B15))</f>
        <v/>
      </c>
      <c r="B15" s="314" t="str">
        <f t="shared" si="2"/>
        <v/>
      </c>
      <c r="C15" s="195" t="str">
        <f t="shared" si="1"/>
        <v>010-211</v>
      </c>
      <c r="D15" s="389"/>
      <c r="E15" s="387"/>
      <c r="F15" s="391"/>
      <c r="G15" s="397"/>
      <c r="H15" s="387"/>
      <c r="I15" s="397"/>
      <c r="J15" s="394"/>
      <c r="K15" s="212"/>
      <c r="L15" s="395"/>
      <c r="M15" s="396"/>
    </row>
    <row r="16" spans="1:13" s="86" customFormat="1" ht="30" customHeight="1" thickBot="1" x14ac:dyDescent="0.3">
      <c r="A16" s="354" t="str">
        <f>+IF(B16="","",COUNTIF($B$9:B16,B16))</f>
        <v/>
      </c>
      <c r="B16" s="314" t="str">
        <f t="shared" si="2"/>
        <v/>
      </c>
      <c r="C16" s="195" t="str">
        <f t="shared" si="1"/>
        <v>010-211</v>
      </c>
      <c r="D16" s="369" t="s">
        <v>38</v>
      </c>
      <c r="E16" s="370" t="s">
        <v>5</v>
      </c>
      <c r="F16" s="371">
        <v>211</v>
      </c>
      <c r="G16" s="372"/>
      <c r="H16" s="370"/>
      <c r="I16" s="372"/>
      <c r="J16" s="373"/>
      <c r="K16" s="206"/>
      <c r="L16" s="374"/>
      <c r="M16" s="376">
        <v>22875</v>
      </c>
    </row>
    <row r="17" spans="1:13" s="86" customFormat="1" ht="30" customHeight="1" thickBot="1" x14ac:dyDescent="0.3">
      <c r="A17" s="354" t="str">
        <f>+IF(B17="","",COUNTIF($B$9:B17,B17))</f>
        <v/>
      </c>
      <c r="B17" s="314" t="str">
        <f t="shared" si="2"/>
        <v/>
      </c>
      <c r="C17" s="195" t="str">
        <f t="shared" si="1"/>
        <v>010-211</v>
      </c>
      <c r="D17" s="369"/>
      <c r="E17" s="370"/>
      <c r="F17" s="371"/>
      <c r="G17" s="372"/>
      <c r="H17" s="370"/>
      <c r="I17" s="372"/>
      <c r="J17" s="373"/>
      <c r="K17" s="207"/>
      <c r="L17" s="374"/>
      <c r="M17" s="376"/>
    </row>
    <row r="18" spans="1:13" s="86" customFormat="1" ht="30" customHeight="1" thickBot="1" x14ac:dyDescent="0.3">
      <c r="A18" s="354" t="str">
        <f>+IF(B18="","",COUNTIF($B$9:B18,B18))</f>
        <v/>
      </c>
      <c r="B18" s="314" t="str">
        <f t="shared" si="2"/>
        <v/>
      </c>
      <c r="C18" s="195" t="str">
        <f t="shared" si="1"/>
        <v>010-211</v>
      </c>
      <c r="D18" s="369"/>
      <c r="E18" s="370"/>
      <c r="F18" s="371"/>
      <c r="G18" s="372"/>
      <c r="H18" s="370"/>
      <c r="I18" s="372"/>
      <c r="J18" s="373"/>
      <c r="K18" s="207"/>
      <c r="L18" s="374"/>
      <c r="M18" s="376"/>
    </row>
    <row r="19" spans="1:13" s="86" customFormat="1" ht="30" customHeight="1" thickBot="1" x14ac:dyDescent="0.3">
      <c r="A19" s="354" t="str">
        <f>+IF(B19="","",COUNTIF($B$9:B19,B19))</f>
        <v/>
      </c>
      <c r="B19" s="314" t="str">
        <f t="shared" si="2"/>
        <v/>
      </c>
      <c r="C19" s="195" t="str">
        <f t="shared" si="1"/>
        <v>010-211</v>
      </c>
      <c r="D19" s="369"/>
      <c r="E19" s="370"/>
      <c r="F19" s="371"/>
      <c r="G19" s="372"/>
      <c r="H19" s="370"/>
      <c r="I19" s="372"/>
      <c r="J19" s="373"/>
      <c r="K19" s="214"/>
      <c r="L19" s="374"/>
      <c r="M19" s="376"/>
    </row>
    <row r="20" spans="1:13" s="86" customFormat="1" ht="30" customHeight="1" thickBot="1" x14ac:dyDescent="0.3">
      <c r="A20" s="354" t="str">
        <f>+IF(B20="","",COUNTIF($B$9:B20,B20))</f>
        <v/>
      </c>
      <c r="B20" s="314" t="str">
        <f t="shared" si="2"/>
        <v/>
      </c>
      <c r="C20" s="195" t="str">
        <f t="shared" si="1"/>
        <v>010-211</v>
      </c>
      <c r="D20" s="369"/>
      <c r="E20" s="370"/>
      <c r="F20" s="371"/>
      <c r="G20" s="372"/>
      <c r="H20" s="370"/>
      <c r="I20" s="372"/>
      <c r="J20" s="373"/>
      <c r="K20" s="214"/>
      <c r="L20" s="374"/>
      <c r="M20" s="376"/>
    </row>
    <row r="21" spans="1:13" s="86" customFormat="1" ht="30" customHeight="1" x14ac:dyDescent="0.25">
      <c r="A21" s="354" t="str">
        <f>+IF(B21="","",COUNTIF($B$9:B21,B21))</f>
        <v/>
      </c>
      <c r="B21" s="314" t="str">
        <f t="shared" si="2"/>
        <v/>
      </c>
      <c r="C21" s="195" t="str">
        <f t="shared" si="1"/>
        <v>010-211</v>
      </c>
      <c r="D21" s="388" t="s">
        <v>38</v>
      </c>
      <c r="E21" s="377" t="s">
        <v>5</v>
      </c>
      <c r="F21" s="378">
        <v>211</v>
      </c>
      <c r="G21" s="379"/>
      <c r="H21" s="377"/>
      <c r="I21" s="379"/>
      <c r="J21" s="375"/>
      <c r="K21" s="244"/>
      <c r="L21" s="382"/>
      <c r="M21" s="399">
        <v>105260</v>
      </c>
    </row>
    <row r="22" spans="1:13" s="86" customFormat="1" ht="30" customHeight="1" thickBot="1" x14ac:dyDescent="0.3">
      <c r="A22" s="354" t="str">
        <f>+IF(B22="","",COUNTIF($B$9:B22,B22))</f>
        <v/>
      </c>
      <c r="B22" s="314" t="str">
        <f t="shared" si="2"/>
        <v/>
      </c>
      <c r="C22" s="195" t="str">
        <f t="shared" si="1"/>
        <v>010-211</v>
      </c>
      <c r="D22" s="384"/>
      <c r="E22" s="385"/>
      <c r="F22" s="386"/>
      <c r="G22" s="380"/>
      <c r="H22" s="385"/>
      <c r="I22" s="380"/>
      <c r="J22" s="381"/>
      <c r="K22" s="245"/>
      <c r="L22" s="398"/>
      <c r="M22" s="400"/>
    </row>
    <row r="23" spans="1:13" s="86" customFormat="1" ht="30" customHeight="1" thickBot="1" x14ac:dyDescent="0.3">
      <c r="A23" s="354" t="str">
        <f>+IF(B23="","",COUNTIF($B$9:B23,B23))</f>
        <v/>
      </c>
      <c r="B23" s="314" t="str">
        <f t="shared" si="2"/>
        <v/>
      </c>
      <c r="C23" s="195" t="str">
        <f t="shared" si="1"/>
        <v>010-211</v>
      </c>
      <c r="D23" s="384"/>
      <c r="E23" s="385"/>
      <c r="F23" s="386"/>
      <c r="G23" s="380"/>
      <c r="H23" s="385"/>
      <c r="I23" s="380"/>
      <c r="J23" s="381"/>
      <c r="K23" s="245"/>
      <c r="L23" s="398"/>
      <c r="M23" s="400"/>
    </row>
    <row r="24" spans="1:13" s="86" customFormat="1" ht="30" customHeight="1" thickBot="1" x14ac:dyDescent="0.3">
      <c r="A24" s="354" t="str">
        <f>+IF(B24="","",COUNTIF($B$9:B24,B24))</f>
        <v/>
      </c>
      <c r="B24" s="314" t="str">
        <f t="shared" si="2"/>
        <v/>
      </c>
      <c r="C24" s="195" t="str">
        <f t="shared" si="1"/>
        <v>010-211</v>
      </c>
      <c r="D24" s="389"/>
      <c r="E24" s="387"/>
      <c r="F24" s="391"/>
      <c r="G24" s="397"/>
      <c r="H24" s="387"/>
      <c r="I24" s="397"/>
      <c r="J24" s="394"/>
      <c r="K24" s="245"/>
      <c r="L24" s="395"/>
      <c r="M24" s="401"/>
    </row>
    <row r="25" spans="1:13" s="86" customFormat="1" ht="30" customHeight="1" x14ac:dyDescent="0.25">
      <c r="A25" s="354" t="str">
        <f>+IF(B25="","",COUNTIF($B$9:B25,B25))</f>
        <v/>
      </c>
      <c r="B25" s="314" t="str">
        <f t="shared" si="2"/>
        <v/>
      </c>
      <c r="C25" s="195" t="str">
        <f t="shared" si="1"/>
        <v>010-211</v>
      </c>
      <c r="D25" s="202" t="s">
        <v>38</v>
      </c>
      <c r="E25" s="145" t="s">
        <v>5</v>
      </c>
      <c r="F25" s="147">
        <v>211</v>
      </c>
      <c r="G25" s="149"/>
      <c r="H25" s="145"/>
      <c r="I25" s="149"/>
      <c r="J25" s="151"/>
      <c r="K25" s="246"/>
      <c r="L25" s="247"/>
      <c r="M25" s="248">
        <v>5880</v>
      </c>
    </row>
    <row r="26" spans="1:13" s="86" customFormat="1" ht="30" customHeight="1" thickBot="1" x14ac:dyDescent="0.3">
      <c r="A26" s="354" t="str">
        <f>+IF(B26="","",COUNTIF($B$9:B26,B26))</f>
        <v/>
      </c>
      <c r="B26" s="314" t="str">
        <f t="shared" si="2"/>
        <v/>
      </c>
      <c r="C26" s="195" t="str">
        <f t="shared" si="1"/>
        <v>010-211</v>
      </c>
      <c r="D26" s="249" t="s">
        <v>38</v>
      </c>
      <c r="E26" s="250" t="s">
        <v>5</v>
      </c>
      <c r="F26" s="251">
        <v>211</v>
      </c>
      <c r="G26" s="252"/>
      <c r="H26" s="250"/>
      <c r="I26" s="252"/>
      <c r="J26" s="253"/>
      <c r="K26" s="254"/>
      <c r="L26" s="255"/>
      <c r="M26" s="256">
        <v>2260</v>
      </c>
    </row>
    <row r="27" spans="1:13" s="91" customFormat="1" ht="42.75" customHeight="1" thickBot="1" x14ac:dyDescent="0.3">
      <c r="A27" s="354">
        <f>+IF(B27="","",COUNTIF($B$9:B27,B27))</f>
        <v>1</v>
      </c>
      <c r="B27" s="314" t="str">
        <f t="shared" si="2"/>
        <v>211</v>
      </c>
      <c r="C27" s="195" t="str">
        <f t="shared" si="1"/>
        <v/>
      </c>
      <c r="D27" s="87" t="s">
        <v>40</v>
      </c>
      <c r="E27" s="93"/>
      <c r="F27" s="88"/>
      <c r="G27" s="89"/>
      <c r="H27" s="94"/>
      <c r="I27" s="169" t="s">
        <v>41</v>
      </c>
      <c r="J27" s="210">
        <f>M27</f>
        <v>286275</v>
      </c>
      <c r="K27" s="109"/>
      <c r="L27" s="96"/>
      <c r="M27" s="205">
        <f>SUM(M10:M26)</f>
        <v>286275</v>
      </c>
    </row>
    <row r="28" spans="1:13" s="86" customFormat="1" ht="32.1" customHeight="1" thickBot="1" x14ac:dyDescent="0.3">
      <c r="A28" s="354" t="str">
        <f>+IF(B28="","",COUNTIF($B$9:B28,B28))</f>
        <v/>
      </c>
      <c r="B28" s="314" t="str">
        <f t="shared" si="2"/>
        <v/>
      </c>
      <c r="C28" s="195" t="str">
        <f t="shared" si="1"/>
        <v>010-221</v>
      </c>
      <c r="D28" s="393" t="s">
        <v>38</v>
      </c>
      <c r="E28" s="370" t="s">
        <v>7</v>
      </c>
      <c r="F28" s="371">
        <v>221</v>
      </c>
      <c r="G28" s="372"/>
      <c r="H28" s="370"/>
      <c r="I28" s="372"/>
      <c r="J28" s="392"/>
      <c r="K28" s="207"/>
      <c r="L28" s="374"/>
      <c r="M28" s="376">
        <v>2898000</v>
      </c>
    </row>
    <row r="29" spans="1:13" s="103" customFormat="1" ht="32.1" customHeight="1" thickBot="1" x14ac:dyDescent="0.3">
      <c r="A29" s="354" t="str">
        <f>+IF(B29="","",COUNTIF($B$9:B29,B29))</f>
        <v/>
      </c>
      <c r="B29" s="314" t="str">
        <f t="shared" si="2"/>
        <v/>
      </c>
      <c r="C29" s="195" t="str">
        <f t="shared" si="1"/>
        <v>010-221</v>
      </c>
      <c r="D29" s="393"/>
      <c r="E29" s="370"/>
      <c r="F29" s="371"/>
      <c r="G29" s="372"/>
      <c r="H29" s="370"/>
      <c r="I29" s="372"/>
      <c r="J29" s="392"/>
      <c r="K29" s="257"/>
      <c r="L29" s="374"/>
      <c r="M29" s="376"/>
    </row>
    <row r="30" spans="1:13" s="86" customFormat="1" ht="32.1" customHeight="1" thickBot="1" x14ac:dyDescent="0.3">
      <c r="A30" s="354" t="str">
        <f>+IF(B30="","",COUNTIF($B$9:B30,B30))</f>
        <v/>
      </c>
      <c r="B30" s="314" t="str">
        <f t="shared" si="2"/>
        <v/>
      </c>
      <c r="C30" s="195" t="str">
        <f t="shared" si="1"/>
        <v>010-221</v>
      </c>
      <c r="D30" s="393"/>
      <c r="E30" s="370"/>
      <c r="F30" s="371"/>
      <c r="G30" s="372"/>
      <c r="H30" s="370"/>
      <c r="I30" s="372"/>
      <c r="J30" s="392"/>
      <c r="K30" s="196"/>
      <c r="L30" s="374"/>
      <c r="M30" s="376"/>
    </row>
    <row r="31" spans="1:13" s="103" customFormat="1" ht="32.1" customHeight="1" thickBot="1" x14ac:dyDescent="0.3">
      <c r="A31" s="354" t="str">
        <f>+IF(B31="","",COUNTIF($B$9:B31,B31))</f>
        <v/>
      </c>
      <c r="B31" s="314" t="str">
        <f t="shared" si="2"/>
        <v/>
      </c>
      <c r="C31" s="195" t="str">
        <f t="shared" si="1"/>
        <v>010-221</v>
      </c>
      <c r="D31" s="393"/>
      <c r="E31" s="370"/>
      <c r="F31" s="371"/>
      <c r="G31" s="372"/>
      <c r="H31" s="370"/>
      <c r="I31" s="372"/>
      <c r="J31" s="392"/>
      <c r="K31" s="257"/>
      <c r="L31" s="374"/>
      <c r="M31" s="376"/>
    </row>
    <row r="32" spans="1:13" s="86" customFormat="1" ht="32.1" customHeight="1" thickBot="1" x14ac:dyDescent="0.3">
      <c r="A32" s="354" t="str">
        <f>+IF(B32="","",COUNTIF($B$9:B32,B32))</f>
        <v/>
      </c>
      <c r="B32" s="314" t="str">
        <f t="shared" si="2"/>
        <v/>
      </c>
      <c r="C32" s="195" t="str">
        <f t="shared" si="1"/>
        <v>010-221</v>
      </c>
      <c r="D32" s="393"/>
      <c r="E32" s="370"/>
      <c r="F32" s="371"/>
      <c r="G32" s="372"/>
      <c r="H32" s="370"/>
      <c r="I32" s="372"/>
      <c r="J32" s="392"/>
      <c r="K32" s="196"/>
      <c r="L32" s="374"/>
      <c r="M32" s="376"/>
    </row>
    <row r="33" spans="1:13" s="86" customFormat="1" ht="32.1" customHeight="1" thickBot="1" x14ac:dyDescent="0.3">
      <c r="A33" s="354" t="str">
        <f>+IF(B33="","",COUNTIF($B$9:B33,B33))</f>
        <v/>
      </c>
      <c r="B33" s="314" t="str">
        <f t="shared" si="2"/>
        <v/>
      </c>
      <c r="C33" s="195" t="str">
        <f t="shared" si="1"/>
        <v>010-221</v>
      </c>
      <c r="D33" s="393"/>
      <c r="E33" s="370"/>
      <c r="F33" s="371"/>
      <c r="G33" s="372"/>
      <c r="H33" s="370"/>
      <c r="I33" s="372"/>
      <c r="J33" s="392"/>
      <c r="K33" s="196"/>
      <c r="L33" s="374"/>
      <c r="M33" s="376"/>
    </row>
    <row r="34" spans="1:13" s="86" customFormat="1" ht="32.1" customHeight="1" thickBot="1" x14ac:dyDescent="0.3">
      <c r="A34" s="354" t="str">
        <f>+IF(B34="","",COUNTIF($B$9:B34,B34))</f>
        <v/>
      </c>
      <c r="B34" s="314" t="str">
        <f t="shared" si="2"/>
        <v/>
      </c>
      <c r="C34" s="195" t="str">
        <f t="shared" si="1"/>
        <v>010-221</v>
      </c>
      <c r="D34" s="393"/>
      <c r="E34" s="370"/>
      <c r="F34" s="371"/>
      <c r="G34" s="372"/>
      <c r="H34" s="370"/>
      <c r="I34" s="372"/>
      <c r="J34" s="392"/>
      <c r="K34" s="196"/>
      <c r="L34" s="374"/>
      <c r="M34" s="376"/>
    </row>
    <row r="35" spans="1:13" s="86" customFormat="1" ht="32.1" customHeight="1" thickBot="1" x14ac:dyDescent="0.3">
      <c r="A35" s="354" t="str">
        <f>+IF(B35="","",COUNTIF($B$9:B35,B35))</f>
        <v/>
      </c>
      <c r="B35" s="314" t="str">
        <f t="shared" si="2"/>
        <v/>
      </c>
      <c r="C35" s="195" t="str">
        <f t="shared" si="1"/>
        <v>010-221</v>
      </c>
      <c r="D35" s="393"/>
      <c r="E35" s="370"/>
      <c r="F35" s="371"/>
      <c r="G35" s="372"/>
      <c r="H35" s="370"/>
      <c r="I35" s="372"/>
      <c r="J35" s="392"/>
      <c r="K35" s="196"/>
      <c r="L35" s="374"/>
      <c r="M35" s="376"/>
    </row>
    <row r="36" spans="1:13" s="86" customFormat="1" ht="32.1" customHeight="1" thickBot="1" x14ac:dyDescent="0.3">
      <c r="A36" s="354" t="str">
        <f>+IF(B36="","",COUNTIF($B$9:B36,B36))</f>
        <v/>
      </c>
      <c r="B36" s="314" t="str">
        <f t="shared" si="2"/>
        <v/>
      </c>
      <c r="C36" s="195" t="str">
        <f t="shared" si="1"/>
        <v>010-221</v>
      </c>
      <c r="D36" s="393"/>
      <c r="E36" s="370"/>
      <c r="F36" s="371"/>
      <c r="G36" s="372"/>
      <c r="H36" s="370"/>
      <c r="I36" s="372"/>
      <c r="J36" s="392"/>
      <c r="K36" s="200"/>
      <c r="L36" s="374"/>
      <c r="M36" s="376"/>
    </row>
    <row r="37" spans="1:13" s="86" customFormat="1" ht="32.1" customHeight="1" thickBot="1" x14ac:dyDescent="0.3">
      <c r="A37" s="354" t="str">
        <f>+IF(B37="","",COUNTIF($B$9:B37,B37))</f>
        <v/>
      </c>
      <c r="B37" s="314" t="str">
        <f t="shared" si="2"/>
        <v/>
      </c>
      <c r="C37" s="195" t="str">
        <f t="shared" si="1"/>
        <v>010-221</v>
      </c>
      <c r="D37" s="393"/>
      <c r="E37" s="370"/>
      <c r="F37" s="371"/>
      <c r="G37" s="372"/>
      <c r="H37" s="370"/>
      <c r="I37" s="372"/>
      <c r="J37" s="392"/>
      <c r="K37" s="200"/>
      <c r="L37" s="374"/>
      <c r="M37" s="376"/>
    </row>
    <row r="38" spans="1:13" s="86" customFormat="1" ht="32.1" customHeight="1" thickBot="1" x14ac:dyDescent="0.3">
      <c r="A38" s="354" t="str">
        <f>+IF(B38="","",COUNTIF($B$9:B38,B38))</f>
        <v/>
      </c>
      <c r="B38" s="314" t="str">
        <f t="shared" si="2"/>
        <v/>
      </c>
      <c r="C38" s="195" t="str">
        <f t="shared" si="1"/>
        <v>010-221</v>
      </c>
      <c r="D38" s="393"/>
      <c r="E38" s="370"/>
      <c r="F38" s="371"/>
      <c r="G38" s="372"/>
      <c r="H38" s="370"/>
      <c r="I38" s="372"/>
      <c r="J38" s="392"/>
      <c r="K38" s="258"/>
      <c r="L38" s="374"/>
      <c r="M38" s="376"/>
    </row>
    <row r="39" spans="1:13" s="86" customFormat="1" ht="32.1" customHeight="1" thickBot="1" x14ac:dyDescent="0.3">
      <c r="A39" s="354" t="str">
        <f>+IF(B39="","",COUNTIF($B$9:B39,B39))</f>
        <v/>
      </c>
      <c r="B39" s="314" t="str">
        <f t="shared" si="2"/>
        <v/>
      </c>
      <c r="C39" s="195" t="str">
        <f t="shared" si="1"/>
        <v>010-221</v>
      </c>
      <c r="D39" s="393"/>
      <c r="E39" s="370"/>
      <c r="F39" s="371"/>
      <c r="G39" s="372"/>
      <c r="H39" s="370"/>
      <c r="I39" s="372"/>
      <c r="J39" s="392"/>
      <c r="K39" s="258"/>
      <c r="L39" s="374"/>
      <c r="M39" s="376"/>
    </row>
    <row r="40" spans="1:13" s="86" customFormat="1" ht="32.1" customHeight="1" thickBot="1" x14ac:dyDescent="0.3">
      <c r="A40" s="354" t="str">
        <f>+IF(B40="","",COUNTIF($B$9:B40,B40))</f>
        <v/>
      </c>
      <c r="B40" s="314" t="str">
        <f t="shared" si="2"/>
        <v/>
      </c>
      <c r="C40" s="195" t="str">
        <f t="shared" si="1"/>
        <v>010-221</v>
      </c>
      <c r="D40" s="393"/>
      <c r="E40" s="370"/>
      <c r="F40" s="371"/>
      <c r="G40" s="372"/>
      <c r="H40" s="370"/>
      <c r="I40" s="372"/>
      <c r="J40" s="392"/>
      <c r="K40" s="258"/>
      <c r="L40" s="374"/>
      <c r="M40" s="376"/>
    </row>
    <row r="41" spans="1:13" s="86" customFormat="1" ht="32.1" customHeight="1" thickBot="1" x14ac:dyDescent="0.3">
      <c r="A41" s="354" t="str">
        <f>+IF(B41="","",COUNTIF($B$9:B41,B41))</f>
        <v/>
      </c>
      <c r="B41" s="314" t="str">
        <f t="shared" si="2"/>
        <v/>
      </c>
      <c r="C41" s="195" t="str">
        <f t="shared" si="1"/>
        <v>010-221</v>
      </c>
      <c r="D41" s="393"/>
      <c r="E41" s="370"/>
      <c r="F41" s="371"/>
      <c r="G41" s="372"/>
      <c r="H41" s="370"/>
      <c r="I41" s="372"/>
      <c r="J41" s="392"/>
      <c r="K41" s="258"/>
      <c r="L41" s="374"/>
      <c r="M41" s="376"/>
    </row>
    <row r="42" spans="1:13" s="86" customFormat="1" ht="32.1" customHeight="1" thickBot="1" x14ac:dyDescent="0.3">
      <c r="A42" s="354" t="str">
        <f>+IF(B42="","",COUNTIF($B$9:B42,B42))</f>
        <v/>
      </c>
      <c r="B42" s="314" t="str">
        <f t="shared" si="2"/>
        <v/>
      </c>
      <c r="C42" s="195" t="str">
        <f t="shared" si="1"/>
        <v>010-221</v>
      </c>
      <c r="D42" s="393"/>
      <c r="E42" s="370"/>
      <c r="F42" s="371"/>
      <c r="G42" s="372"/>
      <c r="H42" s="370"/>
      <c r="I42" s="372"/>
      <c r="J42" s="392"/>
      <c r="K42" s="258"/>
      <c r="L42" s="374"/>
      <c r="M42" s="376"/>
    </row>
    <row r="43" spans="1:13" s="86" customFormat="1" ht="32.1" customHeight="1" thickBot="1" x14ac:dyDescent="0.3">
      <c r="A43" s="354" t="str">
        <f>+IF(B43="","",COUNTIF($B$9:B43,B43))</f>
        <v/>
      </c>
      <c r="B43" s="314" t="str">
        <f t="shared" si="2"/>
        <v/>
      </c>
      <c r="C43" s="195" t="str">
        <f t="shared" si="1"/>
        <v>010-221</v>
      </c>
      <c r="D43" s="172" t="s">
        <v>38</v>
      </c>
      <c r="E43" s="134" t="s">
        <v>7</v>
      </c>
      <c r="F43" s="135">
        <v>221</v>
      </c>
      <c r="G43" s="136"/>
      <c r="H43" s="134"/>
      <c r="I43" s="136"/>
      <c r="J43" s="152"/>
      <c r="K43" s="230"/>
      <c r="L43" s="232"/>
      <c r="M43" s="259"/>
    </row>
    <row r="44" spans="1:13" s="91" customFormat="1" ht="37.5" customHeight="1" thickBot="1" x14ac:dyDescent="0.3">
      <c r="A44" s="354">
        <f>+IF(B44="","",COUNTIF($B$9:B44,B44))</f>
        <v>1</v>
      </c>
      <c r="B44" s="314" t="str">
        <f t="shared" si="2"/>
        <v>221</v>
      </c>
      <c r="C44" s="195" t="str">
        <f t="shared" si="1"/>
        <v/>
      </c>
      <c r="D44" s="87" t="s">
        <v>42</v>
      </c>
      <c r="E44" s="93"/>
      <c r="F44" s="88"/>
      <c r="G44" s="89"/>
      <c r="H44" s="89"/>
      <c r="I44" s="110" t="s">
        <v>43</v>
      </c>
      <c r="J44" s="210">
        <f>M44</f>
        <v>2898000</v>
      </c>
      <c r="K44" s="101"/>
      <c r="L44" s="217"/>
      <c r="M44" s="205">
        <f>SUM(M28:M43)</f>
        <v>2898000</v>
      </c>
    </row>
    <row r="45" spans="1:13" s="86" customFormat="1" ht="33.75" customHeight="1" x14ac:dyDescent="0.25">
      <c r="A45" s="354" t="str">
        <f>+IF(B45="","",COUNTIF($B$9:B45,B45))</f>
        <v/>
      </c>
      <c r="B45" s="314" t="str">
        <f t="shared" si="2"/>
        <v/>
      </c>
      <c r="C45" s="195" t="str">
        <f t="shared" si="1"/>
        <v>010-264</v>
      </c>
      <c r="D45" s="154" t="s">
        <v>38</v>
      </c>
      <c r="E45" s="156" t="s">
        <v>9</v>
      </c>
      <c r="F45" s="158">
        <v>264</v>
      </c>
      <c r="G45" s="165"/>
      <c r="H45" s="162"/>
      <c r="I45" s="165"/>
      <c r="J45" s="167"/>
      <c r="K45" s="207"/>
      <c r="L45" s="211"/>
      <c r="M45" s="208">
        <v>8195</v>
      </c>
    </row>
    <row r="46" spans="1:13" s="86" customFormat="1" ht="33.75" customHeight="1" x14ac:dyDescent="0.25">
      <c r="A46" s="354" t="str">
        <f>+IF(B46="","",COUNTIF($B$9:B46,B46))</f>
        <v/>
      </c>
      <c r="B46" s="314" t="str">
        <f t="shared" si="2"/>
        <v/>
      </c>
      <c r="C46" s="195" t="str">
        <f t="shared" si="1"/>
        <v>010-264</v>
      </c>
      <c r="D46" s="155" t="s">
        <v>38</v>
      </c>
      <c r="E46" s="157" t="s">
        <v>9</v>
      </c>
      <c r="F46" s="159">
        <v>264</v>
      </c>
      <c r="G46" s="166"/>
      <c r="H46" s="163"/>
      <c r="I46" s="166"/>
      <c r="J46" s="167"/>
      <c r="K46" s="207"/>
      <c r="L46" s="199"/>
      <c r="M46" s="208">
        <v>77461.81</v>
      </c>
    </row>
    <row r="47" spans="1:13" s="86" customFormat="1" ht="33.75" customHeight="1" x14ac:dyDescent="0.25">
      <c r="A47" s="354" t="str">
        <f>+IF(B47="","",COUNTIF($B$9:B47,B47))</f>
        <v/>
      </c>
      <c r="B47" s="314" t="str">
        <f t="shared" si="2"/>
        <v/>
      </c>
      <c r="C47" s="195" t="str">
        <f t="shared" si="1"/>
        <v>010-264</v>
      </c>
      <c r="D47" s="155" t="s">
        <v>38</v>
      </c>
      <c r="E47" s="157" t="s">
        <v>9</v>
      </c>
      <c r="F47" s="159">
        <v>264</v>
      </c>
      <c r="G47" s="166"/>
      <c r="H47" s="163"/>
      <c r="I47" s="166"/>
      <c r="J47" s="167"/>
      <c r="K47" s="207"/>
      <c r="L47" s="199"/>
      <c r="M47" s="208">
        <v>24903.08</v>
      </c>
    </row>
    <row r="48" spans="1:13" s="86" customFormat="1" ht="33.75" customHeight="1" x14ac:dyDescent="0.25">
      <c r="A48" s="354" t="str">
        <f>+IF(B48="","",COUNTIF($B$9:B48,B48))</f>
        <v/>
      </c>
      <c r="B48" s="314" t="str">
        <f t="shared" si="2"/>
        <v/>
      </c>
      <c r="C48" s="195" t="str">
        <f t="shared" si="1"/>
        <v>010-264</v>
      </c>
      <c r="D48" s="155" t="s">
        <v>38</v>
      </c>
      <c r="E48" s="157" t="s">
        <v>9</v>
      </c>
      <c r="F48" s="159">
        <v>264</v>
      </c>
      <c r="G48" s="166"/>
      <c r="H48" s="163"/>
      <c r="I48" s="166"/>
      <c r="J48" s="167"/>
      <c r="K48" s="207"/>
      <c r="L48" s="199"/>
      <c r="M48" s="208">
        <v>2479.6799999999998</v>
      </c>
    </row>
    <row r="49" spans="1:13" s="100" customFormat="1" ht="30.75" customHeight="1" x14ac:dyDescent="0.25">
      <c r="A49" s="354" t="str">
        <f>+IF(B49="","",COUNTIF($B$9:B49,B49))</f>
        <v/>
      </c>
      <c r="B49" s="314" t="str">
        <f t="shared" si="2"/>
        <v/>
      </c>
      <c r="C49" s="195" t="str">
        <f t="shared" si="1"/>
        <v>010-264</v>
      </c>
      <c r="D49" s="155" t="s">
        <v>38</v>
      </c>
      <c r="E49" s="157" t="s">
        <v>9</v>
      </c>
      <c r="F49" s="159">
        <v>264</v>
      </c>
      <c r="G49" s="166"/>
      <c r="H49" s="163"/>
      <c r="I49" s="231"/>
      <c r="J49" s="260"/>
      <c r="K49" s="261"/>
      <c r="L49" s="262"/>
      <c r="M49" s="237">
        <v>4200</v>
      </c>
    </row>
    <row r="50" spans="1:13" s="100" customFormat="1" ht="30.75" customHeight="1" x14ac:dyDescent="0.25">
      <c r="A50" s="354" t="str">
        <f>+IF(B50="","",COUNTIF($B$9:B50,B50))</f>
        <v/>
      </c>
      <c r="B50" s="314" t="str">
        <f t="shared" si="2"/>
        <v/>
      </c>
      <c r="C50" s="195" t="str">
        <f t="shared" si="1"/>
        <v>010-264</v>
      </c>
      <c r="D50" s="155" t="s">
        <v>38</v>
      </c>
      <c r="E50" s="157" t="s">
        <v>9</v>
      </c>
      <c r="F50" s="159">
        <v>264</v>
      </c>
      <c r="G50" s="166"/>
      <c r="H50" s="163"/>
      <c r="I50" s="166"/>
      <c r="J50" s="168"/>
      <c r="K50" s="163"/>
      <c r="L50" s="92"/>
      <c r="M50" s="197">
        <v>8761.49</v>
      </c>
    </row>
    <row r="51" spans="1:13" s="100" customFormat="1" ht="30.75" customHeight="1" thickBot="1" x14ac:dyDescent="0.3">
      <c r="A51" s="354" t="str">
        <f>+IF(B51="","",COUNTIF($B$9:B51,B51))</f>
        <v/>
      </c>
      <c r="B51" s="314" t="str">
        <f t="shared" si="2"/>
        <v/>
      </c>
      <c r="C51" s="195" t="str">
        <f t="shared" si="1"/>
        <v>010-264</v>
      </c>
      <c r="D51" s="143" t="s">
        <v>38</v>
      </c>
      <c r="E51" s="144" t="s">
        <v>9</v>
      </c>
      <c r="F51" s="146">
        <v>264</v>
      </c>
      <c r="G51" s="148"/>
      <c r="H51" s="164"/>
      <c r="I51" s="148"/>
      <c r="J51" s="150"/>
      <c r="K51" s="164"/>
      <c r="L51" s="111"/>
      <c r="M51" s="203">
        <v>11346.55</v>
      </c>
    </row>
    <row r="52" spans="1:13" s="100" customFormat="1" ht="30.75" customHeight="1" thickBot="1" x14ac:dyDescent="0.3">
      <c r="A52" s="354" t="str">
        <f>+IF(B52="","",COUNTIF($B$9:B52,B52))</f>
        <v/>
      </c>
      <c r="B52" s="314" t="str">
        <f t="shared" si="2"/>
        <v/>
      </c>
      <c r="C52" s="195" t="str">
        <f t="shared" si="1"/>
        <v>010-264</v>
      </c>
      <c r="D52" s="369" t="s">
        <v>38</v>
      </c>
      <c r="E52" s="370" t="s">
        <v>9</v>
      </c>
      <c r="F52" s="371">
        <v>264</v>
      </c>
      <c r="G52" s="372"/>
      <c r="H52" s="370"/>
      <c r="I52" s="372"/>
      <c r="J52" s="373"/>
      <c r="K52" s="171"/>
      <c r="L52" s="372"/>
      <c r="M52" s="390">
        <v>5898.96</v>
      </c>
    </row>
    <row r="53" spans="1:13" s="100" customFormat="1" ht="30.75" customHeight="1" thickBot="1" x14ac:dyDescent="0.3">
      <c r="A53" s="354" t="str">
        <f>+IF(B53="","",COUNTIF($B$9:B53,B53))</f>
        <v/>
      </c>
      <c r="B53" s="314" t="str">
        <f t="shared" si="2"/>
        <v/>
      </c>
      <c r="C53" s="195" t="str">
        <f t="shared" si="1"/>
        <v>010-264</v>
      </c>
      <c r="D53" s="369"/>
      <c r="E53" s="370"/>
      <c r="F53" s="371"/>
      <c r="G53" s="372"/>
      <c r="H53" s="370"/>
      <c r="I53" s="372"/>
      <c r="J53" s="373"/>
      <c r="K53" s="229"/>
      <c r="L53" s="372"/>
      <c r="M53" s="390"/>
    </row>
    <row r="54" spans="1:13" s="100" customFormat="1" ht="30.75" customHeight="1" thickBot="1" x14ac:dyDescent="0.3">
      <c r="A54" s="354" t="str">
        <f>+IF(B54="","",COUNTIF($B$9:B54,B54))</f>
        <v/>
      </c>
      <c r="B54" s="314" t="str">
        <f t="shared" si="2"/>
        <v/>
      </c>
      <c r="C54" s="195" t="str">
        <f t="shared" si="1"/>
        <v>010-264</v>
      </c>
      <c r="D54" s="369" t="s">
        <v>38</v>
      </c>
      <c r="E54" s="370" t="s">
        <v>9</v>
      </c>
      <c r="F54" s="371">
        <v>264</v>
      </c>
      <c r="G54" s="372"/>
      <c r="H54" s="370"/>
      <c r="I54" s="372"/>
      <c r="J54" s="373"/>
      <c r="K54" s="171"/>
      <c r="L54" s="372"/>
      <c r="M54" s="390">
        <v>12628.44</v>
      </c>
    </row>
    <row r="55" spans="1:13" s="100" customFormat="1" ht="30.75" customHeight="1" thickBot="1" x14ac:dyDescent="0.3">
      <c r="A55" s="354" t="str">
        <f>+IF(B55="","",COUNTIF($B$9:B55,B55))</f>
        <v/>
      </c>
      <c r="B55" s="314" t="str">
        <f t="shared" si="2"/>
        <v/>
      </c>
      <c r="C55" s="195" t="str">
        <f t="shared" si="1"/>
        <v>010-264</v>
      </c>
      <c r="D55" s="369"/>
      <c r="E55" s="370"/>
      <c r="F55" s="371"/>
      <c r="G55" s="372"/>
      <c r="H55" s="370"/>
      <c r="I55" s="372"/>
      <c r="J55" s="373"/>
      <c r="K55" s="229"/>
      <c r="L55" s="372"/>
      <c r="M55" s="390"/>
    </row>
    <row r="56" spans="1:13" s="100" customFormat="1" ht="30.75" customHeight="1" thickBot="1" x14ac:dyDescent="0.3">
      <c r="A56" s="354" t="str">
        <f>+IF(B56="","",COUNTIF($B$9:B56,B56))</f>
        <v/>
      </c>
      <c r="B56" s="314" t="str">
        <f t="shared" si="2"/>
        <v/>
      </c>
      <c r="C56" s="195" t="str">
        <f t="shared" si="1"/>
        <v>010-264</v>
      </c>
      <c r="D56" s="202" t="s">
        <v>38</v>
      </c>
      <c r="E56" s="145" t="s">
        <v>9</v>
      </c>
      <c r="F56" s="147">
        <v>264</v>
      </c>
      <c r="G56" s="149"/>
      <c r="H56" s="99"/>
      <c r="I56" s="149"/>
      <c r="J56" s="151"/>
      <c r="K56" s="99"/>
      <c r="L56" s="112"/>
      <c r="M56" s="204">
        <v>1758.5</v>
      </c>
    </row>
    <row r="57" spans="1:13" s="100" customFormat="1" ht="30.75" customHeight="1" thickBot="1" x14ac:dyDescent="0.3">
      <c r="A57" s="354" t="str">
        <f>+IF(B57="","",COUNTIF($B$9:B57,B57))</f>
        <v/>
      </c>
      <c r="B57" s="314" t="str">
        <f t="shared" si="2"/>
        <v/>
      </c>
      <c r="C57" s="195" t="str">
        <f t="shared" si="1"/>
        <v>010-264</v>
      </c>
      <c r="D57" s="369" t="s">
        <v>38</v>
      </c>
      <c r="E57" s="370" t="s">
        <v>9</v>
      </c>
      <c r="F57" s="371">
        <v>264</v>
      </c>
      <c r="G57" s="372"/>
      <c r="H57" s="370"/>
      <c r="I57" s="372"/>
      <c r="J57" s="373"/>
      <c r="K57" s="171"/>
      <c r="L57" s="372"/>
      <c r="M57" s="390">
        <f>12966.58+2050.96</f>
        <v>15017.54</v>
      </c>
    </row>
    <row r="58" spans="1:13" s="100" customFormat="1" ht="30.75" customHeight="1" thickBot="1" x14ac:dyDescent="0.3">
      <c r="A58" s="354" t="str">
        <f>+IF(B58="","",COUNTIF($B$9:B58,B58))</f>
        <v/>
      </c>
      <c r="B58" s="314" t="str">
        <f t="shared" si="2"/>
        <v/>
      </c>
      <c r="C58" s="195" t="str">
        <f t="shared" si="1"/>
        <v>010-264</v>
      </c>
      <c r="D58" s="369"/>
      <c r="E58" s="370"/>
      <c r="F58" s="371"/>
      <c r="G58" s="372"/>
      <c r="H58" s="370"/>
      <c r="I58" s="372"/>
      <c r="J58" s="373"/>
      <c r="K58" s="163"/>
      <c r="L58" s="372"/>
      <c r="M58" s="390"/>
    </row>
    <row r="59" spans="1:13" s="100" customFormat="1" ht="30.75" customHeight="1" thickBot="1" x14ac:dyDescent="0.3">
      <c r="A59" s="354" t="str">
        <f>+IF(B59="","",COUNTIF($B$9:B59,B59))</f>
        <v/>
      </c>
      <c r="B59" s="314" t="str">
        <f t="shared" si="2"/>
        <v/>
      </c>
      <c r="C59" s="195" t="str">
        <f t="shared" si="1"/>
        <v>010-264</v>
      </c>
      <c r="D59" s="369"/>
      <c r="E59" s="370"/>
      <c r="F59" s="371"/>
      <c r="G59" s="372"/>
      <c r="H59" s="370"/>
      <c r="I59" s="372"/>
      <c r="J59" s="373"/>
      <c r="K59" s="229"/>
      <c r="L59" s="372"/>
      <c r="M59" s="390"/>
    </row>
    <row r="60" spans="1:13" s="100" customFormat="1" ht="30.75" customHeight="1" thickBot="1" x14ac:dyDescent="0.3">
      <c r="A60" s="354" t="str">
        <f>+IF(B60="","",COUNTIF($B$9:B60,B60))</f>
        <v/>
      </c>
      <c r="B60" s="314" t="str">
        <f t="shared" si="2"/>
        <v/>
      </c>
      <c r="C60" s="195" t="str">
        <f t="shared" si="1"/>
        <v>010-264</v>
      </c>
      <c r="D60" s="369" t="s">
        <v>38</v>
      </c>
      <c r="E60" s="370" t="s">
        <v>9</v>
      </c>
      <c r="F60" s="371">
        <v>264</v>
      </c>
      <c r="G60" s="372"/>
      <c r="H60" s="370"/>
      <c r="I60" s="372"/>
      <c r="J60" s="373"/>
      <c r="K60" s="171"/>
      <c r="L60" s="372"/>
      <c r="M60" s="390">
        <v>4525.12</v>
      </c>
    </row>
    <row r="61" spans="1:13" s="100" customFormat="1" ht="30.75" customHeight="1" thickBot="1" x14ac:dyDescent="0.3">
      <c r="A61" s="354" t="str">
        <f>+IF(B61="","",COUNTIF($B$9:B61,B61))</f>
        <v/>
      </c>
      <c r="B61" s="314" t="str">
        <f t="shared" si="2"/>
        <v/>
      </c>
      <c r="C61" s="195" t="str">
        <f t="shared" si="1"/>
        <v>010-264</v>
      </c>
      <c r="D61" s="369"/>
      <c r="E61" s="370"/>
      <c r="F61" s="371"/>
      <c r="G61" s="372"/>
      <c r="H61" s="370"/>
      <c r="I61" s="372"/>
      <c r="J61" s="373"/>
      <c r="K61" s="229"/>
      <c r="L61" s="372"/>
      <c r="M61" s="390"/>
    </row>
    <row r="62" spans="1:13" s="91" customFormat="1" ht="36" customHeight="1" thickBot="1" x14ac:dyDescent="0.3">
      <c r="A62" s="354">
        <f>+IF(B62="","",COUNTIF($B$9:B62,B62))</f>
        <v>1</v>
      </c>
      <c r="B62" s="314" t="str">
        <f t="shared" si="2"/>
        <v>264</v>
      </c>
      <c r="C62" s="195" t="str">
        <f t="shared" si="1"/>
        <v/>
      </c>
      <c r="D62" s="220" t="s">
        <v>44</v>
      </c>
      <c r="E62" s="221"/>
      <c r="F62" s="222"/>
      <c r="G62" s="223"/>
      <c r="H62" s="223"/>
      <c r="I62" s="226" t="s">
        <v>11</v>
      </c>
      <c r="J62" s="264">
        <f>M62</f>
        <v>177176.16999999998</v>
      </c>
      <c r="K62" s="113"/>
      <c r="L62" s="265"/>
      <c r="M62" s="227">
        <f>SUM(M45:M61)</f>
        <v>177176.16999999998</v>
      </c>
    </row>
    <row r="63" spans="1:13" s="86" customFormat="1" ht="33.75" customHeight="1" thickBot="1" x14ac:dyDescent="0.3">
      <c r="A63" s="354" t="str">
        <f>+IF(B63="","",COUNTIF($B$9:B63,B63))</f>
        <v/>
      </c>
      <c r="B63" s="314" t="str">
        <f t="shared" si="2"/>
        <v/>
      </c>
      <c r="C63" s="195" t="str">
        <f t="shared" si="1"/>
        <v>010-271</v>
      </c>
      <c r="D63" s="369" t="s">
        <v>38</v>
      </c>
      <c r="E63" s="370" t="s">
        <v>12</v>
      </c>
      <c r="F63" s="371">
        <v>271</v>
      </c>
      <c r="G63" s="372"/>
      <c r="H63" s="370"/>
      <c r="I63" s="372"/>
      <c r="J63" s="373"/>
      <c r="K63" s="206"/>
      <c r="L63" s="374"/>
      <c r="M63" s="376">
        <v>55700</v>
      </c>
    </row>
    <row r="64" spans="1:13" s="86" customFormat="1" ht="33.75" customHeight="1" thickBot="1" x14ac:dyDescent="0.3">
      <c r="A64" s="354" t="str">
        <f>+IF(B64="","",COUNTIF($B$9:B64,B64))</f>
        <v/>
      </c>
      <c r="B64" s="314" t="str">
        <f t="shared" si="2"/>
        <v/>
      </c>
      <c r="C64" s="195" t="str">
        <f t="shared" si="1"/>
        <v>010-271</v>
      </c>
      <c r="D64" s="369"/>
      <c r="E64" s="370"/>
      <c r="F64" s="371"/>
      <c r="G64" s="372"/>
      <c r="H64" s="370"/>
      <c r="I64" s="372"/>
      <c r="J64" s="373"/>
      <c r="K64" s="214"/>
      <c r="L64" s="374"/>
      <c r="M64" s="376"/>
    </row>
    <row r="65" spans="1:13" s="86" customFormat="1" ht="33.75" customHeight="1" thickBot="1" x14ac:dyDescent="0.3">
      <c r="A65" s="354" t="str">
        <f>+IF(B65="","",COUNTIF($B$9:B65,B65))</f>
        <v/>
      </c>
      <c r="B65" s="314" t="str">
        <f t="shared" si="2"/>
        <v/>
      </c>
      <c r="C65" s="195" t="str">
        <f t="shared" si="1"/>
        <v>010-271</v>
      </c>
      <c r="D65" s="369"/>
      <c r="E65" s="370"/>
      <c r="F65" s="371"/>
      <c r="G65" s="372"/>
      <c r="H65" s="370"/>
      <c r="I65" s="372"/>
      <c r="J65" s="373"/>
      <c r="K65" s="214"/>
      <c r="L65" s="374"/>
      <c r="M65" s="376"/>
    </row>
    <row r="66" spans="1:13" s="86" customFormat="1" ht="33.75" customHeight="1" thickBot="1" x14ac:dyDescent="0.3">
      <c r="A66" s="354" t="str">
        <f>+IF(B66="","",COUNTIF($B$9:B66,B66))</f>
        <v/>
      </c>
      <c r="B66" s="314" t="str">
        <f t="shared" si="2"/>
        <v/>
      </c>
      <c r="C66" s="195" t="str">
        <f t="shared" si="1"/>
        <v>010-271</v>
      </c>
      <c r="D66" s="369"/>
      <c r="E66" s="370"/>
      <c r="F66" s="371"/>
      <c r="G66" s="372"/>
      <c r="H66" s="370"/>
      <c r="I66" s="372"/>
      <c r="J66" s="373"/>
      <c r="K66" s="214"/>
      <c r="L66" s="374"/>
      <c r="M66" s="376"/>
    </row>
    <row r="67" spans="1:13" s="86" customFormat="1" ht="33.75" customHeight="1" thickBot="1" x14ac:dyDescent="0.3">
      <c r="A67" s="354" t="str">
        <f>+IF(B67="","",COUNTIF($B$9:B67,B67))</f>
        <v/>
      </c>
      <c r="B67" s="314" t="str">
        <f t="shared" si="2"/>
        <v/>
      </c>
      <c r="C67" s="195" t="str">
        <f t="shared" si="1"/>
        <v>010-271</v>
      </c>
      <c r="D67" s="369"/>
      <c r="E67" s="370"/>
      <c r="F67" s="371"/>
      <c r="G67" s="372"/>
      <c r="H67" s="370"/>
      <c r="I67" s="372"/>
      <c r="J67" s="373"/>
      <c r="K67" s="214"/>
      <c r="L67" s="374"/>
      <c r="M67" s="376"/>
    </row>
    <row r="68" spans="1:13" s="86" customFormat="1" ht="33.75" customHeight="1" thickBot="1" x14ac:dyDescent="0.3">
      <c r="A68" s="354" t="str">
        <f>+IF(B68="","",COUNTIF($B$9:B68,B68))</f>
        <v/>
      </c>
      <c r="B68" s="314" t="str">
        <f t="shared" si="2"/>
        <v/>
      </c>
      <c r="C68" s="195" t="str">
        <f t="shared" si="1"/>
        <v>010-271</v>
      </c>
      <c r="D68" s="369"/>
      <c r="E68" s="370"/>
      <c r="F68" s="371"/>
      <c r="G68" s="372"/>
      <c r="H68" s="370"/>
      <c r="I68" s="372"/>
      <c r="J68" s="373"/>
      <c r="K68" s="214"/>
      <c r="L68" s="374"/>
      <c r="M68" s="376"/>
    </row>
    <row r="69" spans="1:13" s="86" customFormat="1" ht="33.75" customHeight="1" thickBot="1" x14ac:dyDescent="0.3">
      <c r="A69" s="354" t="str">
        <f>+IF(B69="","",COUNTIF($B$9:B69,B69))</f>
        <v/>
      </c>
      <c r="B69" s="314" t="str">
        <f t="shared" si="2"/>
        <v/>
      </c>
      <c r="C69" s="195" t="str">
        <f t="shared" ref="C69:C132" si="3">IF(IF(LEFT(D69,5)="TOTAL","",IF(F69&gt;0,"010-"&amp;F69,"?"))="?",C68,IF(LEFT(D69,5)="TOTAL","",IF(F69&gt;0,"010-"&amp;F69,"?")))</f>
        <v>010-271</v>
      </c>
      <c r="D69" s="388" t="s">
        <v>38</v>
      </c>
      <c r="E69" s="377" t="s">
        <v>12</v>
      </c>
      <c r="F69" s="378">
        <v>271</v>
      </c>
      <c r="G69" s="403"/>
      <c r="H69" s="404"/>
      <c r="I69" s="380"/>
      <c r="J69" s="381"/>
      <c r="K69" s="207"/>
      <c r="L69" s="398"/>
      <c r="M69" s="402">
        <v>38193.360000000001</v>
      </c>
    </row>
    <row r="70" spans="1:13" s="86" customFormat="1" ht="33.75" customHeight="1" thickBot="1" x14ac:dyDescent="0.3">
      <c r="A70" s="354" t="str">
        <f>+IF(B70="","",COUNTIF($B$9:B70,B70))</f>
        <v/>
      </c>
      <c r="B70" s="314" t="str">
        <f t="shared" si="2"/>
        <v/>
      </c>
      <c r="C70" s="195" t="str">
        <f t="shared" si="3"/>
        <v>010-271</v>
      </c>
      <c r="D70" s="388"/>
      <c r="E70" s="377"/>
      <c r="F70" s="378"/>
      <c r="G70" s="403"/>
      <c r="H70" s="404"/>
      <c r="I70" s="380"/>
      <c r="J70" s="381"/>
      <c r="K70" s="212"/>
      <c r="L70" s="398"/>
      <c r="M70" s="402"/>
    </row>
    <row r="71" spans="1:13" s="86" customFormat="1" ht="33.75" customHeight="1" thickBot="1" x14ac:dyDescent="0.3">
      <c r="A71" s="354" t="str">
        <f>+IF(B71="","",COUNTIF($B$9:B71,B71))</f>
        <v/>
      </c>
      <c r="B71" s="314" t="str">
        <f t="shared" si="2"/>
        <v/>
      </c>
      <c r="C71" s="195" t="str">
        <f t="shared" si="3"/>
        <v>010-271</v>
      </c>
      <c r="D71" s="369" t="s">
        <v>38</v>
      </c>
      <c r="E71" s="370" t="s">
        <v>12</v>
      </c>
      <c r="F71" s="371">
        <v>271</v>
      </c>
      <c r="G71" s="372"/>
      <c r="H71" s="370"/>
      <c r="I71" s="372"/>
      <c r="J71" s="373"/>
      <c r="K71" s="206"/>
      <c r="L71" s="374"/>
      <c r="M71" s="376">
        <v>4000</v>
      </c>
    </row>
    <row r="72" spans="1:13" s="86" customFormat="1" ht="33.75" customHeight="1" thickBot="1" x14ac:dyDescent="0.3">
      <c r="A72" s="354" t="str">
        <f>+IF(B72="","",COUNTIF($B$9:B72,B72))</f>
        <v/>
      </c>
      <c r="B72" s="314" t="str">
        <f t="shared" si="2"/>
        <v/>
      </c>
      <c r="C72" s="195" t="str">
        <f t="shared" si="3"/>
        <v>010-271</v>
      </c>
      <c r="D72" s="369"/>
      <c r="E72" s="370"/>
      <c r="F72" s="371"/>
      <c r="G72" s="372"/>
      <c r="H72" s="370"/>
      <c r="I72" s="372"/>
      <c r="J72" s="373"/>
      <c r="K72" s="230"/>
      <c r="L72" s="374"/>
      <c r="M72" s="376"/>
    </row>
    <row r="73" spans="1:13" s="86" customFormat="1" ht="33.75" customHeight="1" thickBot="1" x14ac:dyDescent="0.3">
      <c r="A73" s="354" t="str">
        <f>+IF(B73="","",COUNTIF($B$9:B73,B73))</f>
        <v/>
      </c>
      <c r="B73" s="314" t="str">
        <f t="shared" si="2"/>
        <v/>
      </c>
      <c r="C73" s="195" t="str">
        <f t="shared" si="3"/>
        <v>010-271</v>
      </c>
      <c r="D73" s="369" t="s">
        <v>38</v>
      </c>
      <c r="E73" s="370" t="s">
        <v>12</v>
      </c>
      <c r="F73" s="371">
        <v>271</v>
      </c>
      <c r="G73" s="372"/>
      <c r="H73" s="370"/>
      <c r="I73" s="372"/>
      <c r="J73" s="373"/>
      <c r="K73" s="206"/>
      <c r="L73" s="374"/>
      <c r="M73" s="376">
        <v>150000</v>
      </c>
    </row>
    <row r="74" spans="1:13" s="86" customFormat="1" ht="33.75" customHeight="1" thickBot="1" x14ac:dyDescent="0.3">
      <c r="A74" s="354" t="str">
        <f>+IF(B74="","",COUNTIF($B$9:B74,B74))</f>
        <v/>
      </c>
      <c r="B74" s="314" t="str">
        <f t="shared" si="2"/>
        <v/>
      </c>
      <c r="C74" s="195" t="str">
        <f t="shared" si="3"/>
        <v>010-271</v>
      </c>
      <c r="D74" s="369"/>
      <c r="E74" s="370"/>
      <c r="F74" s="371"/>
      <c r="G74" s="372"/>
      <c r="H74" s="370"/>
      <c r="I74" s="372"/>
      <c r="J74" s="373"/>
      <c r="K74" s="215"/>
      <c r="L74" s="374"/>
      <c r="M74" s="376"/>
    </row>
    <row r="75" spans="1:13" s="86" customFormat="1" ht="33.75" customHeight="1" thickBot="1" x14ac:dyDescent="0.3">
      <c r="A75" s="354" t="str">
        <f>+IF(B75="","",COUNTIF($B$9:B75,B75))</f>
        <v/>
      </c>
      <c r="B75" s="314" t="str">
        <f t="shared" ref="B75:B138" si="4">IF(LEFT(D75,5)="TOTAL",RIGHT(D75,3),"")</f>
        <v/>
      </c>
      <c r="C75" s="195" t="str">
        <f t="shared" si="3"/>
        <v>010-271</v>
      </c>
      <c r="D75" s="369"/>
      <c r="E75" s="370"/>
      <c r="F75" s="371"/>
      <c r="G75" s="372"/>
      <c r="H75" s="370"/>
      <c r="I75" s="372"/>
      <c r="J75" s="373"/>
      <c r="K75" s="266"/>
      <c r="L75" s="374"/>
      <c r="M75" s="376"/>
    </row>
    <row r="76" spans="1:13" s="86" customFormat="1" ht="33.75" customHeight="1" thickBot="1" x14ac:dyDescent="0.3">
      <c r="A76" s="354" t="str">
        <f>+IF(B76="","",COUNTIF($B$9:B76,B76))</f>
        <v/>
      </c>
      <c r="B76" s="314" t="str">
        <f t="shared" si="4"/>
        <v/>
      </c>
      <c r="C76" s="195" t="str">
        <f t="shared" si="3"/>
        <v>010-271</v>
      </c>
      <c r="D76" s="369"/>
      <c r="E76" s="370"/>
      <c r="F76" s="371"/>
      <c r="G76" s="372"/>
      <c r="H76" s="370"/>
      <c r="I76" s="372"/>
      <c r="J76" s="373"/>
      <c r="K76" s="266"/>
      <c r="L76" s="374"/>
      <c r="M76" s="376"/>
    </row>
    <row r="77" spans="1:13" s="86" customFormat="1" ht="33.75" customHeight="1" thickBot="1" x14ac:dyDescent="0.3">
      <c r="A77" s="354" t="str">
        <f>+IF(B77="","",COUNTIF($B$9:B77,B77))</f>
        <v/>
      </c>
      <c r="B77" s="314" t="str">
        <f t="shared" si="4"/>
        <v/>
      </c>
      <c r="C77" s="195" t="str">
        <f t="shared" si="3"/>
        <v>010-271</v>
      </c>
      <c r="D77" s="369" t="s">
        <v>38</v>
      </c>
      <c r="E77" s="370" t="s">
        <v>12</v>
      </c>
      <c r="F77" s="371">
        <v>271</v>
      </c>
      <c r="G77" s="372"/>
      <c r="H77" s="370"/>
      <c r="I77" s="372"/>
      <c r="J77" s="373"/>
      <c r="K77" s="206"/>
      <c r="L77" s="374"/>
      <c r="M77" s="376">
        <v>29000</v>
      </c>
    </row>
    <row r="78" spans="1:13" s="86" customFormat="1" ht="33.75" customHeight="1" thickBot="1" x14ac:dyDescent="0.3">
      <c r="A78" s="354" t="str">
        <f>+IF(B78="","",COUNTIF($B$9:B78,B78))</f>
        <v/>
      </c>
      <c r="B78" s="314" t="str">
        <f t="shared" si="4"/>
        <v/>
      </c>
      <c r="C78" s="195" t="str">
        <f t="shared" si="3"/>
        <v>010-271</v>
      </c>
      <c r="D78" s="369"/>
      <c r="E78" s="370"/>
      <c r="F78" s="371"/>
      <c r="G78" s="372"/>
      <c r="H78" s="370"/>
      <c r="I78" s="372"/>
      <c r="J78" s="373"/>
      <c r="K78" s="214"/>
      <c r="L78" s="374"/>
      <c r="M78" s="376"/>
    </row>
    <row r="79" spans="1:13" s="86" customFormat="1" ht="33.75" customHeight="1" thickBot="1" x14ac:dyDescent="0.3">
      <c r="A79" s="354" t="str">
        <f>+IF(B79="","",COUNTIF($B$9:B79,B79))</f>
        <v/>
      </c>
      <c r="B79" s="314" t="str">
        <f t="shared" si="4"/>
        <v/>
      </c>
      <c r="C79" s="195" t="str">
        <f t="shared" si="3"/>
        <v>010-271</v>
      </c>
      <c r="D79" s="369"/>
      <c r="E79" s="370"/>
      <c r="F79" s="371"/>
      <c r="G79" s="372"/>
      <c r="H79" s="370"/>
      <c r="I79" s="372"/>
      <c r="J79" s="373"/>
      <c r="K79" s="240"/>
      <c r="L79" s="374"/>
      <c r="M79" s="376"/>
    </row>
    <row r="80" spans="1:13" s="86" customFormat="1" ht="33.75" customHeight="1" x14ac:dyDescent="0.25">
      <c r="A80" s="354" t="str">
        <f>+IF(B80="","",COUNTIF($B$9:B80,B80))</f>
        <v/>
      </c>
      <c r="B80" s="314" t="str">
        <f t="shared" si="4"/>
        <v/>
      </c>
      <c r="C80" s="195" t="str">
        <f t="shared" si="3"/>
        <v>010-271</v>
      </c>
      <c r="D80" s="408" t="s">
        <v>38</v>
      </c>
      <c r="E80" s="377" t="s">
        <v>12</v>
      </c>
      <c r="F80" s="378">
        <v>271</v>
      </c>
      <c r="G80" s="379"/>
      <c r="H80" s="377"/>
      <c r="I80" s="379"/>
      <c r="J80" s="375"/>
      <c r="K80" s="239"/>
      <c r="L80" s="382"/>
      <c r="M80" s="405">
        <v>-20000</v>
      </c>
    </row>
    <row r="81" spans="1:13" s="86" customFormat="1" ht="33.75" customHeight="1" x14ac:dyDescent="0.25">
      <c r="A81" s="354" t="str">
        <f>+IF(B81="","",COUNTIF($B$9:B81,B81))</f>
        <v/>
      </c>
      <c r="B81" s="314" t="str">
        <f t="shared" si="4"/>
        <v/>
      </c>
      <c r="C81" s="195" t="str">
        <f t="shared" si="3"/>
        <v>010-271</v>
      </c>
      <c r="D81" s="409"/>
      <c r="E81" s="385"/>
      <c r="F81" s="386"/>
      <c r="G81" s="380"/>
      <c r="H81" s="385"/>
      <c r="I81" s="380"/>
      <c r="J81" s="381"/>
      <c r="K81" s="212"/>
      <c r="L81" s="398"/>
      <c r="M81" s="406"/>
    </row>
    <row r="82" spans="1:13" s="86" customFormat="1" ht="33.75" customHeight="1" thickBot="1" x14ac:dyDescent="0.3">
      <c r="A82" s="354" t="str">
        <f>+IF(B82="","",COUNTIF($B$9:B82,B82))</f>
        <v/>
      </c>
      <c r="B82" s="314" t="str">
        <f t="shared" si="4"/>
        <v/>
      </c>
      <c r="C82" s="195" t="str">
        <f t="shared" si="3"/>
        <v>010-271</v>
      </c>
      <c r="D82" s="410"/>
      <c r="E82" s="387"/>
      <c r="F82" s="391"/>
      <c r="G82" s="397"/>
      <c r="H82" s="387"/>
      <c r="I82" s="397"/>
      <c r="J82" s="394"/>
      <c r="K82" s="214"/>
      <c r="L82" s="395"/>
      <c r="M82" s="407"/>
    </row>
    <row r="83" spans="1:13" s="91" customFormat="1" ht="39" customHeight="1" thickBot="1" x14ac:dyDescent="0.3">
      <c r="A83" s="354">
        <f>+IF(B83="","",COUNTIF($B$9:B83,B83))</f>
        <v>1</v>
      </c>
      <c r="B83" s="314" t="str">
        <f t="shared" si="4"/>
        <v>271</v>
      </c>
      <c r="C83" s="195" t="str">
        <f t="shared" si="3"/>
        <v/>
      </c>
      <c r="D83" s="87" t="s">
        <v>45</v>
      </c>
      <c r="E83" s="93"/>
      <c r="F83" s="88"/>
      <c r="G83" s="89"/>
      <c r="H83" s="89"/>
      <c r="I83" s="110" t="s">
        <v>46</v>
      </c>
      <c r="J83" s="210">
        <f>M83</f>
        <v>256893.36</v>
      </c>
      <c r="K83" s="109"/>
      <c r="L83" s="96"/>
      <c r="M83" s="267">
        <f>SUM(M63:M82)</f>
        <v>256893.36</v>
      </c>
    </row>
    <row r="84" spans="1:13" s="85" customFormat="1" ht="36" customHeight="1" thickBot="1" x14ac:dyDescent="0.3">
      <c r="A84" s="354" t="str">
        <f>+IF(B84="","",COUNTIF($B$9:B84,B84))</f>
        <v/>
      </c>
      <c r="B84" s="314" t="str">
        <f t="shared" si="4"/>
        <v/>
      </c>
      <c r="C84" s="195" t="str">
        <f t="shared" si="3"/>
        <v/>
      </c>
      <c r="D84" s="114" t="s">
        <v>47</v>
      </c>
      <c r="E84" s="115"/>
      <c r="F84" s="115"/>
      <c r="G84" s="116"/>
      <c r="H84" s="116"/>
      <c r="I84" s="117" t="s">
        <v>36</v>
      </c>
      <c r="J84" s="241">
        <f>J109+J111+J114+J139+J141+J143+J176+J232+J207</f>
        <v>22062968.039999999</v>
      </c>
      <c r="K84" s="118"/>
      <c r="L84" s="119" t="s">
        <v>37</v>
      </c>
      <c r="M84" s="241">
        <f>M109+M143+M176+M207+M111+M114+M139+M141+M232</f>
        <v>32696968.040000003</v>
      </c>
    </row>
    <row r="85" spans="1:13" s="86" customFormat="1" ht="33.75" customHeight="1" thickBot="1" x14ac:dyDescent="0.3">
      <c r="A85" s="354" t="str">
        <f>+IF(B85="","",COUNTIF($B$9:B85,B85))</f>
        <v/>
      </c>
      <c r="B85" s="314" t="str">
        <f t="shared" si="4"/>
        <v/>
      </c>
      <c r="C85" s="195" t="str">
        <f t="shared" si="3"/>
        <v>010-311</v>
      </c>
      <c r="D85" s="393" t="s">
        <v>38</v>
      </c>
      <c r="E85" s="370" t="s">
        <v>15</v>
      </c>
      <c r="F85" s="371">
        <v>311</v>
      </c>
      <c r="G85" s="372"/>
      <c r="H85" s="370"/>
      <c r="I85" s="372"/>
      <c r="J85" s="373"/>
      <c r="K85" s="206"/>
      <c r="L85" s="374"/>
      <c r="M85" s="412">
        <v>25000000</v>
      </c>
    </row>
    <row r="86" spans="1:13" s="103" customFormat="1" ht="33.75" customHeight="1" thickBot="1" x14ac:dyDescent="0.3">
      <c r="A86" s="354" t="str">
        <f>+IF(B86="","",COUNTIF($B$9:B86,B86))</f>
        <v/>
      </c>
      <c r="B86" s="314" t="str">
        <f t="shared" si="4"/>
        <v/>
      </c>
      <c r="C86" s="195" t="str">
        <f t="shared" si="3"/>
        <v>010-311</v>
      </c>
      <c r="D86" s="393"/>
      <c r="E86" s="370"/>
      <c r="F86" s="371"/>
      <c r="G86" s="372"/>
      <c r="H86" s="370"/>
      <c r="I86" s="372"/>
      <c r="J86" s="373"/>
      <c r="K86" s="257"/>
      <c r="L86" s="374"/>
      <c r="M86" s="412"/>
    </row>
    <row r="87" spans="1:13" s="86" customFormat="1" ht="33.75" customHeight="1" thickBot="1" x14ac:dyDescent="0.3">
      <c r="A87" s="354" t="str">
        <f>+IF(B87="","",COUNTIF($B$9:B87,B87))</f>
        <v/>
      </c>
      <c r="B87" s="314" t="str">
        <f t="shared" si="4"/>
        <v/>
      </c>
      <c r="C87" s="195" t="str">
        <f t="shared" si="3"/>
        <v>010-311</v>
      </c>
      <c r="D87" s="393"/>
      <c r="E87" s="370"/>
      <c r="F87" s="371"/>
      <c r="G87" s="372"/>
      <c r="H87" s="370"/>
      <c r="I87" s="372"/>
      <c r="J87" s="373"/>
      <c r="K87" s="196"/>
      <c r="L87" s="374"/>
      <c r="M87" s="412"/>
    </row>
    <row r="88" spans="1:13" s="103" customFormat="1" ht="33.75" customHeight="1" thickBot="1" x14ac:dyDescent="0.3">
      <c r="A88" s="354" t="str">
        <f>+IF(B88="","",COUNTIF($B$9:B88,B88))</f>
        <v/>
      </c>
      <c r="B88" s="314" t="str">
        <f t="shared" si="4"/>
        <v/>
      </c>
      <c r="C88" s="195" t="str">
        <f t="shared" si="3"/>
        <v>010-311</v>
      </c>
      <c r="D88" s="393"/>
      <c r="E88" s="370"/>
      <c r="F88" s="371"/>
      <c r="G88" s="372"/>
      <c r="H88" s="370"/>
      <c r="I88" s="372"/>
      <c r="J88" s="373"/>
      <c r="K88" s="257"/>
      <c r="L88" s="374"/>
      <c r="M88" s="412"/>
    </row>
    <row r="89" spans="1:13" s="86" customFormat="1" ht="33.75" customHeight="1" thickBot="1" x14ac:dyDescent="0.3">
      <c r="A89" s="354" t="str">
        <f>+IF(B89="","",COUNTIF($B$9:B89,B89))</f>
        <v/>
      </c>
      <c r="B89" s="314" t="str">
        <f t="shared" si="4"/>
        <v/>
      </c>
      <c r="C89" s="195" t="str">
        <f t="shared" si="3"/>
        <v>010-311</v>
      </c>
      <c r="D89" s="393"/>
      <c r="E89" s="370"/>
      <c r="F89" s="371"/>
      <c r="G89" s="372"/>
      <c r="H89" s="370"/>
      <c r="I89" s="372"/>
      <c r="J89" s="373"/>
      <c r="K89" s="196"/>
      <c r="L89" s="374"/>
      <c r="M89" s="412"/>
    </row>
    <row r="90" spans="1:13" s="86" customFormat="1" ht="33.75" customHeight="1" thickBot="1" x14ac:dyDescent="0.3">
      <c r="A90" s="354" t="str">
        <f>+IF(B90="","",COUNTIF($B$9:B90,B90))</f>
        <v/>
      </c>
      <c r="B90" s="314" t="str">
        <f t="shared" si="4"/>
        <v/>
      </c>
      <c r="C90" s="195" t="str">
        <f t="shared" si="3"/>
        <v>010-311</v>
      </c>
      <c r="D90" s="393"/>
      <c r="E90" s="370"/>
      <c r="F90" s="371"/>
      <c r="G90" s="372"/>
      <c r="H90" s="370"/>
      <c r="I90" s="372"/>
      <c r="J90" s="373"/>
      <c r="K90" s="230"/>
      <c r="L90" s="374"/>
      <c r="M90" s="412"/>
    </row>
    <row r="91" spans="1:13" s="86" customFormat="1" ht="33.75" customHeight="1" thickBot="1" x14ac:dyDescent="0.3">
      <c r="A91" s="354" t="str">
        <f>+IF(B91="","",COUNTIF($B$9:B91,B91))</f>
        <v/>
      </c>
      <c r="B91" s="314" t="str">
        <f t="shared" si="4"/>
        <v/>
      </c>
      <c r="C91" s="195" t="str">
        <f t="shared" si="3"/>
        <v>010-311</v>
      </c>
      <c r="D91" s="393"/>
      <c r="E91" s="370"/>
      <c r="F91" s="371"/>
      <c r="G91" s="372"/>
      <c r="H91" s="370"/>
      <c r="I91" s="372"/>
      <c r="J91" s="373"/>
      <c r="K91" s="230"/>
      <c r="L91" s="374"/>
      <c r="M91" s="412"/>
    </row>
    <row r="92" spans="1:13" s="86" customFormat="1" ht="33.75" customHeight="1" thickBot="1" x14ac:dyDescent="0.3">
      <c r="A92" s="354" t="str">
        <f>+IF(B92="","",COUNTIF($B$9:B92,B92))</f>
        <v/>
      </c>
      <c r="B92" s="314" t="str">
        <f t="shared" si="4"/>
        <v/>
      </c>
      <c r="C92" s="195" t="str">
        <f t="shared" si="3"/>
        <v>010-311</v>
      </c>
      <c r="D92" s="393"/>
      <c r="E92" s="370"/>
      <c r="F92" s="371"/>
      <c r="G92" s="372"/>
      <c r="H92" s="370"/>
      <c r="I92" s="372"/>
      <c r="J92" s="373"/>
      <c r="K92" s="230"/>
      <c r="L92" s="374"/>
      <c r="M92" s="412"/>
    </row>
    <row r="93" spans="1:13" s="103" customFormat="1" ht="33.75" customHeight="1" thickBot="1" x14ac:dyDescent="0.3">
      <c r="A93" s="354" t="str">
        <f>+IF(B93="","",COUNTIF($B$9:B93,B93))</f>
        <v/>
      </c>
      <c r="B93" s="314" t="str">
        <f t="shared" si="4"/>
        <v/>
      </c>
      <c r="C93" s="195" t="str">
        <f t="shared" si="3"/>
        <v>010-311</v>
      </c>
      <c r="D93" s="393"/>
      <c r="E93" s="370"/>
      <c r="F93" s="371"/>
      <c r="G93" s="372"/>
      <c r="H93" s="370"/>
      <c r="I93" s="372"/>
      <c r="J93" s="373"/>
      <c r="K93" s="268"/>
      <c r="L93" s="374"/>
      <c r="M93" s="412"/>
    </row>
    <row r="94" spans="1:13" s="86" customFormat="1" ht="33.75" customHeight="1" thickBot="1" x14ac:dyDescent="0.3">
      <c r="A94" s="354" t="str">
        <f>+IF(B94="","",COUNTIF($B$9:B94,B94))</f>
        <v/>
      </c>
      <c r="B94" s="314" t="str">
        <f t="shared" si="4"/>
        <v/>
      </c>
      <c r="C94" s="195" t="str">
        <f t="shared" si="3"/>
        <v>010-311</v>
      </c>
      <c r="D94" s="393"/>
      <c r="E94" s="370"/>
      <c r="F94" s="371"/>
      <c r="G94" s="372"/>
      <c r="H94" s="370"/>
      <c r="I94" s="372"/>
      <c r="J94" s="373"/>
      <c r="K94" s="230"/>
      <c r="L94" s="374"/>
      <c r="M94" s="412"/>
    </row>
    <row r="95" spans="1:13" s="86" customFormat="1" ht="33.75" customHeight="1" thickBot="1" x14ac:dyDescent="0.3">
      <c r="A95" s="354" t="str">
        <f>+IF(B95="","",COUNTIF($B$9:B95,B95))</f>
        <v/>
      </c>
      <c r="B95" s="314" t="str">
        <f t="shared" si="4"/>
        <v/>
      </c>
      <c r="C95" s="195" t="str">
        <f t="shared" si="3"/>
        <v>010-311</v>
      </c>
      <c r="D95" s="393"/>
      <c r="E95" s="370"/>
      <c r="F95" s="371"/>
      <c r="G95" s="372"/>
      <c r="H95" s="370"/>
      <c r="I95" s="372"/>
      <c r="J95" s="373"/>
      <c r="K95" s="230"/>
      <c r="L95" s="374"/>
      <c r="M95" s="412"/>
    </row>
    <row r="96" spans="1:13" s="86" customFormat="1" ht="33.75" customHeight="1" thickBot="1" x14ac:dyDescent="0.3">
      <c r="A96" s="354" t="str">
        <f>+IF(B96="","",COUNTIF($B$9:B96,B96))</f>
        <v/>
      </c>
      <c r="B96" s="314" t="str">
        <f t="shared" si="4"/>
        <v/>
      </c>
      <c r="C96" s="195" t="str">
        <f t="shared" si="3"/>
        <v>010-311</v>
      </c>
      <c r="D96" s="393"/>
      <c r="E96" s="370"/>
      <c r="F96" s="371"/>
      <c r="G96" s="372"/>
      <c r="H96" s="370"/>
      <c r="I96" s="372"/>
      <c r="J96" s="373"/>
      <c r="K96" s="230"/>
      <c r="L96" s="374"/>
      <c r="M96" s="412"/>
    </row>
    <row r="97" spans="1:13" s="86" customFormat="1" ht="33.75" customHeight="1" thickBot="1" x14ac:dyDescent="0.3">
      <c r="A97" s="354" t="str">
        <f>+IF(B97="","",COUNTIF($B$9:B97,B97))</f>
        <v/>
      </c>
      <c r="B97" s="314" t="str">
        <f t="shared" si="4"/>
        <v/>
      </c>
      <c r="C97" s="195" t="str">
        <f t="shared" si="3"/>
        <v>010-311</v>
      </c>
      <c r="D97" s="393"/>
      <c r="E97" s="370"/>
      <c r="F97" s="371"/>
      <c r="G97" s="372"/>
      <c r="H97" s="370"/>
      <c r="I97" s="372"/>
      <c r="J97" s="373"/>
      <c r="K97" s="200"/>
      <c r="L97" s="374"/>
      <c r="M97" s="412"/>
    </row>
    <row r="98" spans="1:13" s="86" customFormat="1" ht="33.75" customHeight="1" thickBot="1" x14ac:dyDescent="0.3">
      <c r="A98" s="354" t="str">
        <f>+IF(B98="","",COUNTIF($B$9:B98,B98))</f>
        <v/>
      </c>
      <c r="B98" s="314" t="str">
        <f t="shared" si="4"/>
        <v/>
      </c>
      <c r="C98" s="195" t="str">
        <f t="shared" si="3"/>
        <v>010-311</v>
      </c>
      <c r="D98" s="393"/>
      <c r="E98" s="370"/>
      <c r="F98" s="371"/>
      <c r="G98" s="372"/>
      <c r="H98" s="370"/>
      <c r="I98" s="372"/>
      <c r="J98" s="373"/>
      <c r="K98" s="200"/>
      <c r="L98" s="374"/>
      <c r="M98" s="412"/>
    </row>
    <row r="99" spans="1:13" s="86" customFormat="1" ht="33.75" customHeight="1" thickBot="1" x14ac:dyDescent="0.3">
      <c r="A99" s="354" t="str">
        <f>+IF(B99="","",COUNTIF($B$9:B99,B99))</f>
        <v/>
      </c>
      <c r="B99" s="314" t="str">
        <f t="shared" si="4"/>
        <v/>
      </c>
      <c r="C99" s="195" t="str">
        <f t="shared" si="3"/>
        <v>010-311</v>
      </c>
      <c r="D99" s="393"/>
      <c r="E99" s="370"/>
      <c r="F99" s="371"/>
      <c r="G99" s="372"/>
      <c r="H99" s="370"/>
      <c r="I99" s="372"/>
      <c r="J99" s="373"/>
      <c r="K99" s="200"/>
      <c r="L99" s="374"/>
      <c r="M99" s="412"/>
    </row>
    <row r="100" spans="1:13" s="86" customFormat="1" ht="33.75" customHeight="1" thickBot="1" x14ac:dyDescent="0.3">
      <c r="A100" s="354" t="str">
        <f>+IF(B100="","",COUNTIF($B$9:B100,B100))</f>
        <v/>
      </c>
      <c r="B100" s="314" t="str">
        <f t="shared" si="4"/>
        <v/>
      </c>
      <c r="C100" s="195" t="str">
        <f t="shared" si="3"/>
        <v>010-311</v>
      </c>
      <c r="D100" s="393"/>
      <c r="E100" s="370"/>
      <c r="F100" s="371"/>
      <c r="G100" s="372"/>
      <c r="H100" s="370"/>
      <c r="I100" s="372"/>
      <c r="J100" s="373"/>
      <c r="K100" s="269"/>
      <c r="L100" s="374"/>
      <c r="M100" s="412"/>
    </row>
    <row r="101" spans="1:13" s="86" customFormat="1" ht="33.75" customHeight="1" thickBot="1" x14ac:dyDescent="0.3">
      <c r="A101" s="354" t="str">
        <f>+IF(B101="","",COUNTIF($B$9:B101,B101))</f>
        <v/>
      </c>
      <c r="B101" s="314" t="str">
        <f t="shared" si="4"/>
        <v/>
      </c>
      <c r="C101" s="195" t="str">
        <f t="shared" si="3"/>
        <v>010-311</v>
      </c>
      <c r="D101" s="393"/>
      <c r="E101" s="370"/>
      <c r="F101" s="371"/>
      <c r="G101" s="372"/>
      <c r="H101" s="370"/>
      <c r="I101" s="372"/>
      <c r="J101" s="373"/>
      <c r="K101" s="269"/>
      <c r="L101" s="374"/>
      <c r="M101" s="412"/>
    </row>
    <row r="102" spans="1:13" s="86" customFormat="1" ht="33.75" customHeight="1" thickBot="1" x14ac:dyDescent="0.3">
      <c r="A102" s="354" t="str">
        <f>+IF(B102="","",COUNTIF($B$9:B102,B102))</f>
        <v/>
      </c>
      <c r="B102" s="314" t="str">
        <f t="shared" si="4"/>
        <v/>
      </c>
      <c r="C102" s="195" t="str">
        <f t="shared" si="3"/>
        <v>010-311</v>
      </c>
      <c r="D102" s="393"/>
      <c r="E102" s="370"/>
      <c r="F102" s="371"/>
      <c r="G102" s="372"/>
      <c r="H102" s="370"/>
      <c r="I102" s="372"/>
      <c r="J102" s="373"/>
      <c r="K102" s="258"/>
      <c r="L102" s="374"/>
      <c r="M102" s="412"/>
    </row>
    <row r="103" spans="1:13" s="86" customFormat="1" ht="35.25" customHeight="1" thickBot="1" x14ac:dyDescent="0.3">
      <c r="A103" s="354" t="str">
        <f>+IF(B103="","",COUNTIF($B$9:B103,B103))</f>
        <v/>
      </c>
      <c r="B103" s="314" t="str">
        <f t="shared" si="4"/>
        <v/>
      </c>
      <c r="C103" s="195" t="str">
        <f t="shared" si="3"/>
        <v>010-311</v>
      </c>
      <c r="D103" s="393"/>
      <c r="E103" s="370"/>
      <c r="F103" s="371"/>
      <c r="G103" s="372"/>
      <c r="H103" s="370"/>
      <c r="I103" s="372"/>
      <c r="J103" s="373"/>
      <c r="K103" s="258"/>
      <c r="L103" s="374"/>
      <c r="M103" s="412"/>
    </row>
    <row r="104" spans="1:13" s="86" customFormat="1" ht="35.25" customHeight="1" thickBot="1" x14ac:dyDescent="0.3">
      <c r="A104" s="354" t="str">
        <f>+IF(B104="","",COUNTIF($B$9:B104,B104))</f>
        <v/>
      </c>
      <c r="B104" s="314" t="str">
        <f t="shared" si="4"/>
        <v/>
      </c>
      <c r="C104" s="195" t="str">
        <f t="shared" si="3"/>
        <v>010-311</v>
      </c>
      <c r="D104" s="393"/>
      <c r="E104" s="370"/>
      <c r="F104" s="371"/>
      <c r="G104" s="372"/>
      <c r="H104" s="370"/>
      <c r="I104" s="372"/>
      <c r="J104" s="373"/>
      <c r="K104" s="258"/>
      <c r="L104" s="374"/>
      <c r="M104" s="412"/>
    </row>
    <row r="105" spans="1:13" s="86" customFormat="1" ht="35.25" customHeight="1" thickBot="1" x14ac:dyDescent="0.3">
      <c r="A105" s="354" t="str">
        <f>+IF(B105="","",COUNTIF($B$9:B105,B105))</f>
        <v/>
      </c>
      <c r="B105" s="314" t="str">
        <f t="shared" si="4"/>
        <v/>
      </c>
      <c r="C105" s="195" t="str">
        <f t="shared" si="3"/>
        <v>010-311</v>
      </c>
      <c r="D105" s="393"/>
      <c r="E105" s="370"/>
      <c r="F105" s="371"/>
      <c r="G105" s="372"/>
      <c r="H105" s="370"/>
      <c r="I105" s="372"/>
      <c r="J105" s="373"/>
      <c r="K105" s="258"/>
      <c r="L105" s="374"/>
      <c r="M105" s="412"/>
    </row>
    <row r="106" spans="1:13" s="86" customFormat="1" ht="35.25" customHeight="1" thickBot="1" x14ac:dyDescent="0.3">
      <c r="A106" s="354" t="str">
        <f>+IF(B106="","",COUNTIF($B$9:B106,B106))</f>
        <v/>
      </c>
      <c r="B106" s="314" t="str">
        <f t="shared" si="4"/>
        <v/>
      </c>
      <c r="C106" s="195" t="str">
        <f t="shared" si="3"/>
        <v>010-311</v>
      </c>
      <c r="D106" s="393"/>
      <c r="E106" s="370"/>
      <c r="F106" s="371"/>
      <c r="G106" s="372"/>
      <c r="H106" s="370"/>
      <c r="I106" s="372"/>
      <c r="J106" s="373"/>
      <c r="K106" s="258"/>
      <c r="L106" s="374"/>
      <c r="M106" s="412"/>
    </row>
    <row r="107" spans="1:13" s="86" customFormat="1" ht="35.25" customHeight="1" thickBot="1" x14ac:dyDescent="0.3">
      <c r="A107" s="354" t="str">
        <f>+IF(B107="","",COUNTIF($B$9:B107,B107))</f>
        <v/>
      </c>
      <c r="B107" s="314" t="str">
        <f t="shared" si="4"/>
        <v/>
      </c>
      <c r="C107" s="195" t="str">
        <f t="shared" si="3"/>
        <v>010-311</v>
      </c>
      <c r="D107" s="393"/>
      <c r="E107" s="370"/>
      <c r="F107" s="371"/>
      <c r="G107" s="372"/>
      <c r="H107" s="370"/>
      <c r="I107" s="372"/>
      <c r="J107" s="373"/>
      <c r="K107" s="258"/>
      <c r="L107" s="374"/>
      <c r="M107" s="412"/>
    </row>
    <row r="108" spans="1:13" s="86" customFormat="1" ht="33.75" customHeight="1" thickBot="1" x14ac:dyDescent="0.3">
      <c r="A108" s="354" t="str">
        <f>+IF(B108="","",COUNTIF($B$9:B108,B108))</f>
        <v/>
      </c>
      <c r="B108" s="314" t="str">
        <f t="shared" si="4"/>
        <v/>
      </c>
      <c r="C108" s="195" t="str">
        <f t="shared" si="3"/>
        <v>010-311</v>
      </c>
      <c r="D108" s="139" t="s">
        <v>38</v>
      </c>
      <c r="E108" s="140" t="s">
        <v>15</v>
      </c>
      <c r="F108" s="141">
        <v>311</v>
      </c>
      <c r="G108" s="137"/>
      <c r="H108" s="138"/>
      <c r="I108" s="142"/>
      <c r="J108" s="153"/>
      <c r="K108" s="206"/>
      <c r="L108" s="270"/>
      <c r="M108" s="271">
        <v>5811000</v>
      </c>
    </row>
    <row r="109" spans="1:13" s="91" customFormat="1" ht="39" customHeight="1" thickBot="1" x14ac:dyDescent="0.3">
      <c r="A109" s="354">
        <f>+IF(B109="","",COUNTIF($B$9:B109,B109))</f>
        <v>1</v>
      </c>
      <c r="B109" s="314" t="str">
        <f t="shared" si="4"/>
        <v>311</v>
      </c>
      <c r="C109" s="195" t="str">
        <f t="shared" si="3"/>
        <v/>
      </c>
      <c r="D109" s="87" t="s">
        <v>48</v>
      </c>
      <c r="E109" s="93"/>
      <c r="F109" s="88"/>
      <c r="G109" s="89"/>
      <c r="H109" s="94"/>
      <c r="I109" s="110" t="s">
        <v>49</v>
      </c>
      <c r="J109" s="210">
        <f>M109</f>
        <v>30811000</v>
      </c>
      <c r="K109" s="95"/>
      <c r="L109" s="96"/>
      <c r="M109" s="205">
        <f>M85+M108</f>
        <v>30811000</v>
      </c>
    </row>
    <row r="110" spans="1:13" s="86" customFormat="1" ht="33.75" customHeight="1" thickBot="1" x14ac:dyDescent="0.3">
      <c r="A110" s="354" t="str">
        <f>+IF(B110="","",COUNTIF($B$9:B110,B110))</f>
        <v/>
      </c>
      <c r="B110" s="314" t="str">
        <f t="shared" si="4"/>
        <v/>
      </c>
      <c r="C110" s="195" t="str">
        <f t="shared" si="3"/>
        <v>010-311</v>
      </c>
      <c r="D110" s="139" t="s">
        <v>38</v>
      </c>
      <c r="E110" s="140" t="s">
        <v>15</v>
      </c>
      <c r="F110" s="141">
        <v>311</v>
      </c>
      <c r="G110" s="137"/>
      <c r="H110" s="138"/>
      <c r="I110" s="142"/>
      <c r="J110" s="153"/>
      <c r="K110" s="206"/>
      <c r="L110" s="270"/>
      <c r="M110" s="271">
        <v>-5000000</v>
      </c>
    </row>
    <row r="111" spans="1:13" s="91" customFormat="1" ht="65.25" customHeight="1" thickBot="1" x14ac:dyDescent="0.3">
      <c r="A111" s="354">
        <f>+IF(B111="","",COUNTIF($B$9:B111,B111))</f>
        <v>2</v>
      </c>
      <c r="B111" s="314" t="str">
        <f t="shared" si="4"/>
        <v>311</v>
      </c>
      <c r="C111" s="195" t="str">
        <f t="shared" si="3"/>
        <v/>
      </c>
      <c r="D111" s="87" t="s">
        <v>48</v>
      </c>
      <c r="E111" s="93"/>
      <c r="F111" s="88"/>
      <c r="G111" s="89"/>
      <c r="H111" s="94"/>
      <c r="I111" s="110" t="s">
        <v>50</v>
      </c>
      <c r="J111" s="210">
        <v>-15084000</v>
      </c>
      <c r="K111" s="95"/>
      <c r="L111" s="96" t="s">
        <v>51</v>
      </c>
      <c r="M111" s="205">
        <f>M110</f>
        <v>-5000000</v>
      </c>
    </row>
    <row r="112" spans="1:13" s="86" customFormat="1" ht="33.75" customHeight="1" x14ac:dyDescent="0.25">
      <c r="A112" s="354" t="str">
        <f>+IF(B112="","",COUNTIF($B$9:B112,B112))</f>
        <v/>
      </c>
      <c r="B112" s="314" t="str">
        <f t="shared" si="4"/>
        <v/>
      </c>
      <c r="C112" s="195" t="str">
        <f t="shared" si="3"/>
        <v>010-311</v>
      </c>
      <c r="D112" s="384" t="s">
        <v>38</v>
      </c>
      <c r="E112" s="385" t="s">
        <v>15</v>
      </c>
      <c r="F112" s="386">
        <v>311</v>
      </c>
      <c r="G112" s="380"/>
      <c r="H112" s="385"/>
      <c r="I112" s="380"/>
      <c r="J112" s="381"/>
      <c r="K112" s="196"/>
      <c r="L112" s="411"/>
      <c r="M112" s="402">
        <v>-602211.99</v>
      </c>
    </row>
    <row r="113" spans="1:23" s="86" customFormat="1" ht="33.75" customHeight="1" thickBot="1" x14ac:dyDescent="0.3">
      <c r="A113" s="354" t="str">
        <f>+IF(B113="","",COUNTIF($B$9:B113,B113))</f>
        <v/>
      </c>
      <c r="B113" s="314" t="str">
        <f t="shared" si="4"/>
        <v/>
      </c>
      <c r="C113" s="195" t="str">
        <f t="shared" si="3"/>
        <v>010-311</v>
      </c>
      <c r="D113" s="384"/>
      <c r="E113" s="385"/>
      <c r="F113" s="386"/>
      <c r="G113" s="380"/>
      <c r="H113" s="385"/>
      <c r="I113" s="380"/>
      <c r="J113" s="381"/>
      <c r="K113" s="196"/>
      <c r="L113" s="411"/>
      <c r="M113" s="402"/>
    </row>
    <row r="114" spans="1:23" s="91" customFormat="1" ht="39.75" customHeight="1" thickBot="1" x14ac:dyDescent="0.3">
      <c r="A114" s="354">
        <f>+IF(B114="","",COUNTIF($B$9:B114,B114))</f>
        <v>3</v>
      </c>
      <c r="B114" s="314" t="str">
        <f t="shared" si="4"/>
        <v>311</v>
      </c>
      <c r="C114" s="195" t="str">
        <f t="shared" si="3"/>
        <v/>
      </c>
      <c r="D114" s="124" t="s">
        <v>48</v>
      </c>
      <c r="E114" s="125"/>
      <c r="F114" s="126"/>
      <c r="G114" s="127"/>
      <c r="H114" s="128"/>
      <c r="I114" s="129" t="s">
        <v>52</v>
      </c>
      <c r="J114" s="218">
        <f>M114</f>
        <v>-602211.99</v>
      </c>
      <c r="K114" s="108"/>
      <c r="L114" s="130"/>
      <c r="M114" s="219">
        <f>M112</f>
        <v>-602211.99</v>
      </c>
    </row>
    <row r="115" spans="1:23" s="86" customFormat="1" ht="33.75" customHeight="1" thickBot="1" x14ac:dyDescent="0.3">
      <c r="A115" s="354" t="str">
        <f>+IF(B115="","",COUNTIF($B$9:B115,B115))</f>
        <v/>
      </c>
      <c r="B115" s="314" t="str">
        <f t="shared" si="4"/>
        <v/>
      </c>
      <c r="C115" s="195" t="str">
        <f t="shared" si="3"/>
        <v>010-311</v>
      </c>
      <c r="D115" s="369" t="s">
        <v>38</v>
      </c>
      <c r="E115" s="370" t="s">
        <v>15</v>
      </c>
      <c r="F115" s="371">
        <v>311</v>
      </c>
      <c r="G115" s="372"/>
      <c r="H115" s="370"/>
      <c r="I115" s="372"/>
      <c r="J115" s="373"/>
      <c r="K115" s="206"/>
      <c r="L115" s="413"/>
      <c r="M115" s="376">
        <v>158000</v>
      </c>
    </row>
    <row r="116" spans="1:23" s="86" customFormat="1" ht="33.75" customHeight="1" thickBot="1" x14ac:dyDescent="0.3">
      <c r="A116" s="354" t="str">
        <f>+IF(B116="","",COUNTIF($B$9:B116,B116))</f>
        <v/>
      </c>
      <c r="B116" s="314" t="str">
        <f t="shared" si="4"/>
        <v/>
      </c>
      <c r="C116" s="195" t="str">
        <f t="shared" si="3"/>
        <v>010-311</v>
      </c>
      <c r="D116" s="369"/>
      <c r="E116" s="370"/>
      <c r="F116" s="371"/>
      <c r="G116" s="372"/>
      <c r="H116" s="370"/>
      <c r="I116" s="372"/>
      <c r="J116" s="373"/>
      <c r="K116" s="196"/>
      <c r="L116" s="413"/>
      <c r="M116" s="376"/>
    </row>
    <row r="117" spans="1:23" s="86" customFormat="1" ht="33.75" customHeight="1" thickBot="1" x14ac:dyDescent="0.3">
      <c r="A117" s="354" t="str">
        <f>+IF(B117="","",COUNTIF($B$9:B117,B117))</f>
        <v/>
      </c>
      <c r="B117" s="314" t="str">
        <f t="shared" si="4"/>
        <v/>
      </c>
      <c r="C117" s="195" t="str">
        <f t="shared" si="3"/>
        <v>010-311</v>
      </c>
      <c r="D117" s="369"/>
      <c r="E117" s="370"/>
      <c r="F117" s="371"/>
      <c r="G117" s="372"/>
      <c r="H117" s="370"/>
      <c r="I117" s="372"/>
      <c r="J117" s="373"/>
      <c r="K117" s="196"/>
      <c r="L117" s="413"/>
      <c r="M117" s="376"/>
    </row>
    <row r="118" spans="1:23" s="86" customFormat="1" ht="33.75" customHeight="1" thickBot="1" x14ac:dyDescent="0.3">
      <c r="A118" s="354" t="str">
        <f>+IF(B118="","",COUNTIF($B$9:B118,B118))</f>
        <v/>
      </c>
      <c r="B118" s="314" t="str">
        <f t="shared" si="4"/>
        <v/>
      </c>
      <c r="C118" s="195" t="str">
        <f t="shared" si="3"/>
        <v>010-311</v>
      </c>
      <c r="D118" s="369"/>
      <c r="E118" s="370"/>
      <c r="F118" s="371"/>
      <c r="G118" s="372"/>
      <c r="H118" s="370"/>
      <c r="I118" s="372"/>
      <c r="J118" s="373"/>
      <c r="K118" s="196"/>
      <c r="L118" s="413"/>
      <c r="M118" s="376"/>
    </row>
    <row r="119" spans="1:23" s="86" customFormat="1" ht="33.75" customHeight="1" thickBot="1" x14ac:dyDescent="0.3">
      <c r="A119" s="354" t="str">
        <f>+IF(B119="","",COUNTIF($B$9:B119,B119))</f>
        <v/>
      </c>
      <c r="B119" s="314" t="str">
        <f t="shared" si="4"/>
        <v/>
      </c>
      <c r="C119" s="195" t="str">
        <f t="shared" si="3"/>
        <v>010-311</v>
      </c>
      <c r="D119" s="369"/>
      <c r="E119" s="370"/>
      <c r="F119" s="371"/>
      <c r="G119" s="372"/>
      <c r="H119" s="370"/>
      <c r="I119" s="372"/>
      <c r="J119" s="373"/>
      <c r="K119" s="196"/>
      <c r="L119" s="413"/>
      <c r="M119" s="376"/>
    </row>
    <row r="120" spans="1:23" s="86" customFormat="1" ht="33.75" customHeight="1" thickBot="1" x14ac:dyDescent="0.3">
      <c r="A120" s="354" t="str">
        <f>+IF(B120="","",COUNTIF($B$9:B120,B120))</f>
        <v/>
      </c>
      <c r="B120" s="314" t="str">
        <f t="shared" si="4"/>
        <v/>
      </c>
      <c r="C120" s="195" t="str">
        <f t="shared" si="3"/>
        <v>010-311</v>
      </c>
      <c r="D120" s="369"/>
      <c r="E120" s="370"/>
      <c r="F120" s="371"/>
      <c r="G120" s="372"/>
      <c r="H120" s="370"/>
      <c r="I120" s="372"/>
      <c r="J120" s="373"/>
      <c r="K120" s="196"/>
      <c r="L120" s="413"/>
      <c r="M120" s="376"/>
    </row>
    <row r="121" spans="1:23" s="86" customFormat="1" ht="33.75" customHeight="1" thickBot="1" x14ac:dyDescent="0.3">
      <c r="A121" s="354" t="str">
        <f>+IF(B121="","",COUNTIF($B$9:B121,B121))</f>
        <v/>
      </c>
      <c r="B121" s="314" t="str">
        <f t="shared" si="4"/>
        <v/>
      </c>
      <c r="C121" s="195" t="str">
        <f t="shared" si="3"/>
        <v>010-311</v>
      </c>
      <c r="D121" s="369"/>
      <c r="E121" s="370"/>
      <c r="F121" s="371"/>
      <c r="G121" s="372"/>
      <c r="H121" s="370"/>
      <c r="I121" s="372"/>
      <c r="J121" s="373"/>
      <c r="K121" s="196"/>
      <c r="L121" s="413"/>
      <c r="M121" s="376"/>
    </row>
    <row r="122" spans="1:23" s="86" customFormat="1" ht="33.75" customHeight="1" thickBot="1" x14ac:dyDescent="0.3">
      <c r="A122" s="354" t="str">
        <f>+IF(B122="","",COUNTIF($B$9:B122,B122))</f>
        <v/>
      </c>
      <c r="B122" s="314" t="str">
        <f t="shared" si="4"/>
        <v/>
      </c>
      <c r="C122" s="195" t="str">
        <f t="shared" si="3"/>
        <v>010-311</v>
      </c>
      <c r="D122" s="369"/>
      <c r="E122" s="370"/>
      <c r="F122" s="371"/>
      <c r="G122" s="372"/>
      <c r="H122" s="370"/>
      <c r="I122" s="372"/>
      <c r="J122" s="373"/>
      <c r="K122" s="196"/>
      <c r="L122" s="413"/>
      <c r="M122" s="376"/>
    </row>
    <row r="123" spans="1:23" s="86" customFormat="1" ht="33.75" customHeight="1" thickBot="1" x14ac:dyDescent="0.3">
      <c r="A123" s="354" t="str">
        <f>+IF(B123="","",COUNTIF($B$9:B123,B123))</f>
        <v/>
      </c>
      <c r="B123" s="314" t="str">
        <f t="shared" si="4"/>
        <v/>
      </c>
      <c r="C123" s="195" t="str">
        <f t="shared" si="3"/>
        <v>010-311</v>
      </c>
      <c r="D123" s="369"/>
      <c r="E123" s="370"/>
      <c r="F123" s="371"/>
      <c r="G123" s="372"/>
      <c r="H123" s="370"/>
      <c r="I123" s="372"/>
      <c r="J123" s="373"/>
      <c r="K123" s="196"/>
      <c r="L123" s="413"/>
      <c r="M123" s="376"/>
    </row>
    <row r="124" spans="1:23" s="86" customFormat="1" ht="33.75" customHeight="1" thickBot="1" x14ac:dyDescent="0.3">
      <c r="A124" s="354" t="str">
        <f>+IF(B124="","",COUNTIF($B$9:B124,B124))</f>
        <v/>
      </c>
      <c r="B124" s="314" t="str">
        <f t="shared" si="4"/>
        <v/>
      </c>
      <c r="C124" s="195" t="str">
        <f t="shared" si="3"/>
        <v>010-311</v>
      </c>
      <c r="D124" s="369"/>
      <c r="E124" s="370"/>
      <c r="F124" s="371"/>
      <c r="G124" s="372"/>
      <c r="H124" s="370"/>
      <c r="I124" s="372"/>
      <c r="J124" s="373"/>
      <c r="K124" s="196"/>
      <c r="L124" s="413"/>
      <c r="M124" s="376"/>
    </row>
    <row r="125" spans="1:23" s="102" customFormat="1" ht="33.75" customHeight="1" thickBot="1" x14ac:dyDescent="0.3">
      <c r="A125" s="354" t="str">
        <f>+IF(B125="","",COUNTIF($B$9:B125,B125))</f>
        <v/>
      </c>
      <c r="B125" s="314" t="str">
        <f t="shared" si="4"/>
        <v/>
      </c>
      <c r="C125" s="195" t="str">
        <f t="shared" si="3"/>
        <v>010-311</v>
      </c>
      <c r="D125" s="388" t="s">
        <v>38</v>
      </c>
      <c r="E125" s="377" t="s">
        <v>15</v>
      </c>
      <c r="F125" s="378">
        <v>311</v>
      </c>
      <c r="G125" s="379"/>
      <c r="H125" s="377"/>
      <c r="I125" s="375"/>
      <c r="J125" s="375"/>
      <c r="K125" s="215"/>
      <c r="L125" s="382"/>
      <c r="M125" s="383">
        <v>251050.08</v>
      </c>
    </row>
    <row r="126" spans="1:23" s="102" customFormat="1" ht="33.75" customHeight="1" thickBot="1" x14ac:dyDescent="0.3">
      <c r="A126" s="354" t="str">
        <f>+IF(B126="","",COUNTIF($B$9:B126,B126))</f>
        <v/>
      </c>
      <c r="B126" s="314" t="str">
        <f t="shared" si="4"/>
        <v/>
      </c>
      <c r="C126" s="195" t="str">
        <f t="shared" si="3"/>
        <v>010-311</v>
      </c>
      <c r="D126" s="389"/>
      <c r="E126" s="387"/>
      <c r="F126" s="391"/>
      <c r="G126" s="397"/>
      <c r="H126" s="387"/>
      <c r="I126" s="394"/>
      <c r="J126" s="394"/>
      <c r="K126" s="215"/>
      <c r="L126" s="395"/>
      <c r="M126" s="396"/>
    </row>
    <row r="127" spans="1:23" s="273" customFormat="1" ht="33.75" customHeight="1" thickBot="1" x14ac:dyDescent="0.3">
      <c r="A127" s="354" t="str">
        <f>+IF(B127="","",COUNTIF($B$9:B127,B127))</f>
        <v/>
      </c>
      <c r="B127" s="314" t="str">
        <f t="shared" si="4"/>
        <v/>
      </c>
      <c r="C127" s="195" t="str">
        <f t="shared" si="3"/>
        <v>010-311</v>
      </c>
      <c r="D127" s="423" t="s">
        <v>38</v>
      </c>
      <c r="E127" s="426" t="s">
        <v>15</v>
      </c>
      <c r="F127" s="429">
        <v>311</v>
      </c>
      <c r="G127" s="432"/>
      <c r="H127" s="426"/>
      <c r="I127" s="414"/>
      <c r="J127" s="414"/>
      <c r="K127" s="272"/>
      <c r="L127" s="417"/>
      <c r="M127" s="420">
        <f>990000-251050-1200-1693</f>
        <v>736057</v>
      </c>
      <c r="N127" s="102"/>
      <c r="O127" s="102"/>
      <c r="P127" s="102"/>
      <c r="Q127" s="102"/>
      <c r="R127" s="102"/>
      <c r="S127" s="102"/>
      <c r="T127" s="102"/>
      <c r="U127" s="102"/>
      <c r="V127" s="102"/>
      <c r="W127" s="102"/>
    </row>
    <row r="128" spans="1:23" s="273" customFormat="1" ht="33.75" customHeight="1" thickBot="1" x14ac:dyDescent="0.3">
      <c r="A128" s="354" t="str">
        <f>+IF(B128="","",COUNTIF($B$9:B128,B128))</f>
        <v/>
      </c>
      <c r="B128" s="314" t="str">
        <f t="shared" si="4"/>
        <v/>
      </c>
      <c r="C128" s="195" t="str">
        <f t="shared" si="3"/>
        <v>010-311</v>
      </c>
      <c r="D128" s="424"/>
      <c r="E128" s="427"/>
      <c r="F128" s="430"/>
      <c r="G128" s="433"/>
      <c r="H128" s="427"/>
      <c r="I128" s="415"/>
      <c r="J128" s="415"/>
      <c r="K128" s="272"/>
      <c r="L128" s="418"/>
      <c r="M128" s="421"/>
      <c r="N128" s="102"/>
      <c r="O128" s="102"/>
      <c r="P128" s="102"/>
      <c r="Q128" s="102"/>
      <c r="R128" s="102"/>
      <c r="S128" s="102"/>
      <c r="T128" s="102"/>
      <c r="U128" s="102"/>
      <c r="V128" s="102"/>
      <c r="W128" s="102"/>
    </row>
    <row r="129" spans="1:23" s="273" customFormat="1" ht="33.75" customHeight="1" thickBot="1" x14ac:dyDescent="0.3">
      <c r="A129" s="354" t="str">
        <f>+IF(B129="","",COUNTIF($B$9:B129,B129))</f>
        <v/>
      </c>
      <c r="B129" s="314" t="str">
        <f t="shared" si="4"/>
        <v/>
      </c>
      <c r="C129" s="195" t="str">
        <f t="shared" si="3"/>
        <v>010-311</v>
      </c>
      <c r="D129" s="425"/>
      <c r="E129" s="428"/>
      <c r="F129" s="431"/>
      <c r="G129" s="434"/>
      <c r="H129" s="428"/>
      <c r="I129" s="416"/>
      <c r="J129" s="416"/>
      <c r="K129" s="272"/>
      <c r="L129" s="419"/>
      <c r="M129" s="422"/>
      <c r="N129" s="102"/>
      <c r="O129" s="102"/>
      <c r="P129" s="102"/>
      <c r="Q129" s="102"/>
      <c r="R129" s="102"/>
      <c r="S129" s="102"/>
      <c r="T129" s="102"/>
      <c r="U129" s="102"/>
      <c r="V129" s="102"/>
      <c r="W129" s="102"/>
    </row>
    <row r="130" spans="1:23" s="273" customFormat="1" ht="33.75" customHeight="1" thickBot="1" x14ac:dyDescent="0.3">
      <c r="A130" s="354" t="str">
        <f>+IF(B130="","",COUNTIF($B$9:B130,B130))</f>
        <v/>
      </c>
      <c r="B130" s="314" t="str">
        <f t="shared" si="4"/>
        <v/>
      </c>
      <c r="C130" s="195" t="str">
        <f t="shared" si="3"/>
        <v>010-311</v>
      </c>
      <c r="D130" s="274" t="s">
        <v>38</v>
      </c>
      <c r="E130" s="275" t="s">
        <v>15</v>
      </c>
      <c r="F130" s="276">
        <v>311</v>
      </c>
      <c r="G130" s="277"/>
      <c r="H130" s="275"/>
      <c r="I130" s="278"/>
      <c r="J130" s="278"/>
      <c r="K130" s="272"/>
      <c r="L130" s="279"/>
      <c r="M130" s="280">
        <v>1200</v>
      </c>
      <c r="N130" s="102"/>
      <c r="O130" s="102"/>
      <c r="P130" s="102"/>
      <c r="Q130" s="102"/>
      <c r="R130" s="102"/>
      <c r="S130" s="102"/>
      <c r="T130" s="102"/>
      <c r="U130" s="102"/>
      <c r="V130" s="102"/>
      <c r="W130" s="102"/>
    </row>
    <row r="131" spans="1:23" s="273" customFormat="1" ht="33.75" customHeight="1" thickBot="1" x14ac:dyDescent="0.3">
      <c r="A131" s="354" t="str">
        <f>+IF(B131="","",COUNTIF($B$9:B131,B131))</f>
        <v/>
      </c>
      <c r="B131" s="314" t="str">
        <f t="shared" si="4"/>
        <v/>
      </c>
      <c r="C131" s="195" t="str">
        <f t="shared" si="3"/>
        <v>010-311</v>
      </c>
      <c r="D131" s="274" t="s">
        <v>38</v>
      </c>
      <c r="E131" s="275" t="s">
        <v>15</v>
      </c>
      <c r="F131" s="276">
        <v>311</v>
      </c>
      <c r="G131" s="278"/>
      <c r="H131" s="275"/>
      <c r="I131" s="278"/>
      <c r="J131" s="278"/>
      <c r="K131" s="272"/>
      <c r="L131" s="279"/>
      <c r="M131" s="280">
        <v>1693</v>
      </c>
      <c r="N131" s="102"/>
      <c r="O131" s="102"/>
      <c r="P131" s="102"/>
      <c r="Q131" s="102"/>
      <c r="R131" s="102"/>
      <c r="S131" s="102"/>
      <c r="T131" s="102"/>
      <c r="U131" s="102"/>
      <c r="V131" s="102"/>
      <c r="W131" s="102"/>
    </row>
    <row r="132" spans="1:23" s="273" customFormat="1" ht="33.75" customHeight="1" thickBot="1" x14ac:dyDescent="0.3">
      <c r="A132" s="354" t="str">
        <f>+IF(B132="","",COUNTIF($B$9:B132,B132))</f>
        <v/>
      </c>
      <c r="B132" s="314" t="str">
        <f t="shared" si="4"/>
        <v/>
      </c>
      <c r="C132" s="195" t="str">
        <f t="shared" si="3"/>
        <v>010-311</v>
      </c>
      <c r="D132" s="274" t="s">
        <v>38</v>
      </c>
      <c r="E132" s="275" t="s">
        <v>15</v>
      </c>
      <c r="F132" s="276">
        <v>311</v>
      </c>
      <c r="G132" s="277"/>
      <c r="H132" s="275"/>
      <c r="I132" s="278"/>
      <c r="J132" s="278"/>
      <c r="K132" s="272"/>
      <c r="L132" s="279"/>
      <c r="M132" s="280">
        <v>91583</v>
      </c>
      <c r="N132" s="102"/>
      <c r="O132" s="102"/>
      <c r="P132" s="102"/>
      <c r="Q132" s="102"/>
      <c r="R132" s="102"/>
      <c r="S132" s="102"/>
      <c r="T132" s="102"/>
      <c r="U132" s="102"/>
      <c r="V132" s="102"/>
      <c r="W132" s="102"/>
    </row>
    <row r="133" spans="1:23" s="86" customFormat="1" ht="33.75" customHeight="1" thickBot="1" x14ac:dyDescent="0.3">
      <c r="A133" s="354" t="str">
        <f>+IF(B133="","",COUNTIF($B$9:B133,B133))</f>
        <v/>
      </c>
      <c r="B133" s="314" t="str">
        <f t="shared" si="4"/>
        <v/>
      </c>
      <c r="C133" s="195" t="str">
        <f t="shared" ref="C133:C196" si="5">IF(IF(LEFT(D133,5)="TOTAL","",IF(F133&gt;0,"010-"&amp;F133,"?"))="?",C132,IF(LEFT(D133,5)="TOTAL","",IF(F133&gt;0,"010-"&amp;F133,"?")))</f>
        <v>010-311</v>
      </c>
      <c r="D133" s="369" t="s">
        <v>38</v>
      </c>
      <c r="E133" s="370" t="s">
        <v>15</v>
      </c>
      <c r="F133" s="371">
        <v>311</v>
      </c>
      <c r="G133" s="372"/>
      <c r="H133" s="370"/>
      <c r="I133" s="372"/>
      <c r="J133" s="373"/>
      <c r="K133" s="206"/>
      <c r="L133" s="374"/>
      <c r="M133" s="376">
        <v>480000</v>
      </c>
    </row>
    <row r="134" spans="1:23" s="86" customFormat="1" ht="33.75" customHeight="1" thickBot="1" x14ac:dyDescent="0.3">
      <c r="A134" s="354" t="str">
        <f>+IF(B134="","",COUNTIF($B$9:B134,B134))</f>
        <v/>
      </c>
      <c r="B134" s="314" t="str">
        <f t="shared" si="4"/>
        <v/>
      </c>
      <c r="C134" s="195" t="str">
        <f t="shared" si="5"/>
        <v>010-311</v>
      </c>
      <c r="D134" s="369"/>
      <c r="E134" s="370"/>
      <c r="F134" s="371"/>
      <c r="G134" s="372"/>
      <c r="H134" s="370"/>
      <c r="I134" s="372"/>
      <c r="J134" s="373"/>
      <c r="K134" s="214"/>
      <c r="L134" s="374"/>
      <c r="M134" s="376"/>
    </row>
    <row r="135" spans="1:23" s="86" customFormat="1" ht="33.75" customHeight="1" thickBot="1" x14ac:dyDescent="0.3">
      <c r="A135" s="354" t="str">
        <f>+IF(B135="","",COUNTIF($B$9:B135,B135))</f>
        <v/>
      </c>
      <c r="B135" s="314" t="str">
        <f t="shared" si="4"/>
        <v/>
      </c>
      <c r="C135" s="195" t="str">
        <f t="shared" si="5"/>
        <v>010-311</v>
      </c>
      <c r="D135" s="369"/>
      <c r="E135" s="370"/>
      <c r="F135" s="371"/>
      <c r="G135" s="372"/>
      <c r="H135" s="370"/>
      <c r="I135" s="372"/>
      <c r="J135" s="373"/>
      <c r="K135" s="214"/>
      <c r="L135" s="374"/>
      <c r="M135" s="376"/>
    </row>
    <row r="136" spans="1:23" s="97" customFormat="1" ht="33.75" customHeight="1" thickBot="1" x14ac:dyDescent="0.3">
      <c r="A136" s="354" t="str">
        <f>+IF(B136="","",COUNTIF($B$9:B136,B136))</f>
        <v/>
      </c>
      <c r="B136" s="314" t="str">
        <f t="shared" si="4"/>
        <v/>
      </c>
      <c r="C136" s="195" t="str">
        <f t="shared" si="5"/>
        <v>010-311</v>
      </c>
      <c r="D136" s="393" t="s">
        <v>38</v>
      </c>
      <c r="E136" s="370" t="s">
        <v>15</v>
      </c>
      <c r="F136" s="371">
        <v>311</v>
      </c>
      <c r="G136" s="372"/>
      <c r="H136" s="370"/>
      <c r="I136" s="372"/>
      <c r="J136" s="373"/>
      <c r="K136" s="206"/>
      <c r="L136" s="413"/>
      <c r="M136" s="396">
        <v>58156.5</v>
      </c>
    </row>
    <row r="137" spans="1:23" s="97" customFormat="1" ht="33.75" customHeight="1" thickBot="1" x14ac:dyDescent="0.3">
      <c r="A137" s="354" t="str">
        <f>+IF(B137="","",COUNTIF($B$9:B137,B137))</f>
        <v/>
      </c>
      <c r="B137" s="314" t="str">
        <f t="shared" si="4"/>
        <v/>
      </c>
      <c r="C137" s="195" t="str">
        <f t="shared" si="5"/>
        <v>010-311</v>
      </c>
      <c r="D137" s="393"/>
      <c r="E137" s="370"/>
      <c r="F137" s="371"/>
      <c r="G137" s="372"/>
      <c r="H137" s="370"/>
      <c r="I137" s="372"/>
      <c r="J137" s="373"/>
      <c r="K137" s="230"/>
      <c r="L137" s="413"/>
      <c r="M137" s="376"/>
    </row>
    <row r="138" spans="1:23" s="97" customFormat="1" ht="33.75" customHeight="1" thickBot="1" x14ac:dyDescent="0.3">
      <c r="A138" s="354" t="str">
        <f>+IF(B138="","",COUNTIF($B$9:B138,B138))</f>
        <v/>
      </c>
      <c r="B138" s="314" t="str">
        <f t="shared" si="4"/>
        <v/>
      </c>
      <c r="C138" s="195" t="str">
        <f t="shared" si="5"/>
        <v>010-311</v>
      </c>
      <c r="D138" s="393"/>
      <c r="E138" s="370"/>
      <c r="F138" s="371"/>
      <c r="G138" s="372"/>
      <c r="H138" s="370"/>
      <c r="I138" s="372"/>
      <c r="J138" s="373"/>
      <c r="K138" s="230"/>
      <c r="L138" s="413"/>
      <c r="M138" s="376"/>
    </row>
    <row r="139" spans="1:23" s="91" customFormat="1" ht="72.75" customHeight="1" thickBot="1" x14ac:dyDescent="0.3">
      <c r="A139" s="354">
        <f>+IF(B139="","",COUNTIF($B$9:B139,B139))</f>
        <v>4</v>
      </c>
      <c r="B139" s="314" t="str">
        <f t="shared" ref="B139:B202" si="6">IF(LEFT(D139,5)="TOTAL",RIGHT(D139,3),"")</f>
        <v>311</v>
      </c>
      <c r="C139" s="195" t="str">
        <f t="shared" si="5"/>
        <v/>
      </c>
      <c r="D139" s="220" t="s">
        <v>48</v>
      </c>
      <c r="E139" s="221"/>
      <c r="F139" s="222"/>
      <c r="G139" s="223"/>
      <c r="H139" s="224"/>
      <c r="I139" s="226" t="s">
        <v>53</v>
      </c>
      <c r="J139" s="225">
        <f>M139</f>
        <v>1777739.58</v>
      </c>
      <c r="K139" s="122"/>
      <c r="L139" s="265"/>
      <c r="M139" s="227">
        <f>SUM(M115:M138)</f>
        <v>1777739.58</v>
      </c>
    </row>
    <row r="140" spans="1:23" s="97" customFormat="1" ht="33.75" customHeight="1" thickBot="1" x14ac:dyDescent="0.3">
      <c r="A140" s="354" t="str">
        <f>+IF(B140="","",COUNTIF($B$9:B140,B140))</f>
        <v/>
      </c>
      <c r="B140" s="314" t="str">
        <f t="shared" si="6"/>
        <v/>
      </c>
      <c r="C140" s="195" t="str">
        <f t="shared" si="5"/>
        <v>010-311</v>
      </c>
      <c r="D140" s="202" t="s">
        <v>38</v>
      </c>
      <c r="E140" s="145" t="s">
        <v>15</v>
      </c>
      <c r="F140" s="147">
        <v>311</v>
      </c>
      <c r="G140" s="98"/>
      <c r="H140" s="99"/>
      <c r="I140" s="149"/>
      <c r="J140" s="151"/>
      <c r="K140" s="200"/>
      <c r="L140" s="281"/>
      <c r="M140" s="209">
        <v>-225000</v>
      </c>
    </row>
    <row r="141" spans="1:23" s="91" customFormat="1" ht="89.25" customHeight="1" thickBot="1" x14ac:dyDescent="0.3">
      <c r="A141" s="354">
        <f>+IF(B141="","",COUNTIF($B$9:B141,B141))</f>
        <v>5</v>
      </c>
      <c r="B141" s="314" t="str">
        <f t="shared" si="6"/>
        <v>311</v>
      </c>
      <c r="C141" s="195" t="str">
        <f t="shared" si="5"/>
        <v/>
      </c>
      <c r="D141" s="87" t="s">
        <v>48</v>
      </c>
      <c r="E141" s="93"/>
      <c r="F141" s="88"/>
      <c r="G141" s="89"/>
      <c r="H141" s="94"/>
      <c r="I141" s="110" t="s">
        <v>54</v>
      </c>
      <c r="J141" s="210">
        <v>-775000</v>
      </c>
      <c r="K141" s="95"/>
      <c r="L141" s="96"/>
      <c r="M141" s="205">
        <f>SUM(M140:M140)</f>
        <v>-225000</v>
      </c>
    </row>
    <row r="142" spans="1:23" s="86" customFormat="1" ht="33.75" customHeight="1" thickBot="1" x14ac:dyDescent="0.3">
      <c r="A142" s="354" t="str">
        <f>+IF(B142="","",COUNTIF($B$9:B142,B142))</f>
        <v/>
      </c>
      <c r="B142" s="314" t="str">
        <f t="shared" si="6"/>
        <v/>
      </c>
      <c r="C142" s="195" t="str">
        <f t="shared" si="5"/>
        <v>010-L25</v>
      </c>
      <c r="D142" s="202" t="s">
        <v>38</v>
      </c>
      <c r="E142" s="145" t="s">
        <v>15</v>
      </c>
      <c r="F142" s="147" t="s">
        <v>17</v>
      </c>
      <c r="G142" s="98"/>
      <c r="H142" s="99"/>
      <c r="I142" s="149"/>
      <c r="J142" s="151"/>
      <c r="K142" s="196"/>
      <c r="L142" s="281"/>
      <c r="M142" s="209">
        <v>0</v>
      </c>
    </row>
    <row r="143" spans="1:23" s="91" customFormat="1" ht="87" customHeight="1" thickBot="1" x14ac:dyDescent="0.3">
      <c r="A143" s="354">
        <f>+IF(B143="","",COUNTIF($B$9:B143,B143))</f>
        <v>1</v>
      </c>
      <c r="B143" s="314" t="str">
        <f t="shared" si="6"/>
        <v>L25</v>
      </c>
      <c r="C143" s="195" t="str">
        <f t="shared" si="5"/>
        <v/>
      </c>
      <c r="D143" s="87" t="s">
        <v>55</v>
      </c>
      <c r="E143" s="93"/>
      <c r="F143" s="88"/>
      <c r="G143" s="89"/>
      <c r="H143" s="94"/>
      <c r="I143" s="110" t="s">
        <v>56</v>
      </c>
      <c r="J143" s="210">
        <v>0</v>
      </c>
      <c r="K143" s="108"/>
      <c r="L143" s="96" t="s">
        <v>57</v>
      </c>
      <c r="M143" s="205">
        <f>SUM(M142)</f>
        <v>0</v>
      </c>
    </row>
    <row r="144" spans="1:23" s="102" customFormat="1" ht="33.75" customHeight="1" x14ac:dyDescent="0.25">
      <c r="A144" s="354" t="str">
        <f>+IF(B144="","",COUNTIF($B$9:B144,B144))</f>
        <v/>
      </c>
      <c r="B144" s="314" t="str">
        <f t="shared" si="6"/>
        <v/>
      </c>
      <c r="C144" s="195" t="str">
        <f t="shared" si="5"/>
        <v>010-L33</v>
      </c>
      <c r="D144" s="388" t="s">
        <v>38</v>
      </c>
      <c r="E144" s="377" t="s">
        <v>15</v>
      </c>
      <c r="F144" s="378" t="s">
        <v>18</v>
      </c>
      <c r="G144" s="379"/>
      <c r="H144" s="377"/>
      <c r="I144" s="375"/>
      <c r="J144" s="375"/>
      <c r="K144" s="206"/>
      <c r="L144" s="382"/>
      <c r="M144" s="383">
        <v>556154.6</v>
      </c>
    </row>
    <row r="145" spans="1:23" s="102" customFormat="1" ht="33.75" customHeight="1" thickBot="1" x14ac:dyDescent="0.3">
      <c r="A145" s="354" t="str">
        <f>+IF(B145="","",COUNTIF($B$9:B145,B145))</f>
        <v/>
      </c>
      <c r="B145" s="314" t="str">
        <f t="shared" si="6"/>
        <v/>
      </c>
      <c r="C145" s="195" t="str">
        <f t="shared" si="5"/>
        <v>010-L33</v>
      </c>
      <c r="D145" s="384"/>
      <c r="E145" s="385"/>
      <c r="F145" s="386"/>
      <c r="G145" s="380"/>
      <c r="H145" s="385"/>
      <c r="I145" s="381"/>
      <c r="J145" s="381"/>
      <c r="K145" s="230"/>
      <c r="L145" s="398"/>
      <c r="M145" s="402"/>
    </row>
    <row r="146" spans="1:23" s="102" customFormat="1" ht="33.75" customHeight="1" thickBot="1" x14ac:dyDescent="0.3">
      <c r="A146" s="354" t="str">
        <f>+IF(B146="","",COUNTIF($B$9:B146,B146))</f>
        <v/>
      </c>
      <c r="B146" s="314" t="str">
        <f t="shared" si="6"/>
        <v/>
      </c>
      <c r="C146" s="195" t="str">
        <f t="shared" si="5"/>
        <v>010-L33</v>
      </c>
      <c r="D146" s="384"/>
      <c r="E146" s="385"/>
      <c r="F146" s="386"/>
      <c r="G146" s="380"/>
      <c r="H146" s="385"/>
      <c r="I146" s="381"/>
      <c r="J146" s="381"/>
      <c r="K146" s="230"/>
      <c r="L146" s="398"/>
      <c r="M146" s="402"/>
    </row>
    <row r="147" spans="1:23" s="102" customFormat="1" ht="33.75" customHeight="1" thickBot="1" x14ac:dyDescent="0.3">
      <c r="A147" s="354" t="str">
        <f>+IF(B147="","",COUNTIF($B$9:B147,B147))</f>
        <v/>
      </c>
      <c r="B147" s="314" t="str">
        <f t="shared" si="6"/>
        <v/>
      </c>
      <c r="C147" s="195" t="str">
        <f t="shared" si="5"/>
        <v>010-L33</v>
      </c>
      <c r="D147" s="384"/>
      <c r="E147" s="385"/>
      <c r="F147" s="386"/>
      <c r="G147" s="380"/>
      <c r="H147" s="385"/>
      <c r="I147" s="381"/>
      <c r="J147" s="381"/>
      <c r="K147" s="230"/>
      <c r="L147" s="398"/>
      <c r="M147" s="402"/>
    </row>
    <row r="148" spans="1:23" s="102" customFormat="1" ht="33.75" customHeight="1" thickBot="1" x14ac:dyDescent="0.3">
      <c r="A148" s="354" t="str">
        <f>+IF(B148="","",COUNTIF($B$9:B148,B148))</f>
        <v/>
      </c>
      <c r="B148" s="314" t="str">
        <f t="shared" si="6"/>
        <v/>
      </c>
      <c r="C148" s="195" t="str">
        <f t="shared" si="5"/>
        <v>010-L33</v>
      </c>
      <c r="D148" s="389"/>
      <c r="E148" s="387"/>
      <c r="F148" s="391"/>
      <c r="G148" s="397"/>
      <c r="H148" s="387"/>
      <c r="I148" s="394"/>
      <c r="J148" s="394"/>
      <c r="K148" s="230"/>
      <c r="L148" s="395"/>
      <c r="M148" s="396"/>
    </row>
    <row r="149" spans="1:23" s="102" customFormat="1" ht="33.75" customHeight="1" thickBot="1" x14ac:dyDescent="0.3">
      <c r="A149" s="354" t="str">
        <f>+IF(B149="","",COUNTIF($B$9:B149,B149))</f>
        <v/>
      </c>
      <c r="B149" s="314" t="str">
        <f t="shared" si="6"/>
        <v/>
      </c>
      <c r="C149" s="195" t="str">
        <f t="shared" si="5"/>
        <v>010-L33</v>
      </c>
      <c r="D149" s="369" t="s">
        <v>38</v>
      </c>
      <c r="E149" s="370" t="s">
        <v>15</v>
      </c>
      <c r="F149" s="371" t="s">
        <v>18</v>
      </c>
      <c r="G149" s="372"/>
      <c r="H149" s="370"/>
      <c r="I149" s="373"/>
      <c r="J149" s="373"/>
      <c r="K149" s="214"/>
      <c r="L149" s="374"/>
      <c r="M149" s="376">
        <f>176000+22360-22360+11180</f>
        <v>187180</v>
      </c>
    </row>
    <row r="150" spans="1:23" s="102" customFormat="1" ht="33.75" customHeight="1" thickBot="1" x14ac:dyDescent="0.3">
      <c r="A150" s="354" t="str">
        <f>+IF(B150="","",COUNTIF($B$9:B150,B150))</f>
        <v/>
      </c>
      <c r="B150" s="314" t="str">
        <f t="shared" si="6"/>
        <v/>
      </c>
      <c r="C150" s="195" t="str">
        <f t="shared" si="5"/>
        <v>010-L33</v>
      </c>
      <c r="D150" s="369"/>
      <c r="E150" s="370"/>
      <c r="F150" s="371"/>
      <c r="G150" s="372"/>
      <c r="H150" s="370"/>
      <c r="I150" s="373"/>
      <c r="J150" s="373"/>
      <c r="K150" s="215"/>
      <c r="L150" s="374"/>
      <c r="M150" s="376"/>
    </row>
    <row r="151" spans="1:23" s="102" customFormat="1" ht="33.75" customHeight="1" thickBot="1" x14ac:dyDescent="0.3">
      <c r="A151" s="354" t="str">
        <f>+IF(B151="","",COUNTIF($B$9:B151,B151))</f>
        <v/>
      </c>
      <c r="B151" s="314" t="str">
        <f t="shared" si="6"/>
        <v/>
      </c>
      <c r="C151" s="195" t="str">
        <f t="shared" si="5"/>
        <v>010-L33</v>
      </c>
      <c r="D151" s="369"/>
      <c r="E151" s="370"/>
      <c r="F151" s="371"/>
      <c r="G151" s="372"/>
      <c r="H151" s="370"/>
      <c r="I151" s="373"/>
      <c r="J151" s="373"/>
      <c r="K151" s="215"/>
      <c r="L151" s="374"/>
      <c r="M151" s="376"/>
    </row>
    <row r="152" spans="1:23" s="102" customFormat="1" ht="33.75" customHeight="1" thickBot="1" x14ac:dyDescent="0.3">
      <c r="A152" s="354" t="str">
        <f>+IF(B152="","",COUNTIF($B$9:B152,B152))</f>
        <v/>
      </c>
      <c r="B152" s="314" t="str">
        <f t="shared" si="6"/>
        <v/>
      </c>
      <c r="C152" s="195" t="str">
        <f t="shared" si="5"/>
        <v>010-L33</v>
      </c>
      <c r="D152" s="369"/>
      <c r="E152" s="370"/>
      <c r="F152" s="371"/>
      <c r="G152" s="372"/>
      <c r="H152" s="370"/>
      <c r="I152" s="373"/>
      <c r="J152" s="373"/>
      <c r="K152" s="215"/>
      <c r="L152" s="374"/>
      <c r="M152" s="376"/>
    </row>
    <row r="153" spans="1:23" s="102" customFormat="1" ht="33.75" customHeight="1" thickBot="1" x14ac:dyDescent="0.3">
      <c r="A153" s="354" t="str">
        <f>+IF(B153="","",COUNTIF($B$9:B153,B153))</f>
        <v/>
      </c>
      <c r="B153" s="314" t="str">
        <f t="shared" si="6"/>
        <v/>
      </c>
      <c r="C153" s="195" t="str">
        <f t="shared" si="5"/>
        <v>010-L33</v>
      </c>
      <c r="D153" s="369"/>
      <c r="E153" s="370"/>
      <c r="F153" s="371"/>
      <c r="G153" s="372"/>
      <c r="H153" s="370"/>
      <c r="I153" s="373"/>
      <c r="J153" s="373"/>
      <c r="K153" s="215"/>
      <c r="L153" s="374"/>
      <c r="M153" s="376"/>
    </row>
    <row r="154" spans="1:23" s="102" customFormat="1" ht="33.75" customHeight="1" thickBot="1" x14ac:dyDescent="0.3">
      <c r="A154" s="354" t="str">
        <f>+IF(B154="","",COUNTIF($B$9:B154,B154))</f>
        <v/>
      </c>
      <c r="B154" s="314" t="str">
        <f t="shared" si="6"/>
        <v/>
      </c>
      <c r="C154" s="195" t="str">
        <f t="shared" si="5"/>
        <v>010-L33</v>
      </c>
      <c r="D154" s="369"/>
      <c r="E154" s="370"/>
      <c r="F154" s="371"/>
      <c r="G154" s="372"/>
      <c r="H154" s="370"/>
      <c r="I154" s="373"/>
      <c r="J154" s="373"/>
      <c r="K154" s="215"/>
      <c r="L154" s="374"/>
      <c r="M154" s="376"/>
    </row>
    <row r="155" spans="1:23" s="102" customFormat="1" ht="33.75" customHeight="1" thickBot="1" x14ac:dyDescent="0.3">
      <c r="A155" s="354" t="str">
        <f>+IF(B155="","",COUNTIF($B$9:B155,B155))</f>
        <v/>
      </c>
      <c r="B155" s="314" t="str">
        <f t="shared" si="6"/>
        <v/>
      </c>
      <c r="C155" s="195" t="str">
        <f t="shared" si="5"/>
        <v>010-L33</v>
      </c>
      <c r="D155" s="388" t="s">
        <v>38</v>
      </c>
      <c r="E155" s="377" t="s">
        <v>15</v>
      </c>
      <c r="F155" s="378" t="s">
        <v>18</v>
      </c>
      <c r="G155" s="379"/>
      <c r="H155" s="377"/>
      <c r="I155" s="375"/>
      <c r="J155" s="375"/>
      <c r="K155" s="215"/>
      <c r="L155" s="382"/>
      <c r="M155" s="383">
        <v>123138.97</v>
      </c>
    </row>
    <row r="156" spans="1:23" s="102" customFormat="1" ht="33.75" customHeight="1" thickBot="1" x14ac:dyDescent="0.3">
      <c r="A156" s="354" t="str">
        <f>+IF(B156="","",COUNTIF($B$9:B156,B156))</f>
        <v/>
      </c>
      <c r="B156" s="314" t="str">
        <f t="shared" si="6"/>
        <v/>
      </c>
      <c r="C156" s="195" t="str">
        <f t="shared" si="5"/>
        <v>010-L33</v>
      </c>
      <c r="D156" s="384"/>
      <c r="E156" s="385"/>
      <c r="F156" s="386"/>
      <c r="G156" s="380"/>
      <c r="H156" s="385"/>
      <c r="I156" s="381"/>
      <c r="J156" s="381"/>
      <c r="K156" s="215"/>
      <c r="L156" s="398"/>
      <c r="M156" s="402"/>
    </row>
    <row r="157" spans="1:23" s="102" customFormat="1" ht="33.75" customHeight="1" thickBot="1" x14ac:dyDescent="0.3">
      <c r="A157" s="354" t="str">
        <f>+IF(B157="","",COUNTIF($B$9:B157,B157))</f>
        <v/>
      </c>
      <c r="B157" s="314" t="str">
        <f t="shared" si="6"/>
        <v/>
      </c>
      <c r="C157" s="195" t="str">
        <f t="shared" si="5"/>
        <v>010-L33</v>
      </c>
      <c r="D157" s="384"/>
      <c r="E157" s="385"/>
      <c r="F157" s="386"/>
      <c r="G157" s="380"/>
      <c r="H157" s="385"/>
      <c r="I157" s="381"/>
      <c r="J157" s="381"/>
      <c r="K157" s="215"/>
      <c r="L157" s="398"/>
      <c r="M157" s="402"/>
    </row>
    <row r="158" spans="1:23" s="102" customFormat="1" ht="33.75" customHeight="1" thickBot="1" x14ac:dyDescent="0.3">
      <c r="A158" s="354" t="str">
        <f>+IF(B158="","",COUNTIF($B$9:B158,B158))</f>
        <v/>
      </c>
      <c r="B158" s="314" t="str">
        <f t="shared" si="6"/>
        <v/>
      </c>
      <c r="C158" s="195" t="str">
        <f t="shared" si="5"/>
        <v>010-L33</v>
      </c>
      <c r="D158" s="389"/>
      <c r="E158" s="387"/>
      <c r="F158" s="391"/>
      <c r="G158" s="397"/>
      <c r="H158" s="387"/>
      <c r="I158" s="394"/>
      <c r="J158" s="394"/>
      <c r="K158" s="215"/>
      <c r="L158" s="395"/>
      <c r="M158" s="396"/>
    </row>
    <row r="159" spans="1:23" s="273" customFormat="1" ht="33.75" customHeight="1" thickBot="1" x14ac:dyDescent="0.3">
      <c r="A159" s="354" t="str">
        <f>+IF(B159="","",COUNTIF($B$9:B159,B159))</f>
        <v/>
      </c>
      <c r="B159" s="314" t="str">
        <f t="shared" si="6"/>
        <v/>
      </c>
      <c r="C159" s="195" t="str">
        <f t="shared" si="5"/>
        <v>010-L33</v>
      </c>
      <c r="D159" s="274" t="s">
        <v>38</v>
      </c>
      <c r="E159" s="275" t="s">
        <v>15</v>
      </c>
      <c r="F159" s="276" t="s">
        <v>18</v>
      </c>
      <c r="G159" s="277"/>
      <c r="H159" s="275"/>
      <c r="I159" s="278"/>
      <c r="J159" s="278"/>
      <c r="K159" s="272"/>
      <c r="L159" s="279"/>
      <c r="M159" s="280">
        <v>60000</v>
      </c>
      <c r="N159" s="102"/>
      <c r="O159" s="102"/>
      <c r="P159" s="102"/>
      <c r="Q159" s="102"/>
      <c r="R159" s="102"/>
      <c r="S159" s="102"/>
      <c r="T159" s="102"/>
      <c r="U159" s="102"/>
      <c r="V159" s="102"/>
      <c r="W159" s="102"/>
    </row>
    <row r="160" spans="1:23" s="273" customFormat="1" ht="33.75" customHeight="1" thickBot="1" x14ac:dyDescent="0.3">
      <c r="A160" s="354" t="str">
        <f>+IF(B160="","",COUNTIF($B$9:B160,B160))</f>
        <v/>
      </c>
      <c r="B160" s="314" t="str">
        <f t="shared" si="6"/>
        <v/>
      </c>
      <c r="C160" s="195" t="str">
        <f t="shared" si="5"/>
        <v>010-L33</v>
      </c>
      <c r="D160" s="423" t="s">
        <v>38</v>
      </c>
      <c r="E160" s="426" t="s">
        <v>15</v>
      </c>
      <c r="F160" s="429" t="s">
        <v>18</v>
      </c>
      <c r="G160" s="432"/>
      <c r="H160" s="426"/>
      <c r="I160" s="414"/>
      <c r="J160" s="414"/>
      <c r="K160" s="272"/>
      <c r="L160" s="417"/>
      <c r="M160" s="420">
        <v>715360.75</v>
      </c>
      <c r="N160" s="102"/>
      <c r="O160" s="102"/>
      <c r="P160" s="102"/>
      <c r="Q160" s="102"/>
      <c r="R160" s="102"/>
      <c r="S160" s="102"/>
      <c r="T160" s="102"/>
      <c r="U160" s="102"/>
      <c r="V160" s="102"/>
      <c r="W160" s="102"/>
    </row>
    <row r="161" spans="1:23" s="273" customFormat="1" ht="33.75" customHeight="1" thickBot="1" x14ac:dyDescent="0.3">
      <c r="A161" s="354" t="str">
        <f>+IF(B161="","",COUNTIF($B$9:B161,B161))</f>
        <v/>
      </c>
      <c r="B161" s="314" t="str">
        <f t="shared" si="6"/>
        <v/>
      </c>
      <c r="C161" s="195" t="str">
        <f t="shared" si="5"/>
        <v>010-L33</v>
      </c>
      <c r="D161" s="425"/>
      <c r="E161" s="428"/>
      <c r="F161" s="431"/>
      <c r="G161" s="434"/>
      <c r="H161" s="428"/>
      <c r="I161" s="416"/>
      <c r="J161" s="416"/>
      <c r="K161" s="272"/>
      <c r="L161" s="419"/>
      <c r="M161" s="422"/>
      <c r="N161" s="102"/>
      <c r="O161" s="102"/>
      <c r="P161" s="102"/>
      <c r="Q161" s="102"/>
      <c r="R161" s="102"/>
      <c r="S161" s="102"/>
      <c r="T161" s="102"/>
      <c r="U161" s="102"/>
      <c r="V161" s="102"/>
      <c r="W161" s="102"/>
    </row>
    <row r="162" spans="1:23" s="273" customFormat="1" ht="33.75" customHeight="1" thickBot="1" x14ac:dyDescent="0.3">
      <c r="A162" s="354" t="str">
        <f>+IF(B162="","",COUNTIF($B$9:B162,B162))</f>
        <v/>
      </c>
      <c r="B162" s="314" t="str">
        <f t="shared" si="6"/>
        <v/>
      </c>
      <c r="C162" s="195" t="str">
        <f t="shared" si="5"/>
        <v>010-L33</v>
      </c>
      <c r="D162" s="274" t="s">
        <v>38</v>
      </c>
      <c r="E162" s="275" t="s">
        <v>15</v>
      </c>
      <c r="F162" s="276" t="s">
        <v>18</v>
      </c>
      <c r="G162" s="277"/>
      <c r="H162" s="275"/>
      <c r="I162" s="278"/>
      <c r="J162" s="278"/>
      <c r="K162" s="272"/>
      <c r="L162" s="279"/>
      <c r="M162" s="280">
        <v>600000</v>
      </c>
      <c r="N162" s="102"/>
      <c r="O162" s="102"/>
      <c r="P162" s="102"/>
      <c r="Q162" s="102"/>
      <c r="R162" s="102"/>
      <c r="S162" s="102"/>
      <c r="T162" s="102"/>
      <c r="U162" s="102"/>
      <c r="V162" s="102"/>
      <c r="W162" s="102"/>
    </row>
    <row r="163" spans="1:23" s="102" customFormat="1" ht="33.75" customHeight="1" thickBot="1" x14ac:dyDescent="0.3">
      <c r="A163" s="354" t="str">
        <f>+IF(B163="","",COUNTIF($B$9:B163,B163))</f>
        <v/>
      </c>
      <c r="B163" s="314" t="str">
        <f t="shared" si="6"/>
        <v/>
      </c>
      <c r="C163" s="195" t="str">
        <f t="shared" si="5"/>
        <v>010-L33</v>
      </c>
      <c r="D163" s="202" t="s">
        <v>38</v>
      </c>
      <c r="E163" s="145" t="s">
        <v>15</v>
      </c>
      <c r="F163" s="147" t="s">
        <v>18</v>
      </c>
      <c r="G163" s="149"/>
      <c r="H163" s="145"/>
      <c r="I163" s="151"/>
      <c r="J163" s="151"/>
      <c r="K163" s="212"/>
      <c r="L163" s="282"/>
      <c r="M163" s="209">
        <v>40925.01</v>
      </c>
    </row>
    <row r="164" spans="1:23" s="102" customFormat="1" ht="33.75" customHeight="1" thickBot="1" x14ac:dyDescent="0.3">
      <c r="A164" s="354" t="str">
        <f>+IF(B164="","",COUNTIF($B$9:B164,B164))</f>
        <v/>
      </c>
      <c r="B164" s="314" t="str">
        <f t="shared" si="6"/>
        <v/>
      </c>
      <c r="C164" s="195" t="str">
        <f t="shared" si="5"/>
        <v>010-L33</v>
      </c>
      <c r="D164" s="369" t="s">
        <v>38</v>
      </c>
      <c r="E164" s="370" t="s">
        <v>15</v>
      </c>
      <c r="F164" s="371" t="s">
        <v>18</v>
      </c>
      <c r="G164" s="372"/>
      <c r="H164" s="370"/>
      <c r="I164" s="373"/>
      <c r="J164" s="373"/>
      <c r="K164" s="206"/>
      <c r="L164" s="413"/>
      <c r="M164" s="376">
        <v>133219.85999999999</v>
      </c>
    </row>
    <row r="165" spans="1:23" s="102" customFormat="1" ht="33.75" customHeight="1" thickBot="1" x14ac:dyDescent="0.3">
      <c r="A165" s="354" t="str">
        <f>+IF(B165="","",COUNTIF($B$9:B165,B165))</f>
        <v/>
      </c>
      <c r="B165" s="314" t="str">
        <f t="shared" si="6"/>
        <v/>
      </c>
      <c r="C165" s="195" t="str">
        <f t="shared" si="5"/>
        <v>010-L33</v>
      </c>
      <c r="D165" s="369"/>
      <c r="E165" s="370"/>
      <c r="F165" s="371"/>
      <c r="G165" s="372"/>
      <c r="H165" s="370"/>
      <c r="I165" s="373"/>
      <c r="J165" s="373"/>
      <c r="K165" s="206"/>
      <c r="L165" s="413"/>
      <c r="M165" s="376"/>
    </row>
    <row r="166" spans="1:23" s="102" customFormat="1" ht="33.75" customHeight="1" thickBot="1" x14ac:dyDescent="0.3">
      <c r="A166" s="354" t="str">
        <f>+IF(B166="","",COUNTIF($B$9:B166,B166))</f>
        <v/>
      </c>
      <c r="B166" s="314" t="str">
        <f t="shared" si="6"/>
        <v/>
      </c>
      <c r="C166" s="195" t="str">
        <f t="shared" si="5"/>
        <v>010-L33</v>
      </c>
      <c r="D166" s="369"/>
      <c r="E166" s="370"/>
      <c r="F166" s="371"/>
      <c r="G166" s="372"/>
      <c r="H166" s="370"/>
      <c r="I166" s="373"/>
      <c r="J166" s="373"/>
      <c r="K166" s="206"/>
      <c r="L166" s="413"/>
      <c r="M166" s="376"/>
    </row>
    <row r="167" spans="1:23" s="102" customFormat="1" ht="33.75" customHeight="1" thickBot="1" x14ac:dyDescent="0.3">
      <c r="A167" s="354" t="str">
        <f>+IF(B167="","",COUNTIF($B$9:B167,B167))</f>
        <v/>
      </c>
      <c r="B167" s="314" t="str">
        <f t="shared" si="6"/>
        <v/>
      </c>
      <c r="C167" s="195" t="str">
        <f t="shared" si="5"/>
        <v>010-L33</v>
      </c>
      <c r="D167" s="369"/>
      <c r="E167" s="370"/>
      <c r="F167" s="371"/>
      <c r="G167" s="372"/>
      <c r="H167" s="370"/>
      <c r="I167" s="373"/>
      <c r="J167" s="373"/>
      <c r="K167" s="206"/>
      <c r="L167" s="413"/>
      <c r="M167" s="376"/>
    </row>
    <row r="168" spans="1:23" s="102" customFormat="1" ht="33.75" customHeight="1" thickBot="1" x14ac:dyDescent="0.3">
      <c r="A168" s="354" t="str">
        <f>+IF(B168="","",COUNTIF($B$9:B168,B168))</f>
        <v/>
      </c>
      <c r="B168" s="314" t="str">
        <f t="shared" si="6"/>
        <v/>
      </c>
      <c r="C168" s="195" t="str">
        <f t="shared" si="5"/>
        <v>010-L33</v>
      </c>
      <c r="D168" s="369" t="s">
        <v>38</v>
      </c>
      <c r="E168" s="370" t="s">
        <v>15</v>
      </c>
      <c r="F168" s="371" t="s">
        <v>18</v>
      </c>
      <c r="G168" s="372"/>
      <c r="H168" s="370"/>
      <c r="I168" s="373"/>
      <c r="J168" s="373"/>
      <c r="K168" s="206"/>
      <c r="L168" s="413"/>
      <c r="M168" s="376">
        <v>4883.07</v>
      </c>
    </row>
    <row r="169" spans="1:23" s="102" customFormat="1" ht="33.75" customHeight="1" thickBot="1" x14ac:dyDescent="0.3">
      <c r="A169" s="354" t="str">
        <f>+IF(B169="","",COUNTIF($B$9:B169,B169))</f>
        <v/>
      </c>
      <c r="B169" s="314" t="str">
        <f t="shared" si="6"/>
        <v/>
      </c>
      <c r="C169" s="195" t="str">
        <f t="shared" si="5"/>
        <v>010-L33</v>
      </c>
      <c r="D169" s="369"/>
      <c r="E169" s="370"/>
      <c r="F169" s="371"/>
      <c r="G169" s="372"/>
      <c r="H169" s="370"/>
      <c r="I169" s="373"/>
      <c r="J169" s="373"/>
      <c r="K169" s="215"/>
      <c r="L169" s="413"/>
      <c r="M169" s="376"/>
    </row>
    <row r="170" spans="1:23" s="102" customFormat="1" ht="33.75" customHeight="1" thickBot="1" x14ac:dyDescent="0.3">
      <c r="A170" s="354" t="str">
        <f>+IF(B170="","",COUNTIF($B$9:B170,B170))</f>
        <v/>
      </c>
      <c r="B170" s="314" t="str">
        <f t="shared" si="6"/>
        <v/>
      </c>
      <c r="C170" s="195" t="str">
        <f t="shared" si="5"/>
        <v>010-L33</v>
      </c>
      <c r="D170" s="369" t="s">
        <v>38</v>
      </c>
      <c r="E170" s="370" t="s">
        <v>15</v>
      </c>
      <c r="F170" s="371" t="s">
        <v>18</v>
      </c>
      <c r="G170" s="372"/>
      <c r="H170" s="370"/>
      <c r="I170" s="373"/>
      <c r="J170" s="373"/>
      <c r="K170" s="239"/>
      <c r="L170" s="413"/>
      <c r="M170" s="376">
        <v>100000</v>
      </c>
    </row>
    <row r="171" spans="1:23" s="102" customFormat="1" ht="33.75" customHeight="1" thickBot="1" x14ac:dyDescent="0.3">
      <c r="A171" s="354" t="str">
        <f>+IF(B171="","",COUNTIF($B$9:B171,B171))</f>
        <v/>
      </c>
      <c r="B171" s="314" t="str">
        <f t="shared" si="6"/>
        <v/>
      </c>
      <c r="C171" s="195" t="str">
        <f t="shared" si="5"/>
        <v>010-L33</v>
      </c>
      <c r="D171" s="369"/>
      <c r="E171" s="370"/>
      <c r="F171" s="371"/>
      <c r="G171" s="372"/>
      <c r="H171" s="370"/>
      <c r="I171" s="373"/>
      <c r="J171" s="373"/>
      <c r="K171" s="230"/>
      <c r="L171" s="413"/>
      <c r="M171" s="376"/>
    </row>
    <row r="172" spans="1:23" s="102" customFormat="1" ht="33.75" customHeight="1" thickBot="1" x14ac:dyDescent="0.3">
      <c r="A172" s="354" t="str">
        <f>+IF(B172="","",COUNTIF($B$9:B172,B172))</f>
        <v/>
      </c>
      <c r="B172" s="314" t="str">
        <f t="shared" si="6"/>
        <v/>
      </c>
      <c r="C172" s="195" t="str">
        <f t="shared" si="5"/>
        <v>010-L33</v>
      </c>
      <c r="D172" s="174" t="s">
        <v>38</v>
      </c>
      <c r="E172" s="175" t="s">
        <v>15</v>
      </c>
      <c r="F172" s="176" t="s">
        <v>18</v>
      </c>
      <c r="G172" s="170"/>
      <c r="H172" s="171"/>
      <c r="I172" s="173"/>
      <c r="J172" s="173"/>
      <c r="K172" s="206"/>
      <c r="L172" s="283"/>
      <c r="M172" s="263">
        <v>4025</v>
      </c>
    </row>
    <row r="173" spans="1:23" s="102" customFormat="1" ht="33.75" customHeight="1" thickBot="1" x14ac:dyDescent="0.3">
      <c r="A173" s="354" t="str">
        <f>+IF(B173="","",COUNTIF($B$9:B173,B173))</f>
        <v/>
      </c>
      <c r="B173" s="314" t="str">
        <f t="shared" si="6"/>
        <v/>
      </c>
      <c r="C173" s="195" t="str">
        <f t="shared" si="5"/>
        <v>010-L33</v>
      </c>
      <c r="D173" s="139" t="s">
        <v>38</v>
      </c>
      <c r="E173" s="140" t="s">
        <v>15</v>
      </c>
      <c r="F173" s="141" t="s">
        <v>18</v>
      </c>
      <c r="G173" s="137"/>
      <c r="H173" s="138"/>
      <c r="I173" s="153"/>
      <c r="J173" s="153"/>
      <c r="K173" s="206"/>
      <c r="L173" s="284"/>
      <c r="M173" s="213">
        <v>23102.5</v>
      </c>
    </row>
    <row r="174" spans="1:23" s="102" customFormat="1" ht="33.75" customHeight="1" thickBot="1" x14ac:dyDescent="0.3">
      <c r="A174" s="354" t="str">
        <f>+IF(B174="","",COUNTIF($B$9:B174,B174))</f>
        <v/>
      </c>
      <c r="B174" s="314" t="str">
        <f t="shared" si="6"/>
        <v/>
      </c>
      <c r="C174" s="195" t="str">
        <f t="shared" si="5"/>
        <v>010-L33</v>
      </c>
      <c r="D174" s="139" t="s">
        <v>38</v>
      </c>
      <c r="E174" s="140" t="s">
        <v>15</v>
      </c>
      <c r="F174" s="141" t="s">
        <v>18</v>
      </c>
      <c r="G174" s="137"/>
      <c r="H174" s="138"/>
      <c r="I174" s="153"/>
      <c r="J174" s="153"/>
      <c r="K174" s="206"/>
      <c r="L174" s="284"/>
      <c r="M174" s="213">
        <v>497</v>
      </c>
    </row>
    <row r="175" spans="1:23" s="102" customFormat="1" ht="33.75" customHeight="1" thickBot="1" x14ac:dyDescent="0.3">
      <c r="A175" s="354" t="str">
        <f>+IF(B175="","",COUNTIF($B$9:B175,B175))</f>
        <v/>
      </c>
      <c r="B175" s="314" t="str">
        <f t="shared" si="6"/>
        <v/>
      </c>
      <c r="C175" s="195" t="str">
        <f t="shared" si="5"/>
        <v>010-L33</v>
      </c>
      <c r="D175" s="139" t="s">
        <v>38</v>
      </c>
      <c r="E175" s="140" t="s">
        <v>15</v>
      </c>
      <c r="F175" s="141" t="s">
        <v>18</v>
      </c>
      <c r="G175" s="137"/>
      <c r="H175" s="138"/>
      <c r="I175" s="153"/>
      <c r="J175" s="153"/>
      <c r="K175" s="206"/>
      <c r="L175" s="284"/>
      <c r="M175" s="213">
        <v>165</v>
      </c>
    </row>
    <row r="176" spans="1:23" s="91" customFormat="1" ht="45.75" customHeight="1" thickBot="1" x14ac:dyDescent="0.3">
      <c r="A176" s="354">
        <f>+IF(B176="","",COUNTIF($B$9:B176,B176))</f>
        <v>1</v>
      </c>
      <c r="B176" s="314" t="str">
        <f t="shared" si="6"/>
        <v>L33</v>
      </c>
      <c r="C176" s="195" t="str">
        <f t="shared" si="5"/>
        <v/>
      </c>
      <c r="D176" s="87" t="s">
        <v>58</v>
      </c>
      <c r="E176" s="93"/>
      <c r="F176" s="88"/>
      <c r="G176" s="89"/>
      <c r="H176" s="94"/>
      <c r="I176" s="110" t="s">
        <v>59</v>
      </c>
      <c r="J176" s="210">
        <f>M176</f>
        <v>2548651.7599999993</v>
      </c>
      <c r="K176" s="108"/>
      <c r="L176" s="96"/>
      <c r="M176" s="205">
        <f>SUM(M144:M175)</f>
        <v>2548651.7599999993</v>
      </c>
    </row>
    <row r="177" spans="1:13" s="86" customFormat="1" ht="33.75" customHeight="1" thickBot="1" x14ac:dyDescent="0.3">
      <c r="A177" s="354" t="str">
        <f>+IF(B177="","",COUNTIF($B$9:B177,B177))</f>
        <v/>
      </c>
      <c r="B177" s="314" t="str">
        <f t="shared" si="6"/>
        <v/>
      </c>
      <c r="C177" s="195" t="str">
        <f t="shared" si="5"/>
        <v>010-L45</v>
      </c>
      <c r="D177" s="369" t="s">
        <v>38</v>
      </c>
      <c r="E177" s="370" t="s">
        <v>15</v>
      </c>
      <c r="F177" s="371" t="s">
        <v>19</v>
      </c>
      <c r="G177" s="372"/>
      <c r="H177" s="370"/>
      <c r="I177" s="372"/>
      <c r="J177" s="373"/>
      <c r="K177" s="206"/>
      <c r="L177" s="413"/>
      <c r="M177" s="376">
        <v>172398</v>
      </c>
    </row>
    <row r="178" spans="1:13" s="86" customFormat="1" ht="33.75" customHeight="1" thickBot="1" x14ac:dyDescent="0.3">
      <c r="A178" s="354" t="str">
        <f>+IF(B178="","",COUNTIF($B$9:B178,B178))</f>
        <v/>
      </c>
      <c r="B178" s="314" t="str">
        <f t="shared" si="6"/>
        <v/>
      </c>
      <c r="C178" s="195" t="str">
        <f t="shared" si="5"/>
        <v>010-L45</v>
      </c>
      <c r="D178" s="369"/>
      <c r="E178" s="370"/>
      <c r="F178" s="371"/>
      <c r="G178" s="372"/>
      <c r="H178" s="370"/>
      <c r="I178" s="372"/>
      <c r="J178" s="373"/>
      <c r="K178" s="238"/>
      <c r="L178" s="413"/>
      <c r="M178" s="376"/>
    </row>
    <row r="179" spans="1:13" s="86" customFormat="1" ht="33.75" customHeight="1" thickBot="1" x14ac:dyDescent="0.3">
      <c r="A179" s="354" t="str">
        <f>+IF(B179="","",COUNTIF($B$9:B179,B179))</f>
        <v/>
      </c>
      <c r="B179" s="314" t="str">
        <f t="shared" si="6"/>
        <v/>
      </c>
      <c r="C179" s="195" t="str">
        <f t="shared" si="5"/>
        <v>010-L45</v>
      </c>
      <c r="D179" s="369"/>
      <c r="E179" s="370"/>
      <c r="F179" s="371"/>
      <c r="G179" s="372"/>
      <c r="H179" s="370"/>
      <c r="I179" s="372"/>
      <c r="J179" s="373"/>
      <c r="K179" s="238"/>
      <c r="L179" s="413"/>
      <c r="M179" s="376"/>
    </row>
    <row r="180" spans="1:13" s="86" customFormat="1" ht="33.75" customHeight="1" thickBot="1" x14ac:dyDescent="0.3">
      <c r="A180" s="354" t="str">
        <f>+IF(B180="","",COUNTIF($B$9:B180,B180))</f>
        <v/>
      </c>
      <c r="B180" s="314" t="str">
        <f t="shared" si="6"/>
        <v/>
      </c>
      <c r="C180" s="195" t="str">
        <f t="shared" si="5"/>
        <v>010-L45</v>
      </c>
      <c r="D180" s="369"/>
      <c r="E180" s="370"/>
      <c r="F180" s="371"/>
      <c r="G180" s="372"/>
      <c r="H180" s="370"/>
      <c r="I180" s="372"/>
      <c r="J180" s="373"/>
      <c r="K180" s="230"/>
      <c r="L180" s="413"/>
      <c r="M180" s="376"/>
    </row>
    <row r="181" spans="1:13" s="86" customFormat="1" ht="33.75" customHeight="1" thickBot="1" x14ac:dyDescent="0.3">
      <c r="A181" s="354" t="str">
        <f>+IF(B181="","",COUNTIF($B$9:B181,B181))</f>
        <v/>
      </c>
      <c r="B181" s="314" t="str">
        <f t="shared" si="6"/>
        <v/>
      </c>
      <c r="C181" s="195" t="str">
        <f t="shared" si="5"/>
        <v>010-L45</v>
      </c>
      <c r="D181" s="369"/>
      <c r="E181" s="370"/>
      <c r="F181" s="371"/>
      <c r="G181" s="372"/>
      <c r="H181" s="370"/>
      <c r="I181" s="372"/>
      <c r="J181" s="373"/>
      <c r="K181" s="230"/>
      <c r="L181" s="413"/>
      <c r="M181" s="376"/>
    </row>
    <row r="182" spans="1:13" s="86" customFormat="1" ht="33.75" customHeight="1" thickBot="1" x14ac:dyDescent="0.3">
      <c r="A182" s="354" t="str">
        <f>+IF(B182="","",COUNTIF($B$9:B182,B182))</f>
        <v/>
      </c>
      <c r="B182" s="314" t="str">
        <f t="shared" si="6"/>
        <v/>
      </c>
      <c r="C182" s="195" t="str">
        <f t="shared" si="5"/>
        <v>010-L45</v>
      </c>
      <c r="D182" s="369" t="s">
        <v>38</v>
      </c>
      <c r="E182" s="370" t="s">
        <v>15</v>
      </c>
      <c r="F182" s="371" t="s">
        <v>19</v>
      </c>
      <c r="G182" s="372"/>
      <c r="H182" s="370"/>
      <c r="I182" s="372"/>
      <c r="J182" s="373"/>
      <c r="K182" s="206"/>
      <c r="L182" s="370"/>
      <c r="M182" s="376">
        <v>320000</v>
      </c>
    </row>
    <row r="183" spans="1:13" s="86" customFormat="1" ht="33.75" customHeight="1" thickBot="1" x14ac:dyDescent="0.3">
      <c r="A183" s="354" t="str">
        <f>+IF(B183="","",COUNTIF($B$9:B183,B183))</f>
        <v/>
      </c>
      <c r="B183" s="314" t="str">
        <f t="shared" si="6"/>
        <v/>
      </c>
      <c r="C183" s="195" t="str">
        <f t="shared" si="5"/>
        <v>010-L45</v>
      </c>
      <c r="D183" s="369"/>
      <c r="E183" s="370"/>
      <c r="F183" s="371"/>
      <c r="G183" s="372"/>
      <c r="H183" s="370"/>
      <c r="I183" s="372"/>
      <c r="J183" s="373"/>
      <c r="K183" s="196"/>
      <c r="L183" s="370"/>
      <c r="M183" s="376"/>
    </row>
    <row r="184" spans="1:13" s="86" customFormat="1" ht="33.75" customHeight="1" thickBot="1" x14ac:dyDescent="0.3">
      <c r="A184" s="354" t="str">
        <f>+IF(B184="","",COUNTIF($B$9:B184,B184))</f>
        <v/>
      </c>
      <c r="B184" s="314" t="str">
        <f t="shared" si="6"/>
        <v/>
      </c>
      <c r="C184" s="195" t="str">
        <f t="shared" si="5"/>
        <v>010-L45</v>
      </c>
      <c r="D184" s="369"/>
      <c r="E184" s="370"/>
      <c r="F184" s="371"/>
      <c r="G184" s="372"/>
      <c r="H184" s="370"/>
      <c r="I184" s="372"/>
      <c r="J184" s="373"/>
      <c r="K184" s="196"/>
      <c r="L184" s="370"/>
      <c r="M184" s="376"/>
    </row>
    <row r="185" spans="1:13" s="86" customFormat="1" ht="33.75" customHeight="1" thickBot="1" x14ac:dyDescent="0.3">
      <c r="A185" s="354" t="str">
        <f>+IF(B185="","",COUNTIF($B$9:B185,B185))</f>
        <v/>
      </c>
      <c r="B185" s="314" t="str">
        <f t="shared" si="6"/>
        <v/>
      </c>
      <c r="C185" s="195" t="str">
        <f t="shared" si="5"/>
        <v>010-L45</v>
      </c>
      <c r="D185" s="369"/>
      <c r="E185" s="370"/>
      <c r="F185" s="371"/>
      <c r="G185" s="372"/>
      <c r="H185" s="370"/>
      <c r="I185" s="372"/>
      <c r="J185" s="373"/>
      <c r="K185" s="196"/>
      <c r="L185" s="370"/>
      <c r="M185" s="376"/>
    </row>
    <row r="186" spans="1:13" s="86" customFormat="1" ht="33.75" customHeight="1" thickBot="1" x14ac:dyDescent="0.3">
      <c r="A186" s="354" t="str">
        <f>+IF(B186="","",COUNTIF($B$9:B186,B186))</f>
        <v/>
      </c>
      <c r="B186" s="314" t="str">
        <f t="shared" si="6"/>
        <v/>
      </c>
      <c r="C186" s="195" t="str">
        <f t="shared" si="5"/>
        <v>010-L45</v>
      </c>
      <c r="D186" s="369"/>
      <c r="E186" s="370"/>
      <c r="F186" s="371"/>
      <c r="G186" s="372"/>
      <c r="H186" s="370"/>
      <c r="I186" s="372"/>
      <c r="J186" s="373"/>
      <c r="K186" s="230"/>
      <c r="L186" s="370"/>
      <c r="M186" s="376"/>
    </row>
    <row r="187" spans="1:13" s="86" customFormat="1" ht="33.75" customHeight="1" thickBot="1" x14ac:dyDescent="0.3">
      <c r="A187" s="354" t="str">
        <f>+IF(B187="","",COUNTIF($B$9:B187,B187))</f>
        <v/>
      </c>
      <c r="B187" s="314" t="str">
        <f t="shared" si="6"/>
        <v/>
      </c>
      <c r="C187" s="195" t="str">
        <f t="shared" si="5"/>
        <v>010-L45</v>
      </c>
      <c r="D187" s="369" t="s">
        <v>38</v>
      </c>
      <c r="E187" s="370" t="s">
        <v>15</v>
      </c>
      <c r="F187" s="371" t="s">
        <v>19</v>
      </c>
      <c r="G187" s="372"/>
      <c r="H187" s="370"/>
      <c r="I187" s="372"/>
      <c r="J187" s="373"/>
      <c r="K187" s="230"/>
      <c r="L187" s="413"/>
      <c r="M187" s="376">
        <v>15000</v>
      </c>
    </row>
    <row r="188" spans="1:13" s="86" customFormat="1" ht="33.75" customHeight="1" thickBot="1" x14ac:dyDescent="0.3">
      <c r="A188" s="354" t="str">
        <f>+IF(B188="","",COUNTIF($B$9:B188,B188))</f>
        <v/>
      </c>
      <c r="B188" s="314" t="str">
        <f t="shared" si="6"/>
        <v/>
      </c>
      <c r="C188" s="195" t="str">
        <f t="shared" si="5"/>
        <v>010-L45</v>
      </c>
      <c r="D188" s="369"/>
      <c r="E188" s="370"/>
      <c r="F188" s="371"/>
      <c r="G188" s="372"/>
      <c r="H188" s="370"/>
      <c r="I188" s="372"/>
      <c r="J188" s="373"/>
      <c r="K188" s="230"/>
      <c r="L188" s="413"/>
      <c r="M188" s="376"/>
    </row>
    <row r="189" spans="1:13" s="86" customFormat="1" ht="33.75" customHeight="1" thickBot="1" x14ac:dyDescent="0.3">
      <c r="A189" s="354" t="str">
        <f>+IF(B189="","",COUNTIF($B$9:B189,B189))</f>
        <v/>
      </c>
      <c r="B189" s="314" t="str">
        <f t="shared" si="6"/>
        <v/>
      </c>
      <c r="C189" s="195" t="str">
        <f t="shared" si="5"/>
        <v>010-L45</v>
      </c>
      <c r="D189" s="369"/>
      <c r="E189" s="370"/>
      <c r="F189" s="371"/>
      <c r="G189" s="372"/>
      <c r="H189" s="370"/>
      <c r="I189" s="372"/>
      <c r="J189" s="373"/>
      <c r="K189" s="230"/>
      <c r="L189" s="413"/>
      <c r="M189" s="376"/>
    </row>
    <row r="190" spans="1:13" s="86" customFormat="1" ht="33.75" customHeight="1" thickBot="1" x14ac:dyDescent="0.3">
      <c r="A190" s="354" t="str">
        <f>+IF(B190="","",COUNTIF($B$9:B190,B190))</f>
        <v/>
      </c>
      <c r="B190" s="314" t="str">
        <f t="shared" si="6"/>
        <v/>
      </c>
      <c r="C190" s="195" t="str">
        <f t="shared" si="5"/>
        <v>010-L45</v>
      </c>
      <c r="D190" s="369" t="s">
        <v>38</v>
      </c>
      <c r="E190" s="370" t="s">
        <v>15</v>
      </c>
      <c r="F190" s="371" t="s">
        <v>19</v>
      </c>
      <c r="G190" s="372"/>
      <c r="H190" s="370"/>
      <c r="I190" s="372"/>
      <c r="J190" s="373"/>
      <c r="K190" s="214"/>
      <c r="L190" s="413"/>
      <c r="M190" s="376">
        <v>257657.69</v>
      </c>
    </row>
    <row r="191" spans="1:13" s="86" customFormat="1" ht="33.75" customHeight="1" thickBot="1" x14ac:dyDescent="0.3">
      <c r="A191" s="354" t="str">
        <f>+IF(B191="","",COUNTIF($B$9:B191,B191))</f>
        <v/>
      </c>
      <c r="B191" s="314" t="str">
        <f t="shared" si="6"/>
        <v/>
      </c>
      <c r="C191" s="195" t="str">
        <f t="shared" si="5"/>
        <v>010-L45</v>
      </c>
      <c r="D191" s="369"/>
      <c r="E191" s="370"/>
      <c r="F191" s="371"/>
      <c r="G191" s="372"/>
      <c r="H191" s="370"/>
      <c r="I191" s="372"/>
      <c r="J191" s="373"/>
      <c r="K191" s="215"/>
      <c r="L191" s="413"/>
      <c r="M191" s="376"/>
    </row>
    <row r="192" spans="1:13" s="86" customFormat="1" ht="33.75" customHeight="1" thickBot="1" x14ac:dyDescent="0.3">
      <c r="A192" s="354" t="str">
        <f>+IF(B192="","",COUNTIF($B$9:B192,B192))</f>
        <v/>
      </c>
      <c r="B192" s="314" t="str">
        <f t="shared" si="6"/>
        <v/>
      </c>
      <c r="C192" s="195" t="str">
        <f t="shared" si="5"/>
        <v>010-L45</v>
      </c>
      <c r="D192" s="369"/>
      <c r="E192" s="370"/>
      <c r="F192" s="371"/>
      <c r="G192" s="372"/>
      <c r="H192" s="370"/>
      <c r="I192" s="372"/>
      <c r="J192" s="373"/>
      <c r="K192" s="215"/>
      <c r="L192" s="413"/>
      <c r="M192" s="376"/>
    </row>
    <row r="193" spans="1:13" s="86" customFormat="1" ht="33.75" customHeight="1" thickBot="1" x14ac:dyDescent="0.3">
      <c r="A193" s="354" t="str">
        <f>+IF(B193="","",COUNTIF($B$9:B193,B193))</f>
        <v/>
      </c>
      <c r="B193" s="314" t="str">
        <f t="shared" si="6"/>
        <v/>
      </c>
      <c r="C193" s="195" t="str">
        <f t="shared" si="5"/>
        <v>010-L45</v>
      </c>
      <c r="D193" s="369"/>
      <c r="E193" s="370"/>
      <c r="F193" s="371"/>
      <c r="G193" s="372"/>
      <c r="H193" s="370"/>
      <c r="I193" s="372"/>
      <c r="J193" s="373"/>
      <c r="K193" s="215"/>
      <c r="L193" s="413"/>
      <c r="M193" s="376"/>
    </row>
    <row r="194" spans="1:13" s="86" customFormat="1" ht="33.75" customHeight="1" thickBot="1" x14ac:dyDescent="0.3">
      <c r="A194" s="354" t="str">
        <f>+IF(B194="","",COUNTIF($B$9:B194,B194))</f>
        <v/>
      </c>
      <c r="B194" s="314" t="str">
        <f t="shared" si="6"/>
        <v/>
      </c>
      <c r="C194" s="195" t="str">
        <f t="shared" si="5"/>
        <v>010-L45</v>
      </c>
      <c r="D194" s="369" t="s">
        <v>38</v>
      </c>
      <c r="E194" s="370" t="s">
        <v>15</v>
      </c>
      <c r="F194" s="371" t="s">
        <v>19</v>
      </c>
      <c r="G194" s="372"/>
      <c r="H194" s="370"/>
      <c r="I194" s="372"/>
      <c r="J194" s="373"/>
      <c r="K194" s="206"/>
      <c r="L194" s="413"/>
      <c r="M194" s="376">
        <f>174169.64+83457.67</f>
        <v>257627.31</v>
      </c>
    </row>
    <row r="195" spans="1:13" s="86" customFormat="1" ht="33.75" customHeight="1" thickBot="1" x14ac:dyDescent="0.3">
      <c r="A195" s="354" t="str">
        <f>+IF(B195="","",COUNTIF($B$9:B195,B195))</f>
        <v/>
      </c>
      <c r="B195" s="314" t="str">
        <f t="shared" si="6"/>
        <v/>
      </c>
      <c r="C195" s="195" t="str">
        <f t="shared" si="5"/>
        <v>010-L45</v>
      </c>
      <c r="D195" s="369"/>
      <c r="E195" s="370"/>
      <c r="F195" s="371"/>
      <c r="G195" s="372"/>
      <c r="H195" s="370"/>
      <c r="I195" s="372"/>
      <c r="J195" s="373"/>
      <c r="K195" s="215"/>
      <c r="L195" s="413"/>
      <c r="M195" s="376"/>
    </row>
    <row r="196" spans="1:13" s="86" customFormat="1" ht="33.75" customHeight="1" thickBot="1" x14ac:dyDescent="0.3">
      <c r="A196" s="354" t="str">
        <f>+IF(B196="","",COUNTIF($B$9:B196,B196))</f>
        <v/>
      </c>
      <c r="B196" s="314" t="str">
        <f t="shared" si="6"/>
        <v/>
      </c>
      <c r="C196" s="195" t="str">
        <f t="shared" si="5"/>
        <v>010-L45</v>
      </c>
      <c r="D196" s="369"/>
      <c r="E196" s="370"/>
      <c r="F196" s="371"/>
      <c r="G196" s="372"/>
      <c r="H196" s="370"/>
      <c r="I196" s="372"/>
      <c r="J196" s="373"/>
      <c r="K196" s="215"/>
      <c r="L196" s="413"/>
      <c r="M196" s="376"/>
    </row>
    <row r="197" spans="1:13" s="86" customFormat="1" ht="33.75" customHeight="1" x14ac:dyDescent="0.25">
      <c r="A197" s="354" t="str">
        <f>+IF(B197="","",COUNTIF($B$9:B197,B197))</f>
        <v/>
      </c>
      <c r="B197" s="314" t="str">
        <f t="shared" si="6"/>
        <v/>
      </c>
      <c r="C197" s="195" t="str">
        <f t="shared" ref="C197:C206" si="7">IF(IF(LEFT(D197,5)="TOTAL","",IF(F197&gt;0,"010-"&amp;F197,"?"))="?",C196,IF(LEFT(D197,5)="TOTAL","",IF(F197&gt;0,"010-"&amp;F197,"?")))</f>
        <v>010-L45</v>
      </c>
      <c r="D197" s="154" t="s">
        <v>38</v>
      </c>
      <c r="E197" s="156" t="s">
        <v>15</v>
      </c>
      <c r="F197" s="158" t="s">
        <v>19</v>
      </c>
      <c r="G197" s="160"/>
      <c r="H197" s="162"/>
      <c r="I197" s="165"/>
      <c r="J197" s="167"/>
      <c r="K197" s="207"/>
      <c r="L197" s="228"/>
      <c r="M197" s="285">
        <v>1326.44</v>
      </c>
    </row>
    <row r="198" spans="1:13" s="86" customFormat="1" ht="33.75" customHeight="1" x14ac:dyDescent="0.25">
      <c r="A198" s="354" t="str">
        <f>+IF(B198="","",COUNTIF($B$9:B198,B198))</f>
        <v/>
      </c>
      <c r="B198" s="314" t="str">
        <f t="shared" si="6"/>
        <v/>
      </c>
      <c r="C198" s="195" t="str">
        <f t="shared" si="7"/>
        <v>010-L45</v>
      </c>
      <c r="D198" s="155" t="s">
        <v>38</v>
      </c>
      <c r="E198" s="157" t="s">
        <v>15</v>
      </c>
      <c r="F198" s="159" t="s">
        <v>19</v>
      </c>
      <c r="G198" s="161"/>
      <c r="H198" s="163"/>
      <c r="I198" s="166"/>
      <c r="J198" s="168"/>
      <c r="K198" s="196"/>
      <c r="L198" s="228"/>
      <c r="M198" s="286">
        <v>2918.17</v>
      </c>
    </row>
    <row r="199" spans="1:13" s="86" customFormat="1" ht="33.75" customHeight="1" x14ac:dyDescent="0.25">
      <c r="A199" s="354" t="str">
        <f>+IF(B199="","",COUNTIF($B$9:B199,B199))</f>
        <v/>
      </c>
      <c r="B199" s="314" t="str">
        <f t="shared" si="6"/>
        <v/>
      </c>
      <c r="C199" s="195" t="str">
        <f t="shared" si="7"/>
        <v>010-L45</v>
      </c>
      <c r="D199" s="155" t="s">
        <v>38</v>
      </c>
      <c r="E199" s="157" t="s">
        <v>15</v>
      </c>
      <c r="F199" s="159" t="s">
        <v>19</v>
      </c>
      <c r="G199" s="161"/>
      <c r="H199" s="163"/>
      <c r="I199" s="166"/>
      <c r="J199" s="168"/>
      <c r="K199" s="196"/>
      <c r="L199" s="228"/>
      <c r="M199" s="286">
        <v>2122.3000000000002</v>
      </c>
    </row>
    <row r="200" spans="1:13" s="86" customFormat="1" ht="33.75" customHeight="1" x14ac:dyDescent="0.25">
      <c r="A200" s="354" t="str">
        <f>+IF(B200="","",COUNTIF($B$9:B200,B200))</f>
        <v/>
      </c>
      <c r="B200" s="314" t="str">
        <f t="shared" si="6"/>
        <v/>
      </c>
      <c r="C200" s="195" t="str">
        <f t="shared" si="7"/>
        <v>010-L45</v>
      </c>
      <c r="D200" s="155" t="s">
        <v>38</v>
      </c>
      <c r="E200" s="157" t="s">
        <v>15</v>
      </c>
      <c r="F200" s="159" t="s">
        <v>19</v>
      </c>
      <c r="G200" s="161"/>
      <c r="H200" s="163"/>
      <c r="I200" s="166"/>
      <c r="J200" s="168"/>
      <c r="K200" s="196"/>
      <c r="L200" s="228"/>
      <c r="M200" s="286">
        <v>416.06</v>
      </c>
    </row>
    <row r="201" spans="1:13" s="86" customFormat="1" ht="33.75" customHeight="1" x14ac:dyDescent="0.25">
      <c r="A201" s="354" t="str">
        <f>+IF(B201="","",COUNTIF($B$9:B201,B201))</f>
        <v/>
      </c>
      <c r="B201" s="314" t="str">
        <f t="shared" si="6"/>
        <v/>
      </c>
      <c r="C201" s="195" t="str">
        <f t="shared" si="7"/>
        <v>010-L45</v>
      </c>
      <c r="D201" s="155" t="s">
        <v>38</v>
      </c>
      <c r="E201" s="157" t="s">
        <v>15</v>
      </c>
      <c r="F201" s="159" t="s">
        <v>19</v>
      </c>
      <c r="G201" s="161"/>
      <c r="H201" s="163"/>
      <c r="I201" s="166"/>
      <c r="J201" s="168"/>
      <c r="K201" s="196"/>
      <c r="L201" s="228"/>
      <c r="M201" s="286">
        <v>3588.07</v>
      </c>
    </row>
    <row r="202" spans="1:13" s="86" customFormat="1" ht="33.75" customHeight="1" x14ac:dyDescent="0.25">
      <c r="A202" s="354" t="str">
        <f>+IF(B202="","",COUNTIF($B$9:B202,B202))</f>
        <v/>
      </c>
      <c r="B202" s="314" t="str">
        <f t="shared" si="6"/>
        <v/>
      </c>
      <c r="C202" s="195" t="str">
        <f t="shared" si="7"/>
        <v>010-L45</v>
      </c>
      <c r="D202" s="155" t="s">
        <v>38</v>
      </c>
      <c r="E202" s="157" t="s">
        <v>15</v>
      </c>
      <c r="F202" s="159" t="s">
        <v>19</v>
      </c>
      <c r="G202" s="161"/>
      <c r="H202" s="163"/>
      <c r="I202" s="166"/>
      <c r="J202" s="168"/>
      <c r="K202" s="196"/>
      <c r="L202" s="228"/>
      <c r="M202" s="286">
        <v>268.14999999999998</v>
      </c>
    </row>
    <row r="203" spans="1:13" s="86" customFormat="1" ht="33.75" customHeight="1" x14ac:dyDescent="0.25">
      <c r="A203" s="354" t="str">
        <f>+IF(B203="","",COUNTIF($B$9:B203,B203))</f>
        <v/>
      </c>
      <c r="B203" s="314" t="str">
        <f t="shared" ref="B203:B206" si="8">IF(LEFT(D203,5)="TOTAL",RIGHT(D203,3),"")</f>
        <v/>
      </c>
      <c r="C203" s="195" t="str">
        <f t="shared" si="7"/>
        <v>010-L45</v>
      </c>
      <c r="D203" s="155" t="s">
        <v>38</v>
      </c>
      <c r="E203" s="157" t="s">
        <v>15</v>
      </c>
      <c r="F203" s="159" t="s">
        <v>19</v>
      </c>
      <c r="G203" s="161"/>
      <c r="H203" s="163"/>
      <c r="I203" s="166"/>
      <c r="J203" s="168"/>
      <c r="K203" s="196"/>
      <c r="L203" s="228"/>
      <c r="M203" s="286">
        <v>540.12</v>
      </c>
    </row>
    <row r="204" spans="1:13" s="86" customFormat="1" ht="33.75" customHeight="1" x14ac:dyDescent="0.25">
      <c r="A204" s="354" t="str">
        <f>+IF(B204="","",COUNTIF($B$9:B204,B204))</f>
        <v/>
      </c>
      <c r="B204" s="314" t="str">
        <f t="shared" si="8"/>
        <v/>
      </c>
      <c r="C204" s="195" t="str">
        <f t="shared" si="7"/>
        <v>010-L45</v>
      </c>
      <c r="D204" s="155" t="s">
        <v>38</v>
      </c>
      <c r="E204" s="157" t="s">
        <v>15</v>
      </c>
      <c r="F204" s="159" t="s">
        <v>19</v>
      </c>
      <c r="G204" s="161"/>
      <c r="H204" s="163"/>
      <c r="I204" s="166"/>
      <c r="J204" s="168"/>
      <c r="K204" s="196"/>
      <c r="L204" s="228"/>
      <c r="M204" s="286">
        <v>274.83</v>
      </c>
    </row>
    <row r="205" spans="1:13" s="86" customFormat="1" ht="33.75" customHeight="1" x14ac:dyDescent="0.25">
      <c r="A205" s="354" t="str">
        <f>+IF(B205="","",COUNTIF($B$9:B205,B205))</f>
        <v/>
      </c>
      <c r="B205" s="314" t="str">
        <f t="shared" si="8"/>
        <v/>
      </c>
      <c r="C205" s="195" t="str">
        <f t="shared" si="7"/>
        <v>010-L45</v>
      </c>
      <c r="D205" s="120" t="s">
        <v>38</v>
      </c>
      <c r="E205" s="157" t="s">
        <v>15</v>
      </c>
      <c r="F205" s="159" t="s">
        <v>19</v>
      </c>
      <c r="G205" s="166"/>
      <c r="H205" s="157"/>
      <c r="I205" s="166"/>
      <c r="J205" s="121"/>
      <c r="K205" s="196"/>
      <c r="L205" s="236"/>
      <c r="M205" s="287">
        <v>-41550</v>
      </c>
    </row>
    <row r="206" spans="1:13" s="86" customFormat="1" ht="33.75" customHeight="1" thickBot="1" x14ac:dyDescent="0.3">
      <c r="A206" s="354" t="str">
        <f>+IF(B206="","",COUNTIF($B$9:B206,B206))</f>
        <v/>
      </c>
      <c r="B206" s="314" t="str">
        <f t="shared" si="8"/>
        <v/>
      </c>
      <c r="C206" s="195" t="str">
        <f t="shared" si="7"/>
        <v>010-L45</v>
      </c>
      <c r="D206" s="120" t="s">
        <v>38</v>
      </c>
      <c r="E206" s="157" t="s">
        <v>15</v>
      </c>
      <c r="F206" s="159" t="s">
        <v>19</v>
      </c>
      <c r="G206" s="166"/>
      <c r="H206" s="157"/>
      <c r="I206" s="166"/>
      <c r="J206" s="121"/>
      <c r="K206" s="196"/>
      <c r="L206" s="236"/>
      <c r="M206" s="287">
        <v>23077</v>
      </c>
    </row>
    <row r="207" spans="1:13" s="91" customFormat="1" ht="47.25" customHeight="1" thickBot="1" x14ac:dyDescent="0.3">
      <c r="A207" s="354">
        <f>+IF(B207="","",COUNTIF($B$9:B207,B207))</f>
        <v>1</v>
      </c>
      <c r="B207" s="314" t="str">
        <f t="shared" ref="B207:B266" si="9">IF(LEFT(D207,5)="TOTAL",RIGHT(D207,3),"")</f>
        <v>L45</v>
      </c>
      <c r="C207" s="195" t="str">
        <f>IF(IF(LEFT(D207,5)="TOTAL","",IF(F207&gt;0,"010-"&amp;F207,"?"))="?",#REF!,IF(LEFT(D207,5)="TOTAL","",IF(F207&gt;0,"010-"&amp;F207,"?")))</f>
        <v/>
      </c>
      <c r="D207" s="87" t="s">
        <v>60</v>
      </c>
      <c r="E207" s="93"/>
      <c r="F207" s="88"/>
      <c r="G207" s="89"/>
      <c r="H207" s="94"/>
      <c r="I207" s="110" t="s">
        <v>61</v>
      </c>
      <c r="J207" s="205">
        <f>M207</f>
        <v>1015664.14</v>
      </c>
      <c r="K207" s="108"/>
      <c r="L207" s="96"/>
      <c r="M207" s="205">
        <f>SUM(M177:M206)</f>
        <v>1015664.14</v>
      </c>
    </row>
    <row r="208" spans="1:13" s="86" customFormat="1" ht="33.75" customHeight="1" thickBot="1" x14ac:dyDescent="0.3">
      <c r="A208" s="354" t="str">
        <f>+IF(B208="","",COUNTIF($B$9:B208,B208))</f>
        <v/>
      </c>
      <c r="B208" s="314" t="str">
        <f t="shared" si="9"/>
        <v/>
      </c>
      <c r="C208" s="195" t="str">
        <f t="shared" ref="C208:C260" si="10">IF(IF(LEFT(D208,5)="TOTAL","",IF(F208&gt;0,"010-"&amp;F208,"?"))="?",C207,IF(LEFT(D208,5)="TOTAL","",IF(F208&gt;0,"010-"&amp;F208,"?")))</f>
        <v>010-L53</v>
      </c>
      <c r="D208" s="369" t="s">
        <v>38</v>
      </c>
      <c r="E208" s="370" t="s">
        <v>21</v>
      </c>
      <c r="F208" s="371" t="s">
        <v>20</v>
      </c>
      <c r="G208" s="372"/>
      <c r="H208" s="370"/>
      <c r="I208" s="441"/>
      <c r="J208" s="373"/>
      <c r="K208" s="288"/>
      <c r="L208" s="374"/>
      <c r="M208" s="376">
        <f>1099936+13729</f>
        <v>1113665</v>
      </c>
    </row>
    <row r="209" spans="1:13" s="86" customFormat="1" ht="33.75" customHeight="1" thickBot="1" x14ac:dyDescent="0.3">
      <c r="A209" s="354" t="str">
        <f>+IF(B209="","",COUNTIF($B$9:B209,B209))</f>
        <v/>
      </c>
      <c r="B209" s="314" t="str">
        <f t="shared" si="9"/>
        <v/>
      </c>
      <c r="C209" s="195" t="str">
        <f t="shared" si="10"/>
        <v>010-L53</v>
      </c>
      <c r="D209" s="369"/>
      <c r="E209" s="370"/>
      <c r="F209" s="371"/>
      <c r="G209" s="372"/>
      <c r="H209" s="370"/>
      <c r="I209" s="441"/>
      <c r="J209" s="373"/>
      <c r="K209" s="245"/>
      <c r="L209" s="374"/>
      <c r="M209" s="376"/>
    </row>
    <row r="210" spans="1:13" s="86" customFormat="1" ht="33.75" customHeight="1" thickBot="1" x14ac:dyDescent="0.3">
      <c r="A210" s="354" t="str">
        <f>+IF(B210="","",COUNTIF($B$9:B210,B210))</f>
        <v/>
      </c>
      <c r="B210" s="314" t="str">
        <f t="shared" si="9"/>
        <v/>
      </c>
      <c r="C210" s="195" t="str">
        <f t="shared" si="10"/>
        <v>010-L53</v>
      </c>
      <c r="D210" s="369"/>
      <c r="E210" s="370"/>
      <c r="F210" s="371"/>
      <c r="G210" s="372"/>
      <c r="H210" s="370"/>
      <c r="I210" s="441"/>
      <c r="J210" s="373"/>
      <c r="K210" s="245"/>
      <c r="L210" s="374"/>
      <c r="M210" s="376"/>
    </row>
    <row r="211" spans="1:13" s="86" customFormat="1" ht="33.75" customHeight="1" thickBot="1" x14ac:dyDescent="0.3">
      <c r="A211" s="354" t="str">
        <f>+IF(B211="","",COUNTIF($B$9:B211,B211))</f>
        <v/>
      </c>
      <c r="B211" s="314" t="str">
        <f t="shared" si="9"/>
        <v/>
      </c>
      <c r="C211" s="195" t="str">
        <f t="shared" si="10"/>
        <v>010-L53</v>
      </c>
      <c r="D211" s="369"/>
      <c r="E211" s="370"/>
      <c r="F211" s="371"/>
      <c r="G211" s="372"/>
      <c r="H211" s="370"/>
      <c r="I211" s="441"/>
      <c r="J211" s="373"/>
      <c r="K211" s="245"/>
      <c r="L211" s="374"/>
      <c r="M211" s="376"/>
    </row>
    <row r="212" spans="1:13" s="86" customFormat="1" ht="33.75" customHeight="1" thickBot="1" x14ac:dyDescent="0.3">
      <c r="A212" s="354" t="str">
        <f>+IF(B212="","",COUNTIF($B$9:B212,B212))</f>
        <v/>
      </c>
      <c r="B212" s="314" t="str">
        <f t="shared" si="9"/>
        <v/>
      </c>
      <c r="C212" s="195" t="str">
        <f t="shared" si="10"/>
        <v>010-L53</v>
      </c>
      <c r="D212" s="435" t="s">
        <v>38</v>
      </c>
      <c r="E212" s="436" t="s">
        <v>21</v>
      </c>
      <c r="F212" s="436" t="s">
        <v>20</v>
      </c>
      <c r="G212" s="436"/>
      <c r="H212" s="370"/>
      <c r="I212" s="437"/>
      <c r="J212" s="438"/>
      <c r="K212" s="289"/>
      <c r="L212" s="439"/>
      <c r="M212" s="440">
        <v>10729.55</v>
      </c>
    </row>
    <row r="213" spans="1:13" s="86" customFormat="1" ht="33.75" customHeight="1" thickBot="1" x14ac:dyDescent="0.3">
      <c r="A213" s="354" t="str">
        <f>+IF(B213="","",COUNTIF($B$9:B213,B213))</f>
        <v/>
      </c>
      <c r="B213" s="314" t="str">
        <f t="shared" si="9"/>
        <v/>
      </c>
      <c r="C213" s="195" t="str">
        <f t="shared" si="10"/>
        <v>010-L53</v>
      </c>
      <c r="D213" s="435"/>
      <c r="E213" s="436"/>
      <c r="F213" s="436"/>
      <c r="G213" s="436"/>
      <c r="H213" s="370"/>
      <c r="I213" s="437"/>
      <c r="J213" s="438"/>
      <c r="K213" s="290"/>
      <c r="L213" s="439"/>
      <c r="M213" s="440"/>
    </row>
    <row r="214" spans="1:13" s="86" customFormat="1" ht="33.75" customHeight="1" thickBot="1" x14ac:dyDescent="0.3">
      <c r="A214" s="354" t="str">
        <f>+IF(B214="","",COUNTIF($B$9:B214,B214))</f>
        <v/>
      </c>
      <c r="B214" s="314" t="str">
        <f t="shared" si="9"/>
        <v/>
      </c>
      <c r="C214" s="195" t="str">
        <f t="shared" si="10"/>
        <v>010-L53</v>
      </c>
      <c r="D214" s="435"/>
      <c r="E214" s="436"/>
      <c r="F214" s="436"/>
      <c r="G214" s="436"/>
      <c r="H214" s="370"/>
      <c r="I214" s="437"/>
      <c r="J214" s="438"/>
      <c r="K214" s="290"/>
      <c r="L214" s="439"/>
      <c r="M214" s="440"/>
    </row>
    <row r="215" spans="1:13" s="86" customFormat="1" ht="33.75" customHeight="1" thickBot="1" x14ac:dyDescent="0.3">
      <c r="A215" s="354" t="str">
        <f>+IF(B215="","",COUNTIF($B$9:B215,B215))</f>
        <v/>
      </c>
      <c r="B215" s="314" t="str">
        <f t="shared" si="9"/>
        <v/>
      </c>
      <c r="C215" s="195" t="str">
        <f t="shared" si="10"/>
        <v>010-L53</v>
      </c>
      <c r="D215" s="435"/>
      <c r="E215" s="436"/>
      <c r="F215" s="436"/>
      <c r="G215" s="436"/>
      <c r="H215" s="370"/>
      <c r="I215" s="437"/>
      <c r="J215" s="438"/>
      <c r="K215" s="290"/>
      <c r="L215" s="439"/>
      <c r="M215" s="440"/>
    </row>
    <row r="216" spans="1:13" s="86" customFormat="1" ht="33.75" customHeight="1" thickBot="1" x14ac:dyDescent="0.3">
      <c r="A216" s="354" t="str">
        <f>+IF(B216="","",COUNTIF($B$9:B216,B216))</f>
        <v/>
      </c>
      <c r="B216" s="314" t="str">
        <f t="shared" si="9"/>
        <v/>
      </c>
      <c r="C216" s="195" t="str">
        <f t="shared" si="10"/>
        <v>010-L53</v>
      </c>
      <c r="D216" s="442" t="s">
        <v>38</v>
      </c>
      <c r="E216" s="436" t="s">
        <v>21</v>
      </c>
      <c r="F216" s="436" t="s">
        <v>20</v>
      </c>
      <c r="G216" s="436"/>
      <c r="H216" s="370"/>
      <c r="I216" s="437"/>
      <c r="J216" s="438"/>
      <c r="K216" s="289"/>
      <c r="L216" s="439"/>
      <c r="M216" s="440">
        <f>500000+401287.14</f>
        <v>901287.14</v>
      </c>
    </row>
    <row r="217" spans="1:13" s="86" customFormat="1" ht="33.75" customHeight="1" thickBot="1" x14ac:dyDescent="0.3">
      <c r="A217" s="354" t="str">
        <f>+IF(B217="","",COUNTIF($B$9:B217,B217))</f>
        <v/>
      </c>
      <c r="B217" s="314" t="str">
        <f t="shared" si="9"/>
        <v/>
      </c>
      <c r="C217" s="195" t="str">
        <f t="shared" si="10"/>
        <v>010-L53</v>
      </c>
      <c r="D217" s="442"/>
      <c r="E217" s="436"/>
      <c r="F217" s="436"/>
      <c r="G217" s="436"/>
      <c r="H217" s="370"/>
      <c r="I217" s="437"/>
      <c r="J217" s="438"/>
      <c r="K217" s="290"/>
      <c r="L217" s="439"/>
      <c r="M217" s="440"/>
    </row>
    <row r="218" spans="1:13" s="86" customFormat="1" ht="33.75" customHeight="1" thickBot="1" x14ac:dyDescent="0.3">
      <c r="A218" s="354" t="str">
        <f>+IF(B218="","",COUNTIF($B$9:B218,B218))</f>
        <v/>
      </c>
      <c r="B218" s="314" t="str">
        <f t="shared" si="9"/>
        <v/>
      </c>
      <c r="C218" s="195" t="str">
        <f t="shared" si="10"/>
        <v>010-L53</v>
      </c>
      <c r="D218" s="442"/>
      <c r="E218" s="436"/>
      <c r="F218" s="436"/>
      <c r="G218" s="436"/>
      <c r="H218" s="370"/>
      <c r="I218" s="437"/>
      <c r="J218" s="438"/>
      <c r="K218" s="290"/>
      <c r="L218" s="439"/>
      <c r="M218" s="440"/>
    </row>
    <row r="219" spans="1:13" s="86" customFormat="1" ht="33.75" customHeight="1" thickBot="1" x14ac:dyDescent="0.3">
      <c r="A219" s="354" t="str">
        <f>+IF(B219="","",COUNTIF($B$9:B219,B219))</f>
        <v/>
      </c>
      <c r="B219" s="314" t="str">
        <f t="shared" si="9"/>
        <v/>
      </c>
      <c r="C219" s="195" t="str">
        <f t="shared" si="10"/>
        <v>010-L53</v>
      </c>
      <c r="D219" s="442"/>
      <c r="E219" s="436"/>
      <c r="F219" s="436"/>
      <c r="G219" s="436"/>
      <c r="H219" s="370"/>
      <c r="I219" s="437"/>
      <c r="J219" s="438"/>
      <c r="K219" s="290"/>
      <c r="L219" s="439"/>
      <c r="M219" s="440"/>
    </row>
    <row r="220" spans="1:13" s="86" customFormat="1" ht="33.75" customHeight="1" thickBot="1" x14ac:dyDescent="0.3">
      <c r="A220" s="354" t="str">
        <f>+IF(B220="","",COUNTIF($B$9:B220,B220))</f>
        <v/>
      </c>
      <c r="B220" s="314" t="str">
        <f t="shared" si="9"/>
        <v/>
      </c>
      <c r="C220" s="195" t="str">
        <f t="shared" si="10"/>
        <v>010-L53</v>
      </c>
      <c r="D220" s="442"/>
      <c r="E220" s="436"/>
      <c r="F220" s="436"/>
      <c r="G220" s="436"/>
      <c r="H220" s="370"/>
      <c r="I220" s="437"/>
      <c r="J220" s="438"/>
      <c r="K220" s="290"/>
      <c r="L220" s="439"/>
      <c r="M220" s="440"/>
    </row>
    <row r="221" spans="1:13" s="86" customFormat="1" ht="33.75" customHeight="1" thickBot="1" x14ac:dyDescent="0.3">
      <c r="A221" s="354" t="str">
        <f>+IF(B221="","",COUNTIF($B$9:B221,B221))</f>
        <v/>
      </c>
      <c r="B221" s="314" t="str">
        <f t="shared" si="9"/>
        <v/>
      </c>
      <c r="C221" s="195" t="str">
        <f t="shared" si="10"/>
        <v>010-L53</v>
      </c>
      <c r="D221" s="442"/>
      <c r="E221" s="436"/>
      <c r="F221" s="436"/>
      <c r="G221" s="436"/>
      <c r="H221" s="370"/>
      <c r="I221" s="437"/>
      <c r="J221" s="438"/>
      <c r="K221" s="291"/>
      <c r="L221" s="439"/>
      <c r="M221" s="440"/>
    </row>
    <row r="222" spans="1:13" s="86" customFormat="1" ht="33.75" customHeight="1" thickBot="1" x14ac:dyDescent="0.3">
      <c r="A222" s="354" t="str">
        <f>+IF(B222="","",COUNTIF($B$9:B222,B222))</f>
        <v/>
      </c>
      <c r="B222" s="314" t="str">
        <f t="shared" si="9"/>
        <v/>
      </c>
      <c r="C222" s="195" t="str">
        <f t="shared" si="10"/>
        <v>010-L53</v>
      </c>
      <c r="D222" s="442"/>
      <c r="E222" s="436"/>
      <c r="F222" s="436"/>
      <c r="G222" s="436"/>
      <c r="H222" s="370"/>
      <c r="I222" s="437"/>
      <c r="J222" s="438"/>
      <c r="K222" s="291"/>
      <c r="L222" s="439"/>
      <c r="M222" s="440"/>
    </row>
    <row r="223" spans="1:13" s="86" customFormat="1" ht="33.75" customHeight="1" thickBot="1" x14ac:dyDescent="0.3">
      <c r="A223" s="354" t="str">
        <f>+IF(B223="","",COUNTIF($B$9:B223,B223))</f>
        <v/>
      </c>
      <c r="B223" s="314" t="str">
        <f t="shared" si="9"/>
        <v/>
      </c>
      <c r="C223" s="195" t="str">
        <f t="shared" si="10"/>
        <v>010-L53</v>
      </c>
      <c r="D223" s="435" t="s">
        <v>38</v>
      </c>
      <c r="E223" s="436" t="s">
        <v>21</v>
      </c>
      <c r="F223" s="436" t="s">
        <v>20</v>
      </c>
      <c r="G223" s="436"/>
      <c r="H223" s="370"/>
      <c r="I223" s="437"/>
      <c r="J223" s="438"/>
      <c r="K223" s="289"/>
      <c r="L223" s="439"/>
      <c r="M223" s="440">
        <v>275000</v>
      </c>
    </row>
    <row r="224" spans="1:13" s="86" customFormat="1" ht="33.75" customHeight="1" thickBot="1" x14ac:dyDescent="0.3">
      <c r="A224" s="354" t="str">
        <f>+IF(B224="","",COUNTIF($B$9:B224,B224))</f>
        <v/>
      </c>
      <c r="B224" s="314" t="str">
        <f t="shared" si="9"/>
        <v/>
      </c>
      <c r="C224" s="195" t="str">
        <f t="shared" si="10"/>
        <v>010-L53</v>
      </c>
      <c r="D224" s="435"/>
      <c r="E224" s="436"/>
      <c r="F224" s="436"/>
      <c r="G224" s="436"/>
      <c r="H224" s="370"/>
      <c r="I224" s="437"/>
      <c r="J224" s="438"/>
      <c r="K224" s="290"/>
      <c r="L224" s="439"/>
      <c r="M224" s="440"/>
    </row>
    <row r="225" spans="1:13" s="86" customFormat="1" ht="33.75" customHeight="1" thickBot="1" x14ac:dyDescent="0.3">
      <c r="A225" s="354" t="str">
        <f>+IF(B225="","",COUNTIF($B$9:B225,B225))</f>
        <v/>
      </c>
      <c r="B225" s="314" t="str">
        <f t="shared" si="9"/>
        <v/>
      </c>
      <c r="C225" s="195" t="str">
        <f t="shared" si="10"/>
        <v>010-L53</v>
      </c>
      <c r="D225" s="435"/>
      <c r="E225" s="436"/>
      <c r="F225" s="436"/>
      <c r="G225" s="436"/>
      <c r="H225" s="370"/>
      <c r="I225" s="437"/>
      <c r="J225" s="438"/>
      <c r="K225" s="290"/>
      <c r="L225" s="439"/>
      <c r="M225" s="440"/>
    </row>
    <row r="226" spans="1:13" s="86" customFormat="1" ht="33.75" customHeight="1" thickBot="1" x14ac:dyDescent="0.3">
      <c r="A226" s="354" t="str">
        <f>+IF(B226="","",COUNTIF($B$9:B226,B226))</f>
        <v/>
      </c>
      <c r="B226" s="314" t="str">
        <f t="shared" si="9"/>
        <v/>
      </c>
      <c r="C226" s="195" t="str">
        <f t="shared" si="10"/>
        <v>010-L53</v>
      </c>
      <c r="D226" s="435"/>
      <c r="E226" s="436"/>
      <c r="F226" s="436"/>
      <c r="G226" s="436"/>
      <c r="H226" s="370"/>
      <c r="I226" s="437"/>
      <c r="J226" s="438"/>
      <c r="K226" s="290"/>
      <c r="L226" s="439"/>
      <c r="M226" s="440"/>
    </row>
    <row r="227" spans="1:13" s="86" customFormat="1" ht="33.75" customHeight="1" thickBot="1" x14ac:dyDescent="0.3">
      <c r="A227" s="354" t="str">
        <f>+IF(B227="","",COUNTIF($B$9:B227,B227))</f>
        <v/>
      </c>
      <c r="B227" s="314" t="str">
        <f t="shared" si="9"/>
        <v/>
      </c>
      <c r="C227" s="195" t="str">
        <f t="shared" si="10"/>
        <v>010-L53</v>
      </c>
      <c r="D227" s="435"/>
      <c r="E227" s="436"/>
      <c r="F227" s="436"/>
      <c r="G227" s="436"/>
      <c r="H227" s="370"/>
      <c r="I227" s="437"/>
      <c r="J227" s="438"/>
      <c r="K227" s="291"/>
      <c r="L227" s="439"/>
      <c r="M227" s="440"/>
    </row>
    <row r="228" spans="1:13" s="86" customFormat="1" ht="33.75" customHeight="1" thickBot="1" x14ac:dyDescent="0.3">
      <c r="A228" s="354" t="str">
        <f>+IF(B228="","",COUNTIF($B$9:B228,B228))</f>
        <v/>
      </c>
      <c r="B228" s="314" t="str">
        <f t="shared" si="9"/>
        <v/>
      </c>
      <c r="C228" s="195" t="str">
        <f t="shared" si="10"/>
        <v>010-L53</v>
      </c>
      <c r="D228" s="435"/>
      <c r="E228" s="436"/>
      <c r="F228" s="436"/>
      <c r="G228" s="436"/>
      <c r="H228" s="370"/>
      <c r="I228" s="437"/>
      <c r="J228" s="438"/>
      <c r="K228" s="291"/>
      <c r="L228" s="439"/>
      <c r="M228" s="440"/>
    </row>
    <row r="229" spans="1:13" s="86" customFormat="1" ht="33.75" customHeight="1" thickBot="1" x14ac:dyDescent="0.3">
      <c r="A229" s="354" t="str">
        <f>+IF(B229="","",COUNTIF($B$9:B229,B229))</f>
        <v/>
      </c>
      <c r="B229" s="314" t="str">
        <f t="shared" si="9"/>
        <v/>
      </c>
      <c r="C229" s="195" t="str">
        <f t="shared" si="10"/>
        <v>010-L53</v>
      </c>
      <c r="D229" s="172" t="s">
        <v>38</v>
      </c>
      <c r="E229" s="134" t="s">
        <v>21</v>
      </c>
      <c r="F229" s="134" t="s">
        <v>20</v>
      </c>
      <c r="G229" s="136"/>
      <c r="H229" s="134"/>
      <c r="I229" s="292"/>
      <c r="J229" s="152"/>
      <c r="K229" s="293"/>
      <c r="L229" s="232"/>
      <c r="M229" s="294">
        <v>21793.65</v>
      </c>
    </row>
    <row r="230" spans="1:13" s="86" customFormat="1" ht="33.75" customHeight="1" thickBot="1" x14ac:dyDescent="0.3">
      <c r="A230" s="354" t="str">
        <f>+IF(B230="","",COUNTIF($B$9:B230,B230))</f>
        <v/>
      </c>
      <c r="B230" s="314" t="str">
        <f t="shared" si="9"/>
        <v/>
      </c>
      <c r="C230" s="195" t="str">
        <f t="shared" si="10"/>
        <v>010-L53</v>
      </c>
      <c r="D230" s="443" t="s">
        <v>38</v>
      </c>
      <c r="E230" s="436" t="s">
        <v>21</v>
      </c>
      <c r="F230" s="436" t="s">
        <v>20</v>
      </c>
      <c r="G230" s="436"/>
      <c r="H230" s="370"/>
      <c r="I230" s="446"/>
      <c r="J230" s="448"/>
      <c r="K230" s="290"/>
      <c r="L230" s="449"/>
      <c r="M230" s="450">
        <f>8649.21+150000-110000</f>
        <v>48649.209999999992</v>
      </c>
    </row>
    <row r="231" spans="1:13" s="86" customFormat="1" ht="33.75" customHeight="1" thickBot="1" x14ac:dyDescent="0.3">
      <c r="A231" s="354" t="str">
        <f>+IF(B231="","",COUNTIF($B$9:B231,B231))</f>
        <v/>
      </c>
      <c r="B231" s="314" t="str">
        <f t="shared" si="9"/>
        <v/>
      </c>
      <c r="C231" s="195" t="str">
        <f t="shared" si="10"/>
        <v>010-L53</v>
      </c>
      <c r="D231" s="444"/>
      <c r="E231" s="445"/>
      <c r="F231" s="445"/>
      <c r="G231" s="445"/>
      <c r="H231" s="387"/>
      <c r="I231" s="447"/>
      <c r="J231" s="448"/>
      <c r="K231" s="290"/>
      <c r="L231" s="449"/>
      <c r="M231" s="450"/>
    </row>
    <row r="232" spans="1:13" s="91" customFormat="1" ht="39" customHeight="1" thickBot="1" x14ac:dyDescent="0.3">
      <c r="A232" s="354">
        <f>+IF(B232="","",COUNTIF($B$9:B232,B232))</f>
        <v>1</v>
      </c>
      <c r="B232" s="314" t="str">
        <f t="shared" si="9"/>
        <v>L53</v>
      </c>
      <c r="C232" s="195" t="str">
        <f t="shared" si="10"/>
        <v/>
      </c>
      <c r="D232" s="87" t="s">
        <v>62</v>
      </c>
      <c r="E232" s="93"/>
      <c r="F232" s="88"/>
      <c r="G232" s="89"/>
      <c r="H232" s="94"/>
      <c r="I232" s="110" t="s">
        <v>71</v>
      </c>
      <c r="J232" s="210">
        <f>M232</f>
        <v>2371124.5499999998</v>
      </c>
      <c r="K232" s="122"/>
      <c r="L232" s="96"/>
      <c r="M232" s="295">
        <f>SUM(M208:M231)</f>
        <v>2371124.5499999998</v>
      </c>
    </row>
    <row r="233" spans="1:13" s="85" customFormat="1" ht="33.75" customHeight="1" thickBot="1" x14ac:dyDescent="0.3">
      <c r="A233" s="354" t="str">
        <f>+IF(B233="","",COUNTIF($B$9:B233,B233))</f>
        <v/>
      </c>
      <c r="B233" s="314" t="str">
        <f t="shared" si="9"/>
        <v/>
      </c>
      <c r="C233" s="195" t="str">
        <f t="shared" si="10"/>
        <v/>
      </c>
      <c r="D233" s="114" t="s">
        <v>63</v>
      </c>
      <c r="E233" s="115"/>
      <c r="F233" s="115"/>
      <c r="G233" s="116"/>
      <c r="H233" s="116"/>
      <c r="I233" s="117" t="s">
        <v>36</v>
      </c>
      <c r="J233" s="241">
        <f>J253+J258+J314+J327+J256</f>
        <v>47732277.579999998</v>
      </c>
      <c r="K233" s="118"/>
      <c r="L233" s="119" t="s">
        <v>37</v>
      </c>
      <c r="M233" s="241">
        <f>M253+M314+M327+M256</f>
        <v>7732277.5800000001</v>
      </c>
    </row>
    <row r="234" spans="1:13" s="86" customFormat="1" ht="33.75" customHeight="1" thickBot="1" x14ac:dyDescent="0.3">
      <c r="A234" s="354" t="str">
        <f>+IF(B234="","",COUNTIF($B$9:B234,B234))</f>
        <v/>
      </c>
      <c r="B234" s="314" t="str">
        <f t="shared" si="9"/>
        <v/>
      </c>
      <c r="C234" s="195" t="str">
        <f t="shared" si="10"/>
        <v>010-321</v>
      </c>
      <c r="D234" s="410" t="s">
        <v>38</v>
      </c>
      <c r="E234" s="387" t="s">
        <v>21</v>
      </c>
      <c r="F234" s="391">
        <v>321</v>
      </c>
      <c r="G234" s="397"/>
      <c r="H234" s="387"/>
      <c r="I234" s="397"/>
      <c r="J234" s="394"/>
      <c r="K234" s="207"/>
      <c r="L234" s="395"/>
      <c r="M234" s="451">
        <v>7000000</v>
      </c>
    </row>
    <row r="235" spans="1:13" s="86" customFormat="1" ht="33.75" customHeight="1" thickBot="1" x14ac:dyDescent="0.3">
      <c r="A235" s="354" t="str">
        <f>+IF(B235="","",COUNTIF($B$9:B235,B235))</f>
        <v/>
      </c>
      <c r="B235" s="314" t="str">
        <f t="shared" si="9"/>
        <v/>
      </c>
      <c r="C235" s="195" t="str">
        <f t="shared" si="10"/>
        <v>010-321</v>
      </c>
      <c r="D235" s="410"/>
      <c r="E235" s="387"/>
      <c r="F235" s="391"/>
      <c r="G235" s="397"/>
      <c r="H235" s="387"/>
      <c r="I235" s="397"/>
      <c r="J235" s="394"/>
      <c r="K235" s="196"/>
      <c r="L235" s="395"/>
      <c r="M235" s="451"/>
    </row>
    <row r="236" spans="1:13" s="86" customFormat="1" ht="33.75" customHeight="1" thickBot="1" x14ac:dyDescent="0.3">
      <c r="A236" s="354" t="str">
        <f>+IF(B236="","",COUNTIF($B$9:B236,B236))</f>
        <v/>
      </c>
      <c r="B236" s="314" t="str">
        <f t="shared" si="9"/>
        <v/>
      </c>
      <c r="C236" s="195" t="str">
        <f t="shared" si="10"/>
        <v>010-321</v>
      </c>
      <c r="D236" s="410"/>
      <c r="E236" s="387"/>
      <c r="F236" s="391"/>
      <c r="G236" s="397"/>
      <c r="H236" s="387"/>
      <c r="I236" s="397"/>
      <c r="J236" s="394"/>
      <c r="K236" s="196"/>
      <c r="L236" s="395"/>
      <c r="M236" s="451"/>
    </row>
    <row r="237" spans="1:13" s="103" customFormat="1" ht="33.75" customHeight="1" thickBot="1" x14ac:dyDescent="0.3">
      <c r="A237" s="354" t="str">
        <f>+IF(B237="","",COUNTIF($B$9:B237,B237))</f>
        <v/>
      </c>
      <c r="B237" s="314" t="str">
        <f t="shared" si="9"/>
        <v/>
      </c>
      <c r="C237" s="195" t="str">
        <f t="shared" si="10"/>
        <v>010-321</v>
      </c>
      <c r="D237" s="410"/>
      <c r="E237" s="387"/>
      <c r="F237" s="391"/>
      <c r="G237" s="397"/>
      <c r="H237" s="387"/>
      <c r="I237" s="397"/>
      <c r="J237" s="394"/>
      <c r="K237" s="296"/>
      <c r="L237" s="395"/>
      <c r="M237" s="451"/>
    </row>
    <row r="238" spans="1:13" s="86" customFormat="1" ht="33.75" customHeight="1" thickBot="1" x14ac:dyDescent="0.3">
      <c r="A238" s="354" t="str">
        <f>+IF(B238="","",COUNTIF($B$9:B238,B238))</f>
        <v/>
      </c>
      <c r="B238" s="314" t="str">
        <f t="shared" si="9"/>
        <v/>
      </c>
      <c r="C238" s="195" t="str">
        <f t="shared" si="10"/>
        <v>010-321</v>
      </c>
      <c r="D238" s="410"/>
      <c r="E238" s="387"/>
      <c r="F238" s="391"/>
      <c r="G238" s="397"/>
      <c r="H238" s="387"/>
      <c r="I238" s="397"/>
      <c r="J238" s="394"/>
      <c r="K238" s="196"/>
      <c r="L238" s="395"/>
      <c r="M238" s="451"/>
    </row>
    <row r="239" spans="1:13" s="86" customFormat="1" ht="33.75" customHeight="1" thickBot="1" x14ac:dyDescent="0.3">
      <c r="A239" s="354" t="str">
        <f>+IF(B239="","",COUNTIF($B$9:B239,B239))</f>
        <v/>
      </c>
      <c r="B239" s="314" t="str">
        <f t="shared" si="9"/>
        <v/>
      </c>
      <c r="C239" s="195" t="str">
        <f t="shared" si="10"/>
        <v>010-321</v>
      </c>
      <c r="D239" s="410"/>
      <c r="E239" s="387"/>
      <c r="F239" s="391"/>
      <c r="G239" s="397"/>
      <c r="H239" s="387"/>
      <c r="I239" s="397"/>
      <c r="J239" s="394"/>
      <c r="K239" s="200"/>
      <c r="L239" s="395"/>
      <c r="M239" s="451"/>
    </row>
    <row r="240" spans="1:13" s="123" customFormat="1" ht="55.5" customHeight="1" thickBot="1" x14ac:dyDescent="0.3">
      <c r="A240" s="354" t="str">
        <f>+IF(B240="","",COUNTIF($B$9:B240,B240))</f>
        <v/>
      </c>
      <c r="B240" s="314" t="str">
        <f t="shared" si="9"/>
        <v/>
      </c>
      <c r="C240" s="195" t="str">
        <f t="shared" si="10"/>
        <v>010-321</v>
      </c>
      <c r="D240" s="410"/>
      <c r="E240" s="387"/>
      <c r="F240" s="391"/>
      <c r="G240" s="397"/>
      <c r="H240" s="387"/>
      <c r="I240" s="397"/>
      <c r="J240" s="394"/>
      <c r="K240" s="297"/>
      <c r="L240" s="395"/>
      <c r="M240" s="451"/>
    </row>
    <row r="241" spans="1:13" s="86" customFormat="1" ht="33.75" customHeight="1" thickBot="1" x14ac:dyDescent="0.3">
      <c r="A241" s="354" t="str">
        <f>+IF(B241="","",COUNTIF($B$9:B241,B241))</f>
        <v/>
      </c>
      <c r="B241" s="314" t="str">
        <f t="shared" si="9"/>
        <v/>
      </c>
      <c r="C241" s="195" t="str">
        <f t="shared" si="10"/>
        <v>010-321</v>
      </c>
      <c r="D241" s="410"/>
      <c r="E241" s="387"/>
      <c r="F241" s="391"/>
      <c r="G241" s="397"/>
      <c r="H241" s="387"/>
      <c r="I241" s="397"/>
      <c r="J241" s="394"/>
      <c r="K241" s="230"/>
      <c r="L241" s="395"/>
      <c r="M241" s="451"/>
    </row>
    <row r="242" spans="1:13" s="86" customFormat="1" ht="33.75" customHeight="1" thickBot="1" x14ac:dyDescent="0.3">
      <c r="A242" s="354" t="str">
        <f>+IF(B242="","",COUNTIF($B$9:B242,B242))</f>
        <v/>
      </c>
      <c r="B242" s="314" t="str">
        <f t="shared" si="9"/>
        <v/>
      </c>
      <c r="C242" s="195" t="str">
        <f t="shared" si="10"/>
        <v>010-321</v>
      </c>
      <c r="D242" s="410"/>
      <c r="E242" s="387"/>
      <c r="F242" s="391"/>
      <c r="G242" s="397"/>
      <c r="H242" s="387"/>
      <c r="I242" s="397"/>
      <c r="J242" s="394"/>
      <c r="K242" s="230"/>
      <c r="L242" s="395"/>
      <c r="M242" s="451"/>
    </row>
    <row r="243" spans="1:13" s="86" customFormat="1" ht="33.75" customHeight="1" thickBot="1" x14ac:dyDescent="0.3">
      <c r="A243" s="354" t="str">
        <f>+IF(B243="","",COUNTIF($B$9:B243,B243))</f>
        <v/>
      </c>
      <c r="B243" s="314" t="str">
        <f t="shared" si="9"/>
        <v/>
      </c>
      <c r="C243" s="195" t="str">
        <f t="shared" si="10"/>
        <v>010-321</v>
      </c>
      <c r="D243" s="410"/>
      <c r="E243" s="387"/>
      <c r="F243" s="391"/>
      <c r="G243" s="397"/>
      <c r="H243" s="387"/>
      <c r="I243" s="397"/>
      <c r="J243" s="394"/>
      <c r="K243" s="230"/>
      <c r="L243" s="395"/>
      <c r="M243" s="451"/>
    </row>
    <row r="244" spans="1:13" s="86" customFormat="1" ht="33.75" customHeight="1" thickBot="1" x14ac:dyDescent="0.3">
      <c r="A244" s="354" t="str">
        <f>+IF(B244="","",COUNTIF($B$9:B244,B244))</f>
        <v/>
      </c>
      <c r="B244" s="314" t="str">
        <f t="shared" si="9"/>
        <v/>
      </c>
      <c r="C244" s="195" t="str">
        <f t="shared" si="10"/>
        <v>010-321</v>
      </c>
      <c r="D244" s="410"/>
      <c r="E244" s="387"/>
      <c r="F244" s="391"/>
      <c r="G244" s="397"/>
      <c r="H244" s="387"/>
      <c r="I244" s="397"/>
      <c r="J244" s="394"/>
      <c r="K244" s="230"/>
      <c r="L244" s="395"/>
      <c r="M244" s="451"/>
    </row>
    <row r="245" spans="1:13" s="86" customFormat="1" ht="33.75" customHeight="1" thickBot="1" x14ac:dyDescent="0.3">
      <c r="A245" s="354" t="str">
        <f>+IF(B245="","",COUNTIF($B$9:B245,B245))</f>
        <v/>
      </c>
      <c r="B245" s="314" t="str">
        <f t="shared" si="9"/>
        <v/>
      </c>
      <c r="C245" s="195" t="str">
        <f t="shared" si="10"/>
        <v>010-321</v>
      </c>
      <c r="D245" s="410"/>
      <c r="E245" s="387"/>
      <c r="F245" s="391"/>
      <c r="G245" s="397"/>
      <c r="H245" s="387"/>
      <c r="I245" s="397"/>
      <c r="J245" s="394"/>
      <c r="K245" s="200"/>
      <c r="L245" s="395"/>
      <c r="M245" s="451"/>
    </row>
    <row r="246" spans="1:13" s="86" customFormat="1" ht="33.75" customHeight="1" thickBot="1" x14ac:dyDescent="0.3">
      <c r="A246" s="354" t="str">
        <f>+IF(B246="","",COUNTIF($B$9:B246,B246))</f>
        <v/>
      </c>
      <c r="B246" s="314" t="str">
        <f t="shared" si="9"/>
        <v/>
      </c>
      <c r="C246" s="195" t="str">
        <f t="shared" si="10"/>
        <v>010-321</v>
      </c>
      <c r="D246" s="410"/>
      <c r="E246" s="387"/>
      <c r="F246" s="391"/>
      <c r="G246" s="397"/>
      <c r="H246" s="387"/>
      <c r="I246" s="397"/>
      <c r="J246" s="394"/>
      <c r="K246" s="230"/>
      <c r="L246" s="395"/>
      <c r="M246" s="451"/>
    </row>
    <row r="247" spans="1:13" s="86" customFormat="1" ht="33.75" customHeight="1" thickBot="1" x14ac:dyDescent="0.3">
      <c r="A247" s="354" t="str">
        <f>+IF(B247="","",COUNTIF($B$9:B247,B247))</f>
        <v/>
      </c>
      <c r="B247" s="314" t="str">
        <f t="shared" si="9"/>
        <v/>
      </c>
      <c r="C247" s="195" t="str">
        <f t="shared" si="10"/>
        <v>010-321</v>
      </c>
      <c r="D247" s="410"/>
      <c r="E247" s="387"/>
      <c r="F247" s="391"/>
      <c r="G247" s="397"/>
      <c r="H247" s="387"/>
      <c r="I247" s="397"/>
      <c r="J247" s="394"/>
      <c r="K247" s="200"/>
      <c r="L247" s="395"/>
      <c r="M247" s="451"/>
    </row>
    <row r="248" spans="1:13" s="86" customFormat="1" ht="33.75" customHeight="1" thickBot="1" x14ac:dyDescent="0.3">
      <c r="A248" s="354" t="str">
        <f>+IF(B248="","",COUNTIF($B$9:B248,B248))</f>
        <v/>
      </c>
      <c r="B248" s="314" t="str">
        <f t="shared" si="9"/>
        <v/>
      </c>
      <c r="C248" s="195" t="str">
        <f t="shared" si="10"/>
        <v>010-321</v>
      </c>
      <c r="D248" s="410"/>
      <c r="E248" s="387"/>
      <c r="F248" s="391"/>
      <c r="G248" s="397"/>
      <c r="H248" s="387"/>
      <c r="I248" s="397"/>
      <c r="J248" s="394"/>
      <c r="K248" s="200"/>
      <c r="L248" s="395"/>
      <c r="M248" s="451"/>
    </row>
    <row r="249" spans="1:13" s="86" customFormat="1" ht="33.75" customHeight="1" thickBot="1" x14ac:dyDescent="0.3">
      <c r="A249" s="354" t="str">
        <f>+IF(B249="","",COUNTIF($B$9:B249,B249))</f>
        <v/>
      </c>
      <c r="B249" s="314" t="str">
        <f t="shared" si="9"/>
        <v/>
      </c>
      <c r="C249" s="195" t="str">
        <f t="shared" si="10"/>
        <v>010-321</v>
      </c>
      <c r="D249" s="410"/>
      <c r="E249" s="387"/>
      <c r="F249" s="391"/>
      <c r="G249" s="397"/>
      <c r="H249" s="387"/>
      <c r="I249" s="397"/>
      <c r="J249" s="394"/>
      <c r="K249" s="200"/>
      <c r="L249" s="395"/>
      <c r="M249" s="451"/>
    </row>
    <row r="250" spans="1:13" s="86" customFormat="1" ht="33.75" customHeight="1" thickBot="1" x14ac:dyDescent="0.3">
      <c r="A250" s="354" t="str">
        <f>+IF(B250="","",COUNTIF($B$9:B250,B250))</f>
        <v/>
      </c>
      <c r="B250" s="314" t="str">
        <f t="shared" si="9"/>
        <v/>
      </c>
      <c r="C250" s="195" t="str">
        <f t="shared" si="10"/>
        <v>010-321</v>
      </c>
      <c r="D250" s="410"/>
      <c r="E250" s="387"/>
      <c r="F250" s="391"/>
      <c r="G250" s="397"/>
      <c r="H250" s="387"/>
      <c r="I250" s="397"/>
      <c r="J250" s="394"/>
      <c r="K250" s="196"/>
      <c r="L250" s="395"/>
      <c r="M250" s="451"/>
    </row>
    <row r="251" spans="1:13" s="86" customFormat="1" ht="33.75" customHeight="1" thickBot="1" x14ac:dyDescent="0.3">
      <c r="A251" s="354" t="str">
        <f>+IF(B251="","",COUNTIF($B$9:B251,B251))</f>
        <v/>
      </c>
      <c r="B251" s="314" t="str">
        <f t="shared" si="9"/>
        <v/>
      </c>
      <c r="C251" s="195" t="str">
        <f t="shared" si="10"/>
        <v>010-321</v>
      </c>
      <c r="D251" s="410"/>
      <c r="E251" s="387"/>
      <c r="F251" s="391"/>
      <c r="G251" s="397"/>
      <c r="H251" s="387"/>
      <c r="I251" s="397"/>
      <c r="J251" s="394"/>
      <c r="K251" s="196"/>
      <c r="L251" s="395"/>
      <c r="M251" s="451"/>
    </row>
    <row r="252" spans="1:13" s="86" customFormat="1" ht="33.75" customHeight="1" thickBot="1" x14ac:dyDescent="0.3">
      <c r="A252" s="354" t="str">
        <f>+IF(B252="","",COUNTIF($B$9:B252,B252))</f>
        <v/>
      </c>
      <c r="B252" s="314" t="str">
        <f t="shared" si="9"/>
        <v/>
      </c>
      <c r="C252" s="195" t="str">
        <f t="shared" si="10"/>
        <v>010-321</v>
      </c>
      <c r="D252" s="410"/>
      <c r="E252" s="387"/>
      <c r="F252" s="391"/>
      <c r="G252" s="397"/>
      <c r="H252" s="387"/>
      <c r="I252" s="397"/>
      <c r="J252" s="394"/>
      <c r="K252" s="196"/>
      <c r="L252" s="395"/>
      <c r="M252" s="451"/>
    </row>
    <row r="253" spans="1:13" s="91" customFormat="1" ht="28.5" customHeight="1" thickBot="1" x14ac:dyDescent="0.3">
      <c r="A253" s="354">
        <f>+IF(B253="","",COUNTIF($B$9:B253,B253))</f>
        <v>1</v>
      </c>
      <c r="B253" s="314" t="str">
        <f t="shared" si="9"/>
        <v>321</v>
      </c>
      <c r="C253" s="195" t="str">
        <f t="shared" si="10"/>
        <v/>
      </c>
      <c r="D253" s="87" t="s">
        <v>64</v>
      </c>
      <c r="E253" s="93"/>
      <c r="F253" s="88"/>
      <c r="G253" s="89"/>
      <c r="H253" s="89"/>
      <c r="I253" s="110" t="s">
        <v>82</v>
      </c>
      <c r="J253" s="210">
        <f>47000000</f>
        <v>47000000</v>
      </c>
      <c r="K253" s="95"/>
      <c r="L253" s="96"/>
      <c r="M253" s="205">
        <f>SUM(M234)</f>
        <v>7000000</v>
      </c>
    </row>
    <row r="254" spans="1:13" s="86" customFormat="1" ht="33.75" customHeight="1" x14ac:dyDescent="0.25">
      <c r="A254" s="354" t="str">
        <f>+IF(B254="","",COUNTIF($B$9:B254,B254))</f>
        <v/>
      </c>
      <c r="B254" s="314" t="str">
        <f t="shared" si="9"/>
        <v/>
      </c>
      <c r="C254" s="195" t="str">
        <f t="shared" si="10"/>
        <v>010-321</v>
      </c>
      <c r="D254" s="384" t="s">
        <v>38</v>
      </c>
      <c r="E254" s="385" t="s">
        <v>21</v>
      </c>
      <c r="F254" s="386">
        <v>321</v>
      </c>
      <c r="G254" s="380"/>
      <c r="H254" s="385"/>
      <c r="I254" s="380"/>
      <c r="J254" s="381"/>
      <c r="K254" s="207"/>
      <c r="L254" s="411"/>
      <c r="M254" s="402">
        <v>-390000</v>
      </c>
    </row>
    <row r="255" spans="1:13" s="86" customFormat="1" ht="33.75" customHeight="1" thickBot="1" x14ac:dyDescent="0.3">
      <c r="A255" s="354" t="str">
        <f>+IF(B255="","",COUNTIF($B$9:B255,B255))</f>
        <v/>
      </c>
      <c r="B255" s="314" t="str">
        <f t="shared" si="9"/>
        <v/>
      </c>
      <c r="C255" s="195" t="str">
        <f t="shared" si="10"/>
        <v>010-321</v>
      </c>
      <c r="D255" s="384"/>
      <c r="E255" s="385"/>
      <c r="F255" s="386"/>
      <c r="G255" s="380"/>
      <c r="H255" s="385"/>
      <c r="I255" s="380"/>
      <c r="J255" s="381"/>
      <c r="K255" s="207"/>
      <c r="L255" s="411"/>
      <c r="M255" s="402"/>
    </row>
    <row r="256" spans="1:13" s="91" customFormat="1" ht="41.25" customHeight="1" thickBot="1" x14ac:dyDescent="0.3">
      <c r="A256" s="354">
        <f>+IF(B256="","",COUNTIF($B$9:B256,B256))</f>
        <v>2</v>
      </c>
      <c r="B256" s="314" t="str">
        <f t="shared" si="9"/>
        <v>321</v>
      </c>
      <c r="C256" s="195" t="str">
        <f t="shared" si="10"/>
        <v/>
      </c>
      <c r="D256" s="87" t="s">
        <v>64</v>
      </c>
      <c r="E256" s="93"/>
      <c r="F256" s="88"/>
      <c r="G256" s="89"/>
      <c r="H256" s="89"/>
      <c r="I256" s="110" t="s">
        <v>65</v>
      </c>
      <c r="J256" s="298">
        <f>M256</f>
        <v>-390000</v>
      </c>
      <c r="K256" s="95"/>
      <c r="L256" s="96"/>
      <c r="M256" s="205">
        <f>SUM(M254)</f>
        <v>-390000</v>
      </c>
    </row>
    <row r="257" spans="1:13" s="86" customFormat="1" ht="33.75" customHeight="1" thickBot="1" x14ac:dyDescent="0.3">
      <c r="A257" s="354" t="str">
        <f>+IF(B257="","",COUNTIF($B$9:B257,B257))</f>
        <v/>
      </c>
      <c r="B257" s="314" t="str">
        <f t="shared" si="9"/>
        <v/>
      </c>
      <c r="C257" s="195" t="str">
        <f t="shared" si="10"/>
        <v/>
      </c>
      <c r="D257" s="202"/>
      <c r="E257" s="145"/>
      <c r="F257" s="147"/>
      <c r="G257" s="98"/>
      <c r="H257" s="99"/>
      <c r="I257" s="149"/>
      <c r="J257" s="151"/>
      <c r="K257" s="167"/>
      <c r="L257" s="151"/>
      <c r="M257" s="151"/>
    </row>
    <row r="258" spans="1:13" s="91" customFormat="1" ht="27.75" customHeight="1" thickBot="1" x14ac:dyDescent="0.3">
      <c r="A258" s="354">
        <f>+IF(B258="","",COUNTIF($B$9:B258,B258))</f>
        <v>1</v>
      </c>
      <c r="B258" s="314" t="str">
        <f t="shared" si="9"/>
        <v>L17</v>
      </c>
      <c r="C258" s="195" t="str">
        <f t="shared" si="10"/>
        <v/>
      </c>
      <c r="D258" s="87" t="s">
        <v>66</v>
      </c>
      <c r="E258" s="93"/>
      <c r="F258" s="88"/>
      <c r="G258" s="89"/>
      <c r="H258" s="89"/>
      <c r="I258" s="110" t="s">
        <v>67</v>
      </c>
      <c r="J258" s="210">
        <v>0</v>
      </c>
      <c r="K258" s="95"/>
      <c r="L258" s="96" t="s">
        <v>68</v>
      </c>
      <c r="M258" s="205">
        <f>SUM(M257)</f>
        <v>0</v>
      </c>
    </row>
    <row r="259" spans="1:13" s="86" customFormat="1" ht="33.75" customHeight="1" thickBot="1" x14ac:dyDescent="0.3">
      <c r="A259" s="354" t="str">
        <f>+IF(B259="","",COUNTIF($B$9:B259,B259))</f>
        <v/>
      </c>
      <c r="B259" s="314" t="str">
        <f t="shared" si="9"/>
        <v/>
      </c>
      <c r="C259" s="195" t="str">
        <f t="shared" si="10"/>
        <v>010-L48</v>
      </c>
      <c r="D259" s="233" t="s">
        <v>38</v>
      </c>
      <c r="E259" s="178" t="s">
        <v>21</v>
      </c>
      <c r="F259" s="104" t="s">
        <v>24</v>
      </c>
      <c r="G259" s="105"/>
      <c r="H259" s="106"/>
      <c r="I259" s="177"/>
      <c r="J259" s="107"/>
      <c r="K259" s="201"/>
      <c r="L259" s="234"/>
      <c r="M259" s="235">
        <v>-25000</v>
      </c>
    </row>
    <row r="260" spans="1:13" s="86" customFormat="1" ht="33.75" customHeight="1" thickBot="1" x14ac:dyDescent="0.3">
      <c r="A260" s="354" t="str">
        <f>+IF(B260="","",COUNTIF($B$9:B260,B260))</f>
        <v/>
      </c>
      <c r="B260" s="314" t="str">
        <f t="shared" si="9"/>
        <v/>
      </c>
      <c r="C260" s="195" t="str">
        <f t="shared" si="10"/>
        <v>010-L48</v>
      </c>
      <c r="D260" s="369" t="s">
        <v>38</v>
      </c>
      <c r="E260" s="370" t="s">
        <v>21</v>
      </c>
      <c r="F260" s="371" t="s">
        <v>24</v>
      </c>
      <c r="G260" s="372"/>
      <c r="H260" s="370"/>
      <c r="I260" s="372"/>
      <c r="J260" s="373"/>
      <c r="K260" s="206"/>
      <c r="L260" s="374"/>
      <c r="M260" s="376">
        <v>189000</v>
      </c>
    </row>
    <row r="261" spans="1:13" s="103" customFormat="1" ht="33.75" customHeight="1" thickBot="1" x14ac:dyDescent="0.3">
      <c r="A261" s="354" t="str">
        <f>+IF(B261="","",COUNTIF($B$9:B261,B261))</f>
        <v/>
      </c>
      <c r="B261" s="314" t="str">
        <f t="shared" si="9"/>
        <v/>
      </c>
      <c r="C261" s="195" t="str">
        <f t="shared" ref="C261:C313" si="11">IF(IF(LEFT(D261,5)="TOTAL","",IF(F261&gt;0,"010-"&amp;F261,"?"))="?",C260,IF(LEFT(D261,5)="TOTAL","",IF(F261&gt;0,"010-"&amp;F261,"?")))</f>
        <v>010-L48</v>
      </c>
      <c r="D261" s="369"/>
      <c r="E261" s="370"/>
      <c r="F261" s="371"/>
      <c r="G261" s="372"/>
      <c r="H261" s="370"/>
      <c r="I261" s="372"/>
      <c r="J261" s="373"/>
      <c r="K261" s="299"/>
      <c r="L261" s="374"/>
      <c r="M261" s="376"/>
    </row>
    <row r="262" spans="1:13" s="86" customFormat="1" ht="33.75" customHeight="1" thickBot="1" x14ac:dyDescent="0.3">
      <c r="A262" s="354" t="str">
        <f>+IF(B262="","",COUNTIF($B$9:B262,B262))</f>
        <v/>
      </c>
      <c r="B262" s="314" t="str">
        <f t="shared" si="9"/>
        <v/>
      </c>
      <c r="C262" s="195" t="str">
        <f t="shared" si="11"/>
        <v>010-L48</v>
      </c>
      <c r="D262" s="369"/>
      <c r="E262" s="370"/>
      <c r="F262" s="371"/>
      <c r="G262" s="372"/>
      <c r="H262" s="370"/>
      <c r="I262" s="372"/>
      <c r="J262" s="373"/>
      <c r="K262" s="214"/>
      <c r="L262" s="374"/>
      <c r="M262" s="376"/>
    </row>
    <row r="263" spans="1:13" s="103" customFormat="1" ht="33.75" customHeight="1" thickBot="1" x14ac:dyDescent="0.3">
      <c r="A263" s="354" t="str">
        <f>+IF(B263="","",COUNTIF($B$9:B263,B263))</f>
        <v/>
      </c>
      <c r="B263" s="314" t="str">
        <f t="shared" si="9"/>
        <v/>
      </c>
      <c r="C263" s="195" t="str">
        <f t="shared" si="11"/>
        <v>010-L48</v>
      </c>
      <c r="D263" s="369"/>
      <c r="E263" s="370"/>
      <c r="F263" s="371"/>
      <c r="G263" s="372"/>
      <c r="H263" s="370"/>
      <c r="I263" s="372"/>
      <c r="J263" s="373"/>
      <c r="K263" s="299"/>
      <c r="L263" s="374"/>
      <c r="M263" s="376"/>
    </row>
    <row r="264" spans="1:13" s="86" customFormat="1" ht="33.75" customHeight="1" thickBot="1" x14ac:dyDescent="0.3">
      <c r="A264" s="354" t="str">
        <f>+IF(B264="","",COUNTIF($B$9:B264,B264))</f>
        <v/>
      </c>
      <c r="B264" s="314" t="str">
        <f t="shared" si="9"/>
        <v/>
      </c>
      <c r="C264" s="195" t="str">
        <f t="shared" si="11"/>
        <v>010-L48</v>
      </c>
      <c r="D264" s="369"/>
      <c r="E264" s="370"/>
      <c r="F264" s="371"/>
      <c r="G264" s="372"/>
      <c r="H264" s="370"/>
      <c r="I264" s="372"/>
      <c r="J264" s="373"/>
      <c r="K264" s="214"/>
      <c r="L264" s="374"/>
      <c r="M264" s="376"/>
    </row>
    <row r="265" spans="1:13" s="103" customFormat="1" ht="33.75" customHeight="1" thickBot="1" x14ac:dyDescent="0.3">
      <c r="A265" s="354" t="str">
        <f>+IF(B265="","",COUNTIF($B$9:B265,B265))</f>
        <v/>
      </c>
      <c r="B265" s="314" t="str">
        <f t="shared" si="9"/>
        <v/>
      </c>
      <c r="C265" s="195" t="str">
        <f t="shared" si="11"/>
        <v>010-L48</v>
      </c>
      <c r="D265" s="369"/>
      <c r="E265" s="370"/>
      <c r="F265" s="371"/>
      <c r="G265" s="372"/>
      <c r="H265" s="370"/>
      <c r="I265" s="372"/>
      <c r="J265" s="373"/>
      <c r="K265" s="299"/>
      <c r="L265" s="374"/>
      <c r="M265" s="376"/>
    </row>
    <row r="266" spans="1:13" s="86" customFormat="1" ht="33.75" customHeight="1" thickBot="1" x14ac:dyDescent="0.3">
      <c r="A266" s="354" t="str">
        <f>+IF(B266="","",COUNTIF($B$9:B266,B266))</f>
        <v/>
      </c>
      <c r="B266" s="314" t="str">
        <f t="shared" si="9"/>
        <v/>
      </c>
      <c r="C266" s="195" t="str">
        <f t="shared" si="11"/>
        <v>010-L48</v>
      </c>
      <c r="D266" s="369"/>
      <c r="E266" s="370"/>
      <c r="F266" s="371"/>
      <c r="G266" s="372"/>
      <c r="H266" s="370"/>
      <c r="I266" s="372"/>
      <c r="J266" s="373"/>
      <c r="K266" s="214"/>
      <c r="L266" s="374"/>
      <c r="M266" s="376"/>
    </row>
    <row r="267" spans="1:13" s="103" customFormat="1" ht="33.75" customHeight="1" thickBot="1" x14ac:dyDescent="0.3">
      <c r="A267" s="354" t="str">
        <f>+IF(B267="","",COUNTIF($B$9:B267,B267))</f>
        <v/>
      </c>
      <c r="B267" s="314" t="str">
        <f t="shared" ref="B267:B313" si="12">IF(LEFT(D267,5)="TOTAL",RIGHT(D267,3),"")</f>
        <v/>
      </c>
      <c r="C267" s="195" t="str">
        <f t="shared" si="11"/>
        <v>010-L48</v>
      </c>
      <c r="D267" s="369"/>
      <c r="E267" s="370"/>
      <c r="F267" s="371"/>
      <c r="G267" s="372"/>
      <c r="H267" s="370"/>
      <c r="I267" s="372"/>
      <c r="J267" s="373"/>
      <c r="K267" s="299"/>
      <c r="L267" s="374"/>
      <c r="M267" s="376"/>
    </row>
    <row r="268" spans="1:13" s="86" customFormat="1" ht="33.75" customHeight="1" thickBot="1" x14ac:dyDescent="0.3">
      <c r="A268" s="354" t="str">
        <f>+IF(B268="","",COUNTIF($B$9:B268,B268))</f>
        <v/>
      </c>
      <c r="B268" s="314" t="str">
        <f t="shared" si="12"/>
        <v/>
      </c>
      <c r="C268" s="195" t="str">
        <f t="shared" si="11"/>
        <v>010-L48</v>
      </c>
      <c r="D268" s="369"/>
      <c r="E268" s="370"/>
      <c r="F268" s="371"/>
      <c r="G268" s="372"/>
      <c r="H268" s="370"/>
      <c r="I268" s="372"/>
      <c r="J268" s="373"/>
      <c r="K268" s="214"/>
      <c r="L268" s="374"/>
      <c r="M268" s="376"/>
    </row>
    <row r="269" spans="1:13" s="103" customFormat="1" ht="33.75" customHeight="1" thickBot="1" x14ac:dyDescent="0.3">
      <c r="A269" s="354" t="str">
        <f>+IF(B269="","",COUNTIF($B$9:B269,B269))</f>
        <v/>
      </c>
      <c r="B269" s="314" t="str">
        <f t="shared" si="12"/>
        <v/>
      </c>
      <c r="C269" s="195" t="str">
        <f t="shared" si="11"/>
        <v>010-L48</v>
      </c>
      <c r="D269" s="369"/>
      <c r="E269" s="370"/>
      <c r="F269" s="371"/>
      <c r="G269" s="372"/>
      <c r="H269" s="370"/>
      <c r="I269" s="372"/>
      <c r="J269" s="373"/>
      <c r="K269" s="299"/>
      <c r="L269" s="374"/>
      <c r="M269" s="376"/>
    </row>
    <row r="270" spans="1:13" s="86" customFormat="1" ht="33.75" customHeight="1" thickBot="1" x14ac:dyDescent="0.3">
      <c r="A270" s="354" t="str">
        <f>+IF(B270="","",COUNTIF($B$9:B270,B270))</f>
        <v/>
      </c>
      <c r="B270" s="314" t="str">
        <f t="shared" si="12"/>
        <v/>
      </c>
      <c r="C270" s="195" t="str">
        <f t="shared" si="11"/>
        <v>010-L48</v>
      </c>
      <c r="D270" s="369"/>
      <c r="E270" s="370"/>
      <c r="F270" s="371"/>
      <c r="G270" s="372"/>
      <c r="H270" s="370"/>
      <c r="I270" s="372"/>
      <c r="J270" s="373"/>
      <c r="K270" s="214"/>
      <c r="L270" s="374"/>
      <c r="M270" s="376"/>
    </row>
    <row r="271" spans="1:13" s="103" customFormat="1" ht="33.75" customHeight="1" thickBot="1" x14ac:dyDescent="0.3">
      <c r="A271" s="354" t="str">
        <f>+IF(B271="","",COUNTIF($B$9:B271,B271))</f>
        <v/>
      </c>
      <c r="B271" s="314" t="str">
        <f t="shared" si="12"/>
        <v/>
      </c>
      <c r="C271" s="195" t="str">
        <f t="shared" si="11"/>
        <v>010-L48</v>
      </c>
      <c r="D271" s="369"/>
      <c r="E271" s="370"/>
      <c r="F271" s="371"/>
      <c r="G271" s="372"/>
      <c r="H271" s="370"/>
      <c r="I271" s="372"/>
      <c r="J271" s="373"/>
      <c r="K271" s="299"/>
      <c r="L271" s="374"/>
      <c r="M271" s="376"/>
    </row>
    <row r="272" spans="1:13" s="86" customFormat="1" ht="33.75" customHeight="1" thickBot="1" x14ac:dyDescent="0.3">
      <c r="A272" s="354" t="str">
        <f>+IF(B272="","",COUNTIF($B$9:B272,B272))</f>
        <v/>
      </c>
      <c r="B272" s="314" t="str">
        <f t="shared" si="12"/>
        <v/>
      </c>
      <c r="C272" s="195" t="str">
        <f t="shared" si="11"/>
        <v>010-L48</v>
      </c>
      <c r="D272" s="369"/>
      <c r="E272" s="370"/>
      <c r="F272" s="371"/>
      <c r="G272" s="372"/>
      <c r="H272" s="370"/>
      <c r="I272" s="372"/>
      <c r="J272" s="373"/>
      <c r="K272" s="214"/>
      <c r="L272" s="374"/>
      <c r="M272" s="376"/>
    </row>
    <row r="273" spans="1:13" s="103" customFormat="1" ht="33.75" customHeight="1" thickBot="1" x14ac:dyDescent="0.3">
      <c r="A273" s="354" t="str">
        <f>+IF(B273="","",COUNTIF($B$9:B273,B273))</f>
        <v/>
      </c>
      <c r="B273" s="314" t="str">
        <f t="shared" si="12"/>
        <v/>
      </c>
      <c r="C273" s="195" t="str">
        <f t="shared" si="11"/>
        <v>010-L48</v>
      </c>
      <c r="D273" s="369"/>
      <c r="E273" s="370"/>
      <c r="F273" s="371"/>
      <c r="G273" s="372"/>
      <c r="H273" s="370"/>
      <c r="I273" s="372"/>
      <c r="J273" s="373"/>
      <c r="K273" s="299"/>
      <c r="L273" s="374"/>
      <c r="M273" s="376"/>
    </row>
    <row r="274" spans="1:13" s="86" customFormat="1" ht="33.75" customHeight="1" thickBot="1" x14ac:dyDescent="0.3">
      <c r="A274" s="354" t="str">
        <f>+IF(B274="","",COUNTIF($B$9:B274,B274))</f>
        <v/>
      </c>
      <c r="B274" s="314" t="str">
        <f t="shared" si="12"/>
        <v/>
      </c>
      <c r="C274" s="195" t="str">
        <f t="shared" si="11"/>
        <v>010-L48</v>
      </c>
      <c r="D274" s="369"/>
      <c r="E274" s="370"/>
      <c r="F274" s="371"/>
      <c r="G274" s="372"/>
      <c r="H274" s="370"/>
      <c r="I274" s="372"/>
      <c r="J274" s="373"/>
      <c r="K274" s="214"/>
      <c r="L274" s="374"/>
      <c r="M274" s="376"/>
    </row>
    <row r="275" spans="1:13" s="103" customFormat="1" ht="33.75" customHeight="1" thickBot="1" x14ac:dyDescent="0.3">
      <c r="A275" s="354" t="str">
        <f>+IF(B275="","",COUNTIF($B$9:B275,B275))</f>
        <v/>
      </c>
      <c r="B275" s="314" t="str">
        <f t="shared" si="12"/>
        <v/>
      </c>
      <c r="C275" s="195" t="str">
        <f t="shared" si="11"/>
        <v>010-L48</v>
      </c>
      <c r="D275" s="369"/>
      <c r="E275" s="370"/>
      <c r="F275" s="371"/>
      <c r="G275" s="372"/>
      <c r="H275" s="370"/>
      <c r="I275" s="372"/>
      <c r="J275" s="373"/>
      <c r="K275" s="299"/>
      <c r="L275" s="374"/>
      <c r="M275" s="376"/>
    </row>
    <row r="276" spans="1:13" s="86" customFormat="1" ht="33.75" customHeight="1" thickBot="1" x14ac:dyDescent="0.3">
      <c r="A276" s="354" t="str">
        <f>+IF(B276="","",COUNTIF($B$9:B276,B276))</f>
        <v/>
      </c>
      <c r="B276" s="314" t="str">
        <f t="shared" si="12"/>
        <v/>
      </c>
      <c r="C276" s="195" t="str">
        <f t="shared" si="11"/>
        <v>010-L48</v>
      </c>
      <c r="D276" s="369"/>
      <c r="E276" s="370"/>
      <c r="F276" s="371"/>
      <c r="G276" s="372"/>
      <c r="H276" s="370"/>
      <c r="I276" s="372"/>
      <c r="J276" s="373"/>
      <c r="K276" s="214"/>
      <c r="L276" s="374"/>
      <c r="M276" s="376"/>
    </row>
    <row r="277" spans="1:13" s="103" customFormat="1" ht="33.75" customHeight="1" thickBot="1" x14ac:dyDescent="0.3">
      <c r="A277" s="354" t="str">
        <f>+IF(B277="","",COUNTIF($B$9:B277,B277))</f>
        <v/>
      </c>
      <c r="B277" s="314" t="str">
        <f t="shared" si="12"/>
        <v/>
      </c>
      <c r="C277" s="195" t="str">
        <f t="shared" si="11"/>
        <v>010-L48</v>
      </c>
      <c r="D277" s="369"/>
      <c r="E277" s="370"/>
      <c r="F277" s="371"/>
      <c r="G277" s="372"/>
      <c r="H277" s="370"/>
      <c r="I277" s="372"/>
      <c r="J277" s="373"/>
      <c r="K277" s="299"/>
      <c r="L277" s="374"/>
      <c r="M277" s="376"/>
    </row>
    <row r="278" spans="1:13" s="86" customFormat="1" ht="33.75" customHeight="1" thickBot="1" x14ac:dyDescent="0.3">
      <c r="A278" s="354" t="str">
        <f>+IF(B278="","",COUNTIF($B$9:B278,B278))</f>
        <v/>
      </c>
      <c r="B278" s="314" t="str">
        <f t="shared" si="12"/>
        <v/>
      </c>
      <c r="C278" s="195" t="str">
        <f t="shared" si="11"/>
        <v>010-L48</v>
      </c>
      <c r="D278" s="369"/>
      <c r="E278" s="370"/>
      <c r="F278" s="371"/>
      <c r="G278" s="372"/>
      <c r="H278" s="370"/>
      <c r="I278" s="372"/>
      <c r="J278" s="373"/>
      <c r="K278" s="214"/>
      <c r="L278" s="374"/>
      <c r="M278" s="376"/>
    </row>
    <row r="279" spans="1:13" s="103" customFormat="1" ht="33.75" customHeight="1" thickBot="1" x14ac:dyDescent="0.3">
      <c r="A279" s="354" t="str">
        <f>+IF(B279="","",COUNTIF($B$9:B279,B279))</f>
        <v/>
      </c>
      <c r="B279" s="314" t="str">
        <f t="shared" si="12"/>
        <v/>
      </c>
      <c r="C279" s="195" t="str">
        <f t="shared" si="11"/>
        <v>010-L48</v>
      </c>
      <c r="D279" s="369"/>
      <c r="E279" s="370"/>
      <c r="F279" s="371"/>
      <c r="G279" s="372"/>
      <c r="H279" s="370"/>
      <c r="I279" s="372"/>
      <c r="J279" s="373"/>
      <c r="K279" s="299"/>
      <c r="L279" s="374"/>
      <c r="M279" s="376"/>
    </row>
    <row r="280" spans="1:13" s="103" customFormat="1" ht="33.75" customHeight="1" thickBot="1" x14ac:dyDescent="0.3">
      <c r="A280" s="354" t="str">
        <f>+IF(B280="","",COUNTIF($B$9:B280,B280))</f>
        <v/>
      </c>
      <c r="B280" s="314" t="str">
        <f t="shared" si="12"/>
        <v/>
      </c>
      <c r="C280" s="195" t="str">
        <f t="shared" si="11"/>
        <v>010-L48</v>
      </c>
      <c r="D280" s="369"/>
      <c r="E280" s="370"/>
      <c r="F280" s="371"/>
      <c r="G280" s="372"/>
      <c r="H280" s="370"/>
      <c r="I280" s="372"/>
      <c r="J280" s="373"/>
      <c r="K280" s="300"/>
      <c r="L280" s="374"/>
      <c r="M280" s="376"/>
    </row>
    <row r="281" spans="1:13" s="103" customFormat="1" ht="33.75" customHeight="1" thickBot="1" x14ac:dyDescent="0.3">
      <c r="A281" s="354" t="str">
        <f>+IF(B281="","",COUNTIF($B$9:B281,B281))</f>
        <v/>
      </c>
      <c r="B281" s="314" t="str">
        <f t="shared" si="12"/>
        <v/>
      </c>
      <c r="C281" s="195" t="str">
        <f t="shared" si="11"/>
        <v>010-L48</v>
      </c>
      <c r="D281" s="369"/>
      <c r="E281" s="370"/>
      <c r="F281" s="371"/>
      <c r="G281" s="372"/>
      <c r="H281" s="370"/>
      <c r="I281" s="372"/>
      <c r="J281" s="373"/>
      <c r="K281" s="300"/>
      <c r="L281" s="374"/>
      <c r="M281" s="376"/>
    </row>
    <row r="282" spans="1:13" s="103" customFormat="1" ht="33.75" customHeight="1" thickBot="1" x14ac:dyDescent="0.3">
      <c r="A282" s="354" t="str">
        <f>+IF(B282="","",COUNTIF($B$9:B282,B282))</f>
        <v/>
      </c>
      <c r="B282" s="314" t="str">
        <f t="shared" si="12"/>
        <v/>
      </c>
      <c r="C282" s="195" t="str">
        <f t="shared" si="11"/>
        <v>010-L48</v>
      </c>
      <c r="D282" s="369"/>
      <c r="E282" s="370"/>
      <c r="F282" s="371"/>
      <c r="G282" s="372"/>
      <c r="H282" s="370"/>
      <c r="I282" s="372"/>
      <c r="J282" s="373"/>
      <c r="K282" s="300"/>
      <c r="L282" s="374"/>
      <c r="M282" s="376"/>
    </row>
    <row r="283" spans="1:13" s="103" customFormat="1" ht="33.75" customHeight="1" thickBot="1" x14ac:dyDescent="0.3">
      <c r="A283" s="354" t="str">
        <f>+IF(B283="","",COUNTIF($B$9:B283,B283))</f>
        <v/>
      </c>
      <c r="B283" s="314" t="str">
        <f t="shared" si="12"/>
        <v/>
      </c>
      <c r="C283" s="195" t="str">
        <f t="shared" si="11"/>
        <v>010-L48</v>
      </c>
      <c r="D283" s="369"/>
      <c r="E283" s="370"/>
      <c r="F283" s="371"/>
      <c r="G283" s="372"/>
      <c r="H283" s="370"/>
      <c r="I283" s="372"/>
      <c r="J283" s="373"/>
      <c r="K283" s="300"/>
      <c r="L283" s="374"/>
      <c r="M283" s="376"/>
    </row>
    <row r="284" spans="1:13" s="103" customFormat="1" ht="33.75" customHeight="1" thickBot="1" x14ac:dyDescent="0.3">
      <c r="A284" s="354" t="str">
        <f>+IF(B284="","",COUNTIF($B$9:B284,B284))</f>
        <v/>
      </c>
      <c r="B284" s="314" t="str">
        <f t="shared" si="12"/>
        <v/>
      </c>
      <c r="C284" s="195" t="str">
        <f t="shared" si="11"/>
        <v>010-L48</v>
      </c>
      <c r="D284" s="369"/>
      <c r="E284" s="370"/>
      <c r="F284" s="371"/>
      <c r="G284" s="372"/>
      <c r="H284" s="370"/>
      <c r="I284" s="372"/>
      <c r="J284" s="373"/>
      <c r="K284" s="300"/>
      <c r="L284" s="374"/>
      <c r="M284" s="376"/>
    </row>
    <row r="285" spans="1:13" s="103" customFormat="1" ht="33.75" customHeight="1" thickBot="1" x14ac:dyDescent="0.3">
      <c r="A285" s="354" t="str">
        <f>+IF(B285="","",COUNTIF($B$9:B285,B285))</f>
        <v/>
      </c>
      <c r="B285" s="314" t="str">
        <f t="shared" si="12"/>
        <v/>
      </c>
      <c r="C285" s="195" t="str">
        <f t="shared" si="11"/>
        <v>010-L48</v>
      </c>
      <c r="D285" s="369"/>
      <c r="E285" s="370"/>
      <c r="F285" s="371"/>
      <c r="G285" s="372"/>
      <c r="H285" s="370"/>
      <c r="I285" s="372"/>
      <c r="J285" s="373"/>
      <c r="K285" s="300"/>
      <c r="L285" s="374"/>
      <c r="M285" s="376"/>
    </row>
    <row r="286" spans="1:13" s="103" customFormat="1" ht="33.75" customHeight="1" thickBot="1" x14ac:dyDescent="0.3">
      <c r="A286" s="354" t="str">
        <f>+IF(B286="","",COUNTIF($B$9:B286,B286))</f>
        <v/>
      </c>
      <c r="B286" s="314" t="str">
        <f t="shared" si="12"/>
        <v/>
      </c>
      <c r="C286" s="195" t="str">
        <f t="shared" si="11"/>
        <v>010-L48</v>
      </c>
      <c r="D286" s="369"/>
      <c r="E286" s="370"/>
      <c r="F286" s="371"/>
      <c r="G286" s="372"/>
      <c r="H286" s="370"/>
      <c r="I286" s="372"/>
      <c r="J286" s="373"/>
      <c r="K286" s="300"/>
      <c r="L286" s="374"/>
      <c r="M286" s="376"/>
    </row>
    <row r="287" spans="1:13" s="103" customFormat="1" ht="33.75" customHeight="1" thickBot="1" x14ac:dyDescent="0.3">
      <c r="A287" s="354" t="str">
        <f>+IF(B287="","",COUNTIF($B$9:B287,B287))</f>
        <v/>
      </c>
      <c r="B287" s="314" t="str">
        <f t="shared" si="12"/>
        <v/>
      </c>
      <c r="C287" s="195" t="str">
        <f t="shared" si="11"/>
        <v>010-L48</v>
      </c>
      <c r="D287" s="369"/>
      <c r="E287" s="370"/>
      <c r="F287" s="371"/>
      <c r="G287" s="372"/>
      <c r="H287" s="370"/>
      <c r="I287" s="372"/>
      <c r="J287" s="373"/>
      <c r="K287" s="300"/>
      <c r="L287" s="374"/>
      <c r="M287" s="376"/>
    </row>
    <row r="288" spans="1:13" s="86" customFormat="1" ht="33.75" customHeight="1" x14ac:dyDescent="0.25">
      <c r="A288" s="354" t="str">
        <f>+IF(B288="","",COUNTIF($B$9:B288,B288))</f>
        <v/>
      </c>
      <c r="B288" s="314" t="str">
        <f t="shared" si="12"/>
        <v/>
      </c>
      <c r="C288" s="195" t="str">
        <f t="shared" si="11"/>
        <v>010-L48</v>
      </c>
      <c r="D288" s="388" t="s">
        <v>38</v>
      </c>
      <c r="E288" s="377" t="s">
        <v>21</v>
      </c>
      <c r="F288" s="378" t="s">
        <v>24</v>
      </c>
      <c r="G288" s="379"/>
      <c r="H288" s="377"/>
      <c r="I288" s="379"/>
      <c r="J288" s="375"/>
      <c r="K288" s="206"/>
      <c r="L288" s="452"/>
      <c r="M288" s="383">
        <v>23750</v>
      </c>
    </row>
    <row r="289" spans="1:13" s="86" customFormat="1" ht="33.75" customHeight="1" x14ac:dyDescent="0.25">
      <c r="A289" s="354" t="str">
        <f>+IF(B289="","",COUNTIF($B$9:B289,B289))</f>
        <v/>
      </c>
      <c r="B289" s="314" t="str">
        <f t="shared" si="12"/>
        <v/>
      </c>
      <c r="C289" s="195" t="str">
        <f t="shared" si="11"/>
        <v>010-L48</v>
      </c>
      <c r="D289" s="384"/>
      <c r="E289" s="385"/>
      <c r="F289" s="386"/>
      <c r="G289" s="380"/>
      <c r="H289" s="385"/>
      <c r="I289" s="380"/>
      <c r="J289" s="381"/>
      <c r="K289" s="207"/>
      <c r="L289" s="453"/>
      <c r="M289" s="402"/>
    </row>
    <row r="290" spans="1:13" s="103" customFormat="1" ht="33.75" customHeight="1" x14ac:dyDescent="0.25">
      <c r="A290" s="354" t="str">
        <f>+IF(B290="","",COUNTIF($B$9:B290,B290))</f>
        <v/>
      </c>
      <c r="B290" s="314" t="str">
        <f t="shared" si="12"/>
        <v/>
      </c>
      <c r="C290" s="195" t="str">
        <f t="shared" si="11"/>
        <v>010-L48</v>
      </c>
      <c r="D290" s="384"/>
      <c r="E290" s="385"/>
      <c r="F290" s="386"/>
      <c r="G290" s="380"/>
      <c r="H290" s="385"/>
      <c r="I290" s="380"/>
      <c r="J290" s="381"/>
      <c r="K290" s="301"/>
      <c r="L290" s="453"/>
      <c r="M290" s="402"/>
    </row>
    <row r="291" spans="1:13" s="86" customFormat="1" ht="33.75" customHeight="1" x14ac:dyDescent="0.25">
      <c r="A291" s="354" t="str">
        <f>+IF(B291="","",COUNTIF($B$9:B291,B291))</f>
        <v/>
      </c>
      <c r="B291" s="314" t="str">
        <f t="shared" si="12"/>
        <v/>
      </c>
      <c r="C291" s="195" t="str">
        <f t="shared" si="11"/>
        <v>010-L48</v>
      </c>
      <c r="D291" s="384"/>
      <c r="E291" s="385"/>
      <c r="F291" s="386"/>
      <c r="G291" s="380"/>
      <c r="H291" s="385"/>
      <c r="I291" s="380"/>
      <c r="J291" s="381"/>
      <c r="K291" s="207"/>
      <c r="L291" s="453"/>
      <c r="M291" s="402"/>
    </row>
    <row r="292" spans="1:13" s="103" customFormat="1" ht="33.75" customHeight="1" x14ac:dyDescent="0.25">
      <c r="A292" s="354" t="str">
        <f>+IF(B292="","",COUNTIF($B$9:B292,B292))</f>
        <v/>
      </c>
      <c r="B292" s="314" t="str">
        <f t="shared" si="12"/>
        <v/>
      </c>
      <c r="C292" s="195" t="str">
        <f t="shared" si="11"/>
        <v>010-L48</v>
      </c>
      <c r="D292" s="384"/>
      <c r="E292" s="385"/>
      <c r="F292" s="386"/>
      <c r="G292" s="380"/>
      <c r="H292" s="385"/>
      <c r="I292" s="380"/>
      <c r="J292" s="381"/>
      <c r="K292" s="301"/>
      <c r="L292" s="453"/>
      <c r="M292" s="402"/>
    </row>
    <row r="293" spans="1:13" s="86" customFormat="1" ht="33.75" customHeight="1" x14ac:dyDescent="0.25">
      <c r="A293" s="354" t="str">
        <f>+IF(B293="","",COUNTIF($B$9:B293,B293))</f>
        <v/>
      </c>
      <c r="B293" s="314" t="str">
        <f t="shared" si="12"/>
        <v/>
      </c>
      <c r="C293" s="195" t="str">
        <f t="shared" si="11"/>
        <v>010-L48</v>
      </c>
      <c r="D293" s="384"/>
      <c r="E293" s="385"/>
      <c r="F293" s="386"/>
      <c r="G293" s="380"/>
      <c r="H293" s="385"/>
      <c r="I293" s="380"/>
      <c r="J293" s="381"/>
      <c r="K293" s="207"/>
      <c r="L293" s="453"/>
      <c r="M293" s="402"/>
    </row>
    <row r="294" spans="1:13" s="103" customFormat="1" ht="33.75" customHeight="1" x14ac:dyDescent="0.25">
      <c r="A294" s="354" t="str">
        <f>+IF(B294="","",COUNTIF($B$9:B294,B294))</f>
        <v/>
      </c>
      <c r="B294" s="314" t="str">
        <f t="shared" si="12"/>
        <v/>
      </c>
      <c r="C294" s="195" t="str">
        <f t="shared" si="11"/>
        <v>010-L48</v>
      </c>
      <c r="D294" s="384"/>
      <c r="E294" s="385"/>
      <c r="F294" s="386"/>
      <c r="G294" s="380"/>
      <c r="H294" s="385"/>
      <c r="I294" s="380"/>
      <c r="J294" s="381"/>
      <c r="K294" s="301"/>
      <c r="L294" s="453"/>
      <c r="M294" s="402"/>
    </row>
    <row r="295" spans="1:13" s="86" customFormat="1" ht="33.75" customHeight="1" x14ac:dyDescent="0.25">
      <c r="A295" s="354" t="str">
        <f>+IF(B295="","",COUNTIF($B$9:B295,B295))</f>
        <v/>
      </c>
      <c r="B295" s="314" t="str">
        <f t="shared" si="12"/>
        <v/>
      </c>
      <c r="C295" s="195" t="str">
        <f t="shared" si="11"/>
        <v>010-L48</v>
      </c>
      <c r="D295" s="384"/>
      <c r="E295" s="385"/>
      <c r="F295" s="386"/>
      <c r="G295" s="380"/>
      <c r="H295" s="385"/>
      <c r="I295" s="380"/>
      <c r="J295" s="381"/>
      <c r="K295" s="207"/>
      <c r="L295" s="453"/>
      <c r="M295" s="402"/>
    </row>
    <row r="296" spans="1:13" s="103" customFormat="1" ht="33.75" customHeight="1" x14ac:dyDescent="0.25">
      <c r="A296" s="354" t="str">
        <f>+IF(B296="","",COUNTIF($B$9:B296,B296))</f>
        <v/>
      </c>
      <c r="B296" s="314" t="str">
        <f t="shared" si="12"/>
        <v/>
      </c>
      <c r="C296" s="195" t="str">
        <f t="shared" si="11"/>
        <v>010-L48</v>
      </c>
      <c r="D296" s="384"/>
      <c r="E296" s="385"/>
      <c r="F296" s="386"/>
      <c r="G296" s="380"/>
      <c r="H296" s="385"/>
      <c r="I296" s="380"/>
      <c r="J296" s="381"/>
      <c r="K296" s="301"/>
      <c r="L296" s="453"/>
      <c r="M296" s="402"/>
    </row>
    <row r="297" spans="1:13" ht="33.75" customHeight="1" x14ac:dyDescent="0.25">
      <c r="A297" s="354" t="str">
        <f>+IF(B297="","",COUNTIF($B$9:B297,B297))</f>
        <v/>
      </c>
      <c r="B297" s="314" t="str">
        <f t="shared" si="12"/>
        <v/>
      </c>
      <c r="C297" s="195" t="str">
        <f t="shared" si="11"/>
        <v>010-L48</v>
      </c>
      <c r="D297" s="384"/>
      <c r="E297" s="385"/>
      <c r="F297" s="386"/>
      <c r="G297" s="380"/>
      <c r="H297" s="385"/>
      <c r="I297" s="380"/>
      <c r="J297" s="381"/>
      <c r="K297" s="302"/>
      <c r="L297" s="453"/>
      <c r="M297" s="402"/>
    </row>
    <row r="298" spans="1:13" ht="33.75" customHeight="1" x14ac:dyDescent="0.25">
      <c r="A298" s="354" t="str">
        <f>+IF(B298="","",COUNTIF($B$9:B298,B298))</f>
        <v/>
      </c>
      <c r="B298" s="314" t="str">
        <f t="shared" si="12"/>
        <v/>
      </c>
      <c r="C298" s="195" t="str">
        <f t="shared" si="11"/>
        <v>010-L48</v>
      </c>
      <c r="D298" s="384"/>
      <c r="E298" s="385"/>
      <c r="F298" s="386"/>
      <c r="G298" s="380"/>
      <c r="H298" s="385"/>
      <c r="I298" s="380"/>
      <c r="J298" s="381"/>
      <c r="K298" s="303"/>
      <c r="L298" s="453"/>
      <c r="M298" s="402"/>
    </row>
    <row r="299" spans="1:13" ht="33.75" customHeight="1" thickBot="1" x14ac:dyDescent="0.3">
      <c r="A299" s="354" t="str">
        <f>+IF(B299="","",COUNTIF($B$9:B299,B299))</f>
        <v/>
      </c>
      <c r="B299" s="314" t="str">
        <f t="shared" si="12"/>
        <v/>
      </c>
      <c r="C299" s="195" t="str">
        <f t="shared" si="11"/>
        <v>010-L48</v>
      </c>
      <c r="D299" s="389"/>
      <c r="E299" s="387"/>
      <c r="F299" s="391"/>
      <c r="G299" s="397"/>
      <c r="H299" s="387"/>
      <c r="I299" s="397"/>
      <c r="J299" s="394"/>
      <c r="K299" s="303"/>
      <c r="L299" s="454"/>
      <c r="M299" s="396"/>
    </row>
    <row r="300" spans="1:13" s="86" customFormat="1" ht="33.75" customHeight="1" thickBot="1" x14ac:dyDescent="0.3">
      <c r="A300" s="354" t="str">
        <f>+IF(B300="","",COUNTIF($B$9:B300,B300))</f>
        <v/>
      </c>
      <c r="B300" s="314" t="str">
        <f t="shared" si="12"/>
        <v/>
      </c>
      <c r="C300" s="195" t="str">
        <f>IF(IF(LEFT(D300,5)="TOTAL","",IF(F300&gt;0,"010-"&amp;F300,"?"))="?",#REF!,IF(LEFT(D300,5)="TOTAL","",IF(F300&gt;0,"010-"&amp;F300,"?")))</f>
        <v>010-L48</v>
      </c>
      <c r="D300" s="369" t="s">
        <v>38</v>
      </c>
      <c r="E300" s="370" t="s">
        <v>21</v>
      </c>
      <c r="F300" s="371" t="s">
        <v>24</v>
      </c>
      <c r="G300" s="372"/>
      <c r="H300" s="370"/>
      <c r="I300" s="372"/>
      <c r="J300" s="373"/>
      <c r="K300" s="206"/>
      <c r="L300" s="374"/>
      <c r="M300" s="376">
        <v>99999</v>
      </c>
    </row>
    <row r="301" spans="1:13" s="103" customFormat="1" ht="33.75" customHeight="1" thickBot="1" x14ac:dyDescent="0.3">
      <c r="A301" s="354" t="str">
        <f>+IF(B301="","",COUNTIF($B$9:B301,B301))</f>
        <v/>
      </c>
      <c r="B301" s="314" t="str">
        <f t="shared" si="12"/>
        <v/>
      </c>
      <c r="C301" s="195" t="str">
        <f t="shared" si="11"/>
        <v>010-L48</v>
      </c>
      <c r="D301" s="369"/>
      <c r="E301" s="370"/>
      <c r="F301" s="371"/>
      <c r="G301" s="372"/>
      <c r="H301" s="370"/>
      <c r="I301" s="372"/>
      <c r="J301" s="373"/>
      <c r="K301" s="304"/>
      <c r="L301" s="374"/>
      <c r="M301" s="376"/>
    </row>
    <row r="302" spans="1:13" s="86" customFormat="1" ht="33.75" customHeight="1" thickBot="1" x14ac:dyDescent="0.3">
      <c r="A302" s="354" t="str">
        <f>+IF(B302="","",COUNTIF($B$9:B302,B302))</f>
        <v/>
      </c>
      <c r="B302" s="314" t="str">
        <f t="shared" si="12"/>
        <v/>
      </c>
      <c r="C302" s="195" t="str">
        <f t="shared" si="11"/>
        <v>010-L48</v>
      </c>
      <c r="D302" s="369"/>
      <c r="E302" s="370"/>
      <c r="F302" s="371"/>
      <c r="G302" s="372"/>
      <c r="H302" s="370"/>
      <c r="I302" s="372"/>
      <c r="J302" s="373"/>
      <c r="K302" s="207"/>
      <c r="L302" s="374"/>
      <c r="M302" s="376"/>
    </row>
    <row r="303" spans="1:13" s="103" customFormat="1" ht="33.75" customHeight="1" thickBot="1" x14ac:dyDescent="0.3">
      <c r="A303" s="354" t="str">
        <f>+IF(B303="","",COUNTIF($B$9:B303,B303))</f>
        <v/>
      </c>
      <c r="B303" s="314" t="str">
        <f t="shared" si="12"/>
        <v/>
      </c>
      <c r="C303" s="195" t="str">
        <f t="shared" si="11"/>
        <v>010-L48</v>
      </c>
      <c r="D303" s="369"/>
      <c r="E303" s="370"/>
      <c r="F303" s="371"/>
      <c r="G303" s="372"/>
      <c r="H303" s="370"/>
      <c r="I303" s="372"/>
      <c r="J303" s="373"/>
      <c r="K303" s="304"/>
      <c r="L303" s="374"/>
      <c r="M303" s="376"/>
    </row>
    <row r="304" spans="1:13" s="86" customFormat="1" ht="33.75" customHeight="1" thickBot="1" x14ac:dyDescent="0.3">
      <c r="A304" s="354" t="str">
        <f>+IF(B304="","",COUNTIF($B$9:B304,B304))</f>
        <v/>
      </c>
      <c r="B304" s="314" t="str">
        <f t="shared" si="12"/>
        <v/>
      </c>
      <c r="C304" s="195" t="str">
        <f t="shared" si="11"/>
        <v>010-L48</v>
      </c>
      <c r="D304" s="369"/>
      <c r="E304" s="370"/>
      <c r="F304" s="371"/>
      <c r="G304" s="372"/>
      <c r="H304" s="370"/>
      <c r="I304" s="372"/>
      <c r="J304" s="373"/>
      <c r="K304" s="207"/>
      <c r="L304" s="374"/>
      <c r="M304" s="376"/>
    </row>
    <row r="305" spans="1:13" s="103" customFormat="1" ht="33.75" customHeight="1" thickBot="1" x14ac:dyDescent="0.3">
      <c r="A305" s="354" t="str">
        <f>+IF(B305="","",COUNTIF($B$9:B305,B305))</f>
        <v/>
      </c>
      <c r="B305" s="314" t="str">
        <f t="shared" si="12"/>
        <v/>
      </c>
      <c r="C305" s="195" t="str">
        <f t="shared" si="11"/>
        <v>010-L48</v>
      </c>
      <c r="D305" s="369"/>
      <c r="E305" s="370"/>
      <c r="F305" s="371"/>
      <c r="G305" s="372"/>
      <c r="H305" s="370"/>
      <c r="I305" s="372"/>
      <c r="J305" s="373"/>
      <c r="K305" s="304"/>
      <c r="L305" s="374"/>
      <c r="M305" s="376"/>
    </row>
    <row r="306" spans="1:13" s="86" customFormat="1" ht="33.75" customHeight="1" thickBot="1" x14ac:dyDescent="0.3">
      <c r="A306" s="354" t="str">
        <f>+IF(B306="","",COUNTIF($B$9:B306,B306))</f>
        <v/>
      </c>
      <c r="B306" s="314" t="str">
        <f t="shared" si="12"/>
        <v/>
      </c>
      <c r="C306" s="195" t="str">
        <f t="shared" si="11"/>
        <v>010-L48</v>
      </c>
      <c r="D306" s="369"/>
      <c r="E306" s="370"/>
      <c r="F306" s="371"/>
      <c r="G306" s="372"/>
      <c r="H306" s="370"/>
      <c r="I306" s="372"/>
      <c r="J306" s="373"/>
      <c r="K306" s="207"/>
      <c r="L306" s="374"/>
      <c r="M306" s="376"/>
    </row>
    <row r="307" spans="1:13" s="103" customFormat="1" ht="33.75" customHeight="1" thickBot="1" x14ac:dyDescent="0.3">
      <c r="A307" s="354" t="str">
        <f>+IF(B307="","",COUNTIF($B$9:B307,B307))</f>
        <v/>
      </c>
      <c r="B307" s="314" t="str">
        <f t="shared" si="12"/>
        <v/>
      </c>
      <c r="C307" s="195" t="str">
        <f t="shared" si="11"/>
        <v>010-L48</v>
      </c>
      <c r="D307" s="369"/>
      <c r="E307" s="370"/>
      <c r="F307" s="371"/>
      <c r="G307" s="372"/>
      <c r="H307" s="370"/>
      <c r="I307" s="372"/>
      <c r="J307" s="373"/>
      <c r="K307" s="304"/>
      <c r="L307" s="374"/>
      <c r="M307" s="376"/>
    </row>
    <row r="308" spans="1:13" s="86" customFormat="1" ht="33.75" customHeight="1" thickBot="1" x14ac:dyDescent="0.3">
      <c r="A308" s="354" t="str">
        <f>+IF(B308="","",COUNTIF($B$9:B308,B308))</f>
        <v/>
      </c>
      <c r="B308" s="314" t="str">
        <f t="shared" si="12"/>
        <v/>
      </c>
      <c r="C308" s="195" t="str">
        <f t="shared" si="11"/>
        <v>010-L48</v>
      </c>
      <c r="D308" s="369"/>
      <c r="E308" s="370"/>
      <c r="F308" s="371"/>
      <c r="G308" s="372"/>
      <c r="H308" s="370"/>
      <c r="I308" s="372"/>
      <c r="J308" s="373"/>
      <c r="K308" s="207"/>
      <c r="L308" s="374"/>
      <c r="M308" s="376"/>
    </row>
    <row r="309" spans="1:13" s="103" customFormat="1" ht="33.75" customHeight="1" thickBot="1" x14ac:dyDescent="0.3">
      <c r="A309" s="354" t="str">
        <f>+IF(B309="","",COUNTIF($B$9:B309,B309))</f>
        <v/>
      </c>
      <c r="B309" s="314" t="str">
        <f t="shared" si="12"/>
        <v/>
      </c>
      <c r="C309" s="195" t="str">
        <f t="shared" si="11"/>
        <v>010-L48</v>
      </c>
      <c r="D309" s="369"/>
      <c r="E309" s="370"/>
      <c r="F309" s="371"/>
      <c r="G309" s="372"/>
      <c r="H309" s="370"/>
      <c r="I309" s="372"/>
      <c r="J309" s="373"/>
      <c r="K309" s="304"/>
      <c r="L309" s="374"/>
      <c r="M309" s="376"/>
    </row>
    <row r="310" spans="1:13" s="86" customFormat="1" ht="33.75" customHeight="1" thickBot="1" x14ac:dyDescent="0.3">
      <c r="A310" s="354" t="str">
        <f>+IF(B310="","",COUNTIF($B$9:B310,B310))</f>
        <v/>
      </c>
      <c r="B310" s="314" t="str">
        <f t="shared" si="12"/>
        <v/>
      </c>
      <c r="C310" s="195" t="str">
        <f t="shared" si="11"/>
        <v>010-L48</v>
      </c>
      <c r="D310" s="369"/>
      <c r="E310" s="370"/>
      <c r="F310" s="371"/>
      <c r="G310" s="372"/>
      <c r="H310" s="370"/>
      <c r="I310" s="372"/>
      <c r="J310" s="373"/>
      <c r="K310" s="207"/>
      <c r="L310" s="374"/>
      <c r="M310" s="376"/>
    </row>
    <row r="311" spans="1:13" s="103" customFormat="1" ht="33.75" customHeight="1" thickBot="1" x14ac:dyDescent="0.3">
      <c r="A311" s="354" t="str">
        <f>+IF(B311="","",COUNTIF($B$9:B311,B311))</f>
        <v/>
      </c>
      <c r="B311" s="314" t="str">
        <f t="shared" si="12"/>
        <v/>
      </c>
      <c r="C311" s="195" t="str">
        <f t="shared" si="11"/>
        <v>010-L48</v>
      </c>
      <c r="D311" s="369"/>
      <c r="E311" s="370"/>
      <c r="F311" s="371"/>
      <c r="G311" s="372"/>
      <c r="H311" s="370"/>
      <c r="I311" s="372"/>
      <c r="J311" s="373"/>
      <c r="K311" s="304"/>
      <c r="L311" s="374"/>
      <c r="M311" s="376"/>
    </row>
    <row r="312" spans="1:13" s="103" customFormat="1" ht="33.75" customHeight="1" thickBot="1" x14ac:dyDescent="0.3">
      <c r="A312" s="354" t="str">
        <f>+IF(B312="","",COUNTIF($B$9:B312,B312))</f>
        <v/>
      </c>
      <c r="B312" s="314" t="str">
        <f t="shared" si="12"/>
        <v/>
      </c>
      <c r="C312" s="195" t="str">
        <f t="shared" si="11"/>
        <v>010-L48</v>
      </c>
      <c r="D312" s="369"/>
      <c r="E312" s="370"/>
      <c r="F312" s="371"/>
      <c r="G312" s="372"/>
      <c r="H312" s="370"/>
      <c r="I312" s="372"/>
      <c r="J312" s="373"/>
      <c r="K312" s="304"/>
      <c r="L312" s="374"/>
      <c r="M312" s="376"/>
    </row>
    <row r="313" spans="1:13" s="103" customFormat="1" ht="33.75" customHeight="1" thickBot="1" x14ac:dyDescent="0.3">
      <c r="A313" s="354" t="str">
        <f>+IF(B313="","",COUNTIF($B$9:B313,B313))</f>
        <v/>
      </c>
      <c r="B313" s="314" t="str">
        <f t="shared" si="12"/>
        <v/>
      </c>
      <c r="C313" s="195" t="str">
        <f t="shared" si="11"/>
        <v>010-L48</v>
      </c>
      <c r="D313" s="369"/>
      <c r="E313" s="370"/>
      <c r="F313" s="371"/>
      <c r="G313" s="372"/>
      <c r="H313" s="370"/>
      <c r="I313" s="372"/>
      <c r="J313" s="373"/>
      <c r="K313" s="304"/>
      <c r="L313" s="374"/>
      <c r="M313" s="376"/>
    </row>
    <row r="314" spans="1:13" s="91" customFormat="1" ht="41.25" customHeight="1" thickBot="1" x14ac:dyDescent="0.3">
      <c r="A314" s="354">
        <f>+IF(B314="","",COUNTIF($B$9:B314,B314))</f>
        <v>1</v>
      </c>
      <c r="B314" s="314" t="str">
        <f>IF(LEFT(D314,5)="TOTAL",RIGHT(D314,3),"")</f>
        <v>L48</v>
      </c>
      <c r="C314" s="195" t="str">
        <f>IF(IF(LEFT(D314,5)="TOTAL","",IF(F314&gt;0,"010-"&amp;F314,"?"))="?",#REF!,IF(LEFT(D314,5)="TOTAL","",IF(F314&gt;0,"010-"&amp;F314,"?")))</f>
        <v/>
      </c>
      <c r="D314" s="87" t="s">
        <v>74</v>
      </c>
      <c r="E314" s="93"/>
      <c r="F314" s="88"/>
      <c r="G314" s="89"/>
      <c r="H314" s="94"/>
      <c r="I314" s="110" t="s">
        <v>69</v>
      </c>
      <c r="J314" s="210">
        <f>M314</f>
        <v>287749</v>
      </c>
      <c r="K314" s="90"/>
      <c r="L314" s="217"/>
      <c r="M314" s="205">
        <f>SUM(M259:M313)</f>
        <v>287749</v>
      </c>
    </row>
    <row r="315" spans="1:13" s="306" customFormat="1" ht="33.75" customHeight="1" thickBot="1" x14ac:dyDescent="0.3">
      <c r="A315" s="354" t="str">
        <f>+IF(B315="","",COUNTIF($B$9:B315,B315))</f>
        <v/>
      </c>
      <c r="B315" s="314" t="str">
        <f t="shared" ref="B315:B327" si="13">IF(LEFT(D315,5)="TOTAL",RIGHT(D315,3),"")</f>
        <v/>
      </c>
      <c r="C315" s="195" t="str">
        <f>IF(IF(LEFT(D315,5)="TOTAL","",IF(F315&gt;0,"010-"&amp;F315,"?"))="?",#REF!,IF(LEFT(D315,5)="TOTAL","",IF(F315&gt;0,"010-"&amp;F315,"?")))</f>
        <v>010-L33</v>
      </c>
      <c r="D315" s="456" t="s">
        <v>38</v>
      </c>
      <c r="E315" s="436" t="s">
        <v>21</v>
      </c>
      <c r="F315" s="436" t="s">
        <v>18</v>
      </c>
      <c r="G315" s="436"/>
      <c r="H315" s="370"/>
      <c r="I315" s="457"/>
      <c r="J315" s="438"/>
      <c r="K315" s="305"/>
      <c r="L315" s="439"/>
      <c r="M315" s="455">
        <v>3616.95</v>
      </c>
    </row>
    <row r="316" spans="1:13" s="306" customFormat="1" ht="33.75" customHeight="1" thickBot="1" x14ac:dyDescent="0.3">
      <c r="A316" s="354" t="str">
        <f>+IF(B316="","",COUNTIF($B$9:B316,B316))</f>
        <v/>
      </c>
      <c r="B316" s="314" t="str">
        <f t="shared" si="13"/>
        <v/>
      </c>
      <c r="C316" s="195" t="str">
        <f t="shared" ref="C316:C327" si="14">IF(IF(LEFT(D316,5)="TOTAL","",IF(F316&gt;0,"010-"&amp;F316,"?"))="?",C315,IF(LEFT(D316,5)="TOTAL","",IF(F316&gt;0,"010-"&amp;F316,"?")))</f>
        <v>010-L33</v>
      </c>
      <c r="D316" s="456"/>
      <c r="E316" s="436"/>
      <c r="F316" s="436"/>
      <c r="G316" s="436"/>
      <c r="H316" s="370"/>
      <c r="I316" s="457"/>
      <c r="J316" s="438"/>
      <c r="K316" s="307"/>
      <c r="L316" s="439"/>
      <c r="M316" s="455"/>
    </row>
    <row r="317" spans="1:13" s="306" customFormat="1" ht="33.75" customHeight="1" thickBot="1" x14ac:dyDescent="0.3">
      <c r="A317" s="354" t="str">
        <f>+IF(B317="","",COUNTIF($B$9:B317,B317))</f>
        <v/>
      </c>
      <c r="B317" s="314" t="str">
        <f t="shared" si="13"/>
        <v/>
      </c>
      <c r="C317" s="195" t="str">
        <f t="shared" si="14"/>
        <v>010-L33</v>
      </c>
      <c r="D317" s="456" t="s">
        <v>38</v>
      </c>
      <c r="E317" s="436" t="s">
        <v>21</v>
      </c>
      <c r="F317" s="436" t="s">
        <v>18</v>
      </c>
      <c r="G317" s="436"/>
      <c r="H317" s="370"/>
      <c r="I317" s="457"/>
      <c r="J317" s="438"/>
      <c r="K317" s="305"/>
      <c r="L317" s="439"/>
      <c r="M317" s="455">
        <v>2400</v>
      </c>
    </row>
    <row r="318" spans="1:13" s="306" customFormat="1" ht="33.75" customHeight="1" thickBot="1" x14ac:dyDescent="0.3">
      <c r="A318" s="354" t="str">
        <f>+IF(B318="","",COUNTIF($B$9:B318,B318))</f>
        <v/>
      </c>
      <c r="B318" s="314" t="str">
        <f t="shared" si="13"/>
        <v/>
      </c>
      <c r="C318" s="195" t="str">
        <f t="shared" si="14"/>
        <v>010-L33</v>
      </c>
      <c r="D318" s="456"/>
      <c r="E318" s="436"/>
      <c r="F318" s="436"/>
      <c r="G318" s="436"/>
      <c r="H318" s="370"/>
      <c r="I318" s="457"/>
      <c r="J318" s="438"/>
      <c r="K318" s="307"/>
      <c r="L318" s="439"/>
      <c r="M318" s="455"/>
    </row>
    <row r="319" spans="1:13" s="306" customFormat="1" ht="33.75" customHeight="1" thickBot="1" x14ac:dyDescent="0.3">
      <c r="A319" s="354" t="str">
        <f>+IF(B319="","",COUNTIF($B$9:B319,B319))</f>
        <v/>
      </c>
      <c r="B319" s="314" t="str">
        <f t="shared" si="13"/>
        <v/>
      </c>
      <c r="C319" s="195" t="str">
        <f t="shared" si="14"/>
        <v>010-L33</v>
      </c>
      <c r="D319" s="456" t="s">
        <v>38</v>
      </c>
      <c r="E319" s="436" t="s">
        <v>21</v>
      </c>
      <c r="F319" s="436" t="s">
        <v>18</v>
      </c>
      <c r="G319" s="436"/>
      <c r="H319" s="370"/>
      <c r="I319" s="457"/>
      <c r="J319" s="438"/>
      <c r="K319" s="305"/>
      <c r="L319" s="439"/>
      <c r="M319" s="458">
        <v>28511.63</v>
      </c>
    </row>
    <row r="320" spans="1:13" s="306" customFormat="1" ht="33.75" customHeight="1" thickBot="1" x14ac:dyDescent="0.3">
      <c r="A320" s="354" t="str">
        <f>+IF(B320="","",COUNTIF($B$9:B320,B320))</f>
        <v/>
      </c>
      <c r="B320" s="314" t="str">
        <f t="shared" si="13"/>
        <v/>
      </c>
      <c r="C320" s="195" t="str">
        <f t="shared" si="14"/>
        <v>010-L33</v>
      </c>
      <c r="D320" s="456"/>
      <c r="E320" s="436"/>
      <c r="F320" s="436"/>
      <c r="G320" s="436"/>
      <c r="H320" s="370"/>
      <c r="I320" s="457"/>
      <c r="J320" s="438"/>
      <c r="K320" s="307"/>
      <c r="L320" s="439"/>
      <c r="M320" s="458"/>
    </row>
    <row r="321" spans="1:223" s="86" customFormat="1" ht="33.75" customHeight="1" x14ac:dyDescent="0.25">
      <c r="A321" s="354" t="str">
        <f>+IF(B321="","",COUNTIF($B$9:B321,B321))</f>
        <v/>
      </c>
      <c r="B321" s="314" t="str">
        <f t="shared" si="13"/>
        <v/>
      </c>
      <c r="C321" s="195" t="str">
        <f t="shared" si="14"/>
        <v>010-L33</v>
      </c>
      <c r="D321" s="461" t="s">
        <v>38</v>
      </c>
      <c r="E321" s="377" t="s">
        <v>21</v>
      </c>
      <c r="F321" s="377" t="s">
        <v>18</v>
      </c>
      <c r="G321" s="379"/>
      <c r="H321" s="377"/>
      <c r="I321" s="379"/>
      <c r="J321" s="375"/>
      <c r="K321" s="206"/>
      <c r="L321" s="382"/>
      <c r="M321" s="459">
        <v>800000</v>
      </c>
    </row>
    <row r="322" spans="1:223" s="86" customFormat="1" ht="33.75" customHeight="1" x14ac:dyDescent="0.25">
      <c r="A322" s="354" t="str">
        <f>+IF(B322="","",COUNTIF($B$9:B322,B322))</f>
        <v/>
      </c>
      <c r="B322" s="314" t="str">
        <f t="shared" si="13"/>
        <v/>
      </c>
      <c r="C322" s="195" t="str">
        <f t="shared" si="14"/>
        <v>010-L33</v>
      </c>
      <c r="D322" s="462"/>
      <c r="E322" s="385"/>
      <c r="F322" s="385"/>
      <c r="G322" s="380"/>
      <c r="H322" s="385"/>
      <c r="I322" s="380"/>
      <c r="J322" s="381"/>
      <c r="K322" s="196"/>
      <c r="L322" s="398"/>
      <c r="M322" s="460"/>
    </row>
    <row r="323" spans="1:223" s="86" customFormat="1" ht="33.75" customHeight="1" x14ac:dyDescent="0.25">
      <c r="A323" s="354" t="str">
        <f>+IF(B323="","",COUNTIF($B$9:B323,B323))</f>
        <v/>
      </c>
      <c r="B323" s="314" t="str">
        <f t="shared" si="13"/>
        <v/>
      </c>
      <c r="C323" s="195" t="str">
        <f t="shared" si="14"/>
        <v>010-L33</v>
      </c>
      <c r="D323" s="462"/>
      <c r="E323" s="385"/>
      <c r="F323" s="385"/>
      <c r="G323" s="380"/>
      <c r="H323" s="385"/>
      <c r="I323" s="380"/>
      <c r="J323" s="381"/>
      <c r="K323" s="196"/>
      <c r="L323" s="398"/>
      <c r="M323" s="460"/>
    </row>
    <row r="324" spans="1:223" s="86" customFormat="1" ht="33.75" customHeight="1" x14ac:dyDescent="0.25">
      <c r="A324" s="354" t="str">
        <f>+IF(B324="","",COUNTIF($B$9:B324,B324))</f>
        <v/>
      </c>
      <c r="B324" s="314" t="str">
        <f t="shared" si="13"/>
        <v/>
      </c>
      <c r="C324" s="195" t="str">
        <f t="shared" si="14"/>
        <v>010-L33</v>
      </c>
      <c r="D324" s="462"/>
      <c r="E324" s="385"/>
      <c r="F324" s="385"/>
      <c r="G324" s="380"/>
      <c r="H324" s="385"/>
      <c r="I324" s="380"/>
      <c r="J324" s="381"/>
      <c r="K324" s="198"/>
      <c r="L324" s="398"/>
      <c r="M324" s="460"/>
      <c r="N324" s="308"/>
      <c r="O324" s="308"/>
      <c r="P324" s="308"/>
      <c r="Q324" s="308"/>
      <c r="R324" s="308"/>
      <c r="S324" s="308"/>
      <c r="T324" s="308"/>
      <c r="U324" s="308"/>
      <c r="V324" s="308"/>
      <c r="W324" s="308"/>
      <c r="X324" s="308"/>
      <c r="Y324" s="308"/>
      <c r="Z324" s="308"/>
      <c r="AA324" s="308"/>
      <c r="AB324" s="308"/>
      <c r="AC324" s="308"/>
      <c r="AD324" s="308"/>
      <c r="AE324" s="308"/>
      <c r="AF324" s="308"/>
      <c r="AG324" s="308"/>
      <c r="AH324" s="308"/>
      <c r="AI324" s="308"/>
      <c r="AJ324" s="308"/>
      <c r="AK324" s="308"/>
      <c r="AL324" s="308"/>
      <c r="AM324" s="308"/>
      <c r="AN324" s="308"/>
      <c r="AO324" s="308"/>
      <c r="AP324" s="308"/>
      <c r="AQ324" s="308"/>
      <c r="AR324" s="308"/>
      <c r="AS324" s="308"/>
      <c r="AT324" s="308"/>
      <c r="AU324" s="308"/>
      <c r="AV324" s="308"/>
      <c r="AW324" s="308"/>
      <c r="AX324" s="308"/>
      <c r="AY324" s="308"/>
      <c r="AZ324" s="308"/>
      <c r="BA324" s="308"/>
      <c r="BB324" s="308"/>
      <c r="BC324" s="308"/>
      <c r="BD324" s="308"/>
      <c r="BE324" s="308"/>
      <c r="BF324" s="308"/>
      <c r="BG324" s="308"/>
      <c r="BH324" s="308"/>
      <c r="BI324" s="308"/>
      <c r="BJ324" s="308"/>
      <c r="BK324" s="308"/>
      <c r="BL324" s="308"/>
      <c r="BM324" s="308"/>
      <c r="BN324" s="308"/>
      <c r="BO324" s="308"/>
      <c r="BP324" s="308"/>
      <c r="BQ324" s="308"/>
      <c r="BR324" s="308"/>
      <c r="BS324" s="308"/>
      <c r="BT324" s="308"/>
      <c r="BU324" s="308"/>
      <c r="BV324" s="308"/>
      <c r="BW324" s="308"/>
      <c r="BX324" s="308"/>
      <c r="BY324" s="308"/>
      <c r="BZ324" s="308"/>
      <c r="CA324" s="308"/>
      <c r="CB324" s="308"/>
      <c r="CC324" s="308"/>
      <c r="CD324" s="308"/>
      <c r="CE324" s="308"/>
      <c r="CF324" s="308"/>
      <c r="CG324" s="308"/>
      <c r="CH324" s="308"/>
      <c r="CI324" s="308"/>
      <c r="CJ324" s="308"/>
      <c r="CK324" s="308"/>
      <c r="CL324" s="308"/>
      <c r="CM324" s="308"/>
      <c r="CN324" s="308"/>
      <c r="CO324" s="308"/>
      <c r="CP324" s="308"/>
      <c r="CQ324" s="308"/>
      <c r="CR324" s="308"/>
      <c r="CS324" s="308"/>
      <c r="CT324" s="308"/>
      <c r="CU324" s="308"/>
      <c r="CV324" s="308"/>
      <c r="CW324" s="308"/>
      <c r="CX324" s="308"/>
      <c r="CY324" s="308"/>
      <c r="CZ324" s="308"/>
      <c r="DA324" s="308"/>
      <c r="DB324" s="308"/>
      <c r="DC324" s="308"/>
      <c r="DD324" s="308"/>
      <c r="DE324" s="308"/>
      <c r="DF324" s="308"/>
      <c r="DG324" s="308"/>
      <c r="DH324" s="308"/>
      <c r="DI324" s="308"/>
      <c r="DJ324" s="308"/>
      <c r="DK324" s="308"/>
      <c r="DL324" s="308"/>
      <c r="DM324" s="308"/>
      <c r="DN324" s="308"/>
      <c r="DO324" s="308"/>
      <c r="DP324" s="308"/>
      <c r="DQ324" s="308"/>
      <c r="DR324" s="308"/>
      <c r="DS324" s="308"/>
      <c r="DT324" s="308"/>
      <c r="DU324" s="308"/>
      <c r="DV324" s="308"/>
      <c r="DW324" s="308"/>
      <c r="DX324" s="308"/>
      <c r="DY324" s="308"/>
      <c r="DZ324" s="308"/>
      <c r="EA324" s="308"/>
      <c r="EB324" s="308"/>
      <c r="EC324" s="308"/>
      <c r="ED324" s="308"/>
      <c r="EE324" s="308"/>
      <c r="EF324" s="308"/>
      <c r="EG324" s="308"/>
      <c r="EH324" s="308"/>
      <c r="EI324" s="308"/>
      <c r="EJ324" s="308"/>
      <c r="EK324" s="308"/>
      <c r="EL324" s="308"/>
      <c r="EM324" s="308"/>
      <c r="EN324" s="308"/>
      <c r="EO324" s="308"/>
      <c r="EP324" s="308"/>
      <c r="EQ324" s="308"/>
      <c r="ER324" s="308"/>
      <c r="ES324" s="308"/>
      <c r="ET324" s="308"/>
      <c r="EU324" s="308"/>
      <c r="EV324" s="308"/>
      <c r="EW324" s="308"/>
      <c r="EX324" s="308"/>
      <c r="EY324" s="308"/>
      <c r="EZ324" s="308"/>
      <c r="FA324" s="308"/>
      <c r="FB324" s="308"/>
      <c r="FC324" s="308"/>
      <c r="FD324" s="308"/>
      <c r="FE324" s="308"/>
      <c r="FF324" s="308"/>
      <c r="FG324" s="308"/>
      <c r="FH324" s="308"/>
      <c r="FI324" s="308"/>
      <c r="FJ324" s="308"/>
      <c r="FK324" s="308"/>
      <c r="FL324" s="308"/>
      <c r="FM324" s="308"/>
      <c r="FN324" s="308"/>
      <c r="FO324" s="308"/>
      <c r="FP324" s="308"/>
      <c r="FQ324" s="308"/>
      <c r="FR324" s="308"/>
      <c r="FS324" s="308"/>
      <c r="FT324" s="308"/>
      <c r="FU324" s="308"/>
      <c r="FV324" s="308"/>
      <c r="FW324" s="308"/>
      <c r="FX324" s="308"/>
      <c r="FY324" s="308"/>
      <c r="FZ324" s="308"/>
      <c r="GA324" s="308"/>
      <c r="GB324" s="308"/>
      <c r="GC324" s="308"/>
      <c r="GD324" s="308"/>
      <c r="GE324" s="308"/>
      <c r="GF324" s="308"/>
      <c r="GG324" s="308"/>
      <c r="GH324" s="308"/>
      <c r="GI324" s="308"/>
      <c r="GJ324" s="308"/>
      <c r="GK324" s="308"/>
      <c r="GL324" s="308"/>
      <c r="GM324" s="308"/>
      <c r="GN324" s="308"/>
      <c r="GO324" s="308"/>
      <c r="GP324" s="308"/>
      <c r="GQ324" s="308"/>
      <c r="GR324" s="308"/>
      <c r="GS324" s="308"/>
      <c r="GT324" s="308"/>
      <c r="GU324" s="308"/>
      <c r="GV324" s="308"/>
      <c r="GW324" s="308"/>
      <c r="GX324" s="308"/>
      <c r="GY324" s="308"/>
      <c r="GZ324" s="308"/>
      <c r="HA324" s="308"/>
      <c r="HB324" s="308"/>
      <c r="HC324" s="308"/>
      <c r="HD324" s="308"/>
      <c r="HE324" s="308"/>
      <c r="HF324" s="308"/>
      <c r="HG324" s="308"/>
      <c r="HH324" s="308"/>
      <c r="HI324" s="308"/>
      <c r="HJ324" s="308"/>
      <c r="HK324" s="308"/>
      <c r="HL324" s="308"/>
      <c r="HM324" s="308"/>
      <c r="HN324" s="308"/>
      <c r="HO324" s="308"/>
    </row>
    <row r="325" spans="1:223" s="86" customFormat="1" ht="33.75" customHeight="1" x14ac:dyDescent="0.25">
      <c r="A325" s="354" t="str">
        <f>+IF(B325="","",COUNTIF($B$9:B325,B325))</f>
        <v/>
      </c>
      <c r="B325" s="314" t="str">
        <f t="shared" si="13"/>
        <v/>
      </c>
      <c r="C325" s="195" t="str">
        <f t="shared" si="14"/>
        <v>010-L33</v>
      </c>
      <c r="D325" s="462"/>
      <c r="E325" s="385"/>
      <c r="F325" s="385"/>
      <c r="G325" s="380"/>
      <c r="H325" s="385"/>
      <c r="I325" s="380"/>
      <c r="J325" s="381"/>
      <c r="K325" s="198"/>
      <c r="L325" s="398"/>
      <c r="M325" s="460"/>
      <c r="N325" s="308"/>
      <c r="O325" s="308"/>
      <c r="P325" s="308"/>
      <c r="Q325" s="308"/>
      <c r="R325" s="308"/>
      <c r="S325" s="308"/>
      <c r="T325" s="308"/>
      <c r="U325" s="308"/>
      <c r="V325" s="308"/>
      <c r="W325" s="308"/>
      <c r="X325" s="308"/>
      <c r="Y325" s="308"/>
      <c r="Z325" s="308"/>
      <c r="AA325" s="308"/>
      <c r="AB325" s="308"/>
      <c r="AC325" s="308"/>
      <c r="AD325" s="308"/>
      <c r="AE325" s="308"/>
      <c r="AF325" s="308"/>
      <c r="AG325" s="308"/>
      <c r="AH325" s="308"/>
      <c r="AI325" s="308"/>
      <c r="AJ325" s="308"/>
      <c r="AK325" s="308"/>
      <c r="AL325" s="308"/>
      <c r="AM325" s="308"/>
      <c r="AN325" s="308"/>
      <c r="AO325" s="308"/>
      <c r="AP325" s="308"/>
      <c r="AQ325" s="308"/>
      <c r="AR325" s="308"/>
      <c r="AS325" s="308"/>
      <c r="AT325" s="308"/>
      <c r="AU325" s="308"/>
      <c r="AV325" s="308"/>
      <c r="AW325" s="308"/>
      <c r="AX325" s="308"/>
      <c r="AY325" s="308"/>
      <c r="AZ325" s="308"/>
      <c r="BA325" s="308"/>
      <c r="BB325" s="308"/>
      <c r="BC325" s="308"/>
      <c r="BD325" s="308"/>
      <c r="BE325" s="308"/>
      <c r="BF325" s="308"/>
      <c r="BG325" s="308"/>
      <c r="BH325" s="308"/>
      <c r="BI325" s="308"/>
      <c r="BJ325" s="308"/>
      <c r="BK325" s="308"/>
      <c r="BL325" s="308"/>
      <c r="BM325" s="308"/>
      <c r="BN325" s="308"/>
      <c r="BO325" s="308"/>
      <c r="BP325" s="308"/>
      <c r="BQ325" s="308"/>
      <c r="BR325" s="308"/>
      <c r="BS325" s="308"/>
      <c r="BT325" s="308"/>
      <c r="BU325" s="308"/>
      <c r="BV325" s="308"/>
      <c r="BW325" s="308"/>
      <c r="BX325" s="308"/>
      <c r="BY325" s="308"/>
      <c r="BZ325" s="308"/>
      <c r="CA325" s="308"/>
      <c r="CB325" s="308"/>
      <c r="CC325" s="308"/>
      <c r="CD325" s="308"/>
      <c r="CE325" s="308"/>
      <c r="CF325" s="308"/>
      <c r="CG325" s="308"/>
      <c r="CH325" s="308"/>
      <c r="CI325" s="308"/>
      <c r="CJ325" s="308"/>
      <c r="CK325" s="308"/>
      <c r="CL325" s="308"/>
      <c r="CM325" s="308"/>
      <c r="CN325" s="308"/>
      <c r="CO325" s="308"/>
      <c r="CP325" s="308"/>
      <c r="CQ325" s="308"/>
      <c r="CR325" s="308"/>
      <c r="CS325" s="308"/>
      <c r="CT325" s="308"/>
      <c r="CU325" s="308"/>
      <c r="CV325" s="308"/>
      <c r="CW325" s="308"/>
      <c r="CX325" s="308"/>
      <c r="CY325" s="308"/>
      <c r="CZ325" s="308"/>
      <c r="DA325" s="308"/>
      <c r="DB325" s="308"/>
      <c r="DC325" s="308"/>
      <c r="DD325" s="308"/>
      <c r="DE325" s="308"/>
      <c r="DF325" s="308"/>
      <c r="DG325" s="308"/>
      <c r="DH325" s="308"/>
      <c r="DI325" s="308"/>
      <c r="DJ325" s="308"/>
      <c r="DK325" s="308"/>
      <c r="DL325" s="308"/>
      <c r="DM325" s="308"/>
      <c r="DN325" s="308"/>
      <c r="DO325" s="308"/>
      <c r="DP325" s="308"/>
      <c r="DQ325" s="308"/>
      <c r="DR325" s="308"/>
      <c r="DS325" s="308"/>
      <c r="DT325" s="308"/>
      <c r="DU325" s="308"/>
      <c r="DV325" s="308"/>
      <c r="DW325" s="308"/>
      <c r="DX325" s="308"/>
      <c r="DY325" s="308"/>
      <c r="DZ325" s="308"/>
      <c r="EA325" s="308"/>
      <c r="EB325" s="308"/>
      <c r="EC325" s="308"/>
      <c r="ED325" s="308"/>
      <c r="EE325" s="308"/>
      <c r="EF325" s="308"/>
      <c r="EG325" s="308"/>
      <c r="EH325" s="308"/>
      <c r="EI325" s="308"/>
      <c r="EJ325" s="308"/>
      <c r="EK325" s="308"/>
      <c r="EL325" s="308"/>
      <c r="EM325" s="308"/>
      <c r="EN325" s="308"/>
      <c r="EO325" s="308"/>
      <c r="EP325" s="308"/>
      <c r="EQ325" s="308"/>
      <c r="ER325" s="308"/>
      <c r="ES325" s="308"/>
      <c r="ET325" s="308"/>
      <c r="EU325" s="308"/>
      <c r="EV325" s="308"/>
      <c r="EW325" s="308"/>
      <c r="EX325" s="308"/>
      <c r="EY325" s="308"/>
      <c r="EZ325" s="308"/>
      <c r="FA325" s="308"/>
      <c r="FB325" s="308"/>
      <c r="FC325" s="308"/>
      <c r="FD325" s="308"/>
      <c r="FE325" s="308"/>
      <c r="FF325" s="308"/>
      <c r="FG325" s="308"/>
      <c r="FH325" s="308"/>
      <c r="FI325" s="308"/>
      <c r="FJ325" s="308"/>
      <c r="FK325" s="308"/>
      <c r="FL325" s="308"/>
      <c r="FM325" s="308"/>
      <c r="FN325" s="308"/>
      <c r="FO325" s="308"/>
      <c r="FP325" s="308"/>
      <c r="FQ325" s="308"/>
      <c r="FR325" s="308"/>
      <c r="FS325" s="308"/>
      <c r="FT325" s="308"/>
      <c r="FU325" s="308"/>
      <c r="FV325" s="308"/>
      <c r="FW325" s="308"/>
      <c r="FX325" s="308"/>
      <c r="FY325" s="308"/>
      <c r="FZ325" s="308"/>
      <c r="GA325" s="308"/>
      <c r="GB325" s="308"/>
      <c r="GC325" s="308"/>
      <c r="GD325" s="308"/>
      <c r="GE325" s="308"/>
      <c r="GF325" s="308"/>
      <c r="GG325" s="308"/>
      <c r="GH325" s="308"/>
      <c r="GI325" s="308"/>
      <c r="GJ325" s="308"/>
      <c r="GK325" s="308"/>
      <c r="GL325" s="308"/>
      <c r="GM325" s="308"/>
      <c r="GN325" s="308"/>
      <c r="GO325" s="308"/>
      <c r="GP325" s="308"/>
      <c r="GQ325" s="308"/>
      <c r="GR325" s="308"/>
      <c r="GS325" s="308"/>
      <c r="GT325" s="308"/>
      <c r="GU325" s="308"/>
      <c r="GV325" s="308"/>
      <c r="GW325" s="308"/>
      <c r="GX325" s="308"/>
      <c r="GY325" s="308"/>
      <c r="GZ325" s="308"/>
      <c r="HA325" s="308"/>
      <c r="HB325" s="308"/>
      <c r="HC325" s="308"/>
      <c r="HD325" s="308"/>
      <c r="HE325" s="308"/>
      <c r="HF325" s="308"/>
      <c r="HG325" s="308"/>
      <c r="HH325" s="308"/>
      <c r="HI325" s="308"/>
      <c r="HJ325" s="308"/>
      <c r="HK325" s="308"/>
      <c r="HL325" s="308"/>
      <c r="HM325" s="308"/>
      <c r="HN325" s="308"/>
      <c r="HO325" s="308"/>
    </row>
    <row r="326" spans="1:223" s="86" customFormat="1" ht="33.75" customHeight="1" x14ac:dyDescent="0.25">
      <c r="A326" s="354" t="str">
        <f>+IF(B326="","",COUNTIF($B$9:B326,B326))</f>
        <v/>
      </c>
      <c r="B326" s="314" t="str">
        <f t="shared" si="13"/>
        <v/>
      </c>
      <c r="C326" s="195" t="str">
        <f t="shared" si="14"/>
        <v>010-L33</v>
      </c>
      <c r="D326" s="462"/>
      <c r="E326" s="385"/>
      <c r="F326" s="385"/>
      <c r="G326" s="380"/>
      <c r="H326" s="385"/>
      <c r="I326" s="380"/>
      <c r="J326" s="381"/>
      <c r="K326" s="198"/>
      <c r="L326" s="398"/>
      <c r="M326" s="460"/>
      <c r="N326" s="308"/>
      <c r="O326" s="308"/>
      <c r="P326" s="308"/>
      <c r="Q326" s="308"/>
      <c r="R326" s="308"/>
      <c r="S326" s="308"/>
      <c r="T326" s="308"/>
      <c r="U326" s="308"/>
      <c r="V326" s="308"/>
      <c r="W326" s="308"/>
      <c r="X326" s="308"/>
      <c r="Y326" s="308"/>
      <c r="Z326" s="308"/>
      <c r="AA326" s="308"/>
      <c r="AB326" s="308"/>
      <c r="AC326" s="308"/>
      <c r="AD326" s="308"/>
      <c r="AE326" s="308"/>
      <c r="AF326" s="308"/>
      <c r="AG326" s="308"/>
      <c r="AH326" s="308"/>
      <c r="AI326" s="308"/>
      <c r="AJ326" s="308"/>
      <c r="AK326" s="308"/>
      <c r="AL326" s="308"/>
      <c r="AM326" s="308"/>
      <c r="AN326" s="308"/>
      <c r="AO326" s="308"/>
      <c r="AP326" s="308"/>
      <c r="AQ326" s="308"/>
      <c r="AR326" s="308"/>
      <c r="AS326" s="308"/>
      <c r="AT326" s="308"/>
      <c r="AU326" s="308"/>
      <c r="AV326" s="308"/>
      <c r="AW326" s="308"/>
      <c r="AX326" s="308"/>
      <c r="AY326" s="308"/>
      <c r="AZ326" s="308"/>
      <c r="BA326" s="308"/>
      <c r="BB326" s="308"/>
      <c r="BC326" s="308"/>
      <c r="BD326" s="308"/>
      <c r="BE326" s="308"/>
      <c r="BF326" s="308"/>
      <c r="BG326" s="308"/>
      <c r="BH326" s="308"/>
      <c r="BI326" s="308"/>
      <c r="BJ326" s="308"/>
      <c r="BK326" s="308"/>
      <c r="BL326" s="308"/>
      <c r="BM326" s="308"/>
      <c r="BN326" s="308"/>
      <c r="BO326" s="308"/>
      <c r="BP326" s="308"/>
      <c r="BQ326" s="308"/>
      <c r="BR326" s="308"/>
      <c r="BS326" s="308"/>
      <c r="BT326" s="308"/>
      <c r="BU326" s="308"/>
      <c r="BV326" s="308"/>
      <c r="BW326" s="308"/>
      <c r="BX326" s="308"/>
      <c r="BY326" s="308"/>
      <c r="BZ326" s="308"/>
      <c r="CA326" s="308"/>
      <c r="CB326" s="308"/>
      <c r="CC326" s="308"/>
      <c r="CD326" s="308"/>
      <c r="CE326" s="308"/>
      <c r="CF326" s="308"/>
      <c r="CG326" s="308"/>
      <c r="CH326" s="308"/>
      <c r="CI326" s="308"/>
      <c r="CJ326" s="308"/>
      <c r="CK326" s="308"/>
      <c r="CL326" s="308"/>
      <c r="CM326" s="308"/>
      <c r="CN326" s="308"/>
      <c r="CO326" s="308"/>
      <c r="CP326" s="308"/>
      <c r="CQ326" s="308"/>
      <c r="CR326" s="308"/>
      <c r="CS326" s="308"/>
      <c r="CT326" s="308"/>
      <c r="CU326" s="308"/>
      <c r="CV326" s="308"/>
      <c r="CW326" s="308"/>
      <c r="CX326" s="308"/>
      <c r="CY326" s="308"/>
      <c r="CZ326" s="308"/>
      <c r="DA326" s="308"/>
      <c r="DB326" s="308"/>
      <c r="DC326" s="308"/>
      <c r="DD326" s="308"/>
      <c r="DE326" s="308"/>
      <c r="DF326" s="308"/>
      <c r="DG326" s="308"/>
      <c r="DH326" s="308"/>
      <c r="DI326" s="308"/>
      <c r="DJ326" s="308"/>
      <c r="DK326" s="308"/>
      <c r="DL326" s="308"/>
      <c r="DM326" s="308"/>
      <c r="DN326" s="308"/>
      <c r="DO326" s="308"/>
      <c r="DP326" s="308"/>
      <c r="DQ326" s="308"/>
      <c r="DR326" s="308"/>
      <c r="DS326" s="308"/>
      <c r="DT326" s="308"/>
      <c r="DU326" s="308"/>
      <c r="DV326" s="308"/>
      <c r="DW326" s="308"/>
      <c r="DX326" s="308"/>
      <c r="DY326" s="308"/>
      <c r="DZ326" s="308"/>
      <c r="EA326" s="308"/>
      <c r="EB326" s="308"/>
      <c r="EC326" s="308"/>
      <c r="ED326" s="308"/>
      <c r="EE326" s="308"/>
      <c r="EF326" s="308"/>
      <c r="EG326" s="308"/>
      <c r="EH326" s="308"/>
      <c r="EI326" s="308"/>
      <c r="EJ326" s="308"/>
      <c r="EK326" s="308"/>
      <c r="EL326" s="308"/>
      <c r="EM326" s="308"/>
      <c r="EN326" s="308"/>
      <c r="EO326" s="308"/>
      <c r="EP326" s="308"/>
      <c r="EQ326" s="308"/>
      <c r="ER326" s="308"/>
      <c r="ES326" s="308"/>
      <c r="ET326" s="308"/>
      <c r="EU326" s="308"/>
      <c r="EV326" s="308"/>
      <c r="EW326" s="308"/>
      <c r="EX326" s="308"/>
      <c r="EY326" s="308"/>
      <c r="EZ326" s="308"/>
      <c r="FA326" s="308"/>
      <c r="FB326" s="308"/>
      <c r="FC326" s="308"/>
      <c r="FD326" s="308"/>
      <c r="FE326" s="308"/>
      <c r="FF326" s="308"/>
      <c r="FG326" s="308"/>
      <c r="FH326" s="308"/>
      <c r="FI326" s="308"/>
      <c r="FJ326" s="308"/>
      <c r="FK326" s="308"/>
      <c r="FL326" s="308"/>
      <c r="FM326" s="308"/>
      <c r="FN326" s="308"/>
      <c r="FO326" s="308"/>
      <c r="FP326" s="308"/>
      <c r="FQ326" s="308"/>
      <c r="FR326" s="308"/>
      <c r="FS326" s="308"/>
      <c r="FT326" s="308"/>
      <c r="FU326" s="308"/>
      <c r="FV326" s="308"/>
      <c r="FW326" s="308"/>
      <c r="FX326" s="308"/>
      <c r="FY326" s="308"/>
      <c r="FZ326" s="308"/>
      <c r="GA326" s="308"/>
      <c r="GB326" s="308"/>
      <c r="GC326" s="308"/>
      <c r="GD326" s="308"/>
      <c r="GE326" s="308"/>
      <c r="GF326" s="308"/>
      <c r="GG326" s="308"/>
      <c r="GH326" s="308"/>
      <c r="GI326" s="308"/>
      <c r="GJ326" s="308"/>
      <c r="GK326" s="308"/>
      <c r="GL326" s="308"/>
      <c r="GM326" s="308"/>
      <c r="GN326" s="308"/>
      <c r="GO326" s="308"/>
      <c r="GP326" s="308"/>
      <c r="GQ326" s="308"/>
      <c r="GR326" s="308"/>
      <c r="GS326" s="308"/>
      <c r="GT326" s="308"/>
      <c r="GU326" s="308"/>
      <c r="GV326" s="308"/>
      <c r="GW326" s="308"/>
      <c r="GX326" s="308"/>
      <c r="GY326" s="308"/>
      <c r="GZ326" s="308"/>
      <c r="HA326" s="308"/>
      <c r="HB326" s="308"/>
      <c r="HC326" s="308"/>
      <c r="HD326" s="308"/>
      <c r="HE326" s="308"/>
      <c r="HF326" s="308"/>
      <c r="HG326" s="308"/>
      <c r="HH326" s="308"/>
      <c r="HI326" s="308"/>
      <c r="HJ326" s="308"/>
      <c r="HK326" s="308"/>
      <c r="HL326" s="308"/>
      <c r="HM326" s="308"/>
      <c r="HN326" s="308"/>
      <c r="HO326" s="308"/>
    </row>
    <row r="327" spans="1:223" s="91" customFormat="1" ht="43.5" customHeight="1" thickBot="1" x14ac:dyDescent="0.3">
      <c r="A327" s="354">
        <f>+IF(B327="","",COUNTIF($B$9:B327,B327))</f>
        <v>2</v>
      </c>
      <c r="B327" s="314" t="str">
        <f t="shared" si="13"/>
        <v>L33</v>
      </c>
      <c r="C327" s="195" t="str">
        <f t="shared" si="14"/>
        <v/>
      </c>
      <c r="D327" s="220" t="s">
        <v>70</v>
      </c>
      <c r="E327" s="223"/>
      <c r="F327" s="223"/>
      <c r="G327" s="223"/>
      <c r="H327" s="224"/>
      <c r="I327" s="226" t="s">
        <v>73</v>
      </c>
      <c r="J327" s="225">
        <f>M327</f>
        <v>834528.58</v>
      </c>
      <c r="K327" s="122"/>
      <c r="L327" s="265"/>
      <c r="M327" s="227">
        <f>SUM(M315:M326)</f>
        <v>834528.58</v>
      </c>
    </row>
  </sheetData>
  <sheetProtection selectLockedCells="1" selectUnlockedCells="1"/>
  <autoFilter ref="C8:M327"/>
  <mergeCells count="424">
    <mergeCell ref="J321:J326"/>
    <mergeCell ref="L321:L326"/>
    <mergeCell ref="M321:M326"/>
    <mergeCell ref="D321:D326"/>
    <mergeCell ref="E321:E326"/>
    <mergeCell ref="F321:F326"/>
    <mergeCell ref="G321:G326"/>
    <mergeCell ref="H321:H326"/>
    <mergeCell ref="I321:I326"/>
    <mergeCell ref="J319:J320"/>
    <mergeCell ref="L319:L320"/>
    <mergeCell ref="M319:M320"/>
    <mergeCell ref="D319:D320"/>
    <mergeCell ref="E319:E320"/>
    <mergeCell ref="F319:F320"/>
    <mergeCell ref="G319:G320"/>
    <mergeCell ref="H319:H320"/>
    <mergeCell ref="I319:I320"/>
    <mergeCell ref="J317:J318"/>
    <mergeCell ref="L317:L318"/>
    <mergeCell ref="M317:M318"/>
    <mergeCell ref="D317:D318"/>
    <mergeCell ref="E317:E318"/>
    <mergeCell ref="F317:F318"/>
    <mergeCell ref="G317:G318"/>
    <mergeCell ref="H317:H318"/>
    <mergeCell ref="I317:I318"/>
    <mergeCell ref="J315:J316"/>
    <mergeCell ref="L315:L316"/>
    <mergeCell ref="M315:M316"/>
    <mergeCell ref="D315:D316"/>
    <mergeCell ref="E315:E316"/>
    <mergeCell ref="F315:F316"/>
    <mergeCell ref="G315:G316"/>
    <mergeCell ref="H315:H316"/>
    <mergeCell ref="I315:I316"/>
    <mergeCell ref="D300:D313"/>
    <mergeCell ref="E300:E313"/>
    <mergeCell ref="F300:F313"/>
    <mergeCell ref="G300:G313"/>
    <mergeCell ref="H300:H313"/>
    <mergeCell ref="I300:I313"/>
    <mergeCell ref="J300:J313"/>
    <mergeCell ref="L300:L313"/>
    <mergeCell ref="M300:M313"/>
    <mergeCell ref="J288:J299"/>
    <mergeCell ref="L288:L299"/>
    <mergeCell ref="M288:M299"/>
    <mergeCell ref="D288:D299"/>
    <mergeCell ref="E288:E299"/>
    <mergeCell ref="F288:F299"/>
    <mergeCell ref="G288:G299"/>
    <mergeCell ref="H288:H299"/>
    <mergeCell ref="I288:I299"/>
    <mergeCell ref="J260:J287"/>
    <mergeCell ref="L260:L287"/>
    <mergeCell ref="M260:M287"/>
    <mergeCell ref="J254:J255"/>
    <mergeCell ref="L254:L255"/>
    <mergeCell ref="M254:M255"/>
    <mergeCell ref="D260:D287"/>
    <mergeCell ref="E260:E287"/>
    <mergeCell ref="F260:F287"/>
    <mergeCell ref="G260:G287"/>
    <mergeCell ref="H260:H287"/>
    <mergeCell ref="I260:I287"/>
    <mergeCell ref="D254:D255"/>
    <mergeCell ref="E254:E255"/>
    <mergeCell ref="F254:F255"/>
    <mergeCell ref="G254:G255"/>
    <mergeCell ref="H254:H255"/>
    <mergeCell ref="I254:I255"/>
    <mergeCell ref="L234:L252"/>
    <mergeCell ref="M234:M252"/>
    <mergeCell ref="D234:D252"/>
    <mergeCell ref="E234:E252"/>
    <mergeCell ref="F234:F252"/>
    <mergeCell ref="G234:G252"/>
    <mergeCell ref="H234:H252"/>
    <mergeCell ref="I234:I252"/>
    <mergeCell ref="J234:J252"/>
    <mergeCell ref="D230:D231"/>
    <mergeCell ref="E230:E231"/>
    <mergeCell ref="F230:F231"/>
    <mergeCell ref="G230:G231"/>
    <mergeCell ref="H230:H231"/>
    <mergeCell ref="I230:I231"/>
    <mergeCell ref="J230:J231"/>
    <mergeCell ref="L230:L231"/>
    <mergeCell ref="M230:M231"/>
    <mergeCell ref="I223:I228"/>
    <mergeCell ref="J223:J228"/>
    <mergeCell ref="L223:L228"/>
    <mergeCell ref="M223:M228"/>
    <mergeCell ref="L216:L222"/>
    <mergeCell ref="M216:M222"/>
    <mergeCell ref="D223:D228"/>
    <mergeCell ref="E223:E228"/>
    <mergeCell ref="F223:F228"/>
    <mergeCell ref="G223:G228"/>
    <mergeCell ref="H223:H228"/>
    <mergeCell ref="D216:D222"/>
    <mergeCell ref="E216:E222"/>
    <mergeCell ref="F216:F222"/>
    <mergeCell ref="G216:G222"/>
    <mergeCell ref="H216:H222"/>
    <mergeCell ref="I216:I222"/>
    <mergeCell ref="J216:J222"/>
    <mergeCell ref="D212:D215"/>
    <mergeCell ref="E212:E215"/>
    <mergeCell ref="F212:F215"/>
    <mergeCell ref="G212:G215"/>
    <mergeCell ref="H212:H215"/>
    <mergeCell ref="I212:I215"/>
    <mergeCell ref="J212:J215"/>
    <mergeCell ref="L212:L215"/>
    <mergeCell ref="M212:M215"/>
    <mergeCell ref="I208:I211"/>
    <mergeCell ref="J208:J211"/>
    <mergeCell ref="L208:L211"/>
    <mergeCell ref="M208:M211"/>
    <mergeCell ref="D208:D211"/>
    <mergeCell ref="E208:E211"/>
    <mergeCell ref="F208:F211"/>
    <mergeCell ref="G208:G211"/>
    <mergeCell ref="H208:H211"/>
    <mergeCell ref="L194:L196"/>
    <mergeCell ref="M194:M196"/>
    <mergeCell ref="D194:D196"/>
    <mergeCell ref="E194:E196"/>
    <mergeCell ref="F194:F196"/>
    <mergeCell ref="G194:G196"/>
    <mergeCell ref="H194:H196"/>
    <mergeCell ref="I194:I196"/>
    <mergeCell ref="J194:J196"/>
    <mergeCell ref="D190:D193"/>
    <mergeCell ref="E190:E193"/>
    <mergeCell ref="F190:F193"/>
    <mergeCell ref="G190:G193"/>
    <mergeCell ref="H190:H193"/>
    <mergeCell ref="I190:I193"/>
    <mergeCell ref="J190:J193"/>
    <mergeCell ref="L190:L193"/>
    <mergeCell ref="M190:M193"/>
    <mergeCell ref="I187:I189"/>
    <mergeCell ref="J187:J189"/>
    <mergeCell ref="L187:L189"/>
    <mergeCell ref="M187:M189"/>
    <mergeCell ref="L182:L186"/>
    <mergeCell ref="M182:M186"/>
    <mergeCell ref="D187:D189"/>
    <mergeCell ref="E187:E189"/>
    <mergeCell ref="F187:F189"/>
    <mergeCell ref="G187:G189"/>
    <mergeCell ref="H187:H189"/>
    <mergeCell ref="D182:D186"/>
    <mergeCell ref="E182:E186"/>
    <mergeCell ref="F182:F186"/>
    <mergeCell ref="G182:G186"/>
    <mergeCell ref="H182:H186"/>
    <mergeCell ref="I182:I186"/>
    <mergeCell ref="J182:J186"/>
    <mergeCell ref="D177:D181"/>
    <mergeCell ref="E177:E181"/>
    <mergeCell ref="F177:F181"/>
    <mergeCell ref="G177:G181"/>
    <mergeCell ref="H177:H181"/>
    <mergeCell ref="I177:I181"/>
    <mergeCell ref="J177:J181"/>
    <mergeCell ref="L177:L181"/>
    <mergeCell ref="M177:M181"/>
    <mergeCell ref="I170:I171"/>
    <mergeCell ref="J170:J171"/>
    <mergeCell ref="L170:L171"/>
    <mergeCell ref="M170:M171"/>
    <mergeCell ref="L168:L169"/>
    <mergeCell ref="M168:M169"/>
    <mergeCell ref="D170:D171"/>
    <mergeCell ref="E170:E171"/>
    <mergeCell ref="F170:F171"/>
    <mergeCell ref="G170:G171"/>
    <mergeCell ref="H170:H171"/>
    <mergeCell ref="D168:D169"/>
    <mergeCell ref="E168:E169"/>
    <mergeCell ref="F168:F169"/>
    <mergeCell ref="G168:G169"/>
    <mergeCell ref="H168:H169"/>
    <mergeCell ref="I168:I169"/>
    <mergeCell ref="J168:J169"/>
    <mergeCell ref="D164:D167"/>
    <mergeCell ref="E164:E167"/>
    <mergeCell ref="F164:F167"/>
    <mergeCell ref="G164:G167"/>
    <mergeCell ref="H164:H167"/>
    <mergeCell ref="I164:I167"/>
    <mergeCell ref="J164:J167"/>
    <mergeCell ref="L164:L167"/>
    <mergeCell ref="M164:M167"/>
    <mergeCell ref="I160:I161"/>
    <mergeCell ref="J160:J161"/>
    <mergeCell ref="L160:L161"/>
    <mergeCell ref="M160:M161"/>
    <mergeCell ref="L155:L158"/>
    <mergeCell ref="M155:M158"/>
    <mergeCell ref="D160:D161"/>
    <mergeCell ref="E160:E161"/>
    <mergeCell ref="F160:F161"/>
    <mergeCell ref="G160:G161"/>
    <mergeCell ref="H160:H161"/>
    <mergeCell ref="D155:D158"/>
    <mergeCell ref="E155:E158"/>
    <mergeCell ref="F155:F158"/>
    <mergeCell ref="G155:G158"/>
    <mergeCell ref="H155:H158"/>
    <mergeCell ref="I155:I158"/>
    <mergeCell ref="J155:J158"/>
    <mergeCell ref="D149:D154"/>
    <mergeCell ref="E149:E154"/>
    <mergeCell ref="F149:F154"/>
    <mergeCell ref="G149:G154"/>
    <mergeCell ref="H149:H154"/>
    <mergeCell ref="I149:I154"/>
    <mergeCell ref="J149:J154"/>
    <mergeCell ref="L149:L154"/>
    <mergeCell ref="M149:M154"/>
    <mergeCell ref="I144:I148"/>
    <mergeCell ref="J144:J148"/>
    <mergeCell ref="L144:L148"/>
    <mergeCell ref="M144:M148"/>
    <mergeCell ref="L136:L138"/>
    <mergeCell ref="M136:M138"/>
    <mergeCell ref="D144:D148"/>
    <mergeCell ref="E144:E148"/>
    <mergeCell ref="F144:F148"/>
    <mergeCell ref="G144:G148"/>
    <mergeCell ref="H144:H148"/>
    <mergeCell ref="D136:D138"/>
    <mergeCell ref="E136:E138"/>
    <mergeCell ref="F136:F138"/>
    <mergeCell ref="G136:G138"/>
    <mergeCell ref="H136:H138"/>
    <mergeCell ref="I136:I138"/>
    <mergeCell ref="J136:J138"/>
    <mergeCell ref="D133:D135"/>
    <mergeCell ref="E133:E135"/>
    <mergeCell ref="F133:F135"/>
    <mergeCell ref="G133:G135"/>
    <mergeCell ref="H133:H135"/>
    <mergeCell ref="I133:I135"/>
    <mergeCell ref="J133:J135"/>
    <mergeCell ref="L133:L135"/>
    <mergeCell ref="M133:M135"/>
    <mergeCell ref="J127:J129"/>
    <mergeCell ref="L127:L129"/>
    <mergeCell ref="M127:M129"/>
    <mergeCell ref="D127:D129"/>
    <mergeCell ref="E127:E129"/>
    <mergeCell ref="F127:F129"/>
    <mergeCell ref="G127:G129"/>
    <mergeCell ref="H127:H129"/>
    <mergeCell ref="I127:I129"/>
    <mergeCell ref="J125:J126"/>
    <mergeCell ref="L125:L126"/>
    <mergeCell ref="M125:M126"/>
    <mergeCell ref="J115:J124"/>
    <mergeCell ref="L115:L124"/>
    <mergeCell ref="M115:M124"/>
    <mergeCell ref="D125:D126"/>
    <mergeCell ref="E125:E126"/>
    <mergeCell ref="F125:F126"/>
    <mergeCell ref="G125:G126"/>
    <mergeCell ref="H125:H126"/>
    <mergeCell ref="I125:I126"/>
    <mergeCell ref="D115:D124"/>
    <mergeCell ref="E115:E124"/>
    <mergeCell ref="F115:F124"/>
    <mergeCell ref="G115:G124"/>
    <mergeCell ref="H115:H124"/>
    <mergeCell ref="I115:I124"/>
    <mergeCell ref="J112:J113"/>
    <mergeCell ref="L112:L113"/>
    <mergeCell ref="M112:M113"/>
    <mergeCell ref="D112:D113"/>
    <mergeCell ref="E112:E113"/>
    <mergeCell ref="F112:F113"/>
    <mergeCell ref="G112:G113"/>
    <mergeCell ref="H112:H113"/>
    <mergeCell ref="I112:I113"/>
    <mergeCell ref="J85:J107"/>
    <mergeCell ref="L85:L107"/>
    <mergeCell ref="M85:M107"/>
    <mergeCell ref="D85:D107"/>
    <mergeCell ref="E85:E107"/>
    <mergeCell ref="F85:F107"/>
    <mergeCell ref="G85:G107"/>
    <mergeCell ref="H85:H107"/>
    <mergeCell ref="I85:I107"/>
    <mergeCell ref="J80:J82"/>
    <mergeCell ref="L80:L82"/>
    <mergeCell ref="M80:M82"/>
    <mergeCell ref="D80:D82"/>
    <mergeCell ref="E80:E82"/>
    <mergeCell ref="F80:F82"/>
    <mergeCell ref="G80:G82"/>
    <mergeCell ref="H80:H82"/>
    <mergeCell ref="I80:I82"/>
    <mergeCell ref="J77:J79"/>
    <mergeCell ref="L77:L79"/>
    <mergeCell ref="M77:M79"/>
    <mergeCell ref="D77:D79"/>
    <mergeCell ref="E77:E79"/>
    <mergeCell ref="F77:F79"/>
    <mergeCell ref="G77:G79"/>
    <mergeCell ref="H77:H79"/>
    <mergeCell ref="I77:I79"/>
    <mergeCell ref="J73:J76"/>
    <mergeCell ref="L73:L76"/>
    <mergeCell ref="M73:M76"/>
    <mergeCell ref="D73:D76"/>
    <mergeCell ref="E73:E76"/>
    <mergeCell ref="F73:F76"/>
    <mergeCell ref="G73:G76"/>
    <mergeCell ref="H73:H76"/>
    <mergeCell ref="I73:I76"/>
    <mergeCell ref="J71:J72"/>
    <mergeCell ref="L71:L72"/>
    <mergeCell ref="M71:M72"/>
    <mergeCell ref="D71:D72"/>
    <mergeCell ref="E71:E72"/>
    <mergeCell ref="F71:F72"/>
    <mergeCell ref="G71:G72"/>
    <mergeCell ref="H71:H72"/>
    <mergeCell ref="I71:I72"/>
    <mergeCell ref="J69:J70"/>
    <mergeCell ref="L69:L70"/>
    <mergeCell ref="M69:M70"/>
    <mergeCell ref="D69:D70"/>
    <mergeCell ref="E69:E70"/>
    <mergeCell ref="F69:F70"/>
    <mergeCell ref="G69:G70"/>
    <mergeCell ref="H69:H70"/>
    <mergeCell ref="I69:I70"/>
    <mergeCell ref="J63:J68"/>
    <mergeCell ref="L63:L68"/>
    <mergeCell ref="M63:M68"/>
    <mergeCell ref="D63:D68"/>
    <mergeCell ref="E63:E68"/>
    <mergeCell ref="F63:F68"/>
    <mergeCell ref="G63:G68"/>
    <mergeCell ref="H63:H68"/>
    <mergeCell ref="I63:I68"/>
    <mergeCell ref="J60:J61"/>
    <mergeCell ref="L60:L61"/>
    <mergeCell ref="M60:M61"/>
    <mergeCell ref="D60:D61"/>
    <mergeCell ref="E60:E61"/>
    <mergeCell ref="F60:F61"/>
    <mergeCell ref="G60:G61"/>
    <mergeCell ref="H60:H61"/>
    <mergeCell ref="I60:I61"/>
    <mergeCell ref="J57:J59"/>
    <mergeCell ref="L57:L59"/>
    <mergeCell ref="M57:M59"/>
    <mergeCell ref="D57:D59"/>
    <mergeCell ref="E57:E59"/>
    <mergeCell ref="F57:F59"/>
    <mergeCell ref="G57:G59"/>
    <mergeCell ref="H57:H59"/>
    <mergeCell ref="I57:I59"/>
    <mergeCell ref="J54:J55"/>
    <mergeCell ref="L54:L55"/>
    <mergeCell ref="M54:M55"/>
    <mergeCell ref="M52:M53"/>
    <mergeCell ref="D54:D55"/>
    <mergeCell ref="E54:E55"/>
    <mergeCell ref="F54:F55"/>
    <mergeCell ref="G54:G55"/>
    <mergeCell ref="H54:H55"/>
    <mergeCell ref="I54:I55"/>
    <mergeCell ref="D52:D53"/>
    <mergeCell ref="E52:E53"/>
    <mergeCell ref="F52:F53"/>
    <mergeCell ref="G52:G53"/>
    <mergeCell ref="H52:H53"/>
    <mergeCell ref="I52:I53"/>
    <mergeCell ref="J52:J53"/>
    <mergeCell ref="L52:L53"/>
    <mergeCell ref="J28:J42"/>
    <mergeCell ref="L28:L42"/>
    <mergeCell ref="M28:M42"/>
    <mergeCell ref="D28:D42"/>
    <mergeCell ref="E28:E42"/>
    <mergeCell ref="F28:F42"/>
    <mergeCell ref="G28:G42"/>
    <mergeCell ref="H28:H42"/>
    <mergeCell ref="I28:I42"/>
    <mergeCell ref="J21:J24"/>
    <mergeCell ref="L21:L24"/>
    <mergeCell ref="M21:M24"/>
    <mergeCell ref="D21:D24"/>
    <mergeCell ref="E21:E24"/>
    <mergeCell ref="F21:F24"/>
    <mergeCell ref="G21:G24"/>
    <mergeCell ref="H21:H24"/>
    <mergeCell ref="I21:I24"/>
    <mergeCell ref="J16:J20"/>
    <mergeCell ref="L16:L20"/>
    <mergeCell ref="M16:M20"/>
    <mergeCell ref="D16:D20"/>
    <mergeCell ref="E16:E20"/>
    <mergeCell ref="F16:F20"/>
    <mergeCell ref="G16:G20"/>
    <mergeCell ref="H16:H20"/>
    <mergeCell ref="I16:I20"/>
    <mergeCell ref="J10:J15"/>
    <mergeCell ref="L10:L15"/>
    <mergeCell ref="M10:M15"/>
    <mergeCell ref="D10:D15"/>
    <mergeCell ref="E10:E15"/>
    <mergeCell ref="F10:F15"/>
    <mergeCell ref="G10:G15"/>
    <mergeCell ref="H10:H15"/>
    <mergeCell ref="I10:I15"/>
    <mergeCell ref="D1:L1"/>
  </mergeCells>
  <printOptions horizontalCentered="1" verticalCentered="1"/>
  <pageMargins left="0" right="0" top="0" bottom="0" header="0" footer="0"/>
  <pageSetup paperSize="8" scale="29" firstPageNumber="0" orientation="landscape" r:id="rId1"/>
  <headerFooter alignWithMargins="0">
    <oddHeader>&amp;L&amp;"Book Antiqua,Normal"Mis à jour le &amp;D</oddHeader>
    <oddFooter>&amp;C&amp;"Book Antiqua,Normal"&amp;P/&amp;N</oddFoot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comparatif BO (2)</vt:lpstr>
      <vt:lpstr>Nouveau - Ext Suivi dépense T1</vt:lpstr>
      <vt:lpstr>'Nouveau - Ext Suivi dépense T1'!__xlnm._FilterDatabase_1</vt:lpstr>
      <vt:lpstr>'Nouveau - Ext Suivi dépense T1'!__xlnm._FilterDatabase_1_1</vt:lpstr>
      <vt:lpstr>'Nouveau - Ext Suivi dépense T1'!__xlnm.Print_Area_3</vt:lpstr>
      <vt:lpstr>'comparatif BO (2)'!Zone_d_impression</vt:lpstr>
    </vt:vector>
  </TitlesOfParts>
  <Company>ALTAREA COGEDIM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TRAINEAU Franck</dc:creator>
  <cp:lastModifiedBy>BELLAICHE Nicolas</cp:lastModifiedBy>
  <cp:lastPrinted>2017-05-15T08:27:32Z</cp:lastPrinted>
  <dcterms:created xsi:type="dcterms:W3CDTF">2017-04-03T12:39:34Z</dcterms:created>
  <dcterms:modified xsi:type="dcterms:W3CDTF">2017-12-27T16:24:24Z</dcterms:modified>
</cp:coreProperties>
</file>