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ctrlProps/ctrlProp3.xml" ContentType="application/vnd.ms-excel.controlproperties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Documents\A2\Informatique\"/>
    </mc:Choice>
  </mc:AlternateContent>
  <bookViews>
    <workbookView xWindow="0" yWindow="0" windowWidth="20490" windowHeight="6495" tabRatio="888"/>
  </bookViews>
  <sheets>
    <sheet name="Acceuil" sheetId="1" r:id="rId1"/>
    <sheet name="Installation" sheetId="2" r:id="rId2"/>
    <sheet name="Téléphones" sheetId="9" r:id="rId3"/>
    <sheet name="Téléphonie" sheetId="3" r:id="rId4"/>
    <sheet name="Impression" sheetId="12" r:id="rId5"/>
    <sheet name="Prêt de matériel" sheetId="11" r:id="rId6"/>
    <sheet name="Véhicules" sheetId="8" r:id="rId7"/>
    <sheet name="Déplacements" sheetId="6" r:id="rId8"/>
    <sheet name="Reporting" sheetId="7" r:id="rId9"/>
    <sheet name="Gestion données" sheetId="10" r:id="rId10"/>
  </sheets>
  <externalReferences>
    <externalReference r:id="rId11"/>
    <externalReference r:id="rId12"/>
  </externalReferences>
  <definedNames>
    <definedName name="ColonneNumtelephone">Tableau3[N° Téléphone]</definedName>
    <definedName name="ColumnaMateriel">Tabla3[Matériel]</definedName>
    <definedName name="Datededepart" localSheetId="5">[1]!Tableau2[[#All],[Date de départ]]</definedName>
    <definedName name="Datededepart">Tableau2[[#All],[Date de départ]]</definedName>
    <definedName name="Numbadgetéléphonie">Tableau4[N° Badge]</definedName>
    <definedName name="Personnel">[2]!TabPersonnel[#Data]</definedName>
    <definedName name="Plaque" localSheetId="5">[1]!Tableau2[Plaque]</definedName>
    <definedName name="Plaque">Tableau2[Plaque]</definedName>
    <definedName name="TabDéplacements" comment="Tableau des déplacements" localSheetId="7">Tableau2[]</definedName>
    <definedName name="TabEmprunts">Tabla1[]</definedName>
    <definedName name="TabInstallation">Tableau5[]</definedName>
    <definedName name="TabStock">Tabla3[]</definedName>
    <definedName name="TabTéléphnie" comment="Tableau des consommations téléphoniques" localSheetId="5">[1]!Tableau4[#Data]</definedName>
    <definedName name="TabTéléphnie" comment="Tableau des consommations téléphoniques">Tableau4[]</definedName>
    <definedName name="TabTelephones" comment="Tableau des téléphones" localSheetId="5">[1]!Tableau3[#Data]</definedName>
    <definedName name="TabTelephones" comment="Tableau des téléphones">Tableau3[]</definedName>
    <definedName name="TabVéhicules">Tableau1[]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8" l="1"/>
  <c r="J4" i="12" l="1"/>
  <c r="M4" i="12"/>
  <c r="J5" i="12"/>
  <c r="M5" i="12"/>
  <c r="J6" i="12"/>
  <c r="M6" i="12"/>
  <c r="N6" i="12" l="1"/>
  <c r="N5" i="12"/>
  <c r="N4" i="12"/>
  <c r="L7" i="11"/>
  <c r="M7" i="11" s="1"/>
  <c r="L8" i="11"/>
  <c r="M8" i="11" s="1"/>
  <c r="L9" i="11"/>
  <c r="M9" i="11" s="1"/>
  <c r="L17" i="6" l="1"/>
  <c r="L19" i="6" l="1"/>
  <c r="G4" i="8" l="1"/>
  <c r="C8" i="6"/>
  <c r="L18" i="6"/>
  <c r="F8" i="6" l="1"/>
  <c r="G3" i="8"/>
  <c r="C6" i="6" l="1"/>
  <c r="F4" i="6" l="1"/>
  <c r="F5" i="6"/>
  <c r="F6" i="6"/>
  <c r="C10" i="6"/>
  <c r="C9" i="6"/>
  <c r="E10" i="6" l="1"/>
  <c r="C11" i="6"/>
  <c r="F9" i="6" s="1"/>
  <c r="L20" i="6"/>
  <c r="E11" i="6" l="1"/>
</calcChain>
</file>

<file path=xl/sharedStrings.xml><?xml version="1.0" encoding="utf-8"?>
<sst xmlns="http://schemas.openxmlformats.org/spreadsheetml/2006/main" count="195" uniqueCount="144">
  <si>
    <t>Projet</t>
  </si>
  <si>
    <t>Numéro de Badge</t>
  </si>
  <si>
    <t>Date de départ</t>
  </si>
  <si>
    <t>km départ</t>
  </si>
  <si>
    <t>km retour</t>
  </si>
  <si>
    <t>km parcourus</t>
  </si>
  <si>
    <t>Frais de carburant</t>
  </si>
  <si>
    <t>Frais péage</t>
  </si>
  <si>
    <t>Frais lavage</t>
  </si>
  <si>
    <t>Modèle</t>
  </si>
  <si>
    <t>Plaque</t>
  </si>
  <si>
    <t>Plaque:</t>
  </si>
  <si>
    <t>Date de début</t>
  </si>
  <si>
    <t>Date de fin</t>
  </si>
  <si>
    <t>Coût location</t>
  </si>
  <si>
    <t>Maintenance</t>
  </si>
  <si>
    <t>Assurance</t>
  </si>
  <si>
    <t>Frais de péage</t>
  </si>
  <si>
    <t>Frais delavage</t>
  </si>
  <si>
    <t>Coût total</t>
  </si>
  <si>
    <t>Temps d'utilisation (en jours)</t>
  </si>
  <si>
    <t>Prochaine révision</t>
  </si>
  <si>
    <t>Frais de carburant (en €)</t>
  </si>
  <si>
    <t>Fiat 500</t>
  </si>
  <si>
    <t>ML850JK</t>
  </si>
  <si>
    <t>Renault Captur</t>
  </si>
  <si>
    <t>HT452FZ</t>
  </si>
  <si>
    <t>Nombre total de km parcourus</t>
  </si>
  <si>
    <t>Prix de revient (€/km)</t>
  </si>
  <si>
    <t>Nombre de jours</t>
  </si>
  <si>
    <t>Jours de location</t>
  </si>
  <si>
    <t>Coût Location</t>
  </si>
  <si>
    <t>Fin de Location</t>
  </si>
  <si>
    <t>Début de location</t>
  </si>
  <si>
    <t>renault captur</t>
  </si>
  <si>
    <t>N° Téléphone</t>
  </si>
  <si>
    <t>Localisation baie de brassage</t>
  </si>
  <si>
    <t>N° de brassage</t>
  </si>
  <si>
    <t>N° de prise</t>
  </si>
  <si>
    <t>Carte</t>
  </si>
  <si>
    <t>Nom de modèle</t>
  </si>
  <si>
    <t>Type</t>
  </si>
  <si>
    <t>N° Badge</t>
  </si>
  <si>
    <t>Nom</t>
  </si>
  <si>
    <t>Prénom</t>
  </si>
  <si>
    <t>Département</t>
  </si>
  <si>
    <t>Tel Fixe 1</t>
  </si>
  <si>
    <t>Tel Fixe 2</t>
  </si>
  <si>
    <t>Tel Fixe 3</t>
  </si>
  <si>
    <t>Coût national</t>
  </si>
  <si>
    <t>Coût international</t>
  </si>
  <si>
    <t>Tel mobile</t>
  </si>
  <si>
    <t>Coût hors-forfait</t>
  </si>
  <si>
    <t>Coût national2</t>
  </si>
  <si>
    <t>Coût international 2</t>
  </si>
  <si>
    <t>Coût national 3</t>
  </si>
  <si>
    <t>Coût international 3</t>
  </si>
  <si>
    <t>Coût international2</t>
  </si>
  <si>
    <t>Date</t>
  </si>
  <si>
    <t>rtgfef</t>
  </si>
  <si>
    <t>gsgfds</t>
  </si>
  <si>
    <t xml:space="preserve">Cristine </t>
  </si>
  <si>
    <t>Claudon</t>
  </si>
  <si>
    <t>Michel</t>
  </si>
  <si>
    <t>Roux</t>
  </si>
  <si>
    <t>Fonction</t>
  </si>
  <si>
    <t>N° tel 1</t>
  </si>
  <si>
    <t>N°tel 2</t>
  </si>
  <si>
    <t>N° tel 3</t>
  </si>
  <si>
    <t>N° mobile</t>
  </si>
  <si>
    <t>Code photocopieur</t>
  </si>
  <si>
    <t>N° Bureau</t>
  </si>
  <si>
    <t>Clés</t>
  </si>
  <si>
    <t>Forfait</t>
  </si>
  <si>
    <t>Lagravere</t>
  </si>
  <si>
    <t xml:space="preserve">Thierry </t>
  </si>
  <si>
    <t>Christine</t>
  </si>
  <si>
    <t xml:space="preserve">Michel </t>
  </si>
  <si>
    <t>14/12/2015</t>
  </si>
  <si>
    <t>christine</t>
  </si>
  <si>
    <t>missonier</t>
  </si>
  <si>
    <t>Direction administrative</t>
  </si>
  <si>
    <t>comptable</t>
  </si>
  <si>
    <t>IMG; V1</t>
  </si>
  <si>
    <t>Karine</t>
  </si>
  <si>
    <t>MASSOL</t>
  </si>
  <si>
    <t>Direction administrative et financière</t>
  </si>
  <si>
    <t>5001; IMG, V1</t>
  </si>
  <si>
    <t>Identifiant de clé</t>
  </si>
  <si>
    <t>Nombre de clés</t>
  </si>
  <si>
    <t>Type de barillet</t>
  </si>
  <si>
    <t>Profil</t>
  </si>
  <si>
    <t>Nombre de barillets</t>
  </si>
  <si>
    <t>PROJETS</t>
  </si>
  <si>
    <t>Code</t>
  </si>
  <si>
    <t>Départements</t>
  </si>
  <si>
    <t>Forfaits téléphoniques</t>
  </si>
  <si>
    <t>Baies de brassage</t>
  </si>
  <si>
    <t>bureau</t>
  </si>
  <si>
    <t>N° Bureau/Salle</t>
  </si>
  <si>
    <t>K4</t>
  </si>
  <si>
    <t>Salle</t>
  </si>
  <si>
    <t>P7</t>
  </si>
  <si>
    <t>0685751532</t>
  </si>
  <si>
    <t>0625451398</t>
  </si>
  <si>
    <t>Ordinateur</t>
  </si>
  <si>
    <t>Pojecteur</t>
  </si>
  <si>
    <t>Camera</t>
  </si>
  <si>
    <t>Disponible</t>
  </si>
  <si>
    <t>Emprunts</t>
  </si>
  <si>
    <t>Matériel</t>
  </si>
  <si>
    <t>Quantité</t>
  </si>
  <si>
    <t>Date de Retour</t>
  </si>
  <si>
    <t>Date de Emprunt</t>
  </si>
  <si>
    <t>Matériel Emprunté</t>
  </si>
  <si>
    <t>Stock de Matériel</t>
  </si>
  <si>
    <t>Antoine</t>
  </si>
  <si>
    <t>Barges</t>
  </si>
  <si>
    <t>Hugo</t>
  </si>
  <si>
    <t>Thomas</t>
  </si>
  <si>
    <t>Henry</t>
  </si>
  <si>
    <t>Perez</t>
  </si>
  <si>
    <t>Total</t>
  </si>
  <si>
    <t>Total Couleur</t>
  </si>
  <si>
    <t>A4 Couleur</t>
  </si>
  <si>
    <t>A3 Couleur</t>
  </si>
  <si>
    <t>Total N&amp;B</t>
  </si>
  <si>
    <t>A4 N&amp;B</t>
  </si>
  <si>
    <t>A3 N&amp;B</t>
  </si>
  <si>
    <t>88/81</t>
  </si>
  <si>
    <t>N° Photocopieur</t>
  </si>
  <si>
    <t>20/03/2016</t>
  </si>
  <si>
    <t>89,2</t>
  </si>
  <si>
    <t>105,9</t>
  </si>
  <si>
    <t>56,2</t>
  </si>
  <si>
    <t>36,5</t>
  </si>
  <si>
    <t>6,5</t>
  </si>
  <si>
    <t>2,3</t>
  </si>
  <si>
    <t>98,34</t>
  </si>
  <si>
    <t>21/03/2016</t>
  </si>
  <si>
    <t>PL985HY</t>
  </si>
  <si>
    <t>de</t>
  </si>
  <si>
    <t>99,9</t>
  </si>
  <si>
    <t>56,78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</si>
</sst>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scheme val="minor"/>
    </font>
    <font>
      <b/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4" fillId="5" borderId="0" applyNumberFormat="0" applyBorder="0" applyAlignment="0" applyProtection="0"/>
  </cellStyleXfs>
  <cellXfs count="67">
    <xf numFmtId="0" fontId="0" fillId="0" borderId="0" xfId="0"/>
    <xf numFmtId="0" fontId="1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" fillId="0" borderId="0" xfId="2" applyFont="1" applyFill="1" applyBorder="1" applyAlignment="1">
      <alignment horizontal="center" vertical="center" wrapText="1"/>
    </xf>
    <xf numFmtId="0" fontId="0" fillId="0" borderId="0" xfId="3" applyFont="1" applyFill="1" applyBorder="1" applyAlignment="1">
      <alignment horizontal="center" vertical="center" wrapText="1"/>
    </xf>
    <xf numFmtId="0" fontId="4" fillId="0" borderId="0" xfId="3" applyFill="1" applyBorder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14" fontId="7" fillId="2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2" fontId="11" fillId="2" borderId="7" xfId="0" applyNumberFormat="1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2" fontId="12" fillId="2" borderId="0" xfId="0" applyNumberFormat="1" applyFont="1" applyFill="1" applyAlignment="1">
      <alignment horizontal="center" vertical="center" wrapText="1"/>
    </xf>
    <xf numFmtId="2" fontId="12" fillId="2" borderId="5" xfId="0" applyNumberFormat="1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2" fontId="12" fillId="2" borderId="4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14" fontId="12" fillId="2" borderId="2" xfId="0" applyNumberFormat="1" applyFont="1" applyFill="1" applyBorder="1" applyAlignment="1">
      <alignment horizontal="center" vertical="center" wrapText="1"/>
    </xf>
    <xf numFmtId="14" fontId="12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7" fillId="2" borderId="0" xfId="0" applyNumberFormat="1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2" fontId="12" fillId="6" borderId="0" xfId="0" applyNumberFormat="1" applyFont="1" applyFill="1" applyAlignment="1">
      <alignment horizontal="center" vertical="center" wrapText="1"/>
    </xf>
    <xf numFmtId="2" fontId="12" fillId="6" borderId="0" xfId="0" applyNumberFormat="1" applyFont="1" applyFill="1" applyBorder="1" applyAlignment="1">
      <alignment horizontal="center" vertical="center" wrapText="1"/>
    </xf>
    <xf numFmtId="0" fontId="12" fillId="6" borderId="0" xfId="0" applyFont="1" applyFill="1" applyAlignment="1">
      <alignment horizontal="center" vertical="center" wrapText="1"/>
    </xf>
    <xf numFmtId="0" fontId="13" fillId="3" borderId="9" xfId="0" applyFont="1" applyFill="1" applyBorder="1" applyAlignment="1">
      <alignment horizontal="center" vertical="center" wrapText="1"/>
    </xf>
    <xf numFmtId="0" fontId="13" fillId="3" borderId="8" xfId="0" applyFont="1" applyFill="1" applyBorder="1" applyAlignment="1">
      <alignment horizontal="center" vertical="center" wrapText="1"/>
    </xf>
    <xf numFmtId="0" fontId="13" fillId="3" borderId="3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13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/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49" fontId="0" fillId="0" borderId="0" xfId="0" applyNumberFormat="1"/>
    <xf numFmtId="0" fontId="14" fillId="0" borderId="0" xfId="0" applyFont="1" applyAlignment="1">
      <alignment horizontal="center"/>
    </xf>
    <xf numFmtId="0" fontId="0" fillId="0" borderId="0" xfId="0" applyAlignment="1"/>
    <xf numFmtId="3" fontId="0" fillId="0" borderId="0" xfId="0" applyNumberForma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4" fillId="0" borderId="0" xfId="0" applyFont="1" applyAlignment="1">
      <alignment horizontal="center" vertical="center"/>
    </xf>
    <xf numFmtId="0" fontId="10" fillId="2" borderId="10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  <xf numFmtId="0" fontId="1" fillId="7" borderId="0" xfId="0" applyFont="1" applyFill="1" applyAlignment="1">
      <alignment horizontal="center" vertical="center" wrapText="1"/>
    </xf>
  </cellXfs>
  <cellStyles count="4">
    <cellStyle name="20 % - Accent2" xfId="3" builtinId="34"/>
    <cellStyle name="Accent2" xfId="2" builtinId="33"/>
    <cellStyle name="Lien hypertexte" xfId="1" builtinId="8"/>
    <cellStyle name="Normal" xfId="0" builtinId="0"/>
  </cellStyles>
  <dxfs count="107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30" formatCode="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[$-40C]mmm\-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251883</xdr:colOff>
      <xdr:row>13</xdr:row>
      <xdr:rowOff>158751</xdr:rowOff>
    </xdr:from>
    <xdr:to>
      <xdr:col>3</xdr:col>
      <xdr:colOff>88683</xdr:colOff>
      <xdr:row>17</xdr:row>
      <xdr:rowOff>1551</xdr:rowOff>
    </xdr:to>
    <xdr:sp macro="[0]!Installation" textlink="">
      <xdr:nvSpPr>
        <xdr:cNvPr id="3" name="ZoneTexte 2"/>
        <xdr:cNvSpPr txBox="1"/>
      </xdr:nvSpPr>
      <xdr:spPr>
        <a:xfrm>
          <a:off x="1013883" y="2635251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Installation</a:t>
          </a:r>
        </a:p>
      </xdr:txBody>
    </xdr:sp>
    <xdr:clientData/>
  </xdr:twoCellAnchor>
  <xdr:twoCellAnchor>
    <xdr:from>
      <xdr:col>4</xdr:col>
      <xdr:colOff>86782</xdr:colOff>
      <xdr:row>13</xdr:row>
      <xdr:rowOff>167217</xdr:rowOff>
    </xdr:from>
    <xdr:to>
      <xdr:col>5</xdr:col>
      <xdr:colOff>685582</xdr:colOff>
      <xdr:row>17</xdr:row>
      <xdr:rowOff>10017</xdr:rowOff>
    </xdr:to>
    <xdr:sp macro="[0]!Téléphonie" textlink="">
      <xdr:nvSpPr>
        <xdr:cNvPr id="4" name="ZoneTexte 3"/>
        <xdr:cNvSpPr txBox="1"/>
      </xdr:nvSpPr>
      <xdr:spPr>
        <a:xfrm>
          <a:off x="3134782" y="2643717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Téléphonie</a:t>
          </a:r>
        </a:p>
      </xdr:txBody>
    </xdr:sp>
    <xdr:clientData/>
  </xdr:twoCellAnchor>
  <xdr:twoCellAnchor>
    <xdr:from>
      <xdr:col>6</xdr:col>
      <xdr:colOff>680509</xdr:colOff>
      <xdr:row>13</xdr:row>
      <xdr:rowOff>169333</xdr:rowOff>
    </xdr:from>
    <xdr:to>
      <xdr:col>8</xdr:col>
      <xdr:colOff>518584</xdr:colOff>
      <xdr:row>17</xdr:row>
      <xdr:rowOff>10583</xdr:rowOff>
    </xdr:to>
    <xdr:sp macro="[0]!ServicesImpression" textlink="">
      <xdr:nvSpPr>
        <xdr:cNvPr id="5" name="ZoneTexte 4"/>
        <xdr:cNvSpPr txBox="1"/>
      </xdr:nvSpPr>
      <xdr:spPr>
        <a:xfrm>
          <a:off x="5252509" y="2645833"/>
          <a:ext cx="1362075" cy="60325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Services</a:t>
          </a:r>
          <a:r>
            <a:rPr lang="fr-FR" sz="1400" b="1" baseline="0"/>
            <a:t> d'impression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614891</xdr:colOff>
      <xdr:row>13</xdr:row>
      <xdr:rowOff>169332</xdr:rowOff>
    </xdr:from>
    <xdr:to>
      <xdr:col>11</xdr:col>
      <xdr:colOff>451691</xdr:colOff>
      <xdr:row>17</xdr:row>
      <xdr:rowOff>12132</xdr:rowOff>
    </xdr:to>
    <xdr:sp macro="[0]!PrêtMatériel" textlink="">
      <xdr:nvSpPr>
        <xdr:cNvPr id="6" name="ZoneTexte 5"/>
        <xdr:cNvSpPr txBox="1"/>
      </xdr:nvSpPr>
      <xdr:spPr>
        <a:xfrm>
          <a:off x="7472891" y="2645832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Prêt</a:t>
          </a:r>
          <a:r>
            <a:rPr lang="fr-FR" sz="1400" b="1" baseline="0"/>
            <a:t> de matériel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4</xdr:col>
      <xdr:colOff>96307</xdr:colOff>
      <xdr:row>20</xdr:row>
      <xdr:rowOff>42334</xdr:rowOff>
    </xdr:from>
    <xdr:to>
      <xdr:col>5</xdr:col>
      <xdr:colOff>695107</xdr:colOff>
      <xdr:row>23</xdr:row>
      <xdr:rowOff>75634</xdr:rowOff>
    </xdr:to>
    <xdr:sp macro="[0]!Déplacements" textlink="">
      <xdr:nvSpPr>
        <xdr:cNvPr id="7" name="ZoneTexte 6"/>
        <xdr:cNvSpPr txBox="1"/>
      </xdr:nvSpPr>
      <xdr:spPr>
        <a:xfrm>
          <a:off x="3144307" y="3852334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Déplacements</a:t>
          </a:r>
        </a:p>
      </xdr:txBody>
    </xdr:sp>
    <xdr:clientData/>
  </xdr:twoCellAnchor>
  <xdr:twoCellAnchor>
    <xdr:from>
      <xdr:col>2</xdr:col>
      <xdr:colOff>609600</xdr:colOff>
      <xdr:row>4</xdr:row>
      <xdr:rowOff>9525</xdr:rowOff>
    </xdr:from>
    <xdr:to>
      <xdr:col>8</xdr:col>
      <xdr:colOff>704850</xdr:colOff>
      <xdr:row>11</xdr:row>
      <xdr:rowOff>180975</xdr:rowOff>
    </xdr:to>
    <xdr:sp macro="" textlink="">
      <xdr:nvSpPr>
        <xdr:cNvPr id="9" name="Ruban vers le haut 8"/>
        <xdr:cNvSpPr/>
      </xdr:nvSpPr>
      <xdr:spPr>
        <a:xfrm>
          <a:off x="2133600" y="771525"/>
          <a:ext cx="4667250" cy="1504950"/>
        </a:xfrm>
        <a:prstGeom prst="ribbon2">
          <a:avLst>
            <a:gd name="adj1" fmla="val 20016"/>
            <a:gd name="adj2" fmla="val 66327"/>
          </a:avLst>
        </a:prstGeom>
        <a:solidFill>
          <a:schemeClr val="accent1">
            <a:alpha val="78000"/>
          </a:schemeClr>
        </a:solidFill>
        <a:ln w="38100"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>
              <a:solidFill>
                <a:sysClr val="windowText" lastClr="000000"/>
              </a:solidFill>
            </a:rPr>
            <a:t>Service</a:t>
          </a:r>
          <a:r>
            <a:rPr lang="fr-FR" sz="3200" b="1" baseline="0">
              <a:solidFill>
                <a:sysClr val="windowText" lastClr="000000"/>
              </a:solidFill>
            </a:rPr>
            <a:t> au Personnel</a:t>
          </a:r>
          <a:endParaRPr lang="fr-FR" sz="3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691092</xdr:colOff>
      <xdr:row>20</xdr:row>
      <xdr:rowOff>42335</xdr:rowOff>
    </xdr:from>
    <xdr:to>
      <xdr:col>8</xdr:col>
      <xdr:colOff>527892</xdr:colOff>
      <xdr:row>23</xdr:row>
      <xdr:rowOff>75635</xdr:rowOff>
    </xdr:to>
    <xdr:sp macro="" textlink="">
      <xdr:nvSpPr>
        <xdr:cNvPr id="2" name="ZoneTexte 1"/>
        <xdr:cNvSpPr txBox="1"/>
      </xdr:nvSpPr>
      <xdr:spPr>
        <a:xfrm>
          <a:off x="5263092" y="3852335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Reporting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137583</xdr:colOff>
      <xdr:row>1</xdr:row>
      <xdr:rowOff>63499</xdr:rowOff>
    </xdr:from>
    <xdr:to>
      <xdr:col>0</xdr:col>
      <xdr:colOff>1090083</xdr:colOff>
      <xdr:row>2</xdr:row>
      <xdr:rowOff>317499</xdr:rowOff>
    </xdr:to>
    <xdr:sp macro="[0]!AfficheUserFormInsta" textlink="">
      <xdr:nvSpPr>
        <xdr:cNvPr id="2" name="ZoneTexte 1"/>
        <xdr:cNvSpPr txBox="1"/>
      </xdr:nvSpPr>
      <xdr:spPr>
        <a:xfrm>
          <a:off x="137583" y="253999"/>
          <a:ext cx="952500" cy="455083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Enregistrer un</a:t>
          </a:r>
          <a:r>
            <a:rPr lang="fr-FR" sz="1100" baseline="0"/>
            <a:t> personnel</a:t>
          </a:r>
          <a:endParaRPr lang="fr-FR" sz="1100"/>
        </a:p>
      </xdr:txBody>
    </xdr:sp>
    <xdr:clientData/>
  </xdr:twoCellAnchor>
  <xdr:twoCellAnchor>
    <xdr:from>
      <xdr:col>0</xdr:col>
      <xdr:colOff>148167</xdr:colOff>
      <xdr:row>2</xdr:row>
      <xdr:rowOff>476250</xdr:rowOff>
    </xdr:from>
    <xdr:to>
      <xdr:col>0</xdr:col>
      <xdr:colOff>1111250</xdr:colOff>
      <xdr:row>3</xdr:row>
      <xdr:rowOff>376768</xdr:rowOff>
    </xdr:to>
    <xdr:sp macro="[0]!AfficheUserForm4" textlink="">
      <xdr:nvSpPr>
        <xdr:cNvPr id="3" name="ZoneTexte 2"/>
        <xdr:cNvSpPr txBox="1"/>
      </xdr:nvSpPr>
      <xdr:spPr>
        <a:xfrm>
          <a:off x="148167" y="867833"/>
          <a:ext cx="963083" cy="472018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</a:t>
          </a:r>
          <a:r>
            <a:rPr lang="fr-FR" sz="1100" baseline="0"/>
            <a:t> personnel</a:t>
          </a:r>
          <a:endParaRPr lang="fr-FR" sz="1100"/>
        </a:p>
      </xdr:txBody>
    </xdr:sp>
    <xdr:clientData/>
  </xdr:twoCellAnchor>
  <xdr:oneCellAnchor>
    <xdr:from>
      <xdr:col>13</xdr:col>
      <xdr:colOff>264584</xdr:colOff>
      <xdr:row>1</xdr:row>
      <xdr:rowOff>74083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12541251" y="264583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152400</xdr:colOff>
      <xdr:row>0</xdr:row>
      <xdr:rowOff>171449</xdr:rowOff>
    </xdr:from>
    <xdr:ext cx="1038225" cy="495301"/>
    <xdr:sp macro="[0]!AfficheUserFormTelephone" textlink="">
      <xdr:nvSpPr>
        <xdr:cNvPr id="2" name="ZoneTexte 1"/>
        <xdr:cNvSpPr txBox="1"/>
      </xdr:nvSpPr>
      <xdr:spPr>
        <a:xfrm>
          <a:off x="152400" y="171449"/>
          <a:ext cx="1038225" cy="495301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/>
            <a:t>Ajout nouveau Téléphone</a:t>
          </a:r>
        </a:p>
      </xdr:txBody>
    </xdr:sp>
    <xdr:clientData/>
  </xdr:oneCellAnchor>
  <xdr:twoCellAnchor>
    <xdr:from>
      <xdr:col>0</xdr:col>
      <xdr:colOff>133350</xdr:colOff>
      <xdr:row>3</xdr:row>
      <xdr:rowOff>47625</xdr:rowOff>
    </xdr:from>
    <xdr:to>
      <xdr:col>0</xdr:col>
      <xdr:colOff>1171575</xdr:colOff>
      <xdr:row>5</xdr:row>
      <xdr:rowOff>142875</xdr:rowOff>
    </xdr:to>
    <xdr:sp macro="[0]!AfficheUserForm1" textlink="">
      <xdr:nvSpPr>
        <xdr:cNvPr id="3" name="ZoneTexte 2"/>
        <xdr:cNvSpPr txBox="1"/>
      </xdr:nvSpPr>
      <xdr:spPr>
        <a:xfrm>
          <a:off x="133350" y="819150"/>
          <a:ext cx="1038225" cy="4762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téléphone</a:t>
          </a:r>
        </a:p>
      </xdr:txBody>
    </xdr:sp>
    <xdr:clientData/>
  </xdr:twoCellAnchor>
  <xdr:oneCellAnchor>
    <xdr:from>
      <xdr:col>9</xdr:col>
      <xdr:colOff>171450</xdr:colOff>
      <xdr:row>1</xdr:row>
      <xdr:rowOff>0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11363325" y="190500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  <xdr:twoCellAnchor>
    <xdr:from>
      <xdr:col>0</xdr:col>
      <xdr:colOff>142875</xdr:colOff>
      <xdr:row>6</xdr:row>
      <xdr:rowOff>123825</xdr:rowOff>
    </xdr:from>
    <xdr:to>
      <xdr:col>0</xdr:col>
      <xdr:colOff>1143000</xdr:colOff>
      <xdr:row>9</xdr:row>
      <xdr:rowOff>28575</xdr:rowOff>
    </xdr:to>
    <xdr:sp macro="[0]!AfficheModTéléphone" textlink="">
      <xdr:nvSpPr>
        <xdr:cNvPr id="5" name="ZoneTexte 4"/>
        <xdr:cNvSpPr txBox="1"/>
      </xdr:nvSpPr>
      <xdr:spPr>
        <a:xfrm>
          <a:off x="142875" y="1466850"/>
          <a:ext cx="1000125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Modifier un</a:t>
          </a:r>
        </a:p>
        <a:p>
          <a:r>
            <a:rPr lang="fr-FR" sz="1100"/>
            <a:t>téléphone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84668</xdr:colOff>
      <xdr:row>1</xdr:row>
      <xdr:rowOff>21166</xdr:rowOff>
    </xdr:from>
    <xdr:to>
      <xdr:col>0</xdr:col>
      <xdr:colOff>1492250</xdr:colOff>
      <xdr:row>3</xdr:row>
      <xdr:rowOff>21166</xdr:rowOff>
    </xdr:to>
    <xdr:sp macro="[0]!AfficheUserFormConsoTel" textlink="">
      <xdr:nvSpPr>
        <xdr:cNvPr id="2" name="ZoneTexte 1"/>
        <xdr:cNvSpPr txBox="1"/>
      </xdr:nvSpPr>
      <xdr:spPr>
        <a:xfrm>
          <a:off x="84668" y="211666"/>
          <a:ext cx="1407582" cy="550333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Ajouter consommations</a:t>
          </a:r>
        </a:p>
      </xdr:txBody>
    </xdr:sp>
    <xdr:clientData/>
  </xdr:twoCellAnchor>
  <xdr:twoCellAnchor>
    <xdr:from>
      <xdr:col>0</xdr:col>
      <xdr:colOff>42333</xdr:colOff>
      <xdr:row>3</xdr:row>
      <xdr:rowOff>137584</xdr:rowOff>
    </xdr:from>
    <xdr:to>
      <xdr:col>0</xdr:col>
      <xdr:colOff>1524000</xdr:colOff>
      <xdr:row>6</xdr:row>
      <xdr:rowOff>116417</xdr:rowOff>
    </xdr:to>
    <xdr:sp macro="[0]!AfficheUserForm3" textlink="">
      <xdr:nvSpPr>
        <xdr:cNvPr id="3" name="ZoneTexte 2"/>
        <xdr:cNvSpPr txBox="1"/>
      </xdr:nvSpPr>
      <xdr:spPr>
        <a:xfrm>
          <a:off x="42333" y="878417"/>
          <a:ext cx="1481667" cy="550333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Supprimer consommations</a:t>
          </a:r>
        </a:p>
      </xdr:txBody>
    </xdr:sp>
    <xdr:clientData/>
  </xdr:twoCellAnchor>
  <xdr:oneCellAnchor>
    <xdr:from>
      <xdr:col>0</xdr:col>
      <xdr:colOff>84667</xdr:colOff>
      <xdr:row>10</xdr:row>
      <xdr:rowOff>137583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84667" y="2211916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86591</xdr:colOff>
      <xdr:row>1</xdr:row>
      <xdr:rowOff>96212</xdr:rowOff>
    </xdr:from>
    <xdr:to>
      <xdr:col>0</xdr:col>
      <xdr:colOff>1193030</xdr:colOff>
      <xdr:row>4</xdr:row>
      <xdr:rowOff>19242</xdr:rowOff>
    </xdr:to>
    <xdr:sp macro="[0]!AfficheImpressionFiche" textlink="">
      <xdr:nvSpPr>
        <xdr:cNvPr id="2" name="ZoneTexte 1"/>
        <xdr:cNvSpPr txBox="1"/>
      </xdr:nvSpPr>
      <xdr:spPr>
        <a:xfrm>
          <a:off x="86591" y="288636"/>
          <a:ext cx="1106439" cy="50030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Enregistrer</a:t>
          </a:r>
        </a:p>
        <a:p>
          <a:r>
            <a:rPr lang="fr-FR" sz="1100"/>
            <a:t>Impression</a:t>
          </a:r>
        </a:p>
      </xdr:txBody>
    </xdr:sp>
    <xdr:clientData/>
  </xdr:twoCellAnchor>
  <xdr:twoCellAnchor>
    <xdr:from>
      <xdr:col>0</xdr:col>
      <xdr:colOff>96212</xdr:colOff>
      <xdr:row>4</xdr:row>
      <xdr:rowOff>115455</xdr:rowOff>
    </xdr:from>
    <xdr:to>
      <xdr:col>0</xdr:col>
      <xdr:colOff>1212273</xdr:colOff>
      <xdr:row>7</xdr:row>
      <xdr:rowOff>48106</xdr:rowOff>
    </xdr:to>
    <xdr:sp macro="" textlink="">
      <xdr:nvSpPr>
        <xdr:cNvPr id="3" name="ZoneTexte 2"/>
        <xdr:cNvSpPr txBox="1"/>
      </xdr:nvSpPr>
      <xdr:spPr>
        <a:xfrm>
          <a:off x="96212" y="885152"/>
          <a:ext cx="1116061" cy="5099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Supprimer </a:t>
          </a:r>
        </a:p>
        <a:p>
          <a:r>
            <a:rPr lang="fr-FR" sz="1100"/>
            <a:t>Impression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619125</xdr:colOff>
          <xdr:row>2</xdr:row>
          <xdr:rowOff>133350</xdr:rowOff>
        </xdr:from>
        <xdr:to>
          <xdr:col>8</xdr:col>
          <xdr:colOff>9525</xdr:colOff>
          <xdr:row>3</xdr:row>
          <xdr:rowOff>180975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Enregistrer/Supprimer un Prêt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1781175</xdr:colOff>
          <xdr:row>2</xdr:row>
          <xdr:rowOff>133350</xdr:rowOff>
        </xdr:from>
        <xdr:to>
          <xdr:col>13</xdr:col>
          <xdr:colOff>9525</xdr:colOff>
          <xdr:row>4</xdr:row>
          <xdr:rowOff>19050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Modifier/Supprimer un enregistrement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184150</xdr:rowOff>
    </xdr:from>
    <xdr:to>
      <xdr:col>0</xdr:col>
      <xdr:colOff>1143000</xdr:colOff>
      <xdr:row>2</xdr:row>
      <xdr:rowOff>127000</xdr:rowOff>
    </xdr:to>
    <xdr:sp macro="[0]!AfficheUserFormVehicules" textlink="">
      <xdr:nvSpPr>
        <xdr:cNvPr id="2" name="ZoneTexte 1"/>
        <xdr:cNvSpPr txBox="1"/>
      </xdr:nvSpPr>
      <xdr:spPr>
        <a:xfrm>
          <a:off x="142875" y="184150"/>
          <a:ext cx="1000125" cy="514350"/>
        </a:xfrm>
        <a:prstGeom prst="rect">
          <a:avLst/>
        </a:prstGeom>
        <a:solidFill>
          <a:schemeClr val="bg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Enregistrer un véhicule</a:t>
          </a:r>
        </a:p>
      </xdr:txBody>
    </xdr:sp>
    <xdr:clientData/>
  </xdr:twoCellAnchor>
  <xdr:twoCellAnchor>
    <xdr:from>
      <xdr:col>0</xdr:col>
      <xdr:colOff>148167</xdr:colOff>
      <xdr:row>3</xdr:row>
      <xdr:rowOff>42334</xdr:rowOff>
    </xdr:from>
    <xdr:to>
      <xdr:col>0</xdr:col>
      <xdr:colOff>1153583</xdr:colOff>
      <xdr:row>5</xdr:row>
      <xdr:rowOff>158750</xdr:rowOff>
    </xdr:to>
    <xdr:sp macro="[0]!AfficheUserForm2" textlink="">
      <xdr:nvSpPr>
        <xdr:cNvPr id="3" name="ZoneTexte 2"/>
        <xdr:cNvSpPr txBox="1"/>
      </xdr:nvSpPr>
      <xdr:spPr>
        <a:xfrm>
          <a:off x="148167" y="994834"/>
          <a:ext cx="1005416" cy="49741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Véhicule</a:t>
          </a:r>
        </a:p>
      </xdr:txBody>
    </xdr:sp>
    <xdr:clientData/>
  </xdr:twoCellAnchor>
  <xdr:oneCellAnchor>
    <xdr:from>
      <xdr:col>10</xdr:col>
      <xdr:colOff>296333</xdr:colOff>
      <xdr:row>1</xdr:row>
      <xdr:rowOff>52918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11059583" y="243418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6</xdr:row>
          <xdr:rowOff>152400</xdr:rowOff>
        </xdr:from>
        <xdr:to>
          <xdr:col>1</xdr:col>
          <xdr:colOff>95250</xdr:colOff>
          <xdr:row>9</xdr:row>
          <xdr:rowOff>19050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un véhicule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353787</xdr:colOff>
      <xdr:row>12</xdr:row>
      <xdr:rowOff>0</xdr:rowOff>
    </xdr:from>
    <xdr:to>
      <xdr:col>2</xdr:col>
      <xdr:colOff>598715</xdr:colOff>
      <xdr:row>13</xdr:row>
      <xdr:rowOff>163286</xdr:rowOff>
    </xdr:to>
    <xdr:sp macro="[0]!AfficheUserFormDeplacements" textlink="">
      <xdr:nvSpPr>
        <xdr:cNvPr id="2" name="ZoneTexte 1"/>
        <xdr:cNvSpPr txBox="1"/>
      </xdr:nvSpPr>
      <xdr:spPr>
        <a:xfrm>
          <a:off x="353787" y="4884964"/>
          <a:ext cx="2149928" cy="35378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Enregistrer</a:t>
          </a:r>
          <a:r>
            <a:rPr lang="fr-FR" sz="1400" baseline="0"/>
            <a:t> des données</a:t>
          </a:r>
          <a:endParaRPr lang="fr-FR" sz="1400"/>
        </a:p>
      </xdr:txBody>
    </xdr:sp>
    <xdr:clientData/>
  </xdr:twoCellAnchor>
  <xdr:oneCellAnchor>
    <xdr:from>
      <xdr:col>0</xdr:col>
      <xdr:colOff>149678</xdr:colOff>
      <xdr:row>0</xdr:row>
      <xdr:rowOff>136071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149678" y="136071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  <xdr:twoCellAnchor>
    <xdr:from>
      <xdr:col>2</xdr:col>
      <xdr:colOff>721178</xdr:colOff>
      <xdr:row>12</xdr:row>
      <xdr:rowOff>13607</xdr:rowOff>
    </xdr:from>
    <xdr:to>
      <xdr:col>4</xdr:col>
      <xdr:colOff>598714</xdr:colOff>
      <xdr:row>13</xdr:row>
      <xdr:rowOff>149679</xdr:rowOff>
    </xdr:to>
    <xdr:sp macro="[0]!AfficheUserForm1" textlink="">
      <xdr:nvSpPr>
        <xdr:cNvPr id="5" name="ZoneTexte 4"/>
        <xdr:cNvSpPr txBox="1"/>
      </xdr:nvSpPr>
      <xdr:spPr>
        <a:xfrm>
          <a:off x="2626178" y="4898571"/>
          <a:ext cx="2258786" cy="326572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Supprimer un déplacement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1</xdr:rowOff>
    </xdr:from>
    <xdr:ext cx="1019175" cy="304800"/>
    <xdr:sp macro="[0]!Accueil" textlink="">
      <xdr:nvSpPr>
        <xdr:cNvPr id="2" name="ZoneTexte 1"/>
        <xdr:cNvSpPr txBox="1"/>
      </xdr:nvSpPr>
      <xdr:spPr>
        <a:xfrm>
          <a:off x="0" y="1"/>
          <a:ext cx="1019175" cy="3048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ujitsu\Downloads\MPo32-Userform-V00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ujitsu\Downloads\Cr&#233;ation-dapplication-2n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Installation"/>
      <sheetName val="Téléphones"/>
      <sheetName val="Téléphonie"/>
      <sheetName val="Services d'impression"/>
      <sheetName val="Véhicules"/>
      <sheetName val="Déplacements"/>
      <sheetName val="Reporting"/>
      <sheetName val="Gestion données"/>
      <sheetName val="MPo32-Userform-V001"/>
    </sheetNames>
    <sheetDataSet>
      <sheetData sheetId="0" refreshError="1"/>
      <sheetData sheetId="1"/>
      <sheetData sheetId="2"/>
      <sheetData sheetId="3"/>
      <sheetData sheetId="4" refreshError="1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stallation"/>
      <sheetName val="Téléphonie"/>
      <sheetName val="Matériel"/>
      <sheetName val="Déplacements"/>
      <sheetName val="Reporting"/>
      <sheetName val="Création-dapplication-2nd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5" name="Tableau5" displayName="Tableau5" ref="B2:M4" totalsRowShown="0" headerRowDxfId="106" dataDxfId="105">
  <autoFilter ref="B2:M4"/>
  <tableColumns count="12">
    <tableColumn id="3" name="N° Badge" dataDxfId="104"/>
    <tableColumn id="1" name="Nom" dataDxfId="103"/>
    <tableColumn id="2" name="Prénom" dataDxfId="102"/>
    <tableColumn id="14" name="Département" dataDxfId="101"/>
    <tableColumn id="6" name="Fonction" dataDxfId="100"/>
    <tableColumn id="11" name="N° Bureau" dataDxfId="99"/>
    <tableColumn id="13" name="Clés" dataDxfId="98"/>
    <tableColumn id="7" name="N° tel 1" dataDxfId="97"/>
    <tableColumn id="8" name="N°tel 2" dataDxfId="96"/>
    <tableColumn id="9" name="N° tel 3" dataDxfId="95"/>
    <tableColumn id="10" name="N° mobile" dataDxfId="94"/>
    <tableColumn id="12" name="Code photocopieur" dataDxfId="9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2:I6" totalsRowShown="0" headerRowDxfId="92" dataDxfId="91">
  <autoFilter ref="B2:I6"/>
  <sortState ref="B3:I6">
    <sortCondition ref="B3"/>
  </sortState>
  <tableColumns count="8">
    <tableColumn id="1" name="N° Téléphone" dataDxfId="90"/>
    <tableColumn id="2" name="Nom de modèle" dataDxfId="89"/>
    <tableColumn id="3" name="Localisation baie de brassage" dataDxfId="88"/>
    <tableColumn id="4" name="N° de brassage" dataDxfId="87"/>
    <tableColumn id="5" name="N° de prise" dataDxfId="86"/>
    <tableColumn id="6" name="Carte" dataDxfId="85"/>
    <tableColumn id="7" name="Type" dataDxfId="84"/>
    <tableColumn id="8" name="Forfait" dataDxfId="8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2:R5" totalsRowShown="0" headerRowDxfId="82" dataDxfId="81">
  <autoFilter ref="B2:R5"/>
  <sortState ref="B3:R5">
    <sortCondition descending="1" ref="F3"/>
  </sortState>
  <tableColumns count="17">
    <tableColumn id="1" name="N° Badge" dataDxfId="80"/>
    <tableColumn id="2" name="Nom" dataDxfId="79"/>
    <tableColumn id="3" name="Prénom" dataDxfId="78"/>
    <tableColumn id="4" name="Département" dataDxfId="77"/>
    <tableColumn id="18" name="Date" dataDxfId="76"/>
    <tableColumn id="5" name="Tel Fixe 1" dataDxfId="75"/>
    <tableColumn id="6" name="Coût national" dataDxfId="74"/>
    <tableColumn id="7" name="Coût international" dataDxfId="73"/>
    <tableColumn id="8" name="Tel Fixe 2" dataDxfId="72"/>
    <tableColumn id="9" name="Coût national2" dataDxfId="71"/>
    <tableColumn id="10" name="Coût international 2" dataDxfId="70"/>
    <tableColumn id="11" name="Tel Fixe 3" dataDxfId="69"/>
    <tableColumn id="12" name="Coût national 3" dataDxfId="68"/>
    <tableColumn id="13" name="Coût international 3" dataDxfId="67"/>
    <tableColumn id="14" name="Tel mobile" dataDxfId="66"/>
    <tableColumn id="15" name="Coût hors-forfait" dataDxfId="65"/>
    <tableColumn id="16" name="Coût international2" dataDxfId="64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14" name="Tableau7" displayName="Tableau7" ref="B3:N6" totalsRowShown="0">
  <autoFilter ref="B3:N6"/>
  <tableColumns count="13">
    <tableColumn id="1" name="N° Badge"/>
    <tableColumn id="2" name="Nom"/>
    <tableColumn id="3" name="Prénom"/>
    <tableColumn id="4" name="Code photocopieur"/>
    <tableColumn id="13" name="N° Photocopieur"/>
    <tableColumn id="15" name="Date"/>
    <tableColumn id="5" name="A3 N&amp;B"/>
    <tableColumn id="6" name="A4 N&amp;B"/>
    <tableColumn id="7" name="Total N&amp;B" dataDxfId="63">
      <calculatedColumnFormula>Tableau7[[#This Row],[A3 N&amp;B]]+Tableau7[[#This Row],[A4 N&amp;B]]</calculatedColumnFormula>
    </tableColumn>
    <tableColumn id="8" name="A3 Couleur"/>
    <tableColumn id="9" name="A4 Couleur"/>
    <tableColumn id="10" name="Total Couleur" dataDxfId="62">
      <calculatedColumnFormula>Tableau7[[#This Row],[A3 Couleur]]+Tableau7[[#This Row],[A4 Couleur]]</calculatedColumnFormula>
    </tableColumn>
    <tableColumn id="11" name="Total" dataDxfId="61">
      <calculatedColumnFormula>Tableau7[[#This Row],[Total N&amp;B]]+Tableau7[[#This Row],[Total Couleur]]</calculatedColumnFormula>
    </tableColumn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7" name="Tabla1" displayName="Tabla1" ref="B6:H7" insertRow="1" totalsRowShown="0" headerRowDxfId="60">
  <autoFilter ref="B6:H7"/>
  <tableColumns count="7">
    <tableColumn id="1" name="N° Badge" dataDxfId="59"/>
    <tableColumn id="2" name="Nom"/>
    <tableColumn id="3" name="Prénom"/>
    <tableColumn id="4" name="Matériel Emprunté" dataDxfId="58"/>
    <tableColumn id="5" name="Quantité" dataDxfId="57"/>
    <tableColumn id="6" name="Date de Emprunt" dataDxfId="56"/>
    <tableColumn id="7" name="Date de Retour" dataDxfId="55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id="10" name="Tabla3" displayName="Tabla3" ref="J6:M9" totalsRowShown="0">
  <autoFilter ref="J6:M9"/>
  <tableColumns count="4">
    <tableColumn id="5" name="Quantité" dataDxfId="54"/>
    <tableColumn id="6" name="Matériel" dataDxfId="53"/>
    <tableColumn id="7" name="Emprunts" dataDxfId="52">
      <calculatedColumnFormula>SUMIF(Tabla1[[#All],[Matériel Emprunté]:[Quantité]],Tabla3[[#This Row],[Matériel]],Tabla1[Quantité])</calculatedColumnFormula>
    </tableColumn>
    <tableColumn id="1" name="Disponible" dataDxfId="51">
      <calculatedColumnFormula>Tabla3[Quantité]-Tabla3[Emprunts]</calculatedColumnFormula>
    </tableColumn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2:J5" totalsRowShown="0" headerRowDxfId="50" dataDxfId="49">
  <autoFilter ref="B2:J5"/>
  <tableColumns count="9">
    <tableColumn id="1" name="Plaque" dataDxfId="48"/>
    <tableColumn id="2" name="Modèle" dataDxfId="47"/>
    <tableColumn id="3" name="Prochaine révision" dataDxfId="46"/>
    <tableColumn id="8" name="Début de location" dataDxfId="45"/>
    <tableColumn id="9" name="Fin de Location" dataDxfId="44"/>
    <tableColumn id="10" name="Jours de location" dataDxfId="43">
      <calculatedColumnFormula>Tableau1[Fin de Location]-Tableau1[Début de location]</calculatedColumnFormula>
    </tableColumn>
    <tableColumn id="11" name="Coût Location" dataDxfId="42"/>
    <tableColumn id="12" name="Maintenance" dataDxfId="41"/>
    <tableColumn id="13" name="Assurance" dataDxfId="40"/>
  </tableColumns>
  <tableStyleInfo name="TableStyleMedium10" showFirstColumn="0" showLastColumn="0" showRowStripes="1" showColumnStripes="0"/>
</table>
</file>

<file path=xl/tables/table8.xml><?xml version="1.0" encoding="utf-8"?>
<table xmlns="http://schemas.openxmlformats.org/spreadsheetml/2006/main" id="2" name="Tableau2" displayName="Tableau2" ref="B16:O20" totalsRowShown="0" headerRowDxfId="39" dataDxfId="38">
  <autoFilter ref="B16:O20"/>
  <sortState ref="B17:O20">
    <sortCondition descending="1" ref="G17"/>
  </sortState>
  <tableColumns count="14">
    <tableColumn id="1" name="Modèle" dataDxfId="37"/>
    <tableColumn id="2" name="Plaque" dataDxfId="36"/>
    <tableColumn id="3" name="Projet" dataDxfId="35"/>
    <tableColumn id="4" name="Numéro de Badge" dataDxfId="34"/>
    <tableColumn id="5" name="Nom" dataDxfId="33"/>
    <tableColumn id="14" name="Prénom"/>
    <tableColumn id="6" name="Date de départ" dataDxfId="32"/>
    <tableColumn id="7" name="Temps d'utilisation (en jours)" dataDxfId="31"/>
    <tableColumn id="8" name="km départ" dataDxfId="30"/>
    <tableColumn id="9" name="km retour" dataDxfId="29"/>
    <tableColumn id="10" name="km parcourus" dataDxfId="28">
      <calculatedColumnFormula>Tableau2[[#This Row],[km retour]]-Tableau2[[#This Row],[km départ]]</calculatedColumnFormula>
    </tableColumn>
    <tableColumn id="11" name="Frais de carburant (en €)" dataDxfId="27"/>
    <tableColumn id="12" name="Frais péage" dataDxfId="26"/>
    <tableColumn id="13" name="Frais lavage" dataDxfId="25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6" name="Tableau6" displayName="Tableau6" ref="B3:D5" totalsRowShown="0" headerRowDxfId="24" dataDxfId="23">
  <autoFilter ref="B3:D5"/>
  <tableColumns count="3">
    <tableColumn id="1" name="N° Bureau/Salle" dataDxfId="22"/>
    <tableColumn id="2" name="Type" dataDxfId="21"/>
    <tableColumn id="3" name="Identifiant de clé" dataDxfId="20"/>
  </tableColumns>
  <tableStyleInfo name="TableStyleMedium6" showFirstColumn="0" showLastColumn="0" showRowStripes="1" showColumnStripes="0"/>
</table>
</file>

<file path=xl/tables/table10.xml><?xml version="1.0" encoding="utf-8"?>
<table xmlns="http://schemas.openxmlformats.org/spreadsheetml/2006/main" id="8" name="Tableau8" displayName="Tableau8" ref="F3:J4" insertRow="1" totalsRowShown="0" headerRowDxfId="19" dataDxfId="18">
  <autoFilter ref="F3:J4"/>
  <tableColumns count="5">
    <tableColumn id="1" name="Identifiant de clé" dataDxfId="17"/>
    <tableColumn id="2" name="Nombre de clés" dataDxfId="16"/>
    <tableColumn id="3" name="Type de barillet" dataDxfId="15"/>
    <tableColumn id="4" name="Profil" dataDxfId="14"/>
    <tableColumn id="5" name="Nombre de barillets" dataDxfId="13"/>
  </tableColumns>
  <tableStyleInfo name="TableStyleMedium6" showFirstColumn="0" showLastColumn="0" showRowStripes="1" showColumnStripes="0"/>
</table>
</file>

<file path=xl/tables/table11.xml><?xml version="1.0" encoding="utf-8"?>
<table xmlns="http://schemas.openxmlformats.org/spreadsheetml/2006/main" id="9" name="Tableau9" displayName="Tableau9" ref="L3:M4" totalsRowShown="0" headerRowDxfId="12" dataDxfId="11">
  <autoFilter ref="L3:M4"/>
  <tableColumns count="2">
    <tableColumn id="1" name="Code" dataDxfId="10"/>
    <tableColumn id="2" name="Nom" dataDxfId="9"/>
  </tableColumns>
  <tableStyleInfo name="TableStyleMedium6" showFirstColumn="0" showLastColumn="0" showRowStripes="1" showColumnStripes="0"/>
</table>
</file>

<file path=xl/tables/table12.xml><?xml version="1.0" encoding="utf-8"?>
<table xmlns="http://schemas.openxmlformats.org/spreadsheetml/2006/main" id="11" name="Tableau11" displayName="Tableau11" ref="O3:O4" insertRow="1" totalsRowShown="0" headerRowDxfId="8" dataDxfId="7">
  <autoFilter ref="O3:O4"/>
  <tableColumns count="1">
    <tableColumn id="1" name="Départements" dataDxfId="6"/>
  </tableColumns>
  <tableStyleInfo name="TableStyleMedium6" showFirstColumn="0" showLastColumn="0" showRowStripes="1" showColumnStripes="0"/>
</table>
</file>

<file path=xl/tables/table13.xml><?xml version="1.0" encoding="utf-8"?>
<table xmlns="http://schemas.openxmlformats.org/spreadsheetml/2006/main" id="12" name="Tableau12" displayName="Tableau12" ref="Q3:Q4" insertRow="1" totalsRowShown="0" headerRowDxfId="5" dataDxfId="4">
  <autoFilter ref="Q3:Q4"/>
  <tableColumns count="1">
    <tableColumn id="1" name="Forfaits téléphoniques" dataDxfId="3"/>
  </tableColumns>
  <tableStyleInfo name="TableStyleMedium6" showFirstColumn="0" showLastColumn="0" showRowStripes="1" showColumnStripes="0"/>
</table>
</file>

<file path=xl/tables/table14.xml><?xml version="1.0" encoding="utf-8"?>
<table xmlns="http://schemas.openxmlformats.org/spreadsheetml/2006/main" id="13" name="Tableau13" displayName="Tableau13" ref="S3:S4" insertRow="1" totalsRowShown="0" headerRowDxfId="2" dataDxfId="1">
  <autoFilter ref="S3:S4"/>
  <tableColumns count="1">
    <tableColumn id="1" name="Baies de brassag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5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7.xml"/><Relationship Id="rId4" Type="http://schemas.openxmlformats.org/officeDocument/2006/relationships/ctrlProp" Target="../ctrlProps/ctrlProp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4.xml"/><Relationship Id="rId3" Type="http://schemas.openxmlformats.org/officeDocument/2006/relationships/table" Target="../tables/table9.xml"/><Relationship Id="rId7" Type="http://schemas.openxmlformats.org/officeDocument/2006/relationships/table" Target="../tables/table13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12.xml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N1"/>
  <sheetViews>
    <sheetView showGridLines="0" tabSelected="1" zoomScale="80" zoomScaleNormal="80" workbookViewId="0">
      <selection activeCell="O7" sqref="O7"/>
    </sheetView>
  </sheetViews>
  <sheetFormatPr baseColWidth="10" defaultRowHeight="15"/>
  <sheetData>
    <row r="1" spans="14:14">
      <c r="N1" s="3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2:M4"/>
  <sheetViews>
    <sheetView showGridLines="0" zoomScale="90" zoomScaleNormal="90" workbookViewId="0">
      <selection activeCell="K11" sqref="K11"/>
    </sheetView>
  </sheetViews>
  <sheetFormatPr baseColWidth="10" defaultRowHeight="15"/>
  <cols>
    <col min="1" max="1" width="17" style="4" customWidth="1"/>
    <col min="2" max="3" width="11.42578125" style="4"/>
    <col min="4" max="4" width="12.42578125" style="4" customWidth="1"/>
    <col min="5" max="5" width="15" style="4" customWidth="1"/>
    <col min="6" max="8" width="13.5703125" style="4" customWidth="1"/>
    <col min="9" max="9" width="14.140625" style="4" customWidth="1"/>
    <col min="10" max="10" width="13.140625" style="4" customWidth="1"/>
    <col min="11" max="11" width="13.28515625" style="4" customWidth="1"/>
    <col min="12" max="12" width="15" style="4" customWidth="1"/>
    <col min="13" max="13" width="20.140625" style="4" customWidth="1"/>
    <col min="14" max="16384" width="11.42578125" style="4"/>
  </cols>
  <sheetData>
    <row r="2" spans="2:13" ht="15.75" customHeight="1">
      <c r="B2" s="37" t="s">
        <v>42</v>
      </c>
      <c r="C2" s="37" t="s">
        <v>43</v>
      </c>
      <c r="D2" s="37" t="s">
        <v>44</v>
      </c>
      <c r="E2" s="37" t="s">
        <v>45</v>
      </c>
      <c r="F2" s="37" t="s">
        <v>65</v>
      </c>
      <c r="G2" s="37" t="s">
        <v>71</v>
      </c>
      <c r="H2" s="37" t="s">
        <v>72</v>
      </c>
      <c r="I2" s="37" t="s">
        <v>66</v>
      </c>
      <c r="J2" s="37" t="s">
        <v>67</v>
      </c>
      <c r="K2" s="37" t="s">
        <v>68</v>
      </c>
      <c r="L2" s="37" t="s">
        <v>69</v>
      </c>
      <c r="M2" s="37" t="s">
        <v>70</v>
      </c>
    </row>
    <row r="3" spans="2:13" ht="45">
      <c r="B3" s="4">
        <v>541</v>
      </c>
      <c r="C3" s="4" t="s">
        <v>84</v>
      </c>
      <c r="D3" s="4" t="s">
        <v>85</v>
      </c>
      <c r="E3" s="4" t="s">
        <v>86</v>
      </c>
      <c r="F3" s="4" t="s">
        <v>82</v>
      </c>
      <c r="G3" s="4">
        <v>1</v>
      </c>
      <c r="H3" s="4" t="s">
        <v>87</v>
      </c>
      <c r="I3" s="4">
        <v>5885</v>
      </c>
      <c r="J3" s="4">
        <v>868668</v>
      </c>
      <c r="K3" s="4">
        <v>68475</v>
      </c>
      <c r="L3" s="4" t="s">
        <v>129</v>
      </c>
      <c r="M3" s="4">
        <v>8888</v>
      </c>
    </row>
    <row r="4" spans="2:13" ht="30">
      <c r="B4" s="4">
        <v>2199</v>
      </c>
      <c r="C4" s="4" t="s">
        <v>79</v>
      </c>
      <c r="D4" s="4" t="s">
        <v>80</v>
      </c>
      <c r="E4" s="4" t="s">
        <v>81</v>
      </c>
      <c r="F4" s="4" t="s">
        <v>82</v>
      </c>
      <c r="G4" s="4">
        <v>1</v>
      </c>
      <c r="H4" s="4" t="s">
        <v>83</v>
      </c>
      <c r="I4" s="4">
        <v>3011</v>
      </c>
      <c r="J4" s="4">
        <v>8586</v>
      </c>
      <c r="K4" s="4">
        <v>8586</v>
      </c>
      <c r="L4" s="4">
        <v>1111</v>
      </c>
      <c r="M4" s="4">
        <v>9999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B2:S6"/>
  <sheetViews>
    <sheetView showGridLines="0" workbookViewId="0">
      <selection activeCell="C15" sqref="C15"/>
    </sheetView>
  </sheetViews>
  <sheetFormatPr baseColWidth="10" defaultRowHeight="15"/>
  <cols>
    <col min="1" max="1" width="20.140625" customWidth="1"/>
    <col min="2" max="2" width="16.85546875" customWidth="1"/>
    <col min="3" max="3" width="19.85546875" customWidth="1"/>
    <col min="4" max="5" width="17.85546875" customWidth="1"/>
    <col min="6" max="6" width="15.42578125" customWidth="1"/>
    <col min="7" max="7" width="14.5703125" customWidth="1"/>
    <col min="8" max="8" width="14.42578125" customWidth="1"/>
    <col min="9" max="9" width="30.85546875" customWidth="1"/>
  </cols>
  <sheetData>
    <row r="2" spans="2:19" ht="30.75" customHeight="1">
      <c r="B2" s="4" t="s">
        <v>35</v>
      </c>
      <c r="C2" s="4" t="s">
        <v>40</v>
      </c>
      <c r="D2" s="4" t="s">
        <v>36</v>
      </c>
      <c r="E2" s="4" t="s">
        <v>37</v>
      </c>
      <c r="F2" s="4" t="s">
        <v>38</v>
      </c>
      <c r="G2" s="4" t="s">
        <v>39</v>
      </c>
      <c r="H2" s="4" t="s">
        <v>41</v>
      </c>
      <c r="I2" s="4" t="s">
        <v>73</v>
      </c>
    </row>
    <row r="3" spans="2:19">
      <c r="B3" s="34">
        <v>9986</v>
      </c>
      <c r="C3" s="34" t="s">
        <v>63</v>
      </c>
      <c r="D3" s="34" t="s">
        <v>64</v>
      </c>
      <c r="E3" s="34">
        <v>54</v>
      </c>
      <c r="F3" s="34" t="s">
        <v>139</v>
      </c>
      <c r="G3" s="34">
        <v>487</v>
      </c>
      <c r="H3" s="60" t="s">
        <v>143</v>
      </c>
      <c r="I3" s="34" t="s">
        <v>132</v>
      </c>
      <c r="P3">
        <v>685751532</v>
      </c>
      <c r="Q3" t="s">
        <v>133</v>
      </c>
      <c r="R3" t="s">
        <v>134</v>
      </c>
      <c r="S3" t="s">
        <v>134</v>
      </c>
    </row>
    <row r="4" spans="2:19">
      <c r="B4" s="34">
        <v>8998787787</v>
      </c>
      <c r="C4" s="34" t="s">
        <v>61</v>
      </c>
      <c r="D4" s="34" t="s">
        <v>62</v>
      </c>
      <c r="E4" s="34">
        <v>458</v>
      </c>
      <c r="F4" s="34" t="s">
        <v>139</v>
      </c>
      <c r="G4" s="34">
        <v>7512</v>
      </c>
      <c r="H4" s="60" t="s">
        <v>142</v>
      </c>
      <c r="I4" s="34" t="s">
        <v>135</v>
      </c>
      <c r="P4">
        <v>625451398</v>
      </c>
      <c r="Q4" t="s">
        <v>136</v>
      </c>
      <c r="R4" t="s">
        <v>137</v>
      </c>
    </row>
    <row r="5" spans="2:19">
      <c r="B5" s="34" t="s">
        <v>62</v>
      </c>
      <c r="C5" s="34" t="s">
        <v>61</v>
      </c>
      <c r="D5" s="34">
        <v>458</v>
      </c>
      <c r="E5" s="34" t="s">
        <v>131</v>
      </c>
      <c r="F5" s="34">
        <v>7512</v>
      </c>
      <c r="G5" s="34" t="s">
        <v>138</v>
      </c>
      <c r="H5" s="34" t="s">
        <v>135</v>
      </c>
      <c r="I5" s="34"/>
    </row>
    <row r="6" spans="2:19">
      <c r="B6" s="34" t="s">
        <v>64</v>
      </c>
      <c r="C6" s="34" t="s">
        <v>63</v>
      </c>
      <c r="D6" s="34" t="s">
        <v>64</v>
      </c>
      <c r="E6" s="34">
        <v>54</v>
      </c>
      <c r="F6" s="34" t="s">
        <v>131</v>
      </c>
      <c r="G6" s="34">
        <v>485</v>
      </c>
      <c r="H6" s="60">
        <v>5666666</v>
      </c>
      <c r="I6" s="34" t="s">
        <v>132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B2:R5"/>
  <sheetViews>
    <sheetView showGridLines="0" zoomScale="53" zoomScaleNormal="90" workbookViewId="0">
      <selection activeCell="K6" sqref="K6"/>
    </sheetView>
  </sheetViews>
  <sheetFormatPr baseColWidth="10" defaultRowHeight="15"/>
  <cols>
    <col min="1" max="1" width="23.28515625" style="4" customWidth="1"/>
    <col min="2" max="2" width="14.42578125" style="4" customWidth="1"/>
    <col min="3" max="3" width="16.28515625" style="4" customWidth="1"/>
    <col min="4" max="4" width="17.140625" style="4" customWidth="1"/>
    <col min="5" max="5" width="18.140625" style="4" customWidth="1"/>
    <col min="6" max="6" width="14.85546875" style="4" customWidth="1"/>
    <col min="7" max="7" width="13.85546875" style="4" customWidth="1"/>
    <col min="8" max="8" width="16" style="4" customWidth="1"/>
    <col min="9" max="9" width="22.42578125" style="4" customWidth="1"/>
    <col min="10" max="10" width="14.28515625" style="4" customWidth="1"/>
    <col min="11" max="11" width="17.85546875" style="4" customWidth="1"/>
    <col min="12" max="12" width="24.28515625" style="4" customWidth="1"/>
    <col min="13" max="13" width="15.42578125" style="4" customWidth="1"/>
    <col min="14" max="14" width="20.42578125" style="4" customWidth="1"/>
    <col min="15" max="15" width="23.7109375" style="4" customWidth="1"/>
    <col min="16" max="16" width="19.85546875" style="4" customWidth="1"/>
    <col min="17" max="17" width="19.7109375" style="4" customWidth="1"/>
    <col min="18" max="18" width="22.5703125" style="4" customWidth="1"/>
    <col min="19" max="16384" width="11.42578125" style="4"/>
  </cols>
  <sheetData>
    <row r="2" spans="2:18" ht="28.5" customHeight="1">
      <c r="B2" s="4" t="s">
        <v>42</v>
      </c>
      <c r="C2" s="4" t="s">
        <v>43</v>
      </c>
      <c r="D2" s="4" t="s">
        <v>44</v>
      </c>
      <c r="E2" s="4" t="s">
        <v>45</v>
      </c>
      <c r="F2" s="4" t="s">
        <v>58</v>
      </c>
      <c r="G2" s="4" t="s">
        <v>46</v>
      </c>
      <c r="H2" s="4" t="s">
        <v>49</v>
      </c>
      <c r="I2" s="4" t="s">
        <v>50</v>
      </c>
      <c r="J2" s="4" t="s">
        <v>47</v>
      </c>
      <c r="K2" s="4" t="s">
        <v>53</v>
      </c>
      <c r="L2" s="4" t="s">
        <v>54</v>
      </c>
      <c r="M2" s="4" t="s">
        <v>48</v>
      </c>
      <c r="N2" s="4" t="s">
        <v>55</v>
      </c>
      <c r="O2" s="4" t="s">
        <v>56</v>
      </c>
      <c r="P2" s="4" t="s">
        <v>51</v>
      </c>
      <c r="Q2" s="4" t="s">
        <v>52</v>
      </c>
      <c r="R2" s="4" t="s">
        <v>57</v>
      </c>
    </row>
    <row r="3" spans="2:18">
      <c r="B3" s="4">
        <v>546</v>
      </c>
      <c r="C3" s="4" t="s">
        <v>63</v>
      </c>
      <c r="D3" s="4" t="s">
        <v>64</v>
      </c>
      <c r="E3" s="4">
        <v>54</v>
      </c>
      <c r="F3" s="35">
        <v>42461</v>
      </c>
      <c r="G3" s="4">
        <v>485</v>
      </c>
      <c r="H3" s="4">
        <v>56.2</v>
      </c>
      <c r="I3" s="4">
        <v>89.2</v>
      </c>
      <c r="P3" s="36" t="s">
        <v>103</v>
      </c>
      <c r="Q3" s="4">
        <v>105.9</v>
      </c>
      <c r="R3" s="4">
        <v>56.2</v>
      </c>
    </row>
    <row r="4" spans="2:18">
      <c r="B4" s="4">
        <v>547</v>
      </c>
      <c r="C4" s="4" t="s">
        <v>61</v>
      </c>
      <c r="D4" s="4" t="s">
        <v>62</v>
      </c>
      <c r="E4" s="4">
        <v>458</v>
      </c>
      <c r="F4" s="35">
        <v>42401</v>
      </c>
      <c r="G4" s="4">
        <v>7512</v>
      </c>
      <c r="H4" s="4">
        <v>89.02</v>
      </c>
      <c r="I4" s="4">
        <v>36.5</v>
      </c>
      <c r="P4" s="36" t="s">
        <v>104</v>
      </c>
      <c r="Q4" s="4">
        <v>6.5</v>
      </c>
      <c r="R4" s="4">
        <v>2.2999999999999998</v>
      </c>
    </row>
    <row r="5" spans="2:18">
      <c r="B5" s="4">
        <v>5155</v>
      </c>
      <c r="C5" s="4" t="s">
        <v>59</v>
      </c>
      <c r="D5" s="4" t="s">
        <v>60</v>
      </c>
      <c r="E5" s="4">
        <v>245</v>
      </c>
      <c r="F5" s="35">
        <v>42339</v>
      </c>
      <c r="G5" s="4">
        <v>145</v>
      </c>
      <c r="H5" s="4">
        <v>42.5</v>
      </c>
      <c r="I5" s="4">
        <v>23.6</v>
      </c>
      <c r="J5" s="4">
        <v>452</v>
      </c>
      <c r="K5" s="4">
        <v>1.2</v>
      </c>
      <c r="L5" s="4">
        <v>5.6</v>
      </c>
      <c r="M5" s="4">
        <v>789</v>
      </c>
      <c r="N5" s="4">
        <v>5.6</v>
      </c>
      <c r="O5" s="4">
        <v>89.3</v>
      </c>
      <c r="P5" s="36">
        <v>645869526</v>
      </c>
      <c r="Q5" s="4">
        <v>23.5</v>
      </c>
      <c r="R5" s="4">
        <v>4.5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B2:N6"/>
  <sheetViews>
    <sheetView zoomScale="88" workbookViewId="0">
      <selection activeCell="A13" sqref="A13:XFD13"/>
    </sheetView>
  </sheetViews>
  <sheetFormatPr baseColWidth="10" defaultRowHeight="15"/>
  <cols>
    <col min="1" max="1" width="18.85546875" customWidth="1"/>
    <col min="2" max="3" width="13.5703125" customWidth="1"/>
    <col min="4" max="4" width="11.5703125" customWidth="1"/>
    <col min="5" max="5" width="20.28515625" customWidth="1"/>
    <col min="6" max="6" width="16.85546875" customWidth="1"/>
    <col min="7" max="7" width="10.7109375" customWidth="1"/>
    <col min="8" max="8" width="11.5703125" customWidth="1"/>
    <col min="9" max="9" width="14.28515625" customWidth="1"/>
    <col min="10" max="10" width="14.7109375" customWidth="1"/>
    <col min="11" max="11" width="13.5703125" customWidth="1"/>
    <col min="12" max="12" width="11.5703125" customWidth="1"/>
    <col min="13" max="13" width="12.5703125" customWidth="1"/>
  </cols>
  <sheetData>
    <row r="2" spans="2:14">
      <c r="F2" s="59"/>
      <c r="G2" s="59"/>
      <c r="H2" s="59"/>
      <c r="I2" s="59"/>
      <c r="J2" s="59"/>
      <c r="K2" s="59"/>
      <c r="L2" s="59"/>
    </row>
    <row r="3" spans="2:14">
      <c r="B3" t="s">
        <v>42</v>
      </c>
      <c r="C3" t="s">
        <v>43</v>
      </c>
      <c r="D3" t="s">
        <v>44</v>
      </c>
      <c r="E3" t="s">
        <v>70</v>
      </c>
      <c r="F3" t="s">
        <v>130</v>
      </c>
      <c r="G3" t="s">
        <v>58</v>
      </c>
      <c r="H3" t="s">
        <v>128</v>
      </c>
      <c r="I3" t="s">
        <v>127</v>
      </c>
      <c r="J3" t="s">
        <v>126</v>
      </c>
      <c r="K3" t="s">
        <v>125</v>
      </c>
      <c r="L3" t="s">
        <v>124</v>
      </c>
      <c r="M3" t="s">
        <v>123</v>
      </c>
      <c r="N3" t="s">
        <v>122</v>
      </c>
    </row>
    <row r="4" spans="2:14">
      <c r="B4">
        <v>1</v>
      </c>
      <c r="C4" t="s">
        <v>121</v>
      </c>
      <c r="D4" t="s">
        <v>120</v>
      </c>
      <c r="E4">
        <v>6565</v>
      </c>
      <c r="H4">
        <v>2</v>
      </c>
      <c r="I4">
        <v>2</v>
      </c>
      <c r="J4">
        <f>Tableau7[[#This Row],[A3 N&amp;B]]+Tableau7[[#This Row],[A4 N&amp;B]]</f>
        <v>4</v>
      </c>
      <c r="K4">
        <v>4</v>
      </c>
      <c r="L4">
        <v>5</v>
      </c>
      <c r="M4">
        <f>Tableau7[[#This Row],[A3 Couleur]]+Tableau7[[#This Row],[A4 Couleur]]</f>
        <v>9</v>
      </c>
      <c r="N4">
        <f>Tableau7[[#This Row],[Total N&amp;B]]+Tableau7[[#This Row],[Total Couleur]]</f>
        <v>13</v>
      </c>
    </row>
    <row r="5" spans="2:14">
      <c r="B5">
        <v>2</v>
      </c>
      <c r="C5" t="s">
        <v>119</v>
      </c>
      <c r="D5" t="s">
        <v>118</v>
      </c>
      <c r="E5">
        <v>6326</v>
      </c>
      <c r="H5">
        <v>5</v>
      </c>
      <c r="I5">
        <v>1</v>
      </c>
      <c r="J5">
        <f>Tableau7[[#This Row],[A3 N&amp;B]]+Tableau7[[#This Row],[A4 N&amp;B]]</f>
        <v>6</v>
      </c>
      <c r="K5">
        <v>2</v>
      </c>
      <c r="L5">
        <v>3</v>
      </c>
      <c r="M5">
        <f>Tableau7[[#This Row],[A3 Couleur]]+Tableau7[[#This Row],[A4 Couleur]]</f>
        <v>5</v>
      </c>
      <c r="N5">
        <f>Tableau7[[#This Row],[Total N&amp;B]]+Tableau7[[#This Row],[Total Couleur]]</f>
        <v>11</v>
      </c>
    </row>
    <row r="6" spans="2:14">
      <c r="B6">
        <v>55</v>
      </c>
      <c r="C6" t="s">
        <v>117</v>
      </c>
      <c r="D6" t="s">
        <v>116</v>
      </c>
      <c r="E6">
        <v>9766</v>
      </c>
      <c r="H6">
        <v>2</v>
      </c>
      <c r="I6">
        <v>3</v>
      </c>
      <c r="J6">
        <f>Tableau7[[#This Row],[A3 N&amp;B]]+Tableau7[[#This Row],[A4 N&amp;B]]</f>
        <v>5</v>
      </c>
      <c r="K6">
        <v>1</v>
      </c>
      <c r="L6">
        <v>8</v>
      </c>
      <c r="M6">
        <f>Tableau7[[#This Row],[A3 Couleur]]+Tableau7[[#This Row],[A4 Couleur]]</f>
        <v>9</v>
      </c>
      <c r="N6">
        <f>Tableau7[[#This Row],[Total N&amp;B]]+Tableau7[[#This Row],[Total Couleur]]</f>
        <v>14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70C0"/>
  </sheetPr>
  <dimension ref="A1:M9"/>
  <sheetViews>
    <sheetView workbookViewId="0">
      <selection activeCell="D10" sqref="D10"/>
    </sheetView>
  </sheetViews>
  <sheetFormatPr baseColWidth="10" defaultRowHeight="15"/>
  <cols>
    <col min="1" max="1" width="13.85546875" style="4" customWidth="1"/>
    <col min="2" max="2" width="16.85546875" style="4" customWidth="1"/>
    <col min="3" max="4" width="18.85546875" style="4" customWidth="1"/>
    <col min="5" max="5" width="23.85546875" style="4" customWidth="1"/>
    <col min="6" max="6" width="13.28515625" style="4" customWidth="1"/>
    <col min="7" max="8" width="20.5703125" style="4" customWidth="1"/>
    <col min="9" max="10" width="11.42578125" style="4"/>
    <col min="11" max="11" width="34.28515625" style="4" customWidth="1"/>
    <col min="12" max="12" width="14.28515625" style="4" customWidth="1"/>
    <col min="13" max="13" width="15" style="4" customWidth="1"/>
    <col min="14" max="16384" width="11.42578125" style="4"/>
  </cols>
  <sheetData>
    <row r="1" spans="1:13" ht="12.75" customHeight="1">
      <c r="A1" s="5"/>
      <c r="B1" s="5"/>
      <c r="J1"/>
      <c r="K1"/>
      <c r="L1"/>
      <c r="M1"/>
    </row>
    <row r="2" spans="1:13" ht="21">
      <c r="C2" s="61" t="s">
        <v>114</v>
      </c>
      <c r="D2" s="61"/>
      <c r="E2" s="61"/>
      <c r="F2" s="61"/>
      <c r="G2" s="61"/>
      <c r="H2" s="58"/>
      <c r="J2" s="63" t="s">
        <v>115</v>
      </c>
      <c r="K2" s="63"/>
      <c r="L2" s="63"/>
      <c r="M2" s="63"/>
    </row>
    <row r="3" spans="1:13">
      <c r="B3" s="57"/>
      <c r="C3" s="61"/>
      <c r="D3" s="61"/>
      <c r="E3" s="61"/>
      <c r="F3" s="61"/>
      <c r="G3" s="61"/>
      <c r="H3" s="56"/>
      <c r="J3" s="63"/>
      <c r="K3" s="63"/>
      <c r="L3" s="63"/>
      <c r="M3" s="63"/>
    </row>
    <row r="4" spans="1:13">
      <c r="B4" s="57"/>
      <c r="C4"/>
      <c r="D4"/>
      <c r="E4"/>
      <c r="F4"/>
      <c r="G4" s="56"/>
      <c r="H4" s="56"/>
      <c r="J4" s="62"/>
      <c r="K4" s="62"/>
      <c r="L4" s="62"/>
      <c r="M4" s="49"/>
    </row>
    <row r="5" spans="1:13">
      <c r="B5" s="57"/>
      <c r="C5"/>
      <c r="D5"/>
      <c r="E5"/>
      <c r="F5"/>
      <c r="G5" s="56"/>
      <c r="H5" s="56"/>
      <c r="J5"/>
      <c r="K5"/>
      <c r="L5" s="49"/>
      <c r="M5" s="49"/>
    </row>
    <row r="6" spans="1:13">
      <c r="B6" s="54" t="s">
        <v>42</v>
      </c>
      <c r="C6" s="49" t="s">
        <v>43</v>
      </c>
      <c r="D6" s="49" t="s">
        <v>44</v>
      </c>
      <c r="E6" s="49" t="s">
        <v>114</v>
      </c>
      <c r="F6" s="49" t="s">
        <v>111</v>
      </c>
      <c r="G6" s="55" t="s">
        <v>113</v>
      </c>
      <c r="H6" s="55" t="s">
        <v>112</v>
      </c>
      <c r="J6" t="s">
        <v>111</v>
      </c>
      <c r="K6" s="49" t="s">
        <v>110</v>
      </c>
      <c r="L6" s="49" t="s">
        <v>109</v>
      </c>
      <c r="M6" s="49" t="s">
        <v>108</v>
      </c>
    </row>
    <row r="7" spans="1:13">
      <c r="B7" s="54"/>
      <c r="C7"/>
      <c r="D7" s="53"/>
      <c r="E7" s="52"/>
      <c r="F7" s="52"/>
      <c r="G7" s="51"/>
      <c r="H7" s="51"/>
      <c r="J7" s="49">
        <v>6</v>
      </c>
      <c r="K7" s="49" t="s">
        <v>107</v>
      </c>
      <c r="L7" s="50">
        <f ca="1">SUMIF(Tabla1[[#All],[Matériel Emprunté]:[Quantité]],Tabla3[[#This Row],[Matériel]],Tabla1[Quantité])</f>
        <v>0</v>
      </c>
      <c r="M7" s="49">
        <f ca="1">Tabla3[Quantité]-Tabla3[Emprunts]</f>
        <v>6</v>
      </c>
    </row>
    <row r="8" spans="1:13">
      <c r="J8" s="49">
        <v>6</v>
      </c>
      <c r="K8" s="49" t="s">
        <v>106</v>
      </c>
      <c r="L8" s="50">
        <f ca="1">SUMIF(Tabla1[[#All],[Matériel Emprunté]:[Quantité]],Tabla3[[#This Row],[Matériel]],Tabla1[Quantité])</f>
        <v>0</v>
      </c>
      <c r="M8" s="49">
        <f ca="1">Tabla3[Quantité]-Tabla3[Emprunts]</f>
        <v>6</v>
      </c>
    </row>
    <row r="9" spans="1:13">
      <c r="J9" s="49">
        <v>13</v>
      </c>
      <c r="K9" s="49" t="s">
        <v>105</v>
      </c>
      <c r="L9" s="50">
        <f ca="1">SUMIF(Tabla1[[#All],[Matériel Emprunté]:[Quantité]],Tabla3[[#This Row],[Matériel]],Tabla1[Quantité])</f>
        <v>0</v>
      </c>
      <c r="M9" s="49">
        <f ca="1">Tabla3[Quantité]-Tabla3[Emprunts]</f>
        <v>13</v>
      </c>
    </row>
  </sheetData>
  <mergeCells count="3">
    <mergeCell ref="C2:G3"/>
    <mergeCell ref="J4:L4"/>
    <mergeCell ref="J2:M3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AffichePretMateriel">
                <anchor moveWithCells="1" sizeWithCells="1">
                  <from>
                    <xdr:col>6</xdr:col>
                    <xdr:colOff>619125</xdr:colOff>
                    <xdr:row>2</xdr:row>
                    <xdr:rowOff>133350</xdr:rowOff>
                  </from>
                  <to>
                    <xdr:col>8</xdr:col>
                    <xdr:colOff>9525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AffichestockMat">
                <anchor moveWithCells="1" sizeWithCells="1">
                  <from>
                    <xdr:col>10</xdr:col>
                    <xdr:colOff>1781175</xdr:colOff>
                    <xdr:row>2</xdr:row>
                    <xdr:rowOff>133350</xdr:rowOff>
                  </from>
                  <to>
                    <xdr:col>13</xdr:col>
                    <xdr:colOff>9525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C00000"/>
  </sheetPr>
  <dimension ref="B2:J5"/>
  <sheetViews>
    <sheetView showGridLines="0" zoomScale="90" zoomScaleNormal="90" workbookViewId="0">
      <selection activeCell="E11" sqref="E11"/>
    </sheetView>
  </sheetViews>
  <sheetFormatPr baseColWidth="10" defaultRowHeight="15"/>
  <cols>
    <col min="1" max="1" width="19.28515625" customWidth="1"/>
    <col min="2" max="2" width="15.85546875" customWidth="1"/>
    <col min="3" max="3" width="16.7109375" customWidth="1"/>
    <col min="4" max="4" width="17.85546875" customWidth="1"/>
    <col min="5" max="5" width="16.140625" customWidth="1"/>
    <col min="6" max="6" width="15.7109375" customWidth="1"/>
    <col min="7" max="7" width="14.42578125" customWidth="1"/>
    <col min="8" max="8" width="15.42578125" customWidth="1"/>
    <col min="9" max="9" width="14.7109375" customWidth="1"/>
    <col min="10" max="10" width="15" customWidth="1"/>
  </cols>
  <sheetData>
    <row r="2" spans="2:10" ht="30">
      <c r="B2" s="10" t="s">
        <v>10</v>
      </c>
      <c r="C2" s="10" t="s">
        <v>9</v>
      </c>
      <c r="D2" s="10" t="s">
        <v>21</v>
      </c>
      <c r="E2" s="18" t="s">
        <v>33</v>
      </c>
      <c r="F2" s="18" t="s">
        <v>32</v>
      </c>
      <c r="G2" s="10" t="s">
        <v>30</v>
      </c>
      <c r="H2" s="10" t="s">
        <v>31</v>
      </c>
      <c r="I2" s="10" t="s">
        <v>15</v>
      </c>
      <c r="J2" s="10" t="s">
        <v>16</v>
      </c>
    </row>
    <row r="3" spans="2:10">
      <c r="B3" s="2" t="s">
        <v>24</v>
      </c>
      <c r="C3" s="2" t="s">
        <v>23</v>
      </c>
      <c r="D3" s="31">
        <v>30000</v>
      </c>
      <c r="E3" s="19">
        <v>42005</v>
      </c>
      <c r="F3" s="19">
        <v>42736</v>
      </c>
      <c r="G3" s="20">
        <f>Tableau1[Fin de Location]-Tableau1[Début de location]</f>
        <v>731</v>
      </c>
      <c r="H3" s="20">
        <v>12000</v>
      </c>
      <c r="I3" s="20">
        <v>500</v>
      </c>
      <c r="J3" s="20">
        <v>132</v>
      </c>
    </row>
    <row r="4" spans="2:10">
      <c r="B4" s="2" t="s">
        <v>26</v>
      </c>
      <c r="C4" s="2" t="s">
        <v>34</v>
      </c>
      <c r="D4" s="31">
        <v>50000</v>
      </c>
      <c r="E4" s="19">
        <v>42005</v>
      </c>
      <c r="F4" s="19">
        <v>42736</v>
      </c>
      <c r="G4" s="20">
        <f>Tableau1[Fin de Location]-Tableau1[Début de location]</f>
        <v>731</v>
      </c>
      <c r="H4" s="20">
        <v>6540</v>
      </c>
      <c r="I4" s="20">
        <v>256</v>
      </c>
      <c r="J4" s="20">
        <v>145</v>
      </c>
    </row>
    <row r="5" spans="2:10">
      <c r="B5" s="2" t="s">
        <v>140</v>
      </c>
      <c r="C5" s="2" t="s">
        <v>141</v>
      </c>
      <c r="D5" s="31">
        <v>98765</v>
      </c>
      <c r="E5" s="19">
        <v>42253</v>
      </c>
      <c r="F5" s="19">
        <v>42370</v>
      </c>
      <c r="G5" s="20">
        <f>Tableau1[Fin de Location]-Tableau1[Début de location]</f>
        <v>117</v>
      </c>
      <c r="H5" s="20">
        <v>67</v>
      </c>
      <c r="I5" s="20">
        <v>98</v>
      </c>
      <c r="J5" s="20">
        <v>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AfficheModVéhicules">
                <anchor moveWithCells="1">
                  <from>
                    <xdr:col>0</xdr:col>
                    <xdr:colOff>114300</xdr:colOff>
                    <xdr:row>6</xdr:row>
                    <xdr:rowOff>152400</xdr:rowOff>
                  </from>
                  <to>
                    <xdr:col>1</xdr:col>
                    <xdr:colOff>95250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B1:V20"/>
  <sheetViews>
    <sheetView showGridLines="0" topLeftCell="A4" zoomScale="70" zoomScaleNormal="70" workbookViewId="0">
      <selection activeCell="C20" sqref="C20"/>
    </sheetView>
  </sheetViews>
  <sheetFormatPr baseColWidth="10" defaultRowHeight="15"/>
  <cols>
    <col min="1" max="1" width="11.42578125" style="2"/>
    <col min="2" max="2" width="17.140625" style="2" customWidth="1"/>
    <col min="3" max="3" width="14.140625" style="2" customWidth="1"/>
    <col min="4" max="4" width="21.7109375" style="2" customWidth="1"/>
    <col min="5" max="5" width="19" style="2" customWidth="1"/>
    <col min="6" max="7" width="22.42578125" style="2" customWidth="1"/>
    <col min="8" max="8" width="16.28515625" style="2" customWidth="1"/>
    <col min="9" max="9" width="14.85546875" style="2" customWidth="1"/>
    <col min="10" max="10" width="19.28515625" style="2" customWidth="1"/>
    <col min="11" max="11" width="24.28515625" style="2" customWidth="1"/>
    <col min="12" max="12" width="20.28515625" style="2" customWidth="1"/>
    <col min="13" max="13" width="20.140625" style="2" customWidth="1"/>
    <col min="14" max="14" width="23" style="2" customWidth="1"/>
    <col min="15" max="15" width="25.42578125" style="2" customWidth="1"/>
    <col min="16" max="16" width="22.7109375" style="2" customWidth="1"/>
    <col min="17" max="17" width="21.5703125" style="2" customWidth="1"/>
    <col min="18" max="16384" width="11.42578125" style="2"/>
  </cols>
  <sheetData>
    <row r="1" spans="2:22" ht="27.75" customHeight="1">
      <c r="R1" s="11"/>
      <c r="S1" s="13"/>
      <c r="T1" s="13"/>
      <c r="U1" s="13"/>
      <c r="V1" s="11"/>
    </row>
    <row r="2" spans="2:22" ht="30" customHeight="1">
      <c r="C2" s="12" t="s">
        <v>11</v>
      </c>
      <c r="D2" s="64" t="s">
        <v>24</v>
      </c>
      <c r="E2" s="65"/>
      <c r="R2" s="11"/>
      <c r="S2" s="14"/>
      <c r="T2" s="14"/>
      <c r="U2" s="15"/>
      <c r="V2" s="11"/>
    </row>
    <row r="3" spans="2:22" ht="24.75" customHeight="1">
      <c r="G3" s="39"/>
      <c r="R3" s="11"/>
      <c r="S3" s="14"/>
      <c r="T3" s="14"/>
      <c r="U3" s="15"/>
      <c r="V3" s="11"/>
    </row>
    <row r="4" spans="2:22" ht="27" customHeight="1">
      <c r="B4" s="45" t="s">
        <v>12</v>
      </c>
      <c r="C4" s="32">
        <v>42231</v>
      </c>
      <c r="E4" s="46" t="s">
        <v>14</v>
      </c>
      <c r="F4" s="25">
        <f>((IF(ISBLANK(D2), " ",IF(ISNA(VLOOKUP(D2,TabVéhicules,7,FALSE)), "Code erroné", VLOOKUP(D2,TabVéhicules,7,FALSE))))*(C6))/(IF(ISBLANK(D2), " ",IF(ISNA(VLOOKUP(D2,TabVéhicules,6,FALSE)), "Code erroné", VLOOKUP(D2,TabVéhicules,6,FALSE))))</f>
        <v>2511.6279069767443</v>
      </c>
      <c r="G4" s="40"/>
      <c r="R4" s="11"/>
      <c r="S4" s="15"/>
      <c r="T4" s="15"/>
      <c r="U4" s="15"/>
      <c r="V4" s="11"/>
    </row>
    <row r="5" spans="2:22" ht="29.25" customHeight="1">
      <c r="B5" s="46" t="s">
        <v>13</v>
      </c>
      <c r="C5" s="33">
        <v>42384</v>
      </c>
      <c r="E5" s="47" t="s">
        <v>15</v>
      </c>
      <c r="F5" s="26">
        <f>((IF(ISBLANK(D2), " ",IF(ISNA(VLOOKUP(D2,TabVéhicules,8,FALSE)), "Code erroné", VLOOKUP(D2,TabVéhicules,8,FALSE))))*(C6))/(IF(ISBLANK(D2), " ",IF(ISNA(VLOOKUP(D2,TabVéhicules,6,FALSE)), "Code erroné", VLOOKUP(D2,TabVéhicules,6,FALSE))))</f>
        <v>104.65116279069767</v>
      </c>
      <c r="G5" s="41"/>
      <c r="R5" s="11"/>
      <c r="S5" s="15"/>
      <c r="T5" s="15"/>
      <c r="U5" s="15"/>
      <c r="V5" s="11"/>
    </row>
    <row r="6" spans="2:22" ht="30" customHeight="1">
      <c r="B6" s="48" t="s">
        <v>29</v>
      </c>
      <c r="C6" s="27">
        <f>C5-C4</f>
        <v>153</v>
      </c>
      <c r="D6" s="30"/>
      <c r="E6" s="46" t="s">
        <v>16</v>
      </c>
      <c r="F6" s="25">
        <f>((IF(ISBLANK(D2), " ",IF(ISNA(VLOOKUP(D2,TabVéhicules,9,FALSE)), "Code erroné", VLOOKUP(D2,TabVéhicules,9,FALSE))))*(C6))/(IF(ISBLANK(D2), " ",IF(ISNA(VLOOKUP(D2,TabVéhicules,6,FALSE)), "Code erroné", VLOOKUP(D2,TabVéhicules,6,FALSE))))</f>
        <v>27.627906976744185</v>
      </c>
      <c r="G6" s="40"/>
      <c r="R6" s="11"/>
      <c r="S6" s="15"/>
      <c r="T6" s="15"/>
      <c r="U6" s="15"/>
      <c r="V6" s="11"/>
    </row>
    <row r="7" spans="2:22" ht="33.75" customHeight="1">
      <c r="D7" s="29"/>
      <c r="G7" s="39"/>
      <c r="R7" s="11"/>
      <c r="S7" s="15"/>
      <c r="T7" s="15"/>
      <c r="U7" s="15"/>
      <c r="V7" s="11"/>
    </row>
    <row r="8" spans="2:22" ht="37.5" customHeight="1">
      <c r="B8" s="48" t="s">
        <v>6</v>
      </c>
      <c r="C8" s="22">
        <f>SUMIFS(Tableau2[Frais de carburant (en €)],Tableau2[Date de départ],"&gt;="&amp;$C$4,Tableau2[Date de départ],"&lt;="&amp;$C$5,Tableau2[Plaque],$D$2)</f>
        <v>90</v>
      </c>
      <c r="E8" s="1" t="s">
        <v>21</v>
      </c>
      <c r="F8" s="27">
        <f>IF(ISBLANK(D2), " ",IF(ISNA(VLOOKUP(D2,TabVéhicules,3,FALSE)), "Code erroné", VLOOKUP(D2,TabVéhicules,3,FALSE)))</f>
        <v>30000</v>
      </c>
      <c r="G8" s="42"/>
      <c r="R8" s="11"/>
      <c r="S8" s="15"/>
      <c r="T8" s="15"/>
      <c r="U8" s="15"/>
      <c r="V8" s="11"/>
    </row>
    <row r="9" spans="2:22" ht="36" customHeight="1">
      <c r="B9" s="44" t="s">
        <v>17</v>
      </c>
      <c r="C9" s="23">
        <f>SUMIFS(Tableau2[Frais péage],Tableau2[Date de départ],"&gt;="&amp;$C$4,Tableau2[Date de départ],"&lt;="&amp;$C$5,Tableau2[Plaque],$D$2)</f>
        <v>45</v>
      </c>
      <c r="F9" s="8" t="str">
        <f>IF(F8-C11&lt;500, "Faire révision véhicule", " ")</f>
        <v xml:space="preserve"> </v>
      </c>
      <c r="G9" s="8"/>
      <c r="R9" s="11"/>
      <c r="S9" s="15"/>
      <c r="T9" s="15"/>
      <c r="U9" s="15"/>
      <c r="V9" s="11"/>
    </row>
    <row r="10" spans="2:22" ht="36.75" customHeight="1">
      <c r="B10" s="43" t="s">
        <v>18</v>
      </c>
      <c r="C10" s="24">
        <f>SUMIFS(Tableau2[Frais lavage],Tableau2[Date de départ],"&gt;="&amp;$C$4,Tableau2[Date de départ],"&lt;="&amp;$C$5,Tableau2[Plaque],$D$2)</f>
        <v>2</v>
      </c>
      <c r="D10" s="44" t="s">
        <v>19</v>
      </c>
      <c r="E10" s="28">
        <f>F4+F5+F6+C8+C9+C10</f>
        <v>2780.9069767441861</v>
      </c>
      <c r="R10" s="11"/>
      <c r="S10" s="11"/>
      <c r="T10" s="11"/>
      <c r="U10" s="11"/>
      <c r="V10" s="11"/>
    </row>
    <row r="11" spans="2:22" ht="40.5" customHeight="1">
      <c r="B11" s="44" t="s">
        <v>27</v>
      </c>
      <c r="C11" s="23">
        <f>SUMIFS(Tableau2[km parcourus],Tableau2[Date de départ],"&gt;="&amp;$C$4,Tableau2[Date de départ],"&lt;="&amp;$C$5,Tableau2[Plaque],$D$2)</f>
        <v>1126</v>
      </c>
      <c r="D11" s="43" t="s">
        <v>28</v>
      </c>
      <c r="E11" s="21">
        <f>IF(ISERROR(E10/C11)," ",E10/C11)</f>
        <v>2.4697220042133092</v>
      </c>
    </row>
    <row r="12" spans="2:22" ht="30.75" customHeight="1"/>
    <row r="16" spans="2:22" ht="30" customHeight="1">
      <c r="B16" s="1" t="s">
        <v>9</v>
      </c>
      <c r="C16" s="1" t="s">
        <v>10</v>
      </c>
      <c r="D16" s="1" t="s">
        <v>0</v>
      </c>
      <c r="E16" s="1" t="s">
        <v>1</v>
      </c>
      <c r="F16" s="1" t="s">
        <v>43</v>
      </c>
      <c r="G16" s="1" t="s">
        <v>44</v>
      </c>
      <c r="H16" s="1" t="s">
        <v>2</v>
      </c>
      <c r="I16" s="1" t="s">
        <v>20</v>
      </c>
      <c r="J16" s="1" t="s">
        <v>3</v>
      </c>
      <c r="K16" s="1" t="s">
        <v>4</v>
      </c>
      <c r="L16" s="1" t="s">
        <v>5</v>
      </c>
      <c r="M16" s="1" t="s">
        <v>22</v>
      </c>
      <c r="N16" s="1" t="s">
        <v>7</v>
      </c>
      <c r="O16" s="1" t="s">
        <v>8</v>
      </c>
    </row>
    <row r="17" spans="2:17">
      <c r="B17" s="7" t="s">
        <v>23</v>
      </c>
      <c r="C17" s="7" t="s">
        <v>24</v>
      </c>
      <c r="D17" s="7">
        <v>754</v>
      </c>
      <c r="E17" s="7">
        <v>8520</v>
      </c>
      <c r="F17" s="7" t="s">
        <v>74</v>
      </c>
      <c r="G17" s="7" t="s">
        <v>75</v>
      </c>
      <c r="H17" s="17">
        <v>42402</v>
      </c>
      <c r="I17" s="7">
        <v>4</v>
      </c>
      <c r="J17" s="7">
        <v>25139</v>
      </c>
      <c r="K17" s="7">
        <v>25658</v>
      </c>
      <c r="L17" s="38">
        <f>Tableau2[[#This Row],[km retour]]-Tableau2[[#This Row],[km départ]]</f>
        <v>519</v>
      </c>
      <c r="M17" s="7">
        <v>52</v>
      </c>
      <c r="N17" s="7">
        <v>89.64</v>
      </c>
      <c r="O17" s="7">
        <v>4</v>
      </c>
      <c r="Q17" s="2">
        <v>7544</v>
      </c>
    </row>
    <row r="18" spans="2:17">
      <c r="B18" s="6" t="s">
        <v>23</v>
      </c>
      <c r="C18" s="6" t="s">
        <v>24</v>
      </c>
      <c r="D18" s="6">
        <v>201</v>
      </c>
      <c r="E18" s="6">
        <v>4015</v>
      </c>
      <c r="F18" s="6" t="s">
        <v>64</v>
      </c>
      <c r="G18" s="6" t="s">
        <v>77</v>
      </c>
      <c r="H18" s="16">
        <v>42301</v>
      </c>
      <c r="I18" s="6">
        <v>5</v>
      </c>
      <c r="J18" s="6">
        <v>24013</v>
      </c>
      <c r="K18" s="6">
        <v>25139</v>
      </c>
      <c r="L18" s="9">
        <f>Tableau2[[#This Row],[km retour]]-Tableau2[[#This Row],[km départ]]</f>
        <v>1126</v>
      </c>
      <c r="M18" s="6">
        <v>90</v>
      </c>
      <c r="N18" s="6">
        <v>45</v>
      </c>
      <c r="O18" s="6">
        <v>2</v>
      </c>
    </row>
    <row r="19" spans="2:17">
      <c r="B19" s="7" t="s">
        <v>25</v>
      </c>
      <c r="C19" s="7" t="s">
        <v>26</v>
      </c>
      <c r="D19" s="7">
        <v>7541</v>
      </c>
      <c r="E19" s="7">
        <v>865</v>
      </c>
      <c r="F19" s="7" t="s">
        <v>76</v>
      </c>
      <c r="G19" s="6" t="s">
        <v>62</v>
      </c>
      <c r="H19" s="7" t="s">
        <v>78</v>
      </c>
      <c r="I19" s="7">
        <v>1.5</v>
      </c>
      <c r="J19" s="7">
        <v>31134</v>
      </c>
      <c r="K19" s="7">
        <v>31459</v>
      </c>
      <c r="L19" s="38">
        <f>Tableau2[[#This Row],[km retour]]-Tableau2[[#This Row],[km départ]]</f>
        <v>325</v>
      </c>
      <c r="M19" s="7">
        <v>26.87</v>
      </c>
      <c r="N19" s="7">
        <v>37</v>
      </c>
      <c r="O19" s="7">
        <v>0</v>
      </c>
    </row>
    <row r="20" spans="2:17">
      <c r="B20" s="7" t="s">
        <v>25</v>
      </c>
      <c r="C20" s="7" t="s">
        <v>26</v>
      </c>
      <c r="D20" s="7">
        <v>423</v>
      </c>
      <c r="E20" s="7">
        <v>865</v>
      </c>
      <c r="F20" s="7" t="s">
        <v>62</v>
      </c>
      <c r="G20" s="7" t="s">
        <v>76</v>
      </c>
      <c r="H20" s="17">
        <v>42333</v>
      </c>
      <c r="I20" s="7">
        <v>4</v>
      </c>
      <c r="J20" s="7">
        <v>30568</v>
      </c>
      <c r="K20" s="7">
        <v>31134</v>
      </c>
      <c r="L20" s="7">
        <f>Tableau2[[#This Row],[km retour]]-Tableau2[[#This Row],[km départ]]</f>
        <v>566</v>
      </c>
      <c r="M20" s="7">
        <v>54</v>
      </c>
      <c r="N20" s="7">
        <v>40</v>
      </c>
      <c r="O20" s="7">
        <v>0</v>
      </c>
    </row>
  </sheetData>
  <mergeCells count="1">
    <mergeCell ref="D2:E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A1"/>
  <sheetViews>
    <sheetView workbookViewId="0">
      <selection activeCell="L17" sqref="L17"/>
    </sheetView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S5"/>
  <sheetViews>
    <sheetView workbookViewId="0">
      <selection activeCell="C11" sqref="C11"/>
    </sheetView>
  </sheetViews>
  <sheetFormatPr baseColWidth="10" defaultRowHeight="15"/>
  <cols>
    <col min="1" max="1" width="11.42578125" style="4"/>
    <col min="2" max="2" width="15.5703125" style="4" customWidth="1"/>
    <col min="3" max="3" width="11.42578125" style="4"/>
    <col min="4" max="4" width="20.5703125" style="4" customWidth="1"/>
    <col min="5" max="5" width="11.42578125" style="4"/>
    <col min="6" max="6" width="18.28515625" style="4" customWidth="1"/>
    <col min="7" max="8" width="17" style="4" customWidth="1"/>
    <col min="9" max="9" width="11.42578125" style="4"/>
    <col min="10" max="10" width="20.85546875" style="4" customWidth="1"/>
    <col min="11" max="12" width="11.42578125" style="4"/>
    <col min="13" max="13" width="18.42578125" style="4" customWidth="1"/>
    <col min="14" max="14" width="11.42578125" style="4"/>
    <col min="15" max="15" width="15.85546875" style="4" customWidth="1"/>
    <col min="16" max="16" width="11.42578125" style="4"/>
    <col min="17" max="17" width="23.28515625" style="4" customWidth="1"/>
    <col min="18" max="18" width="11.42578125" style="4"/>
    <col min="19" max="19" width="18.7109375" style="4" customWidth="1"/>
    <col min="20" max="16384" width="11.42578125" style="4"/>
  </cols>
  <sheetData>
    <row r="2" spans="2:19">
      <c r="L2" s="66" t="s">
        <v>93</v>
      </c>
      <c r="M2" s="66"/>
    </row>
    <row r="3" spans="2:19">
      <c r="B3" s="4" t="s">
        <v>99</v>
      </c>
      <c r="C3" s="4" t="s">
        <v>41</v>
      </c>
      <c r="D3" s="4" t="s">
        <v>88</v>
      </c>
      <c r="F3" s="4" t="s">
        <v>88</v>
      </c>
      <c r="G3" s="4" t="s">
        <v>89</v>
      </c>
      <c r="H3" s="4" t="s">
        <v>90</v>
      </c>
      <c r="I3" s="4" t="s">
        <v>91</v>
      </c>
      <c r="J3" s="4" t="s">
        <v>92</v>
      </c>
      <c r="L3" s="4" t="s">
        <v>94</v>
      </c>
      <c r="M3" s="4" t="s">
        <v>43</v>
      </c>
      <c r="O3" s="4" t="s">
        <v>95</v>
      </c>
      <c r="Q3" s="4" t="s">
        <v>96</v>
      </c>
      <c r="S3" s="4" t="s">
        <v>97</v>
      </c>
    </row>
    <row r="4" spans="2:19">
      <c r="B4" s="4">
        <v>12</v>
      </c>
      <c r="C4" s="4" t="s">
        <v>98</v>
      </c>
      <c r="D4" s="4" t="s">
        <v>100</v>
      </c>
    </row>
    <row r="5" spans="2:19">
      <c r="B5" s="4">
        <v>48</v>
      </c>
      <c r="C5" s="4" t="s">
        <v>101</v>
      </c>
      <c r="D5" s="4" t="s">
        <v>102</v>
      </c>
    </row>
  </sheetData>
  <mergeCells count="1">
    <mergeCell ref="L2:M2"/>
  </mergeCells>
  <pageMargins left="0.7" right="0.7" top="0.75" bottom="0.75" header="0.3" footer="0.3"/>
  <pageSetup paperSize="9" orientation="portrait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Acceuil</vt:lpstr>
      <vt:lpstr>Installation</vt:lpstr>
      <vt:lpstr>Téléphones</vt:lpstr>
      <vt:lpstr>Téléphonie</vt:lpstr>
      <vt:lpstr>Impression</vt:lpstr>
      <vt:lpstr>Prêt de matériel</vt:lpstr>
      <vt:lpstr>Véhicules</vt:lpstr>
      <vt:lpstr>Déplacements</vt:lpstr>
      <vt:lpstr>Reporting</vt:lpstr>
      <vt:lpstr>Gestion données</vt:lpstr>
      <vt:lpstr>ColonneNumtelephone</vt:lpstr>
      <vt:lpstr>ColumnaMateriel</vt:lpstr>
      <vt:lpstr>Datededepart</vt:lpstr>
      <vt:lpstr>Numbadgetéléphonie</vt:lpstr>
      <vt:lpstr>Plaque</vt:lpstr>
      <vt:lpstr>Déplacements!TabDéplacements</vt:lpstr>
      <vt:lpstr>TabEmprunts</vt:lpstr>
      <vt:lpstr>TabInstallation</vt:lpstr>
      <vt:lpstr>TabStock</vt:lpstr>
      <vt:lpstr>TabTéléphnie</vt:lpstr>
      <vt:lpstr>TabTelephones</vt:lpstr>
      <vt:lpstr>TabVéhicules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Pollesel Mathias</dc:creator>
  <cp:lastModifiedBy>Nathalie</cp:lastModifiedBy>
  <dcterms:created xsi:type="dcterms:W3CDTF">2016-02-13T18:08:31Z</dcterms:created>
  <dcterms:modified xsi:type="dcterms:W3CDTF">2016-03-21T17:33:12Z</dcterms:modified>
</cp:coreProperties>
</file>