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3200" windowHeight="7485" tabRatio="883"/>
  </bookViews>
  <sheets>
    <sheet name="Modif Devis" sheetId="22" r:id="rId1"/>
    <sheet name="BDD en-tête" sheetId="9" r:id="rId2"/>
    <sheet name="BDD devis Détail" sheetId="21" r:id="rId3"/>
    <sheet name="Création Facture" sheetId="23" r:id="rId4"/>
    <sheet name="BDD fact en-tête" sheetId="12" r:id="rId5"/>
    <sheet name="BDD factDétail" sheetId="13" r:id="rId6"/>
  </sheets>
  <definedNames>
    <definedName name="ColLigMaJ">'Modif Devis'!$L$22:$L$31</definedName>
    <definedName name="Das">#REF!</definedName>
    <definedName name="Das_1">#REF!</definedName>
    <definedName name="Das_2">#REF!</definedName>
    <definedName name="Das_3">#REF!</definedName>
    <definedName name="Das_4">#REF!</definedName>
    <definedName name="dasDev">'BDD devis Détail'!$C$2:$C$9</definedName>
    <definedName name="Lancement_de_projet">#REF!</definedName>
    <definedName name="LigneAff">#REF!</definedName>
    <definedName name="M">'BDD devis Détail'!$H$2:$H$9</definedName>
    <definedName name="mat_Aff" localSheetId="2">#REF!</definedName>
    <definedName name="mat_Aff" localSheetId="3">#REF!</definedName>
    <definedName name="mat_Aff" localSheetId="0">#REF!</definedName>
    <definedName name="mat_Aff">#REF!</definedName>
    <definedName name="MatDevDet">'BDD devis Détail'!$A:$H</definedName>
    <definedName name="N°_DevisDet">'BDD devis Détail'!$A:$A</definedName>
    <definedName name="N°_DevisFact">'BDD factDétail'!$A:$A</definedName>
    <definedName name="N°_DevisModDev">OFFSET('BDD devis Détail'!$A$2,0,0,COUNTA('BDD devis Détail'!$A:$A)-1)</definedName>
    <definedName name="N°Client">#REF!</definedName>
    <definedName name="N°devis">'BDD en-tête'!$A:$A</definedName>
    <definedName name="N°facEqu" localSheetId="3">'Création Facture'!$K$22:$K$31</definedName>
    <definedName name="N°ligne">'BDD devis Détail'!$B:$B</definedName>
    <definedName name="N°LigneAffaire">#REF!</definedName>
    <definedName name="N°lignefact">'BDD factDétail'!$B:$B</definedName>
    <definedName name="No_aff">#REF!</definedName>
    <definedName name="No_cli">#REF!</definedName>
    <definedName name="No_dev">Tableau5[N° Devis]</definedName>
    <definedName name="Nolignedevisfact">'Création Facture'!$L$22:$L$31</definedName>
    <definedName name="Nom_Aff">#REF!</definedName>
    <definedName name="NumDevModif">OFFSET(#REF!,0,0,COUNTA('BDD en-tête'!$B:$B)-1)</definedName>
    <definedName name="Prestation">'BDD devis Détail'!$D$2:$D$9</definedName>
    <definedName name="Prix">'BDD devis Détail'!$G$2:$G$9</definedName>
    <definedName name="Quantité">'BDD devis Détail'!$F$2:$F$9</definedName>
    <definedName name="Sexe">#REF!</definedName>
    <definedName name="Type_client">#REF!</definedName>
    <definedName name="TypeFac">'BDD devis Détail'!$E$2:$E$9</definedName>
    <definedName name="Unité_facturation">#REF!</definedName>
    <definedName name="_xlnm.Print_Area" localSheetId="3">'Création Facture'!$E$1:$J$44</definedName>
    <definedName name="_xlnm.Print_Area" localSheetId="0">'Modif Devis'!$E$1:$J$47</definedName>
  </definedNames>
  <calcPr calcId="124519"/>
</workbook>
</file>

<file path=xl/calcChain.xml><?xml version="1.0" encoding="utf-8"?>
<calcChain xmlns="http://schemas.openxmlformats.org/spreadsheetml/2006/main">
  <c r="A23" i="23"/>
  <c r="A24"/>
  <c r="A25"/>
  <c r="A26"/>
  <c r="A27"/>
  <c r="A28"/>
  <c r="A29"/>
  <c r="A30"/>
  <c r="A31"/>
  <c r="A22"/>
  <c r="L23" a="1"/>
  <c r="L23" s="1"/>
  <c r="H23" s="1"/>
  <c r="L24" a="1"/>
  <c r="L25" a="1"/>
  <c r="L26" a="1"/>
  <c r="L27" a="1"/>
  <c r="L27" s="1"/>
  <c r="H27" s="1"/>
  <c r="L28" a="1"/>
  <c r="L29" a="1"/>
  <c r="L30" a="1"/>
  <c r="L31" a="1"/>
  <c r="L31" s="1"/>
  <c r="H31" s="1"/>
  <c r="L22" a="1"/>
  <c r="F10"/>
  <c r="F17" s="1"/>
  <c r="K23" a="1"/>
  <c r="K24" a="1"/>
  <c r="K25" a="1"/>
  <c r="K26" a="1"/>
  <c r="K27" a="1"/>
  <c r="K28" a="1"/>
  <c r="K29" a="1"/>
  <c r="K29" s="1"/>
  <c r="K30" a="1"/>
  <c r="K31" a="1"/>
  <c r="K22" a="1"/>
  <c r="H11" i="13"/>
  <c r="H12"/>
  <c r="H13"/>
  <c r="L23" i="22" a="1"/>
  <c r="L23" s="1"/>
  <c r="E23" s="1"/>
  <c r="L24" a="1"/>
  <c r="L24" s="1"/>
  <c r="F24" s="1"/>
  <c r="L25" a="1"/>
  <c r="L25" s="1"/>
  <c r="G25" s="1"/>
  <c r="L26" a="1"/>
  <c r="L26" s="1"/>
  <c r="H26" s="1"/>
  <c r="L27" a="1"/>
  <c r="L27" s="1"/>
  <c r="E27" s="1"/>
  <c r="L28" a="1"/>
  <c r="L28" s="1"/>
  <c r="F28" s="1"/>
  <c r="L29" a="1"/>
  <c r="L29" s="1"/>
  <c r="G29" s="1"/>
  <c r="L30" a="1"/>
  <c r="L30" s="1"/>
  <c r="H30" s="1"/>
  <c r="L31" a="1"/>
  <c r="L31" s="1"/>
  <c r="E31" s="1"/>
  <c r="L22" a="1"/>
  <c r="L22" s="1"/>
  <c r="A23"/>
  <c r="A24"/>
  <c r="A25"/>
  <c r="A26"/>
  <c r="A27"/>
  <c r="A28"/>
  <c r="A29"/>
  <c r="A30"/>
  <c r="A31"/>
  <c r="A22"/>
  <c r="F10"/>
  <c r="J13" s="1"/>
  <c r="H7" i="13"/>
  <c r="H8"/>
  <c r="H9"/>
  <c r="H10"/>
  <c r="H7" i="21"/>
  <c r="H8"/>
  <c r="H9"/>
  <c r="H3" i="13"/>
  <c r="H4"/>
  <c r="H5"/>
  <c r="H6"/>
  <c r="H3" i="21"/>
  <c r="H4"/>
  <c r="H5"/>
  <c r="H6"/>
  <c r="F17" i="22" l="1"/>
  <c r="F14"/>
  <c r="J6"/>
  <c r="F13"/>
  <c r="F18"/>
  <c r="F15" i="23"/>
  <c r="F16" i="22"/>
  <c r="J14"/>
  <c r="F15"/>
  <c r="J13" i="23"/>
  <c r="F18"/>
  <c r="L30"/>
  <c r="G30" s="1"/>
  <c r="L26"/>
  <c r="G26" s="1"/>
  <c r="F14"/>
  <c r="F16"/>
  <c r="J14"/>
  <c r="L29"/>
  <c r="F29" s="1"/>
  <c r="L25"/>
  <c r="F25" s="1"/>
  <c r="K28"/>
  <c r="F13"/>
  <c r="L22"/>
  <c r="G22" s="1"/>
  <c r="L28"/>
  <c r="E28" s="1"/>
  <c r="L24"/>
  <c r="E24" s="1"/>
  <c r="E25"/>
  <c r="F26"/>
  <c r="G31"/>
  <c r="J31" s="1"/>
  <c r="G27"/>
  <c r="J27" s="1"/>
  <c r="G23"/>
  <c r="J23" s="1"/>
  <c r="H24"/>
  <c r="E26"/>
  <c r="F31"/>
  <c r="F27"/>
  <c r="F23"/>
  <c r="G28"/>
  <c r="G24"/>
  <c r="H25"/>
  <c r="D30"/>
  <c r="D26"/>
  <c r="E31"/>
  <c r="E27"/>
  <c r="E23"/>
  <c r="G25"/>
  <c r="H30"/>
  <c r="J30" s="1"/>
  <c r="H26"/>
  <c r="J26" s="1"/>
  <c r="D31"/>
  <c r="D27"/>
  <c r="D23"/>
  <c r="H22"/>
  <c r="K22"/>
  <c r="K24"/>
  <c r="K25"/>
  <c r="K31"/>
  <c r="K27"/>
  <c r="K23"/>
  <c r="K30"/>
  <c r="K26"/>
  <c r="D31" i="22"/>
  <c r="D27"/>
  <c r="D23"/>
  <c r="E28"/>
  <c r="E24"/>
  <c r="F29"/>
  <c r="F25"/>
  <c r="G30"/>
  <c r="G26"/>
  <c r="H31"/>
  <c r="H27"/>
  <c r="H23"/>
  <c r="D28"/>
  <c r="D24"/>
  <c r="E29"/>
  <c r="E25"/>
  <c r="F30"/>
  <c r="F26"/>
  <c r="G31"/>
  <c r="G27"/>
  <c r="G23"/>
  <c r="H28"/>
  <c r="H24"/>
  <c r="D29"/>
  <c r="D25"/>
  <c r="E30"/>
  <c r="E26"/>
  <c r="F31"/>
  <c r="F27"/>
  <c r="F23"/>
  <c r="G28"/>
  <c r="G24"/>
  <c r="H29"/>
  <c r="H25"/>
  <c r="D30"/>
  <c r="D26"/>
  <c r="G22"/>
  <c r="H22"/>
  <c r="D22"/>
  <c r="E22"/>
  <c r="F22"/>
  <c r="H2" i="13"/>
  <c r="H2" i="21"/>
  <c r="F30" i="23" l="1"/>
  <c r="E30"/>
  <c r="D22"/>
  <c r="G29"/>
  <c r="F22"/>
  <c r="D29"/>
  <c r="E29"/>
  <c r="F28"/>
  <c r="J24"/>
  <c r="E22"/>
  <c r="F24"/>
  <c r="H29"/>
  <c r="J29" s="1"/>
  <c r="D25"/>
  <c r="D28"/>
  <c r="H28"/>
  <c r="J28" s="1"/>
  <c r="D24"/>
  <c r="J25"/>
  <c r="J22"/>
  <c r="K5" i="21"/>
  <c r="K9"/>
  <c r="K4"/>
  <c r="K8"/>
  <c r="K3"/>
  <c r="K7"/>
  <c r="K2"/>
  <c r="K6"/>
  <c r="I2"/>
  <c r="I5"/>
  <c r="I7"/>
  <c r="I8"/>
  <c r="I9"/>
  <c r="F17" i="9"/>
  <c r="I13" i="13" l="1"/>
  <c r="I12"/>
  <c r="I11"/>
  <c r="I6"/>
  <c r="I10"/>
  <c r="I9"/>
  <c r="I8"/>
  <c r="I7"/>
  <c r="I5"/>
  <c r="I4"/>
  <c r="I3"/>
  <c r="I6" i="21"/>
  <c r="I4"/>
  <c r="I3"/>
  <c r="I2" i="13"/>
  <c r="J22" i="22" l="1"/>
  <c r="J26"/>
  <c r="J30"/>
  <c r="J27"/>
  <c r="J29"/>
  <c r="J25"/>
  <c r="J28"/>
  <c r="J23"/>
  <c r="J24"/>
  <c r="J31"/>
  <c r="J33" l="1"/>
  <c r="J33" i="23" l="1"/>
</calcChain>
</file>

<file path=xl/sharedStrings.xml><?xml version="1.0" encoding="utf-8"?>
<sst xmlns="http://schemas.openxmlformats.org/spreadsheetml/2006/main" count="166" uniqueCount="73">
  <si>
    <t>Nom</t>
  </si>
  <si>
    <t>Prenom</t>
  </si>
  <si>
    <t>Mail</t>
  </si>
  <si>
    <t>Adresse</t>
  </si>
  <si>
    <t>Ville</t>
  </si>
  <si>
    <t>Code Postal</t>
  </si>
  <si>
    <t>DAS</t>
  </si>
  <si>
    <t>Sous traitance</t>
  </si>
  <si>
    <t>Prestation</t>
  </si>
  <si>
    <t>Mail:</t>
  </si>
  <si>
    <t>N° Devis</t>
  </si>
  <si>
    <t>Date Devis</t>
  </si>
  <si>
    <t>N° Client</t>
  </si>
  <si>
    <t>Date :</t>
  </si>
  <si>
    <t>Société :</t>
  </si>
  <si>
    <t>Tel :</t>
  </si>
  <si>
    <t>Nom :</t>
  </si>
  <si>
    <t>Prénom :</t>
  </si>
  <si>
    <t>Adresse :</t>
  </si>
  <si>
    <t>Code Postal :</t>
  </si>
  <si>
    <t>Ville :</t>
  </si>
  <si>
    <t xml:space="preserve">Prestation </t>
  </si>
  <si>
    <t>Cachet et signature précédés de "Bon pour accord"</t>
  </si>
  <si>
    <t>Signature:</t>
  </si>
  <si>
    <t>Prénom</t>
  </si>
  <si>
    <t>Tel</t>
  </si>
  <si>
    <t>Quantité</t>
  </si>
  <si>
    <t xml:space="preserve">Montant </t>
  </si>
  <si>
    <t>N° Facture</t>
  </si>
  <si>
    <t>Date Facturation</t>
  </si>
  <si>
    <t xml:space="preserve">N°ligne </t>
  </si>
  <si>
    <t>Type de facturation</t>
  </si>
  <si>
    <t>N°devis</t>
  </si>
  <si>
    <t>Facturation</t>
  </si>
  <si>
    <t>Prix</t>
  </si>
  <si>
    <t>N° Client :</t>
  </si>
  <si>
    <t>DAS_1</t>
  </si>
  <si>
    <t>DAS_2</t>
  </si>
  <si>
    <t>DAS_3</t>
  </si>
  <si>
    <t>DAS_4</t>
  </si>
  <si>
    <t>N° Devis:</t>
  </si>
  <si>
    <t xml:space="preserve">Client </t>
  </si>
  <si>
    <t>Toatal</t>
  </si>
  <si>
    <t>Modalité de règlement:</t>
  </si>
  <si>
    <r>
      <t xml:space="preserve">                       </t>
    </r>
    <r>
      <rPr>
        <sz val="8"/>
        <rFont val="Courier New"/>
        <family val="3"/>
      </rPr>
      <t xml:space="preserve">  (Montants exonérés de T.V.A.: </t>
    </r>
  </si>
  <si>
    <t xml:space="preserve">           prestation de formation et accessoires Art 261-4-4 du Code général des impôts)</t>
  </si>
  <si>
    <t>Rendez-vous 1er contact</t>
  </si>
  <si>
    <t>Entretient conseil en décoration</t>
  </si>
  <si>
    <t xml:space="preserve">Suivi de projet </t>
  </si>
  <si>
    <t xml:space="preserve">Conception dossier de vente </t>
  </si>
  <si>
    <t>Horaire</t>
  </si>
  <si>
    <t>Forfait</t>
  </si>
  <si>
    <t>?</t>
  </si>
  <si>
    <t>N°ligne</t>
  </si>
  <si>
    <r>
      <t>Virement bancaire</t>
    </r>
    <r>
      <rPr>
        <sz val="16"/>
        <color theme="1"/>
        <rFont val="Calibri"/>
        <family val="2"/>
        <scheme val="minor"/>
      </rPr>
      <t xml:space="preserve">    </t>
    </r>
    <r>
      <rPr>
        <sz val="16"/>
        <color theme="1"/>
        <rFont val="Calibri"/>
        <family val="2"/>
      </rPr>
      <t>□</t>
    </r>
  </si>
  <si>
    <r>
      <t xml:space="preserve">Espèce   </t>
    </r>
    <r>
      <rPr>
        <sz val="16"/>
        <color theme="1"/>
        <rFont val="Calibri"/>
        <family val="2"/>
        <scheme val="minor"/>
      </rPr>
      <t>□</t>
    </r>
  </si>
  <si>
    <r>
      <t xml:space="preserve">Chèque   </t>
    </r>
    <r>
      <rPr>
        <sz val="16"/>
        <color theme="1"/>
        <rFont val="Calibri"/>
        <family val="2"/>
        <scheme val="minor"/>
      </rPr>
      <t>□</t>
    </r>
  </si>
  <si>
    <t>Société</t>
  </si>
  <si>
    <t>Nom Affaire</t>
  </si>
  <si>
    <t>M</t>
  </si>
  <si>
    <t>dasDev</t>
  </si>
  <si>
    <t>N°_Devis</t>
  </si>
  <si>
    <t>N° devis :</t>
  </si>
  <si>
    <t>N° Facture:</t>
  </si>
  <si>
    <t>N°client</t>
  </si>
  <si>
    <t>Corresp ligne</t>
  </si>
  <si>
    <t>d</t>
  </si>
  <si>
    <t>f</t>
  </si>
  <si>
    <t>2</t>
  </si>
  <si>
    <t>0565685299</t>
  </si>
  <si>
    <t>beébec@hotmail.Fr</t>
  </si>
  <si>
    <t>Fact</t>
  </si>
  <si>
    <t>M2</t>
  </si>
</sst>
</file>

<file path=xl/styles.xml><?xml version="1.0" encoding="utf-8"?>
<styleSheet xmlns="http://schemas.openxmlformats.org/spreadsheetml/2006/main">
  <numFmts count="2">
    <numFmt numFmtId="166" formatCode="#,##0.00\ &quot;€&quot;"/>
    <numFmt numFmtId="167" formatCode="m/d/yyyy"/>
  </numFmts>
  <fonts count="1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sz val="10"/>
      <name val="Courier New"/>
      <family val="3"/>
    </font>
    <font>
      <sz val="11"/>
      <color theme="1"/>
      <name val="Courier New"/>
      <family val="3"/>
    </font>
    <font>
      <sz val="8"/>
      <name val="Courier New"/>
      <family val="3"/>
    </font>
    <font>
      <b/>
      <sz val="10"/>
      <name val="Courier New"/>
      <family val="3"/>
    </font>
    <font>
      <sz val="16"/>
      <color theme="1"/>
      <name val="Calibri"/>
      <family val="2"/>
      <scheme val="minor"/>
    </font>
    <font>
      <sz val="16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scheme val="minor"/>
    </font>
    <font>
      <b/>
      <sz val="14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4" fillId="3" borderId="1" xfId="0" applyFont="1" applyFill="1" applyBorder="1" applyAlignment="1">
      <alignment horizontal="center"/>
    </xf>
    <xf numFmtId="0" fontId="2" fillId="4" borderId="0" xfId="0" applyFont="1" applyFill="1"/>
    <xf numFmtId="0" fontId="1" fillId="2" borderId="11" xfId="0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1" xfId="0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6" xfId="0" applyFont="1" applyFill="1" applyBorder="1"/>
    <xf numFmtId="0" fontId="6" fillId="4" borderId="7" xfId="0" applyFont="1" applyFill="1" applyBorder="1" applyAlignment="1">
      <alignment horizontal="centerContinuous"/>
    </xf>
    <xf numFmtId="0" fontId="6" fillId="4" borderId="0" xfId="0" applyFont="1" applyFill="1" applyBorder="1" applyAlignment="1">
      <alignment horizontal="centerContinuous"/>
    </xf>
    <xf numFmtId="0" fontId="6" fillId="4" borderId="8" xfId="0" applyFont="1" applyFill="1" applyBorder="1" applyAlignment="1">
      <alignment horizontal="centerContinuous"/>
    </xf>
    <xf numFmtId="0" fontId="2" fillId="4" borderId="9" xfId="0" applyFont="1" applyFill="1" applyBorder="1"/>
    <xf numFmtId="0" fontId="2" fillId="4" borderId="10" xfId="0" applyFont="1" applyFill="1" applyBorder="1"/>
    <xf numFmtId="0" fontId="2" fillId="4" borderId="11" xfId="0" applyFont="1" applyFill="1" applyBorder="1"/>
    <xf numFmtId="0" fontId="5" fillId="3" borderId="0" xfId="0" applyFont="1" applyFill="1" applyAlignment="1">
      <alignment horizontal="center"/>
    </xf>
    <xf numFmtId="0" fontId="2" fillId="3" borderId="15" xfId="0" applyFont="1" applyFill="1" applyBorder="1"/>
    <xf numFmtId="0" fontId="1" fillId="2" borderId="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/>
    </xf>
    <xf numFmtId="0" fontId="0" fillId="5" borderId="14" xfId="0" applyFill="1" applyBorder="1"/>
    <xf numFmtId="0" fontId="0" fillId="5" borderId="13" xfId="0" applyFill="1" applyBorder="1"/>
    <xf numFmtId="0" fontId="2" fillId="3" borderId="16" xfId="0" applyFont="1" applyFill="1" applyBorder="1"/>
    <xf numFmtId="0" fontId="0" fillId="4" borderId="16" xfId="0" applyFont="1" applyFill="1" applyBorder="1"/>
    <xf numFmtId="0" fontId="9" fillId="5" borderId="12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10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center"/>
    </xf>
    <xf numFmtId="166" fontId="4" fillId="3" borderId="1" xfId="0" applyNumberFormat="1" applyFont="1" applyFill="1" applyBorder="1" applyAlignment="1">
      <alignment horizontal="center"/>
    </xf>
    <xf numFmtId="166" fontId="0" fillId="0" borderId="3" xfId="0" applyNumberFormat="1" applyBorder="1"/>
    <xf numFmtId="0" fontId="0" fillId="5" borderId="14" xfId="0" applyFill="1" applyBorder="1" applyAlignment="1">
      <alignment horizontal="centerContinuous"/>
    </xf>
    <xf numFmtId="0" fontId="0" fillId="5" borderId="13" xfId="0" applyFill="1" applyBorder="1" applyAlignment="1">
      <alignment horizontal="centerContinuous"/>
    </xf>
    <xf numFmtId="0" fontId="11" fillId="5" borderId="1" xfId="0" applyFont="1" applyFill="1" applyBorder="1" applyAlignment="1">
      <alignment horizontal="center"/>
    </xf>
    <xf numFmtId="0" fontId="0" fillId="4" borderId="0" xfId="0" applyFont="1" applyFill="1"/>
    <xf numFmtId="0" fontId="1" fillId="2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wrapText="1"/>
    </xf>
    <xf numFmtId="0" fontId="11" fillId="5" borderId="3" xfId="0" applyFont="1" applyFill="1" applyBorder="1" applyAlignment="1">
      <alignment horizontal="center"/>
    </xf>
    <xf numFmtId="14" fontId="1" fillId="2" borderId="9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left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4" borderId="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4" fillId="4" borderId="1" xfId="0" applyNumberFormat="1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 vertical="center" wrapText="1"/>
    </xf>
    <xf numFmtId="166" fontId="4" fillId="3" borderId="0" xfId="0" applyNumberFormat="1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4" fillId="8" borderId="0" xfId="0" applyFont="1" applyFill="1" applyAlignment="1">
      <alignment horizontal="center"/>
    </xf>
    <xf numFmtId="0" fontId="14" fillId="8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0" fontId="1" fillId="7" borderId="7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/>
    </xf>
    <xf numFmtId="167" fontId="0" fillId="0" borderId="0" xfId="0" applyNumberFormat="1" applyAlignment="1">
      <alignment horizontal="center" vertical="center"/>
    </xf>
    <xf numFmtId="0" fontId="2" fillId="3" borderId="0" xfId="0" applyFont="1" applyFill="1" applyBorder="1"/>
    <xf numFmtId="0" fontId="0" fillId="4" borderId="1" xfId="0" applyNumberFormat="1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166" fontId="4" fillId="3" borderId="1" xfId="0" applyNumberFormat="1" applyFont="1" applyFill="1" applyBorder="1" applyAlignment="1">
      <alignment horizontal="center" wrapText="1"/>
    </xf>
    <xf numFmtId="0" fontId="0" fillId="4" borderId="12" xfId="0" applyFill="1" applyBorder="1" applyAlignment="1">
      <alignment wrapText="1"/>
    </xf>
    <xf numFmtId="0" fontId="0" fillId="4" borderId="14" xfId="0" applyFill="1" applyBorder="1" applyAlignment="1">
      <alignment wrapText="1"/>
    </xf>
    <xf numFmtId="0" fontId="0" fillId="4" borderId="13" xfId="0" applyFill="1" applyBorder="1" applyAlignment="1">
      <alignment wrapText="1"/>
    </xf>
    <xf numFmtId="0" fontId="1" fillId="2" borderId="0" xfId="0" applyFont="1" applyFill="1" applyBorder="1" applyAlignment="1">
      <alignment horizontal="center" wrapText="1"/>
    </xf>
    <xf numFmtId="0" fontId="14" fillId="8" borderId="0" xfId="0" applyNumberFormat="1" applyFont="1" applyFill="1" applyBorder="1" applyAlignment="1">
      <alignment horizontal="center" vertical="top"/>
    </xf>
    <xf numFmtId="0" fontId="14" fillId="8" borderId="0" xfId="0" applyFont="1" applyFill="1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11" fillId="4" borderId="0" xfId="0" applyFont="1" applyFill="1" applyBorder="1" applyAlignment="1">
      <alignment horizontal="right"/>
    </xf>
    <xf numFmtId="0" fontId="0" fillId="8" borderId="0" xfId="0" applyFill="1" applyAlignment="1">
      <alignment horizontal="center" vertical="center"/>
    </xf>
    <xf numFmtId="0" fontId="15" fillId="8" borderId="0" xfId="0" applyNumberFormat="1" applyFont="1" applyFill="1" applyBorder="1" applyAlignment="1">
      <alignment horizontal="center" vertical="top"/>
    </xf>
    <xf numFmtId="0" fontId="15" fillId="8" borderId="0" xfId="0" applyFont="1" applyFill="1" applyBorder="1" applyAlignment="1">
      <alignment horizontal="center"/>
    </xf>
    <xf numFmtId="14" fontId="4" fillId="6" borderId="1" xfId="0" applyNumberFormat="1" applyFont="1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 applyProtection="1">
      <alignment horizontal="center"/>
      <protection locked="0"/>
    </xf>
    <xf numFmtId="0" fontId="8" fillId="6" borderId="1" xfId="0" applyFont="1" applyFill="1" applyBorder="1" applyAlignment="1" applyProtection="1">
      <alignment horizontal="center" wrapText="1"/>
      <protection locked="0"/>
    </xf>
    <xf numFmtId="0" fontId="4" fillId="6" borderId="1" xfId="0" applyFont="1" applyFill="1" applyBorder="1" applyAlignment="1" applyProtection="1">
      <alignment horizontal="center"/>
      <protection locked="0"/>
    </xf>
    <xf numFmtId="166" fontId="4" fillId="6" borderId="1" xfId="0" applyNumberFormat="1" applyFont="1" applyFill="1" applyBorder="1" applyAlignment="1" applyProtection="1">
      <alignment horizontal="center"/>
      <protection locked="0"/>
    </xf>
    <xf numFmtId="0" fontId="0" fillId="8" borderId="0" xfId="0" applyNumberFormat="1" applyFill="1" applyBorder="1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center" wrapText="1"/>
    </xf>
    <xf numFmtId="0" fontId="8" fillId="4" borderId="0" xfId="0" applyFont="1" applyFill="1" applyBorder="1" applyAlignment="1">
      <alignment horizontal="center"/>
    </xf>
  </cellXfs>
  <cellStyles count="1"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center" vertical="top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center" vertical="top" textRotation="0" wrapText="0" indent="0" relativeIndent="255" justifyLastLine="0" shrinkToFit="0" mergeCell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border outline="0">
        <top style="thin">
          <color rgb="FF000000"/>
        </top>
      </border>
    </dxf>
    <dxf>
      <fill>
        <patternFill>
          <fgColor indexed="64"/>
        </patternFill>
      </fill>
      <alignment horizontal="center" textRotation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relativeIndent="255" justifyLastLine="0" shrinkToFit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numFmt numFmtId="0" formatCode="General"/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bottom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C000"/>
        </patternFill>
      </fill>
      <alignment horizontal="center" vertical="center" textRotation="0" indent="0" relativeIndent="255" justifyLastLine="0" shrinkToFit="0" mergeCell="0" readingOrder="0"/>
    </dxf>
    <dxf>
      <numFmt numFmtId="0" formatCode="General"/>
      <fill>
        <patternFill patternType="solid">
          <fgColor indexed="64"/>
          <bgColor rgb="FFFFC000"/>
        </patternFill>
      </fill>
      <alignment horizontal="center" vertical="center" textRotation="0" indent="0" relativeIndent="255" justifyLastLine="0" shrinkToFit="0" mergeCell="0" readingOrder="0"/>
    </dxf>
    <dxf>
      <fill>
        <patternFill patternType="solid">
          <fgColor indexed="64"/>
          <bgColor rgb="FFFFC000"/>
        </patternFill>
      </fill>
      <alignment horizontal="center" vertical="center" textRotation="0" indent="0" relativeIndent="255" justifyLastLine="0" shrinkToFit="0" mergeCell="0" readingOrder="0"/>
    </dxf>
    <dxf>
      <fill>
        <patternFill patternType="solid">
          <fgColor indexed="64"/>
          <bgColor rgb="FFFFC000"/>
        </patternFill>
      </fill>
      <alignment horizontal="center" vertical="center" textRotation="0" indent="0" relativeIndent="255" justifyLastLine="0" shrinkToFit="0" mergeCell="0" readingOrder="0"/>
    </dxf>
    <dxf>
      <fill>
        <patternFill patternType="solid">
          <fgColor indexed="64"/>
          <bgColor rgb="FFFFC000"/>
        </patternFill>
      </fill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relativeIndent="255" justifyLastLine="0" shrinkToFit="0" mergeCell="0" readingOrder="0"/>
    </dxf>
    <dxf>
      <numFmt numFmtId="167" formatCode="m/d/yyyy"/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8FC3D5"/>
      <color rgb="FFC0C0C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Cr&#233;ation Devis'!A1"/><Relationship Id="rId13" Type="http://schemas.openxmlformats.org/officeDocument/2006/relationships/hyperlink" Target="#'BDD fact en-t&#234;te'!A1"/><Relationship Id="rId3" Type="http://schemas.openxmlformats.org/officeDocument/2006/relationships/image" Target="../media/image3.png"/><Relationship Id="rId7" Type="http://schemas.openxmlformats.org/officeDocument/2006/relationships/hyperlink" Target="#'BDD cr&#233;a aff'!A1"/><Relationship Id="rId12" Type="http://schemas.openxmlformats.org/officeDocument/2006/relationships/hyperlink" Target="#'Cr&#233;ation Facture'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hyperlink" Target="#'Suivi affaire'!A1"/><Relationship Id="rId11" Type="http://schemas.openxmlformats.org/officeDocument/2006/relationships/hyperlink" Target="#'BDD devis D&#233;tail'!A1"/><Relationship Id="rId5" Type="http://schemas.openxmlformats.org/officeDocument/2006/relationships/hyperlink" Target="#'Cr&#233;ation Aff'!A1"/><Relationship Id="rId10" Type="http://schemas.openxmlformats.org/officeDocument/2006/relationships/hyperlink" Target="#'BDD en-t&#234;te'!A1"/><Relationship Id="rId4" Type="http://schemas.openxmlformats.org/officeDocument/2006/relationships/hyperlink" Target="#'client-prosp'!A1"/><Relationship Id="rId9" Type="http://schemas.openxmlformats.org/officeDocument/2006/relationships/hyperlink" Target="#'Modif Devis'!A1"/><Relationship Id="rId14" Type="http://schemas.openxmlformats.org/officeDocument/2006/relationships/hyperlink" Target="#'BDD factD&#233;tail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uivi affaire'!A1"/><Relationship Id="rId2" Type="http://schemas.openxmlformats.org/officeDocument/2006/relationships/hyperlink" Target="#'Cr&#233;ation Aff'!A1"/><Relationship Id="rId1" Type="http://schemas.openxmlformats.org/officeDocument/2006/relationships/hyperlink" Target="#'client-prosp'!A1"/><Relationship Id="rId6" Type="http://schemas.openxmlformats.org/officeDocument/2006/relationships/hyperlink" Target="#'Cr&#233;ation Facture'!A1"/><Relationship Id="rId5" Type="http://schemas.openxmlformats.org/officeDocument/2006/relationships/hyperlink" Target="#'Modif Devis'!A1"/><Relationship Id="rId4" Type="http://schemas.openxmlformats.org/officeDocument/2006/relationships/hyperlink" Target="#'Cr&#233;ation Devi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uivi affaire'!A1"/><Relationship Id="rId2" Type="http://schemas.openxmlformats.org/officeDocument/2006/relationships/hyperlink" Target="#'Cr&#233;ation Aff'!A1"/><Relationship Id="rId1" Type="http://schemas.openxmlformats.org/officeDocument/2006/relationships/hyperlink" Target="#'client-prosp'!A1"/><Relationship Id="rId6" Type="http://schemas.openxmlformats.org/officeDocument/2006/relationships/hyperlink" Target="#'Cr&#233;ation Facture'!A1"/><Relationship Id="rId5" Type="http://schemas.openxmlformats.org/officeDocument/2006/relationships/hyperlink" Target="#'Modif Devis'!A1"/><Relationship Id="rId4" Type="http://schemas.openxmlformats.org/officeDocument/2006/relationships/hyperlink" Target="#'Cr&#233;ation Devis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Modif Devis'!A1"/><Relationship Id="rId13" Type="http://schemas.openxmlformats.org/officeDocument/2006/relationships/hyperlink" Target="#'BDD factD&#233;tail'!A1"/><Relationship Id="rId3" Type="http://schemas.openxmlformats.org/officeDocument/2006/relationships/hyperlink" Target="#'client-prosp'!A1"/><Relationship Id="rId7" Type="http://schemas.openxmlformats.org/officeDocument/2006/relationships/hyperlink" Target="#'Cr&#233;ation Devis'!A1"/><Relationship Id="rId12" Type="http://schemas.openxmlformats.org/officeDocument/2006/relationships/hyperlink" Target="#'BDD fact en-t&#234;te'!A1"/><Relationship Id="rId2" Type="http://schemas.openxmlformats.org/officeDocument/2006/relationships/image" Target="../media/image5.png"/><Relationship Id="rId1" Type="http://schemas.openxmlformats.org/officeDocument/2006/relationships/image" Target="../media/image4.jpeg"/><Relationship Id="rId6" Type="http://schemas.openxmlformats.org/officeDocument/2006/relationships/hyperlink" Target="#'BDD cr&#233;a aff'!A1"/><Relationship Id="rId11" Type="http://schemas.openxmlformats.org/officeDocument/2006/relationships/hyperlink" Target="#'Cr&#233;ation Facture'!A1"/><Relationship Id="rId5" Type="http://schemas.openxmlformats.org/officeDocument/2006/relationships/hyperlink" Target="#'Suivi affaire'!A1"/><Relationship Id="rId15" Type="http://schemas.openxmlformats.org/officeDocument/2006/relationships/image" Target="../media/image7.png"/><Relationship Id="rId10" Type="http://schemas.openxmlformats.org/officeDocument/2006/relationships/hyperlink" Target="#'BDD devis D&#233;tail'!A1"/><Relationship Id="rId4" Type="http://schemas.openxmlformats.org/officeDocument/2006/relationships/hyperlink" Target="#'Cr&#233;ation Aff'!A1"/><Relationship Id="rId9" Type="http://schemas.openxmlformats.org/officeDocument/2006/relationships/hyperlink" Target="#'BDD en-t&#234;te'!A1"/><Relationship Id="rId14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Suivi affaire'!A1"/><Relationship Id="rId2" Type="http://schemas.openxmlformats.org/officeDocument/2006/relationships/hyperlink" Target="#'Cr&#233;ation Aff'!A1"/><Relationship Id="rId1" Type="http://schemas.openxmlformats.org/officeDocument/2006/relationships/hyperlink" Target="#'client-prosp'!A1"/><Relationship Id="rId6" Type="http://schemas.openxmlformats.org/officeDocument/2006/relationships/hyperlink" Target="#'Cr&#233;ation Facture'!A1"/><Relationship Id="rId5" Type="http://schemas.openxmlformats.org/officeDocument/2006/relationships/hyperlink" Target="#'Modif Devis'!A1"/><Relationship Id="rId4" Type="http://schemas.openxmlformats.org/officeDocument/2006/relationships/hyperlink" Target="#'Cr&#233;ation Devi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Suivi affaire'!A1"/><Relationship Id="rId2" Type="http://schemas.openxmlformats.org/officeDocument/2006/relationships/hyperlink" Target="#'Cr&#233;ation Aff'!A1"/><Relationship Id="rId1" Type="http://schemas.openxmlformats.org/officeDocument/2006/relationships/hyperlink" Target="#'client-prosp'!A1"/><Relationship Id="rId6" Type="http://schemas.openxmlformats.org/officeDocument/2006/relationships/hyperlink" Target="#'Cr&#233;ation Facture'!A1"/><Relationship Id="rId5" Type="http://schemas.openxmlformats.org/officeDocument/2006/relationships/hyperlink" Target="#'Modif Devis'!A1"/><Relationship Id="rId4" Type="http://schemas.openxmlformats.org/officeDocument/2006/relationships/hyperlink" Target="#'Cr&#233;ation Devi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11</xdr:row>
      <xdr:rowOff>114300</xdr:rowOff>
    </xdr:from>
    <xdr:to>
      <xdr:col>1</xdr:col>
      <xdr:colOff>400049</xdr:colOff>
      <xdr:row>15</xdr:row>
      <xdr:rowOff>123824</xdr:rowOff>
    </xdr:to>
    <xdr:pic macro="[0]!ModDevOK"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2219325"/>
          <a:ext cx="800099" cy="80009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390525</xdr:colOff>
      <xdr:row>6</xdr:row>
      <xdr:rowOff>148514</xdr:rowOff>
    </xdr:from>
    <xdr:to>
      <xdr:col>1</xdr:col>
      <xdr:colOff>484016</xdr:colOff>
      <xdr:row>10</xdr:row>
      <xdr:rowOff>123825</xdr:rowOff>
    </xdr:to>
    <xdr:pic macro="[0]!ImpModDev">
      <xdr:nvPicPr>
        <xdr:cNvPr id="4" name="Image 3" descr="Anonymous_Print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0525" y="1301039"/>
          <a:ext cx="884066" cy="737311"/>
        </a:xfrm>
        <a:prstGeom prst="rect">
          <a:avLst/>
        </a:prstGeom>
      </xdr:spPr>
    </xdr:pic>
    <xdr:clientData/>
  </xdr:twoCellAnchor>
  <xdr:twoCellAnchor editAs="oneCell">
    <xdr:from>
      <xdr:col>0</xdr:col>
      <xdr:colOff>511257</xdr:colOff>
      <xdr:row>2</xdr:row>
      <xdr:rowOff>159985</xdr:rowOff>
    </xdr:from>
    <xdr:to>
      <xdr:col>1</xdr:col>
      <xdr:colOff>504825</xdr:colOff>
      <xdr:row>5</xdr:row>
      <xdr:rowOff>112360</xdr:rowOff>
    </xdr:to>
    <xdr:pic macro="[0]!ColM">
      <xdr:nvPicPr>
        <xdr:cNvPr id="3074" name="Picture 2" descr="C:\Users\roxane\AppData\Local\Microsoft\Windows\INetCache\IE\YF4M3FVH\Cyrillic-M[1]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11257" y="540985"/>
          <a:ext cx="784143" cy="53340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9525</xdr:colOff>
      <xdr:row>1</xdr:row>
      <xdr:rowOff>19050</xdr:rowOff>
    </xdr:from>
    <xdr:to>
      <xdr:col>14</xdr:col>
      <xdr:colOff>219075</xdr:colOff>
      <xdr:row>2</xdr:row>
      <xdr:rowOff>114300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8982075" y="209550"/>
          <a:ext cx="1752600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Fichier client </a:t>
          </a:r>
        </a:p>
      </xdr:txBody>
    </xdr:sp>
    <xdr:clientData/>
  </xdr:twoCellAnchor>
  <xdr:twoCellAnchor>
    <xdr:from>
      <xdr:col>11</xdr:col>
      <xdr:colOff>628650</xdr:colOff>
      <xdr:row>3</xdr:row>
      <xdr:rowOff>0</xdr:rowOff>
    </xdr:from>
    <xdr:to>
      <xdr:col>14</xdr:col>
      <xdr:colOff>180975</xdr:colOff>
      <xdr:row>4</xdr:row>
      <xdr:rowOff>85725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8963025" y="571500"/>
          <a:ext cx="1733550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11</xdr:col>
      <xdr:colOff>628650</xdr:colOff>
      <xdr:row>4</xdr:row>
      <xdr:rowOff>152400</xdr:rowOff>
    </xdr:from>
    <xdr:to>
      <xdr:col>14</xdr:col>
      <xdr:colOff>190500</xdr:colOff>
      <xdr:row>6</xdr:row>
      <xdr:rowOff>57150</xdr:rowOff>
    </xdr:to>
    <xdr:sp macro="" textlink="">
      <xdr:nvSpPr>
        <xdr:cNvPr id="8" name="Rectangle à coins arrondis 7">
          <a:hlinkClick xmlns:r="http://schemas.openxmlformats.org/officeDocument/2006/relationships" r:id="rId6"/>
        </xdr:cNvPr>
        <xdr:cNvSpPr/>
      </xdr:nvSpPr>
      <xdr:spPr>
        <a:xfrm>
          <a:off x="8963025" y="923925"/>
          <a:ext cx="174307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Suivi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628650</xdr:colOff>
      <xdr:row>6</xdr:row>
      <xdr:rowOff>133350</xdr:rowOff>
    </xdr:from>
    <xdr:to>
      <xdr:col>14</xdr:col>
      <xdr:colOff>219075</xdr:colOff>
      <xdr:row>8</xdr:row>
      <xdr:rowOff>38100</xdr:rowOff>
    </xdr:to>
    <xdr:sp macro="" textlink="">
      <xdr:nvSpPr>
        <xdr:cNvPr id="9" name="Rectangle à coins arrondis 8">
          <a:hlinkClick xmlns:r="http://schemas.openxmlformats.org/officeDocument/2006/relationships" r:id="rId7"/>
        </xdr:cNvPr>
        <xdr:cNvSpPr/>
      </xdr:nvSpPr>
      <xdr:spPr>
        <a:xfrm>
          <a:off x="8963025" y="1285875"/>
          <a:ext cx="1771650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628650</xdr:colOff>
      <xdr:row>8</xdr:row>
      <xdr:rowOff>114300</xdr:rowOff>
    </xdr:from>
    <xdr:to>
      <xdr:col>14</xdr:col>
      <xdr:colOff>209550</xdr:colOff>
      <xdr:row>10</xdr:row>
      <xdr:rowOff>19050</xdr:rowOff>
    </xdr:to>
    <xdr:sp macro="" textlink="">
      <xdr:nvSpPr>
        <xdr:cNvPr id="10" name="Rectangle à coins arrondis 9">
          <a:hlinkClick xmlns:r="http://schemas.openxmlformats.org/officeDocument/2006/relationships" r:id="rId8"/>
        </xdr:cNvPr>
        <xdr:cNvSpPr/>
      </xdr:nvSpPr>
      <xdr:spPr>
        <a:xfrm>
          <a:off x="8963025" y="1647825"/>
          <a:ext cx="176212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Devis 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11</xdr:col>
      <xdr:colOff>628650</xdr:colOff>
      <xdr:row>10</xdr:row>
      <xdr:rowOff>95250</xdr:rowOff>
    </xdr:from>
    <xdr:to>
      <xdr:col>14</xdr:col>
      <xdr:colOff>209550</xdr:colOff>
      <xdr:row>12</xdr:row>
      <xdr:rowOff>0</xdr:rowOff>
    </xdr:to>
    <xdr:sp macro="" textlink="">
      <xdr:nvSpPr>
        <xdr:cNvPr id="11" name="Rectangle à coins arrondis 10">
          <a:hlinkClick xmlns:r="http://schemas.openxmlformats.org/officeDocument/2006/relationships" r:id="rId9"/>
        </xdr:cNvPr>
        <xdr:cNvSpPr/>
      </xdr:nvSpPr>
      <xdr:spPr>
        <a:xfrm>
          <a:off x="8963025" y="2009775"/>
          <a:ext cx="176212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Modificatio</a:t>
          </a:r>
          <a:r>
            <a:rPr lang="fr-FR" sz="1400" b="1" baseline="0">
              <a:solidFill>
                <a:sysClr val="windowText" lastClr="000000"/>
              </a:solidFill>
            </a:rPr>
            <a:t>n devis 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619125</xdr:colOff>
      <xdr:row>12</xdr:row>
      <xdr:rowOff>85725</xdr:rowOff>
    </xdr:from>
    <xdr:to>
      <xdr:col>14</xdr:col>
      <xdr:colOff>180975</xdr:colOff>
      <xdr:row>13</xdr:row>
      <xdr:rowOff>180975</xdr:rowOff>
    </xdr:to>
    <xdr:sp macro="" textlink="">
      <xdr:nvSpPr>
        <xdr:cNvPr id="12" name="Rectangle à coins arrondis 11">
          <a:hlinkClick xmlns:r="http://schemas.openxmlformats.org/officeDocument/2006/relationships" r:id="rId10"/>
        </xdr:cNvPr>
        <xdr:cNvSpPr/>
      </xdr:nvSpPr>
      <xdr:spPr>
        <a:xfrm>
          <a:off x="8953500" y="2381250"/>
          <a:ext cx="1743075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devis en-tête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11</xdr:col>
      <xdr:colOff>628650</xdr:colOff>
      <xdr:row>14</xdr:row>
      <xdr:rowOff>47625</xdr:rowOff>
    </xdr:from>
    <xdr:to>
      <xdr:col>14</xdr:col>
      <xdr:colOff>190500</xdr:colOff>
      <xdr:row>15</xdr:row>
      <xdr:rowOff>142875</xdr:rowOff>
    </xdr:to>
    <xdr:sp macro="" textlink="">
      <xdr:nvSpPr>
        <xdr:cNvPr id="13" name="Rectangle à coins arrondis 12">
          <a:hlinkClick xmlns:r="http://schemas.openxmlformats.org/officeDocument/2006/relationships" r:id="rId11"/>
        </xdr:cNvPr>
        <xdr:cNvSpPr/>
      </xdr:nvSpPr>
      <xdr:spPr>
        <a:xfrm>
          <a:off x="9401175" y="2752725"/>
          <a:ext cx="17430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devis détail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12</xdr:col>
      <xdr:colOff>9525</xdr:colOff>
      <xdr:row>16</xdr:row>
      <xdr:rowOff>9525</xdr:rowOff>
    </xdr:from>
    <xdr:to>
      <xdr:col>14</xdr:col>
      <xdr:colOff>209550</xdr:colOff>
      <xdr:row>17</xdr:row>
      <xdr:rowOff>104775</xdr:rowOff>
    </xdr:to>
    <xdr:sp macro="" textlink="">
      <xdr:nvSpPr>
        <xdr:cNvPr id="14" name="Rectangle à coins arrondis 13">
          <a:hlinkClick xmlns:r="http://schemas.openxmlformats.org/officeDocument/2006/relationships" r:id="rId12"/>
        </xdr:cNvPr>
        <xdr:cNvSpPr/>
      </xdr:nvSpPr>
      <xdr:spPr>
        <a:xfrm>
          <a:off x="9420225" y="3095625"/>
          <a:ext cx="174307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Facture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9525</xdr:colOff>
      <xdr:row>18</xdr:row>
      <xdr:rowOff>19050</xdr:rowOff>
    </xdr:from>
    <xdr:to>
      <xdr:col>14</xdr:col>
      <xdr:colOff>209550</xdr:colOff>
      <xdr:row>19</xdr:row>
      <xdr:rowOff>114300</xdr:rowOff>
    </xdr:to>
    <xdr:sp macro="" textlink="">
      <xdr:nvSpPr>
        <xdr:cNvPr id="15" name="Rectangle à coins arrondis 14">
          <a:hlinkClick xmlns:r="http://schemas.openxmlformats.org/officeDocument/2006/relationships" r:id="rId13"/>
        </xdr:cNvPr>
        <xdr:cNvSpPr/>
      </xdr:nvSpPr>
      <xdr:spPr>
        <a:xfrm>
          <a:off x="9420225" y="3486150"/>
          <a:ext cx="1743075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facture en-tête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20</xdr:row>
      <xdr:rowOff>9525</xdr:rowOff>
    </xdr:from>
    <xdr:to>
      <xdr:col>14</xdr:col>
      <xdr:colOff>190500</xdr:colOff>
      <xdr:row>21</xdr:row>
      <xdr:rowOff>104775</xdr:rowOff>
    </xdr:to>
    <xdr:sp macro="" textlink="">
      <xdr:nvSpPr>
        <xdr:cNvPr id="16" name="Rectangle à coins arrondis 15">
          <a:hlinkClick xmlns:r="http://schemas.openxmlformats.org/officeDocument/2006/relationships" r:id="rId14"/>
        </xdr:cNvPr>
        <xdr:cNvSpPr/>
      </xdr:nvSpPr>
      <xdr:spPr>
        <a:xfrm>
          <a:off x="9410700" y="3857625"/>
          <a:ext cx="1733550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facture détail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0</xdr:row>
      <xdr:rowOff>66675</xdr:rowOff>
    </xdr:from>
    <xdr:to>
      <xdr:col>13</xdr:col>
      <xdr:colOff>590550</xdr:colOff>
      <xdr:row>0</xdr:row>
      <xdr:rowOff>352425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0915650" y="66675"/>
          <a:ext cx="1266825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Fichier client </a:t>
          </a:r>
        </a:p>
      </xdr:txBody>
    </xdr:sp>
    <xdr:clientData/>
  </xdr:twoCellAnchor>
  <xdr:twoCellAnchor>
    <xdr:from>
      <xdr:col>13</xdr:col>
      <xdr:colOff>638175</xdr:colOff>
      <xdr:row>0</xdr:row>
      <xdr:rowOff>76200</xdr:rowOff>
    </xdr:from>
    <xdr:to>
      <xdr:col>15</xdr:col>
      <xdr:colOff>514350</xdr:colOff>
      <xdr:row>0</xdr:row>
      <xdr:rowOff>361950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2230100" y="76200"/>
          <a:ext cx="14001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15</xdr:col>
      <xdr:colOff>571501</xdr:colOff>
      <xdr:row>0</xdr:row>
      <xdr:rowOff>76200</xdr:rowOff>
    </xdr:from>
    <xdr:to>
      <xdr:col>17</xdr:col>
      <xdr:colOff>266700</xdr:colOff>
      <xdr:row>0</xdr:row>
      <xdr:rowOff>361950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13687426" y="76200"/>
          <a:ext cx="1219199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Suivi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314326</xdr:colOff>
      <xdr:row>0</xdr:row>
      <xdr:rowOff>76200</xdr:rowOff>
    </xdr:from>
    <xdr:to>
      <xdr:col>19</xdr:col>
      <xdr:colOff>104775</xdr:colOff>
      <xdr:row>0</xdr:row>
      <xdr:rowOff>361950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14954251" y="76200"/>
          <a:ext cx="1314449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Devis 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19</xdr:col>
      <xdr:colOff>171451</xdr:colOff>
      <xdr:row>0</xdr:row>
      <xdr:rowOff>85725</xdr:rowOff>
    </xdr:from>
    <xdr:to>
      <xdr:col>21</xdr:col>
      <xdr:colOff>295275</xdr:colOff>
      <xdr:row>0</xdr:row>
      <xdr:rowOff>371475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16335376" y="85725"/>
          <a:ext cx="1647824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Modificatio</a:t>
          </a:r>
          <a:r>
            <a:rPr lang="fr-FR" sz="1400" b="1" baseline="0">
              <a:solidFill>
                <a:sysClr val="windowText" lastClr="000000"/>
              </a:solidFill>
            </a:rPr>
            <a:t>n devis 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361950</xdr:colOff>
      <xdr:row>0</xdr:row>
      <xdr:rowOff>95250</xdr:rowOff>
    </xdr:from>
    <xdr:to>
      <xdr:col>23</xdr:col>
      <xdr:colOff>314325</xdr:colOff>
      <xdr:row>1</xdr:row>
      <xdr:rowOff>0</xdr:rowOff>
    </xdr:to>
    <xdr:sp macro="" textlink="">
      <xdr:nvSpPr>
        <xdr:cNvPr id="10" name="Rectangle à coins arrondis 9">
          <a:hlinkClick xmlns:r="http://schemas.openxmlformats.org/officeDocument/2006/relationships" r:id="rId6"/>
        </xdr:cNvPr>
        <xdr:cNvSpPr/>
      </xdr:nvSpPr>
      <xdr:spPr>
        <a:xfrm>
          <a:off x="18049875" y="95250"/>
          <a:ext cx="14763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Facture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0</xdr:row>
      <xdr:rowOff>38100</xdr:rowOff>
    </xdr:from>
    <xdr:to>
      <xdr:col>13</xdr:col>
      <xdr:colOff>609600</xdr:colOff>
      <xdr:row>0</xdr:row>
      <xdr:rowOff>323850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1706225" y="38100"/>
          <a:ext cx="1266825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Fichier client </a:t>
          </a:r>
        </a:p>
      </xdr:txBody>
    </xdr:sp>
    <xdr:clientData/>
  </xdr:twoCellAnchor>
  <xdr:twoCellAnchor>
    <xdr:from>
      <xdr:col>13</xdr:col>
      <xdr:colOff>647700</xdr:colOff>
      <xdr:row>0</xdr:row>
      <xdr:rowOff>38100</xdr:rowOff>
    </xdr:from>
    <xdr:to>
      <xdr:col>15</xdr:col>
      <xdr:colOff>523875</xdr:colOff>
      <xdr:row>0</xdr:row>
      <xdr:rowOff>323850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3011150" y="38100"/>
          <a:ext cx="14001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15</xdr:col>
      <xdr:colOff>571500</xdr:colOff>
      <xdr:row>0</xdr:row>
      <xdr:rowOff>38100</xdr:rowOff>
    </xdr:from>
    <xdr:to>
      <xdr:col>17</xdr:col>
      <xdr:colOff>266699</xdr:colOff>
      <xdr:row>0</xdr:row>
      <xdr:rowOff>323850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14458950" y="38100"/>
          <a:ext cx="1219199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Suivi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323850</xdr:colOff>
      <xdr:row>0</xdr:row>
      <xdr:rowOff>38100</xdr:rowOff>
    </xdr:from>
    <xdr:to>
      <xdr:col>19</xdr:col>
      <xdr:colOff>114299</xdr:colOff>
      <xdr:row>0</xdr:row>
      <xdr:rowOff>323850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15735300" y="38100"/>
          <a:ext cx="1314449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Devis 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19</xdr:col>
      <xdr:colOff>161925</xdr:colOff>
      <xdr:row>0</xdr:row>
      <xdr:rowOff>38100</xdr:rowOff>
    </xdr:from>
    <xdr:to>
      <xdr:col>21</xdr:col>
      <xdr:colOff>285749</xdr:colOff>
      <xdr:row>0</xdr:row>
      <xdr:rowOff>323850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17097375" y="38100"/>
          <a:ext cx="1647824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Modificatio</a:t>
          </a:r>
          <a:r>
            <a:rPr lang="fr-FR" sz="1400" b="1" baseline="0">
              <a:solidFill>
                <a:sysClr val="windowText" lastClr="000000"/>
              </a:solidFill>
            </a:rPr>
            <a:t>n devis 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342900</xdr:colOff>
      <xdr:row>0</xdr:row>
      <xdr:rowOff>28575</xdr:rowOff>
    </xdr:from>
    <xdr:to>
      <xdr:col>23</xdr:col>
      <xdr:colOff>295275</xdr:colOff>
      <xdr:row>0</xdr:row>
      <xdr:rowOff>314325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18802350" y="28575"/>
          <a:ext cx="14763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Facture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556778</xdr:colOff>
      <xdr:row>4</xdr:row>
      <xdr:rowOff>25975</xdr:rowOff>
    </xdr:from>
    <xdr:to>
      <xdr:col>1</xdr:col>
      <xdr:colOff>461528</xdr:colOff>
      <xdr:row>7</xdr:row>
      <xdr:rowOff>150666</xdr:rowOff>
    </xdr:to>
    <xdr:pic macro="[0]!EnregFacOK">
      <xdr:nvPicPr>
        <xdr:cNvPr id="2056" name="Picture 8" descr="C:\Users\roxane\AppData\Local\Microsoft\Windows\INetCache\IE\YF4M3FVH\lgi01a201403140200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778" y="797500"/>
          <a:ext cx="695325" cy="69619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523877</xdr:colOff>
      <xdr:row>8</xdr:row>
      <xdr:rowOff>167277</xdr:rowOff>
    </xdr:from>
    <xdr:to>
      <xdr:col>1</xdr:col>
      <xdr:colOff>525152</xdr:colOff>
      <xdr:row>12</xdr:row>
      <xdr:rowOff>65810</xdr:rowOff>
    </xdr:to>
    <xdr:pic macro="[0]!ImpFAC">
      <xdr:nvPicPr>
        <xdr:cNvPr id="4" name="Image 3" descr="Anonymous_Print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77" y="1700802"/>
          <a:ext cx="791850" cy="660533"/>
        </a:xfrm>
        <a:prstGeom prst="rect">
          <a:avLst/>
        </a:prstGeom>
      </xdr:spPr>
    </xdr:pic>
    <xdr:clientData/>
  </xdr:twoCellAnchor>
  <xdr:twoCellAnchor>
    <xdr:from>
      <xdr:col>13</xdr:col>
      <xdr:colOff>12122</xdr:colOff>
      <xdr:row>1</xdr:row>
      <xdr:rowOff>151535</xdr:rowOff>
    </xdr:from>
    <xdr:to>
      <xdr:col>15</xdr:col>
      <xdr:colOff>240722</xdr:colOff>
      <xdr:row>3</xdr:row>
      <xdr:rowOff>56285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9946697" y="342035"/>
          <a:ext cx="1752600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Fichier client </a:t>
          </a:r>
        </a:p>
      </xdr:txBody>
    </xdr:sp>
    <xdr:clientData/>
  </xdr:twoCellAnchor>
  <xdr:twoCellAnchor>
    <xdr:from>
      <xdr:col>12</xdr:col>
      <xdr:colOff>776721</xdr:colOff>
      <xdr:row>3</xdr:row>
      <xdr:rowOff>122959</xdr:rowOff>
    </xdr:from>
    <xdr:to>
      <xdr:col>15</xdr:col>
      <xdr:colOff>205221</xdr:colOff>
      <xdr:row>5</xdr:row>
      <xdr:rowOff>18184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9930246" y="694459"/>
          <a:ext cx="1733550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12</xdr:col>
      <xdr:colOff>774123</xdr:colOff>
      <xdr:row>5</xdr:row>
      <xdr:rowOff>106507</xdr:rowOff>
    </xdr:from>
    <xdr:to>
      <xdr:col>15</xdr:col>
      <xdr:colOff>212148</xdr:colOff>
      <xdr:row>7</xdr:row>
      <xdr:rowOff>11257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9927648" y="1068532"/>
          <a:ext cx="174307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Suivi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10391</xdr:colOff>
      <xdr:row>7</xdr:row>
      <xdr:rowOff>79664</xdr:rowOff>
    </xdr:from>
    <xdr:to>
      <xdr:col>15</xdr:col>
      <xdr:colOff>258041</xdr:colOff>
      <xdr:row>8</xdr:row>
      <xdr:rowOff>174914</xdr:rowOff>
    </xdr:to>
    <xdr:sp macro="" textlink="">
      <xdr:nvSpPr>
        <xdr:cNvPr id="8" name="Rectangle à coins arrondis 7">
          <a:hlinkClick xmlns:r="http://schemas.openxmlformats.org/officeDocument/2006/relationships" r:id="rId6"/>
        </xdr:cNvPr>
        <xdr:cNvSpPr/>
      </xdr:nvSpPr>
      <xdr:spPr>
        <a:xfrm>
          <a:off x="9944966" y="1422689"/>
          <a:ext cx="1771650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10391</xdr:colOff>
      <xdr:row>9</xdr:row>
      <xdr:rowOff>62345</xdr:rowOff>
    </xdr:from>
    <xdr:to>
      <xdr:col>15</xdr:col>
      <xdr:colOff>248516</xdr:colOff>
      <xdr:row>10</xdr:row>
      <xdr:rowOff>157595</xdr:rowOff>
    </xdr:to>
    <xdr:sp macro="" textlink="">
      <xdr:nvSpPr>
        <xdr:cNvPr id="9" name="Rectangle à coins arrondis 8">
          <a:hlinkClick xmlns:r="http://schemas.openxmlformats.org/officeDocument/2006/relationships" r:id="rId7"/>
        </xdr:cNvPr>
        <xdr:cNvSpPr/>
      </xdr:nvSpPr>
      <xdr:spPr>
        <a:xfrm>
          <a:off x="9944966" y="1786370"/>
          <a:ext cx="176212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Devis 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12</xdr:col>
      <xdr:colOff>780183</xdr:colOff>
      <xdr:row>11</xdr:row>
      <xdr:rowOff>36368</xdr:rowOff>
    </xdr:from>
    <xdr:to>
      <xdr:col>15</xdr:col>
      <xdr:colOff>237258</xdr:colOff>
      <xdr:row>12</xdr:row>
      <xdr:rowOff>131618</xdr:rowOff>
    </xdr:to>
    <xdr:sp macro="" textlink="">
      <xdr:nvSpPr>
        <xdr:cNvPr id="10" name="Rectangle à coins arrondis 9">
          <a:hlinkClick xmlns:r="http://schemas.openxmlformats.org/officeDocument/2006/relationships" r:id="rId8"/>
        </xdr:cNvPr>
        <xdr:cNvSpPr/>
      </xdr:nvSpPr>
      <xdr:spPr>
        <a:xfrm>
          <a:off x="9933708" y="2141393"/>
          <a:ext cx="176212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Modificatio</a:t>
          </a:r>
          <a:r>
            <a:rPr lang="fr-FR" sz="1400" b="1" baseline="0">
              <a:solidFill>
                <a:sysClr val="windowText" lastClr="000000"/>
              </a:solidFill>
            </a:rPr>
            <a:t>n devis 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0</xdr:colOff>
      <xdr:row>13</xdr:row>
      <xdr:rowOff>18184</xdr:rowOff>
    </xdr:from>
    <xdr:to>
      <xdr:col>15</xdr:col>
      <xdr:colOff>219075</xdr:colOff>
      <xdr:row>14</xdr:row>
      <xdr:rowOff>113434</xdr:rowOff>
    </xdr:to>
    <xdr:sp macro="" textlink="">
      <xdr:nvSpPr>
        <xdr:cNvPr id="11" name="Rectangle à coins arrondis 10">
          <a:hlinkClick xmlns:r="http://schemas.openxmlformats.org/officeDocument/2006/relationships" r:id="rId9"/>
        </xdr:cNvPr>
        <xdr:cNvSpPr/>
      </xdr:nvSpPr>
      <xdr:spPr>
        <a:xfrm>
          <a:off x="9934575" y="2504209"/>
          <a:ext cx="1743075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devis en-tête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12</xdr:col>
      <xdr:colOff>772391</xdr:colOff>
      <xdr:row>15</xdr:row>
      <xdr:rowOff>0</xdr:rowOff>
    </xdr:from>
    <xdr:to>
      <xdr:col>15</xdr:col>
      <xdr:colOff>210416</xdr:colOff>
      <xdr:row>16</xdr:row>
      <xdr:rowOff>95250</xdr:rowOff>
    </xdr:to>
    <xdr:sp macro="" textlink="">
      <xdr:nvSpPr>
        <xdr:cNvPr id="12" name="Rectangle à coins arrondis 11">
          <a:hlinkClick xmlns:r="http://schemas.openxmlformats.org/officeDocument/2006/relationships" r:id="rId10"/>
        </xdr:cNvPr>
        <xdr:cNvSpPr/>
      </xdr:nvSpPr>
      <xdr:spPr>
        <a:xfrm>
          <a:off x="9925916" y="2867025"/>
          <a:ext cx="17430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devis détail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12</xdr:col>
      <xdr:colOff>771525</xdr:colOff>
      <xdr:row>16</xdr:row>
      <xdr:rowOff>161059</xdr:rowOff>
    </xdr:from>
    <xdr:to>
      <xdr:col>15</xdr:col>
      <xdr:colOff>209550</xdr:colOff>
      <xdr:row>18</xdr:row>
      <xdr:rowOff>65809</xdr:rowOff>
    </xdr:to>
    <xdr:sp macro="" textlink="">
      <xdr:nvSpPr>
        <xdr:cNvPr id="13" name="Rectangle à coins arrondis 12">
          <a:hlinkClick xmlns:r="http://schemas.openxmlformats.org/officeDocument/2006/relationships" r:id="rId11"/>
        </xdr:cNvPr>
        <xdr:cNvSpPr/>
      </xdr:nvSpPr>
      <xdr:spPr>
        <a:xfrm>
          <a:off x="9925050" y="3218584"/>
          <a:ext cx="174307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Facture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761134</xdr:colOff>
      <xdr:row>18</xdr:row>
      <xdr:rowOff>142875</xdr:rowOff>
    </xdr:from>
    <xdr:to>
      <xdr:col>15</xdr:col>
      <xdr:colOff>199159</xdr:colOff>
      <xdr:row>20</xdr:row>
      <xdr:rowOff>47625</xdr:rowOff>
    </xdr:to>
    <xdr:sp macro="" textlink="">
      <xdr:nvSpPr>
        <xdr:cNvPr id="14" name="Rectangle à coins arrondis 13">
          <a:hlinkClick xmlns:r="http://schemas.openxmlformats.org/officeDocument/2006/relationships" r:id="rId12"/>
        </xdr:cNvPr>
        <xdr:cNvSpPr/>
      </xdr:nvSpPr>
      <xdr:spPr>
        <a:xfrm>
          <a:off x="9914659" y="3581400"/>
          <a:ext cx="1743075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facture en-tête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768061</xdr:colOff>
      <xdr:row>20</xdr:row>
      <xdr:rowOff>112568</xdr:rowOff>
    </xdr:from>
    <xdr:to>
      <xdr:col>15</xdr:col>
      <xdr:colOff>196561</xdr:colOff>
      <xdr:row>22</xdr:row>
      <xdr:rowOff>17318</xdr:rowOff>
    </xdr:to>
    <xdr:sp macro="" textlink="">
      <xdr:nvSpPr>
        <xdr:cNvPr id="15" name="Rectangle à coins arrondis 14">
          <a:hlinkClick xmlns:r="http://schemas.openxmlformats.org/officeDocument/2006/relationships" r:id="rId13"/>
        </xdr:cNvPr>
        <xdr:cNvSpPr/>
      </xdr:nvSpPr>
      <xdr:spPr>
        <a:xfrm>
          <a:off x="9921586" y="3932093"/>
          <a:ext cx="1733550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BDD</a:t>
          </a:r>
          <a:r>
            <a:rPr lang="fr-FR" sz="1400" b="1" baseline="0">
              <a:solidFill>
                <a:sysClr val="windowText" lastClr="000000"/>
              </a:solidFill>
            </a:rPr>
            <a:t> facture détail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 editAs="oneCell">
    <xdr:from>
      <xdr:col>0</xdr:col>
      <xdr:colOff>535741</xdr:colOff>
      <xdr:row>13</xdr:row>
      <xdr:rowOff>143742</xdr:rowOff>
    </xdr:from>
    <xdr:to>
      <xdr:col>1</xdr:col>
      <xdr:colOff>386306</xdr:colOff>
      <xdr:row>17</xdr:row>
      <xdr:rowOff>115167</xdr:rowOff>
    </xdr:to>
    <xdr:pic macro="[0]!Pdf">
      <xdr:nvPicPr>
        <xdr:cNvPr id="8207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35741" y="2629767"/>
          <a:ext cx="641140" cy="733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590550</xdr:colOff>
      <xdr:row>0</xdr:row>
      <xdr:rowOff>114300</xdr:rowOff>
    </xdr:from>
    <xdr:to>
      <xdr:col>1</xdr:col>
      <xdr:colOff>371475</xdr:colOff>
      <xdr:row>3</xdr:row>
      <xdr:rowOff>114300</xdr:rowOff>
    </xdr:to>
    <xdr:pic macro="[0]!Indicelignesupdevis">
      <xdr:nvPicPr>
        <xdr:cNvPr id="1030" name="Picture 6" descr="C:\Users\roxane\AppData\Local\Microsoft\Windows\INetCache\IE\STG832KY\view-refresh[1].pn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590550" y="114300"/>
          <a:ext cx="571500" cy="5715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206954</xdr:colOff>
      <xdr:row>0</xdr:row>
      <xdr:rowOff>85726</xdr:rowOff>
    </xdr:from>
    <xdr:to>
      <xdr:col>15</xdr:col>
      <xdr:colOff>619126</xdr:colOff>
      <xdr:row>1</xdr:row>
      <xdr:rowOff>47626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589454" y="85726"/>
          <a:ext cx="1174172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Fichier client </a:t>
          </a:r>
        </a:p>
      </xdr:txBody>
    </xdr:sp>
    <xdr:clientData/>
  </xdr:twoCellAnchor>
  <xdr:twoCellAnchor>
    <xdr:from>
      <xdr:col>15</xdr:col>
      <xdr:colOff>666750</xdr:colOff>
      <xdr:row>0</xdr:row>
      <xdr:rowOff>85725</xdr:rowOff>
    </xdr:from>
    <xdr:to>
      <xdr:col>17</xdr:col>
      <xdr:colOff>542925</xdr:colOff>
      <xdr:row>1</xdr:row>
      <xdr:rowOff>47625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3811250" y="85725"/>
          <a:ext cx="14001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17</xdr:col>
      <xdr:colOff>590550</xdr:colOff>
      <xdr:row>0</xdr:row>
      <xdr:rowOff>85725</xdr:rowOff>
    </xdr:from>
    <xdr:to>
      <xdr:col>19</xdr:col>
      <xdr:colOff>219075</xdr:colOff>
      <xdr:row>1</xdr:row>
      <xdr:rowOff>47625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15259050" y="85725"/>
          <a:ext cx="115252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Suivi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</xdr:col>
      <xdr:colOff>276226</xdr:colOff>
      <xdr:row>0</xdr:row>
      <xdr:rowOff>85725</xdr:rowOff>
    </xdr:from>
    <xdr:to>
      <xdr:col>21</xdr:col>
      <xdr:colOff>38100</xdr:colOff>
      <xdr:row>1</xdr:row>
      <xdr:rowOff>47625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16468726" y="85725"/>
          <a:ext cx="1285874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Devis 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21</xdr:col>
      <xdr:colOff>104775</xdr:colOff>
      <xdr:row>0</xdr:row>
      <xdr:rowOff>85725</xdr:rowOff>
    </xdr:from>
    <xdr:to>
      <xdr:col>23</xdr:col>
      <xdr:colOff>247650</xdr:colOff>
      <xdr:row>1</xdr:row>
      <xdr:rowOff>47625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17821275" y="85725"/>
          <a:ext cx="166687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Modificatio</a:t>
          </a:r>
          <a:r>
            <a:rPr lang="fr-FR" sz="1400" b="1" baseline="0">
              <a:solidFill>
                <a:sysClr val="windowText" lastClr="000000"/>
              </a:solidFill>
            </a:rPr>
            <a:t>n devis 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295275</xdr:colOff>
      <xdr:row>0</xdr:row>
      <xdr:rowOff>85725</xdr:rowOff>
    </xdr:from>
    <xdr:to>
      <xdr:col>25</xdr:col>
      <xdr:colOff>228600</xdr:colOff>
      <xdr:row>1</xdr:row>
      <xdr:rowOff>47625</xdr:rowOff>
    </xdr:to>
    <xdr:sp macro="" textlink="">
      <xdr:nvSpPr>
        <xdr:cNvPr id="10" name="Rectangle à coins arrondis 9">
          <a:hlinkClick xmlns:r="http://schemas.openxmlformats.org/officeDocument/2006/relationships" r:id="rId6"/>
        </xdr:cNvPr>
        <xdr:cNvSpPr/>
      </xdr:nvSpPr>
      <xdr:spPr>
        <a:xfrm>
          <a:off x="19535775" y="85725"/>
          <a:ext cx="145732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Facture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0</xdr:row>
      <xdr:rowOff>57150</xdr:rowOff>
    </xdr:from>
    <xdr:to>
      <xdr:col>12</xdr:col>
      <xdr:colOff>2597</xdr:colOff>
      <xdr:row>0</xdr:row>
      <xdr:rowOff>342900</xdr:rowOff>
    </xdr:to>
    <xdr:sp macro="" textlink="">
      <xdr:nvSpPr>
        <xdr:cNvPr id="13" name="Rectangle à coins arrondis 12">
          <a:hlinkClick xmlns:r="http://schemas.openxmlformats.org/officeDocument/2006/relationships" r:id="rId1"/>
        </xdr:cNvPr>
        <xdr:cNvSpPr/>
      </xdr:nvSpPr>
      <xdr:spPr>
        <a:xfrm>
          <a:off x="10306050" y="57150"/>
          <a:ext cx="1174172" cy="2857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Fichier client </a:t>
          </a:r>
        </a:p>
      </xdr:txBody>
    </xdr:sp>
    <xdr:clientData/>
  </xdr:twoCellAnchor>
  <xdr:twoCellAnchor>
    <xdr:from>
      <xdr:col>12</xdr:col>
      <xdr:colOff>47625</xdr:colOff>
      <xdr:row>0</xdr:row>
      <xdr:rowOff>57150</xdr:rowOff>
    </xdr:from>
    <xdr:to>
      <xdr:col>13</xdr:col>
      <xdr:colOff>685800</xdr:colOff>
      <xdr:row>0</xdr:row>
      <xdr:rowOff>342900</xdr:rowOff>
    </xdr:to>
    <xdr:sp macro="" textlink="">
      <xdr:nvSpPr>
        <xdr:cNvPr id="14" name="Rectangle à coins arrondis 13">
          <a:hlinkClick xmlns:r="http://schemas.openxmlformats.org/officeDocument/2006/relationships" r:id="rId2"/>
        </xdr:cNvPr>
        <xdr:cNvSpPr/>
      </xdr:nvSpPr>
      <xdr:spPr>
        <a:xfrm>
          <a:off x="11525250" y="57150"/>
          <a:ext cx="140017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13</xdr:col>
      <xdr:colOff>733425</xdr:colOff>
      <xdr:row>0</xdr:row>
      <xdr:rowOff>57150</xdr:rowOff>
    </xdr:from>
    <xdr:to>
      <xdr:col>15</xdr:col>
      <xdr:colOff>361950</xdr:colOff>
      <xdr:row>0</xdr:row>
      <xdr:rowOff>342900</xdr:rowOff>
    </xdr:to>
    <xdr:sp macro="" textlink="">
      <xdr:nvSpPr>
        <xdr:cNvPr id="15" name="Rectangle à coins arrondis 14">
          <a:hlinkClick xmlns:r="http://schemas.openxmlformats.org/officeDocument/2006/relationships" r:id="rId3"/>
        </xdr:cNvPr>
        <xdr:cNvSpPr/>
      </xdr:nvSpPr>
      <xdr:spPr>
        <a:xfrm>
          <a:off x="12973050" y="57150"/>
          <a:ext cx="115252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Suivi</a:t>
          </a:r>
          <a:r>
            <a:rPr lang="fr-FR" sz="1400" b="1" baseline="0">
              <a:solidFill>
                <a:sysClr val="windowText" lastClr="000000"/>
              </a:solidFill>
            </a:rPr>
            <a:t> Affaire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409575</xdr:colOff>
      <xdr:row>0</xdr:row>
      <xdr:rowOff>57150</xdr:rowOff>
    </xdr:from>
    <xdr:to>
      <xdr:col>17</xdr:col>
      <xdr:colOff>171449</xdr:colOff>
      <xdr:row>0</xdr:row>
      <xdr:rowOff>342900</xdr:rowOff>
    </xdr:to>
    <xdr:sp macro="" textlink="">
      <xdr:nvSpPr>
        <xdr:cNvPr id="16" name="Rectangle à coins arrondis 15">
          <a:hlinkClick xmlns:r="http://schemas.openxmlformats.org/officeDocument/2006/relationships" r:id="rId4"/>
        </xdr:cNvPr>
        <xdr:cNvSpPr/>
      </xdr:nvSpPr>
      <xdr:spPr>
        <a:xfrm>
          <a:off x="14173200" y="57150"/>
          <a:ext cx="1285874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Devis </a:t>
          </a:r>
          <a:r>
            <a:rPr lang="fr-FR" sz="14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17</xdr:col>
      <xdr:colOff>219075</xdr:colOff>
      <xdr:row>0</xdr:row>
      <xdr:rowOff>57150</xdr:rowOff>
    </xdr:from>
    <xdr:to>
      <xdr:col>19</xdr:col>
      <xdr:colOff>361950</xdr:colOff>
      <xdr:row>0</xdr:row>
      <xdr:rowOff>342900</xdr:rowOff>
    </xdr:to>
    <xdr:sp macro="" textlink="">
      <xdr:nvSpPr>
        <xdr:cNvPr id="17" name="Rectangle à coins arrondis 16">
          <a:hlinkClick xmlns:r="http://schemas.openxmlformats.org/officeDocument/2006/relationships" r:id="rId5"/>
        </xdr:cNvPr>
        <xdr:cNvSpPr/>
      </xdr:nvSpPr>
      <xdr:spPr>
        <a:xfrm>
          <a:off x="15506700" y="57150"/>
          <a:ext cx="1666875" cy="2857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Modificatio</a:t>
          </a:r>
          <a:r>
            <a:rPr lang="fr-FR" sz="1400" b="1" baseline="0">
              <a:solidFill>
                <a:sysClr val="windowText" lastClr="000000"/>
              </a:solidFill>
            </a:rPr>
            <a:t>n devis 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</xdr:col>
      <xdr:colOff>409575</xdr:colOff>
      <xdr:row>0</xdr:row>
      <xdr:rowOff>57150</xdr:rowOff>
    </xdr:from>
    <xdr:to>
      <xdr:col>21</xdr:col>
      <xdr:colOff>342900</xdr:colOff>
      <xdr:row>0</xdr:row>
      <xdr:rowOff>342900</xdr:rowOff>
    </xdr:to>
    <xdr:sp macro="" textlink="">
      <xdr:nvSpPr>
        <xdr:cNvPr id="18" name="Rectangle à coins arrondis 17">
          <a:hlinkClick xmlns:r="http://schemas.openxmlformats.org/officeDocument/2006/relationships" r:id="rId6"/>
        </xdr:cNvPr>
        <xdr:cNvSpPr/>
      </xdr:nvSpPr>
      <xdr:spPr>
        <a:xfrm>
          <a:off x="17221200" y="57150"/>
          <a:ext cx="1457325" cy="2857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Facture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A1:L5" totalsRowShown="0" headerRowDxfId="58" headerRowBorderDxfId="57" tableBorderDxfId="56" totalsRowBorderDxfId="55">
  <autoFilter ref="A1:L5"/>
  <tableColumns count="12">
    <tableColumn id="1" name="N° Devis" dataDxfId="54"/>
    <tableColumn id="2" name="N° Client" dataDxfId="53"/>
    <tableColumn id="10" name="Nom Affaire" dataDxfId="52"/>
    <tableColumn id="11" name="Société" dataDxfId="51"/>
    <tableColumn id="3" name="Nom" dataDxfId="50"/>
    <tableColumn id="4" name="Prénom" dataDxfId="49"/>
    <tableColumn id="5" name="Adresse" dataDxfId="48"/>
    <tableColumn id="12" name="Code Postal" dataDxfId="47"/>
    <tableColumn id="6" name="Ville" dataDxfId="46"/>
    <tableColumn id="7" name="Tel" dataDxfId="45"/>
    <tableColumn id="8" name="Mail" dataDxfId="44"/>
    <tableColumn id="9" name="Date Devis" dataDxfId="43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L9" totalsRowShown="0" headerRowDxfId="42" dataDxfId="41">
  <autoFilter ref="A1:L9"/>
  <tableColumns count="12">
    <tableColumn id="1" name="N°_Devis" dataDxfId="40"/>
    <tableColumn id="2" name="N°ligne" dataDxfId="39"/>
    <tableColumn id="3" name="dasDev" dataDxfId="38"/>
    <tableColumn id="4" name="Prestation" dataDxfId="37"/>
    <tableColumn id="5" name="Type de facturation" dataDxfId="36"/>
    <tableColumn id="6" name="Quantité" dataDxfId="35"/>
    <tableColumn id="7" name="Prix" dataDxfId="34"/>
    <tableColumn id="8" name="?" dataDxfId="33">
      <calculatedColumnFormula>ROW('BDD devis Détail'!$B2)</calculatedColumnFormula>
    </tableColumn>
    <tableColumn id="9" name="Corresp ligne" dataDxfId="32">
      <calculatedColumnFormula>MATCH(H2,ColLigMaJ,0)</calculatedColumnFormula>
    </tableColumn>
    <tableColumn id="10" name="M" dataDxfId="31"/>
    <tableColumn id="11" name="Fact" dataDxfId="30">
      <calculatedColumnFormula>MATCH(H2,Nolignedevisfact,0)</calculatedColumnFormula>
    </tableColumn>
    <tableColumn id="12" name="M2" dataDxfId="29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L8" totalsRowShown="0" headerRowDxfId="28" headerRowBorderDxfId="27" tableBorderDxfId="26" totalsRowBorderDxfId="25">
  <autoFilter ref="A1:L8"/>
  <tableColumns count="12">
    <tableColumn id="1" name="N° Devis" dataDxfId="24"/>
    <tableColumn id="13" name="N°client" dataDxfId="23"/>
    <tableColumn id="3" name="Société" dataDxfId="22"/>
    <tableColumn id="4" name="Nom" dataDxfId="21"/>
    <tableColumn id="7" name="Prenom" dataDxfId="20"/>
    <tableColumn id="9" name="Adresse" dataDxfId="19"/>
    <tableColumn id="10" name="Code Postal" dataDxfId="18"/>
    <tableColumn id="8" name="Ville" dataDxfId="17"/>
    <tableColumn id="11" name="Tel" dataDxfId="16"/>
    <tableColumn id="12" name="Mail" dataDxfId="15"/>
    <tableColumn id="5" name="N° Facture" dataDxfId="14"/>
    <tableColumn id="6" name="Date Facturation" dataDxfId="13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J13" totalsRowShown="0" headerRowDxfId="12" dataDxfId="11" tableBorderDxfId="10">
  <autoFilter ref="A1:J13">
    <filterColumn colId="9"/>
  </autoFilter>
  <tableColumns count="10">
    <tableColumn id="1" name="N°_Devis" dataDxfId="9"/>
    <tableColumn id="2" name="N°ligne" dataDxfId="8"/>
    <tableColumn id="3" name="dasDev" dataDxfId="7"/>
    <tableColumn id="4" name="Prestation" dataDxfId="6"/>
    <tableColumn id="5" name="Type de facturation" dataDxfId="5"/>
    <tableColumn id="6" name="Quantité" dataDxfId="4"/>
    <tableColumn id="7" name="Prix" dataDxfId="3"/>
    <tableColumn id="8" name="?" dataDxfId="2">
      <calculatedColumnFormula>ROW('BDD factDétail'!$B2)</calculatedColumnFormula>
    </tableColumn>
    <tableColumn id="9" name="Corresp ligne" dataDxfId="1">
      <calculatedColumnFormula>MATCH(H2,'Création Facture'!N°facEqu,0)</calculatedColumnFormula>
    </tableColumn>
    <tableColumn id="10" name="M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A2:N47"/>
  <sheetViews>
    <sheetView showGridLines="0" tabSelected="1" topLeftCell="A31" workbookViewId="0">
      <selection activeCell="E47" sqref="E47:J47"/>
    </sheetView>
  </sheetViews>
  <sheetFormatPr baseColWidth="10" defaultRowHeight="15"/>
  <cols>
    <col min="1" max="2" width="11.85546875" customWidth="1"/>
    <col min="3" max="3" width="1.28515625" customWidth="1"/>
    <col min="4" max="4" width="10" customWidth="1"/>
    <col min="5" max="5" width="29.28515625" customWidth="1"/>
    <col min="6" max="6" width="13.42578125" customWidth="1"/>
    <col min="7" max="7" width="11.42578125" customWidth="1"/>
    <col min="8" max="8" width="10.140625" customWidth="1"/>
    <col min="9" max="9" width="0.85546875" customWidth="1"/>
    <col min="10" max="10" width="21.5703125" customWidth="1"/>
    <col min="11" max="11" width="9.85546875" customWidth="1"/>
    <col min="12" max="12" width="9.5703125" bestFit="1" customWidth="1"/>
    <col min="13" max="13" width="11.7109375" customWidth="1"/>
  </cols>
  <sheetData>
    <row r="2" spans="5:10">
      <c r="E2" s="4"/>
      <c r="F2" s="4"/>
      <c r="G2" s="4"/>
      <c r="H2" s="4"/>
      <c r="J2" s="4"/>
    </row>
    <row r="3" spans="5:10">
      <c r="E3" s="4"/>
      <c r="F3" s="4"/>
      <c r="G3" s="4"/>
      <c r="H3" s="4"/>
      <c r="J3" s="4"/>
    </row>
    <row r="4" spans="5:10" ht="15.75">
      <c r="E4" s="18"/>
      <c r="F4" s="19"/>
      <c r="G4" s="4"/>
      <c r="H4" s="4"/>
      <c r="J4" s="4"/>
    </row>
    <row r="5" spans="5:10">
      <c r="E5" s="34"/>
      <c r="F5" s="20"/>
      <c r="G5" s="4"/>
      <c r="H5" s="4"/>
      <c r="J5" s="4"/>
    </row>
    <row r="6" spans="5:10">
      <c r="E6" s="34"/>
      <c r="F6" s="21"/>
      <c r="G6" s="4"/>
      <c r="H6" s="34" t="s">
        <v>13</v>
      </c>
      <c r="J6" s="61" t="str">
        <f>IF($F$10&lt;&gt;"",VLOOKUP(J8,'BDD en-tête'!A:L,12,FALSE),"")</f>
        <v/>
      </c>
    </row>
    <row r="7" spans="5:10">
      <c r="E7" s="34"/>
      <c r="F7" s="21"/>
      <c r="G7" s="4"/>
      <c r="H7" s="34"/>
      <c r="J7" s="4"/>
    </row>
    <row r="8" spans="5:10">
      <c r="E8" s="4"/>
      <c r="F8" s="4"/>
      <c r="G8" s="4"/>
      <c r="H8" s="34" t="s">
        <v>40</v>
      </c>
      <c r="J8" s="89"/>
    </row>
    <row r="9" spans="5:10">
      <c r="E9" s="4"/>
      <c r="F9" s="4"/>
      <c r="G9" s="4"/>
      <c r="H9" s="4"/>
      <c r="J9" s="4"/>
    </row>
    <row r="10" spans="5:10">
      <c r="E10" s="35" t="s">
        <v>12</v>
      </c>
      <c r="F10" s="5" t="str">
        <f>IF($J$8&lt;&gt;"",VLOOKUP(J8,'BDD en-tête'!A:L,2,FALSE),"")</f>
        <v/>
      </c>
      <c r="G10" s="4"/>
      <c r="H10" s="4"/>
      <c r="J10" s="4"/>
    </row>
    <row r="11" spans="5:10">
      <c r="E11" s="4"/>
      <c r="F11" s="4"/>
      <c r="G11" s="4"/>
      <c r="H11" s="4"/>
      <c r="J11" s="4"/>
    </row>
    <row r="12" spans="5:10">
      <c r="E12" s="26" t="s">
        <v>41</v>
      </c>
      <c r="F12" s="22"/>
      <c r="G12" s="22"/>
      <c r="H12" s="22"/>
      <c r="J12" s="23"/>
    </row>
    <row r="13" spans="5:10">
      <c r="E13" s="35" t="s">
        <v>14</v>
      </c>
      <c r="F13" s="102" t="str">
        <f>IF($F$10&lt;&gt;"",VLOOKUP(F10,#REF!,3,FALSE),"")</f>
        <v/>
      </c>
      <c r="G13" s="102"/>
      <c r="H13" s="35" t="s">
        <v>15</v>
      </c>
      <c r="J13" s="34" t="str">
        <f>IF($F$10&lt;&gt;"",VLOOKUP(F10,#REF!,8,FALSE),"")</f>
        <v/>
      </c>
    </row>
    <row r="14" spans="5:10" ht="17.25" customHeight="1">
      <c r="E14" s="35" t="s">
        <v>16</v>
      </c>
      <c r="F14" s="103" t="str">
        <f>IF($F$10&lt;&gt;"",VLOOKUP(F10,#REF!,6,FALSE),"")</f>
        <v/>
      </c>
      <c r="G14" s="103"/>
      <c r="H14" s="35" t="s">
        <v>9</v>
      </c>
      <c r="J14" s="104" t="str">
        <f>IF($F$10&lt;&gt;"",VLOOKUP(F10,#REF!,9,FALSE),"")</f>
        <v/>
      </c>
    </row>
    <row r="15" spans="5:10">
      <c r="E15" s="35" t="s">
        <v>17</v>
      </c>
      <c r="F15" s="103" t="str">
        <f>IF($F$10&lt;&gt;"",VLOOKUP(F10,#REF!,7,FALSE),"")</f>
        <v/>
      </c>
      <c r="G15" s="103"/>
      <c r="H15" s="34"/>
      <c r="J15" s="104"/>
    </row>
    <row r="16" spans="5:10">
      <c r="E16" s="35" t="s">
        <v>18</v>
      </c>
      <c r="F16" s="103" t="str">
        <f>IF($F$10&lt;&gt;"",VLOOKUP(F10,#REF!,10,FALSE),"")</f>
        <v/>
      </c>
      <c r="G16" s="103"/>
      <c r="H16" s="34"/>
      <c r="J16" s="34"/>
    </row>
    <row r="17" spans="1:14">
      <c r="E17" s="35" t="s">
        <v>19</v>
      </c>
      <c r="F17" s="103" t="str">
        <f>IF($F$10&lt;&gt;"",VLOOKUP(F10,#REF!,12,FALSE),"")</f>
        <v/>
      </c>
      <c r="G17" s="103"/>
      <c r="H17" s="34"/>
      <c r="J17" s="34"/>
    </row>
    <row r="18" spans="1:14">
      <c r="E18" s="35" t="s">
        <v>20</v>
      </c>
      <c r="F18" s="103" t="str">
        <f>IF($F$10&lt;&gt;"",VLOOKUP(F10,#REF!,11,FALSE),"")</f>
        <v/>
      </c>
      <c r="G18" s="103"/>
      <c r="H18" s="34"/>
      <c r="J18" s="34"/>
    </row>
    <row r="19" spans="1:14">
      <c r="B19" s="35"/>
      <c r="E19" s="26"/>
      <c r="F19" s="38"/>
      <c r="G19" s="38"/>
      <c r="H19" s="38"/>
      <c r="J19" s="39"/>
    </row>
    <row r="20" spans="1:14" ht="15" customHeight="1">
      <c r="A20" s="40" t="s">
        <v>32</v>
      </c>
      <c r="B20" s="40" t="s">
        <v>30</v>
      </c>
      <c r="D20" s="40" t="s">
        <v>6</v>
      </c>
      <c r="E20" s="44" t="s">
        <v>21</v>
      </c>
      <c r="F20" s="40" t="s">
        <v>33</v>
      </c>
      <c r="G20" s="40" t="s">
        <v>26</v>
      </c>
      <c r="H20" s="40" t="s">
        <v>34</v>
      </c>
      <c r="J20" s="40" t="s">
        <v>27</v>
      </c>
    </row>
    <row r="21" spans="1:14" ht="15" customHeight="1">
      <c r="A21" s="16"/>
      <c r="B21" s="24"/>
      <c r="D21" s="24"/>
      <c r="E21" s="32"/>
      <c r="F21" s="24"/>
      <c r="G21" s="24"/>
      <c r="H21" s="25"/>
      <c r="J21" s="41"/>
    </row>
    <row r="22" spans="1:14">
      <c r="A22" s="5">
        <f>$J$8</f>
        <v>0</v>
      </c>
      <c r="B22" s="1">
        <v>1</v>
      </c>
      <c r="D22" s="90" t="str">
        <f t="shared" ref="D22:D31" si="0">IF(ISNA(INDEX(MatDevDet,$L22,3)),"",INDEX(MatDevDet,$L22,3))</f>
        <v/>
      </c>
      <c r="E22" s="91" t="str">
        <f t="shared" ref="E22:E31" si="1">IF(ISNA(INDEX(MatDevDet,$L22,4)),"",INDEX(MatDevDet,$L22,4))</f>
        <v/>
      </c>
      <c r="F22" s="92" t="str">
        <f t="shared" ref="F22:F31" si="2">IF(ISNA(INDEX(MatDevDet,$L22,5)),"",INDEX(MatDevDet,$L22,5))</f>
        <v/>
      </c>
      <c r="G22" s="92" t="str">
        <f t="shared" ref="G22:G31" si="3">IF(ISNA(INDEX(MatDevDet,$L22,6)),"",INDEX(MatDevDet,$L22,6))</f>
        <v/>
      </c>
      <c r="H22" s="93" t="str">
        <f t="shared" ref="H22:H31" si="4">IF(ISNA(INDEX(MatDevDet,$L22,7)),"",INDEX(MatDevDet,$L22,7))</f>
        <v/>
      </c>
      <c r="J22" s="36" t="str">
        <f>IF(OR(G22="",H22=""),"",G22*H22)</f>
        <v/>
      </c>
      <c r="L22" t="e">
        <f t="array" ref="L22">MATCH(A22&amp;B22,N°_DevisDet&amp;N°ligne,0)</f>
        <v>#N/A</v>
      </c>
      <c r="N22" s="52"/>
    </row>
    <row r="23" spans="1:14" ht="26.25" customHeight="1">
      <c r="A23" s="5">
        <f t="shared" ref="A23:A31" si="5">$J$8</f>
        <v>0</v>
      </c>
      <c r="B23" s="1">
        <v>2</v>
      </c>
      <c r="D23" s="90" t="str">
        <f t="shared" si="0"/>
        <v/>
      </c>
      <c r="E23" s="91" t="str">
        <f t="shared" si="1"/>
        <v/>
      </c>
      <c r="F23" s="92" t="str">
        <f t="shared" si="2"/>
        <v/>
      </c>
      <c r="G23" s="92" t="str">
        <f t="shared" si="3"/>
        <v/>
      </c>
      <c r="H23" s="93" t="str">
        <f t="shared" si="4"/>
        <v/>
      </c>
      <c r="J23" s="36" t="str">
        <f t="shared" ref="J23:J31" si="6">IF(OR(G23="",H23=""),"",G23*H23)</f>
        <v/>
      </c>
      <c r="L23" t="e">
        <f t="array" ref="L23">MATCH(A23&amp;B23,N°_DevisDet&amp;N°ligne,0)</f>
        <v>#N/A</v>
      </c>
    </row>
    <row r="24" spans="1:14" ht="27" customHeight="1">
      <c r="A24" s="5">
        <f t="shared" si="5"/>
        <v>0</v>
      </c>
      <c r="B24" s="1">
        <v>3</v>
      </c>
      <c r="D24" s="90" t="str">
        <f t="shared" si="0"/>
        <v/>
      </c>
      <c r="E24" s="91" t="str">
        <f t="shared" si="1"/>
        <v/>
      </c>
      <c r="F24" s="92" t="str">
        <f t="shared" si="2"/>
        <v/>
      </c>
      <c r="G24" s="92" t="str">
        <f t="shared" si="3"/>
        <v/>
      </c>
      <c r="H24" s="93" t="str">
        <f t="shared" si="4"/>
        <v/>
      </c>
      <c r="J24" s="36" t="str">
        <f t="shared" si="6"/>
        <v/>
      </c>
      <c r="L24" t="e">
        <f t="array" ref="L24">MATCH(A24&amp;B24,N°_DevisDet&amp;N°ligne,0)</f>
        <v>#N/A</v>
      </c>
    </row>
    <row r="25" spans="1:14" ht="29.25" customHeight="1">
      <c r="A25" s="5">
        <f t="shared" si="5"/>
        <v>0</v>
      </c>
      <c r="B25" s="1">
        <v>4</v>
      </c>
      <c r="D25" s="90" t="str">
        <f t="shared" si="0"/>
        <v/>
      </c>
      <c r="E25" s="91" t="str">
        <f t="shared" si="1"/>
        <v/>
      </c>
      <c r="F25" s="92" t="str">
        <f t="shared" si="2"/>
        <v/>
      </c>
      <c r="G25" s="92" t="str">
        <f t="shared" si="3"/>
        <v/>
      </c>
      <c r="H25" s="93" t="str">
        <f t="shared" si="4"/>
        <v/>
      </c>
      <c r="J25" s="36" t="str">
        <f t="shared" si="6"/>
        <v/>
      </c>
      <c r="L25" t="e">
        <f t="array" ref="L25">MATCH(A25&amp;B25,N°_DevisDet&amp;N°ligne,0)</f>
        <v>#N/A</v>
      </c>
    </row>
    <row r="26" spans="1:14" ht="15" customHeight="1">
      <c r="A26" s="5">
        <f t="shared" si="5"/>
        <v>0</v>
      </c>
      <c r="B26" s="1">
        <v>5</v>
      </c>
      <c r="D26" s="90" t="str">
        <f t="shared" si="0"/>
        <v/>
      </c>
      <c r="E26" s="91" t="str">
        <f t="shared" si="1"/>
        <v/>
      </c>
      <c r="F26" s="92" t="str">
        <f t="shared" si="2"/>
        <v/>
      </c>
      <c r="G26" s="92" t="str">
        <f t="shared" si="3"/>
        <v/>
      </c>
      <c r="H26" s="93" t="str">
        <f t="shared" si="4"/>
        <v/>
      </c>
      <c r="J26" s="36" t="str">
        <f t="shared" si="6"/>
        <v/>
      </c>
      <c r="L26" t="e">
        <f t="array" ref="L26">MATCH(A26&amp;B26,N°_DevisDet&amp;N°ligne,0)</f>
        <v>#N/A</v>
      </c>
    </row>
    <row r="27" spans="1:14" ht="15" customHeight="1">
      <c r="A27" s="5">
        <f t="shared" si="5"/>
        <v>0</v>
      </c>
      <c r="B27" s="1">
        <v>6</v>
      </c>
      <c r="D27" s="90" t="str">
        <f t="shared" si="0"/>
        <v/>
      </c>
      <c r="E27" s="91" t="str">
        <f t="shared" si="1"/>
        <v/>
      </c>
      <c r="F27" s="92" t="str">
        <f t="shared" si="2"/>
        <v/>
      </c>
      <c r="G27" s="92" t="str">
        <f t="shared" si="3"/>
        <v/>
      </c>
      <c r="H27" s="93" t="str">
        <f t="shared" si="4"/>
        <v/>
      </c>
      <c r="J27" s="36" t="str">
        <f t="shared" si="6"/>
        <v/>
      </c>
      <c r="L27" t="e">
        <f t="array" ref="L27">MATCH(A27&amp;B27,N°_DevisDet&amp;N°ligne,0)</f>
        <v>#N/A</v>
      </c>
    </row>
    <row r="28" spans="1:14" ht="15" customHeight="1">
      <c r="A28" s="5">
        <f t="shared" si="5"/>
        <v>0</v>
      </c>
      <c r="B28" s="1">
        <v>7</v>
      </c>
      <c r="D28" s="90" t="str">
        <f t="shared" si="0"/>
        <v/>
      </c>
      <c r="E28" s="91" t="str">
        <f t="shared" si="1"/>
        <v/>
      </c>
      <c r="F28" s="92" t="str">
        <f t="shared" si="2"/>
        <v/>
      </c>
      <c r="G28" s="92" t="str">
        <f t="shared" si="3"/>
        <v/>
      </c>
      <c r="H28" s="93" t="str">
        <f t="shared" si="4"/>
        <v/>
      </c>
      <c r="J28" s="36" t="str">
        <f t="shared" si="6"/>
        <v/>
      </c>
      <c r="L28" t="e">
        <f t="array" ref="L28">MATCH(A28&amp;B28,N°_DevisDet&amp;N°ligne,0)</f>
        <v>#N/A</v>
      </c>
    </row>
    <row r="29" spans="1:14" ht="15" customHeight="1">
      <c r="A29" s="5">
        <f t="shared" si="5"/>
        <v>0</v>
      </c>
      <c r="B29" s="1">
        <v>8</v>
      </c>
      <c r="D29" s="90" t="str">
        <f t="shared" si="0"/>
        <v/>
      </c>
      <c r="E29" s="91" t="str">
        <f t="shared" si="1"/>
        <v/>
      </c>
      <c r="F29" s="92" t="str">
        <f t="shared" si="2"/>
        <v/>
      </c>
      <c r="G29" s="92" t="str">
        <f t="shared" si="3"/>
        <v/>
      </c>
      <c r="H29" s="93" t="str">
        <f t="shared" si="4"/>
        <v/>
      </c>
      <c r="J29" s="36" t="str">
        <f t="shared" si="6"/>
        <v/>
      </c>
      <c r="L29" t="e">
        <f t="array" ref="L29">MATCH(A29&amp;B29,N°_DevisDet&amp;N°ligne,0)</f>
        <v>#N/A</v>
      </c>
    </row>
    <row r="30" spans="1:14" ht="15" customHeight="1">
      <c r="A30" s="5">
        <f t="shared" si="5"/>
        <v>0</v>
      </c>
      <c r="B30" s="1">
        <v>9</v>
      </c>
      <c r="D30" s="90" t="str">
        <f t="shared" si="0"/>
        <v/>
      </c>
      <c r="E30" s="91" t="str">
        <f t="shared" si="1"/>
        <v/>
      </c>
      <c r="F30" s="92" t="str">
        <f t="shared" si="2"/>
        <v/>
      </c>
      <c r="G30" s="92" t="str">
        <f t="shared" si="3"/>
        <v/>
      </c>
      <c r="H30" s="93" t="str">
        <f t="shared" si="4"/>
        <v/>
      </c>
      <c r="J30" s="36" t="str">
        <f t="shared" si="6"/>
        <v/>
      </c>
      <c r="L30" t="e">
        <f t="array" ref="L30">MATCH(A30&amp;B30,N°_DevisDet&amp;N°ligne,0)</f>
        <v>#N/A</v>
      </c>
    </row>
    <row r="31" spans="1:14" ht="15" customHeight="1">
      <c r="A31" s="5">
        <f t="shared" si="5"/>
        <v>0</v>
      </c>
      <c r="B31" s="1">
        <v>10</v>
      </c>
      <c r="D31" s="90" t="str">
        <f t="shared" si="0"/>
        <v/>
      </c>
      <c r="E31" s="91" t="str">
        <f t="shared" si="1"/>
        <v/>
      </c>
      <c r="F31" s="92" t="str">
        <f t="shared" si="2"/>
        <v/>
      </c>
      <c r="G31" s="92" t="str">
        <f t="shared" si="3"/>
        <v/>
      </c>
      <c r="H31" s="93" t="str">
        <f t="shared" si="4"/>
        <v/>
      </c>
      <c r="J31" s="36" t="str">
        <f t="shared" si="6"/>
        <v/>
      </c>
      <c r="L31" t="e">
        <f t="array" ref="L31">MATCH(A31&amp;B31,N°_DevisDet&amp;N°ligne,0)</f>
        <v>#N/A</v>
      </c>
    </row>
    <row r="32" spans="1:14">
      <c r="E32" s="27"/>
      <c r="F32" s="28"/>
      <c r="G32" s="28"/>
      <c r="H32" s="28"/>
      <c r="J32" s="60"/>
    </row>
    <row r="33" spans="5:10">
      <c r="E33" s="99" t="s">
        <v>42</v>
      </c>
      <c r="F33" s="100"/>
      <c r="G33" s="100"/>
      <c r="H33" s="101"/>
      <c r="J33" s="36">
        <f>SUM(J22:J31)</f>
        <v>0</v>
      </c>
    </row>
    <row r="34" spans="5:10">
      <c r="E34" s="4"/>
      <c r="F34" s="15" t="s">
        <v>44</v>
      </c>
      <c r="G34" s="4"/>
      <c r="H34" s="4"/>
      <c r="J34" s="4"/>
    </row>
    <row r="35" spans="5:10">
      <c r="F35" s="29" t="s">
        <v>45</v>
      </c>
      <c r="G35" s="15"/>
      <c r="H35" s="15"/>
      <c r="J35" s="15"/>
    </row>
    <row r="36" spans="5:10">
      <c r="E36" s="33" t="s">
        <v>43</v>
      </c>
      <c r="F36" s="22"/>
      <c r="G36" s="22"/>
      <c r="H36" s="22"/>
      <c r="J36" s="23"/>
    </row>
    <row r="37" spans="5:10" ht="21">
      <c r="E37" s="35" t="s">
        <v>54</v>
      </c>
      <c r="F37" s="35" t="s">
        <v>55</v>
      </c>
      <c r="H37" s="35" t="s">
        <v>56</v>
      </c>
      <c r="J37" s="4"/>
    </row>
    <row r="38" spans="5:10">
      <c r="E38" s="33" t="s">
        <v>23</v>
      </c>
      <c r="F38" s="22"/>
      <c r="G38" s="22"/>
      <c r="H38" s="22"/>
      <c r="J38" s="23"/>
    </row>
    <row r="39" spans="5:10">
      <c r="E39" s="4"/>
      <c r="F39" s="35"/>
      <c r="G39" s="35" t="s">
        <v>22</v>
      </c>
      <c r="H39" s="35"/>
      <c r="J39" s="4"/>
    </row>
    <row r="40" spans="5:10">
      <c r="E40" s="4"/>
      <c r="F40" s="4"/>
      <c r="G40" s="4"/>
      <c r="H40" s="4"/>
      <c r="J40" s="2"/>
    </row>
    <row r="41" spans="5:10">
      <c r="E41" s="4"/>
      <c r="F41" s="4"/>
      <c r="G41" s="6"/>
      <c r="H41" s="7"/>
      <c r="J41" s="8"/>
    </row>
    <row r="42" spans="5:10">
      <c r="E42" s="4"/>
      <c r="F42" s="4"/>
      <c r="G42" s="9"/>
      <c r="H42" s="10"/>
      <c r="J42" s="11"/>
    </row>
    <row r="43" spans="5:10">
      <c r="E43" s="4"/>
      <c r="F43" s="4"/>
      <c r="G43" s="12"/>
      <c r="H43" s="13"/>
      <c r="J43" s="14"/>
    </row>
    <row r="44" spans="5:10">
      <c r="E44" s="4"/>
      <c r="F44" s="4"/>
      <c r="G44" s="4"/>
      <c r="H44" s="4"/>
      <c r="J44" s="4"/>
    </row>
    <row r="45" spans="5:10">
      <c r="E45" s="97"/>
      <c r="F45" s="97"/>
      <c r="G45" s="97"/>
      <c r="H45" s="97"/>
      <c r="I45" s="97"/>
      <c r="J45" s="97"/>
    </row>
    <row r="46" spans="5:10">
      <c r="E46" s="97"/>
      <c r="F46" s="97"/>
      <c r="G46" s="97"/>
      <c r="H46" s="97"/>
      <c r="I46" s="97"/>
      <c r="J46" s="97"/>
    </row>
    <row r="47" spans="5:10">
      <c r="E47" s="98"/>
      <c r="F47" s="98"/>
      <c r="G47" s="98"/>
      <c r="H47" s="98"/>
      <c r="I47" s="98"/>
      <c r="J47" s="98"/>
    </row>
  </sheetData>
  <sheetProtection sheet="1" objects="1" scenarios="1"/>
  <mergeCells count="11">
    <mergeCell ref="E33:H33"/>
    <mergeCell ref="E45:J45"/>
    <mergeCell ref="E46:J46"/>
    <mergeCell ref="E47:J47"/>
    <mergeCell ref="F13:G13"/>
    <mergeCell ref="F14:G14"/>
    <mergeCell ref="F15:G15"/>
    <mergeCell ref="F16:G16"/>
    <mergeCell ref="F17:G17"/>
    <mergeCell ref="F18:G18"/>
    <mergeCell ref="J14:J15"/>
  </mergeCells>
  <dataValidations count="5">
    <dataValidation type="list" allowBlank="1" showInputMessage="1" showErrorMessage="1" sqref="E21:E31">
      <formula1>INDIRECT(D21)</formula1>
    </dataValidation>
    <dataValidation type="list" allowBlank="1" showInputMessage="1" showErrorMessage="1" sqref="E19">
      <formula1>Nom_AffaireCréaAff</formula1>
    </dataValidation>
    <dataValidation type="list" allowBlank="1" showInputMessage="1" showErrorMessage="1" sqref="F22:F31">
      <formula1>Unité_facturation</formula1>
    </dataValidation>
    <dataValidation type="list" allowBlank="1" showInputMessage="1" showErrorMessage="1" sqref="D21:D31">
      <formula1>Das</formula1>
    </dataValidation>
    <dataValidation type="list" allowBlank="1" showInputMessage="1" showErrorMessage="1" sqref="J8">
      <formula1>No_dev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D22:H3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L17"/>
  <sheetViews>
    <sheetView showGridLines="0" workbookViewId="0">
      <selection activeCell="I32" sqref="I32"/>
    </sheetView>
  </sheetViews>
  <sheetFormatPr baseColWidth="10" defaultRowHeight="15"/>
  <cols>
    <col min="1" max="2" width="11.42578125" style="30"/>
    <col min="3" max="3" width="0" style="30" hidden="1" customWidth="1"/>
    <col min="4" max="5" width="11.42578125" style="30"/>
    <col min="6" max="6" width="12.5703125" style="30" bestFit="1" customWidth="1"/>
    <col min="7" max="7" width="20.85546875" style="30" customWidth="1"/>
    <col min="8" max="8" width="16" style="30" customWidth="1"/>
    <col min="9" max="9" width="14.85546875" style="30" customWidth="1"/>
    <col min="10" max="10" width="11.42578125" style="30"/>
    <col min="11" max="11" width="26" style="30" customWidth="1"/>
    <col min="12" max="12" width="15" style="31" bestFit="1" customWidth="1"/>
  </cols>
  <sheetData>
    <row r="1" spans="1:12" ht="30">
      <c r="A1" s="3" t="s">
        <v>10</v>
      </c>
      <c r="B1" s="65" t="s">
        <v>12</v>
      </c>
      <c r="C1" s="42" t="s">
        <v>58</v>
      </c>
      <c r="D1" s="42" t="s">
        <v>57</v>
      </c>
      <c r="E1" s="42" t="s">
        <v>0</v>
      </c>
      <c r="F1" s="42" t="s">
        <v>24</v>
      </c>
      <c r="G1" s="42" t="s">
        <v>3</v>
      </c>
      <c r="H1" s="42" t="s">
        <v>5</v>
      </c>
      <c r="I1" s="42" t="s">
        <v>4</v>
      </c>
      <c r="J1" s="42" t="s">
        <v>25</v>
      </c>
      <c r="K1" s="42" t="s">
        <v>2</v>
      </c>
      <c r="L1" s="45" t="s">
        <v>11</v>
      </c>
    </row>
    <row r="2" spans="1:12">
      <c r="L2" s="72"/>
    </row>
    <row r="3" spans="1:12">
      <c r="A3" s="30">
        <v>7</v>
      </c>
      <c r="B3" s="30" t="s">
        <v>68</v>
      </c>
      <c r="D3" s="30">
        <v>0</v>
      </c>
      <c r="J3" s="30" t="s">
        <v>69</v>
      </c>
      <c r="K3" s="30" t="s">
        <v>70</v>
      </c>
      <c r="L3" s="31">
        <v>42515</v>
      </c>
    </row>
    <row r="4" spans="1:12">
      <c r="A4" s="30">
        <v>6</v>
      </c>
      <c r="B4" s="30" t="s">
        <v>68</v>
      </c>
      <c r="D4" s="30">
        <v>0</v>
      </c>
      <c r="J4" s="30" t="s">
        <v>69</v>
      </c>
      <c r="L4" s="72">
        <v>42471</v>
      </c>
    </row>
    <row r="5" spans="1:12">
      <c r="A5" s="30">
        <v>5</v>
      </c>
      <c r="B5" s="30">
        <v>1</v>
      </c>
      <c r="D5" s="30">
        <v>0</v>
      </c>
      <c r="J5" s="30">
        <v>635113426</v>
      </c>
      <c r="L5" s="31">
        <v>42716</v>
      </c>
    </row>
    <row r="6" spans="1:12">
      <c r="L6" s="72"/>
    </row>
    <row r="8" spans="1:12">
      <c r="L8" s="72"/>
    </row>
    <row r="17" spans="6:6">
      <c r="F17" s="30" t="str">
        <f>IF($J$15&lt;&gt;"",VLOOKUP(J15,'BDD en-tête'!A:L,12,FALSE),"")</f>
        <v/>
      </c>
    </row>
  </sheetData>
  <sheetProtection sheet="1" objects="1" scenario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9"/>
  <dimension ref="A1:R9"/>
  <sheetViews>
    <sheetView showGridLines="0" workbookViewId="0">
      <selection activeCell="J26" sqref="J26"/>
    </sheetView>
  </sheetViews>
  <sheetFormatPr baseColWidth="10" defaultRowHeight="15"/>
  <cols>
    <col min="1" max="2" width="11.42578125" style="30"/>
    <col min="3" max="3" width="12.28515625" style="30" customWidth="1"/>
    <col min="4" max="4" width="38.28515625" style="30" bestFit="1" customWidth="1"/>
    <col min="5" max="5" width="20.28515625" style="30" customWidth="1"/>
    <col min="6" max="6" width="11.42578125" style="30"/>
    <col min="7" max="7" width="11.85546875" style="30" customWidth="1"/>
    <col min="8" max="8" width="11.140625" style="30" customWidth="1"/>
    <col min="9" max="9" width="11.5703125" style="30" customWidth="1"/>
    <col min="10" max="10" width="11.42578125" style="30"/>
  </cols>
  <sheetData>
    <row r="1" spans="1:18" ht="33.75" customHeight="1">
      <c r="A1" s="50" t="s">
        <v>61</v>
      </c>
      <c r="B1" s="51" t="s">
        <v>53</v>
      </c>
      <c r="C1" s="51" t="s">
        <v>60</v>
      </c>
      <c r="D1" s="51" t="s">
        <v>8</v>
      </c>
      <c r="E1" s="51" t="s">
        <v>31</v>
      </c>
      <c r="F1" s="51" t="s">
        <v>26</v>
      </c>
      <c r="G1" s="51" t="s">
        <v>34</v>
      </c>
      <c r="H1" s="63" t="s">
        <v>52</v>
      </c>
      <c r="I1" s="63" t="s">
        <v>65</v>
      </c>
      <c r="J1" s="64" t="s">
        <v>59</v>
      </c>
      <c r="K1" s="64" t="s">
        <v>71</v>
      </c>
      <c r="L1" s="64" t="s">
        <v>72</v>
      </c>
      <c r="R1" s="68"/>
    </row>
    <row r="2" spans="1:18" ht="15.75" customHeight="1">
      <c r="H2" s="85">
        <f>ROW('BDD devis Détail'!$B2)</f>
        <v>2</v>
      </c>
      <c r="I2" s="85" t="e">
        <f>MATCH(H2,ColLigMaJ,0)</f>
        <v>#N/A</v>
      </c>
      <c r="J2" s="85"/>
      <c r="K2" s="94" t="e">
        <f t="shared" ref="K2:K9" si="0">MATCH(H2,Nolignedevisfact,0)</f>
        <v>#N/A</v>
      </c>
      <c r="L2" s="85"/>
    </row>
    <row r="3" spans="1:18" ht="18.75">
      <c r="A3" s="30">
        <v>3</v>
      </c>
      <c r="B3" s="30">
        <v>1</v>
      </c>
      <c r="C3" s="30" t="s">
        <v>36</v>
      </c>
      <c r="D3" s="30" t="s">
        <v>46</v>
      </c>
      <c r="E3" s="30" t="s">
        <v>50</v>
      </c>
      <c r="F3" s="30">
        <v>2</v>
      </c>
      <c r="G3" s="30">
        <v>40</v>
      </c>
      <c r="H3" s="85">
        <f>ROW('BDD devis Détail'!$B3)</f>
        <v>3</v>
      </c>
      <c r="I3" s="85" t="e">
        <f t="shared" ref="I3:I9" si="1">MATCH(H3,ColLigMaJ,0)</f>
        <v>#N/A</v>
      </c>
      <c r="J3" s="85"/>
      <c r="K3" s="95" t="e">
        <f t="shared" si="0"/>
        <v>#N/A</v>
      </c>
      <c r="L3" s="96"/>
    </row>
    <row r="4" spans="1:18" ht="18.75">
      <c r="A4" s="30">
        <v>3</v>
      </c>
      <c r="B4" s="30">
        <v>2</v>
      </c>
      <c r="C4" s="30" t="s">
        <v>37</v>
      </c>
      <c r="D4" s="30" t="s">
        <v>47</v>
      </c>
      <c r="E4" s="30" t="s">
        <v>50</v>
      </c>
      <c r="F4" s="30">
        <v>2</v>
      </c>
      <c r="G4" s="30">
        <v>40</v>
      </c>
      <c r="H4" s="85">
        <f>ROW('BDD devis Détail'!$B4)</f>
        <v>4</v>
      </c>
      <c r="I4" s="85" t="e">
        <f t="shared" si="1"/>
        <v>#N/A</v>
      </c>
      <c r="J4" s="85"/>
      <c r="K4" s="95" t="e">
        <f t="shared" si="0"/>
        <v>#N/A</v>
      </c>
      <c r="L4" s="96"/>
    </row>
    <row r="5" spans="1:18" ht="18.75">
      <c r="A5" s="30">
        <v>3</v>
      </c>
      <c r="B5" s="30">
        <v>3</v>
      </c>
      <c r="C5" s="30" t="s">
        <v>38</v>
      </c>
      <c r="D5" s="30" t="s">
        <v>49</v>
      </c>
      <c r="E5" s="30" t="s">
        <v>50</v>
      </c>
      <c r="F5" s="30">
        <v>2</v>
      </c>
      <c r="G5" s="30">
        <v>40</v>
      </c>
      <c r="H5" s="85">
        <f>ROW('BDD devis Détail'!$B5)</f>
        <v>5</v>
      </c>
      <c r="I5" s="85" t="e">
        <f>MATCH(H5,ColLigMaJ,0)</f>
        <v>#N/A</v>
      </c>
      <c r="J5" s="85"/>
      <c r="K5" s="95" t="e">
        <f t="shared" si="0"/>
        <v>#N/A</v>
      </c>
      <c r="L5" s="96"/>
    </row>
    <row r="6" spans="1:18" ht="18.75">
      <c r="A6" s="30">
        <v>3</v>
      </c>
      <c r="B6" s="30">
        <v>4</v>
      </c>
      <c r="C6" s="30" t="s">
        <v>39</v>
      </c>
      <c r="D6" s="30" t="s">
        <v>7</v>
      </c>
      <c r="E6" s="30" t="s">
        <v>50</v>
      </c>
      <c r="F6" s="30">
        <v>3</v>
      </c>
      <c r="G6" s="30">
        <v>40</v>
      </c>
      <c r="H6" s="85">
        <f>ROW('BDD devis Détail'!$B6)</f>
        <v>6</v>
      </c>
      <c r="I6" s="85" t="e">
        <f t="shared" si="1"/>
        <v>#N/A</v>
      </c>
      <c r="J6" s="85"/>
      <c r="K6" s="95" t="e">
        <f t="shared" si="0"/>
        <v>#N/A</v>
      </c>
      <c r="L6" s="96"/>
    </row>
    <row r="7" spans="1:18" ht="18.75">
      <c r="A7" s="30">
        <v>4</v>
      </c>
      <c r="B7" s="30">
        <v>1</v>
      </c>
      <c r="C7" s="30" t="s">
        <v>36</v>
      </c>
      <c r="D7" s="30" t="s">
        <v>46</v>
      </c>
      <c r="E7" s="30" t="s">
        <v>50</v>
      </c>
      <c r="F7" s="30">
        <v>1</v>
      </c>
      <c r="G7" s="30">
        <v>1</v>
      </c>
      <c r="H7" s="85">
        <f>ROW('BDD devis Détail'!$B7)</f>
        <v>7</v>
      </c>
      <c r="I7" s="85" t="e">
        <f t="shared" si="1"/>
        <v>#N/A</v>
      </c>
      <c r="J7" s="85"/>
      <c r="K7" s="95" t="e">
        <f t="shared" si="0"/>
        <v>#N/A</v>
      </c>
      <c r="L7" s="96"/>
    </row>
    <row r="8" spans="1:18">
      <c r="A8" s="30">
        <v>4</v>
      </c>
      <c r="B8" s="30">
        <v>3</v>
      </c>
      <c r="C8" s="30" t="s">
        <v>38</v>
      </c>
      <c r="D8" s="30" t="s">
        <v>49</v>
      </c>
      <c r="E8" s="30" t="s">
        <v>50</v>
      </c>
      <c r="F8" s="30">
        <v>1</v>
      </c>
      <c r="G8" s="30">
        <v>10</v>
      </c>
      <c r="H8" s="85">
        <f>ROW('BDD devis Détail'!$B8)</f>
        <v>8</v>
      </c>
      <c r="I8" s="85" t="e">
        <f t="shared" si="1"/>
        <v>#N/A</v>
      </c>
      <c r="J8" s="85"/>
      <c r="K8" s="95" t="e">
        <f t="shared" si="0"/>
        <v>#N/A</v>
      </c>
      <c r="L8" s="85"/>
    </row>
    <row r="9" spans="1:18">
      <c r="A9" s="30">
        <v>4</v>
      </c>
      <c r="B9" s="30">
        <v>4</v>
      </c>
      <c r="C9" s="30" t="s">
        <v>39</v>
      </c>
      <c r="D9" s="30" t="s">
        <v>7</v>
      </c>
      <c r="E9" s="30" t="s">
        <v>50</v>
      </c>
      <c r="F9" s="30">
        <v>2</v>
      </c>
      <c r="G9" s="30">
        <v>20</v>
      </c>
      <c r="H9" s="85">
        <f>ROW('BDD devis Détail'!$B9)</f>
        <v>9</v>
      </c>
      <c r="I9" s="85" t="e">
        <f t="shared" si="1"/>
        <v>#N/A</v>
      </c>
      <c r="J9" s="85"/>
      <c r="K9" s="95" t="e">
        <f t="shared" si="0"/>
        <v>#N/A</v>
      </c>
      <c r="L9" s="85"/>
    </row>
  </sheetData>
  <sheetProtection sheet="1" objects="1" scenarios="1"/>
  <dataValidations count="3">
    <dataValidation type="list" allowBlank="1" showInputMessage="1" showErrorMessage="1" sqref="D2:D9">
      <formula1>INDIRECT(C2)</formula1>
    </dataValidation>
    <dataValidation type="list" allowBlank="1" showInputMessage="1" showErrorMessage="1" sqref="E2:E9">
      <formula1>Unité_facturation</formula1>
    </dataValidation>
    <dataValidation type="list" allowBlank="1" showInputMessage="1" showErrorMessage="1" sqref="C2:C9">
      <formula1>Das</formula1>
    </dataValidation>
  </dataValidation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0"/>
  <dimension ref="A2:N43"/>
  <sheetViews>
    <sheetView showGridLines="0" workbookViewId="0">
      <selection activeCell="L46" sqref="L46"/>
    </sheetView>
  </sheetViews>
  <sheetFormatPr baseColWidth="10" defaultRowHeight="15"/>
  <cols>
    <col min="1" max="2" width="11.85546875" customWidth="1"/>
    <col min="3" max="3" width="1.28515625" customWidth="1"/>
    <col min="4" max="4" width="10" customWidth="1"/>
    <col min="5" max="5" width="28.7109375" customWidth="1"/>
    <col min="6" max="6" width="13.42578125" customWidth="1"/>
    <col min="7" max="7" width="12" customWidth="1"/>
    <col min="8" max="8" width="11.42578125" customWidth="1"/>
    <col min="9" max="9" width="0.28515625" customWidth="1"/>
    <col min="10" max="10" width="20.85546875" customWidth="1"/>
    <col min="11" max="11" width="9.5703125" bestFit="1" customWidth="1"/>
    <col min="12" max="12" width="6" customWidth="1"/>
    <col min="13" max="13" width="11.7109375" customWidth="1"/>
  </cols>
  <sheetData>
    <row r="2" spans="5:10">
      <c r="E2" s="4"/>
      <c r="F2" s="4"/>
      <c r="G2" s="4"/>
      <c r="H2" s="4"/>
      <c r="J2" s="4"/>
    </row>
    <row r="3" spans="5:10">
      <c r="E3" s="4"/>
      <c r="F3" s="4"/>
      <c r="G3" s="4"/>
      <c r="H3" s="4"/>
      <c r="J3" s="4"/>
    </row>
    <row r="4" spans="5:10" ht="15.75">
      <c r="E4" s="18"/>
      <c r="F4" s="19"/>
      <c r="G4" s="4"/>
      <c r="H4" s="4"/>
      <c r="J4" s="4"/>
    </row>
    <row r="5" spans="5:10">
      <c r="E5" s="47"/>
      <c r="F5" s="20"/>
      <c r="G5" s="4"/>
      <c r="H5" s="4"/>
      <c r="J5" s="4"/>
    </row>
    <row r="6" spans="5:10">
      <c r="E6" s="47"/>
      <c r="F6" s="21"/>
      <c r="G6" s="4"/>
      <c r="H6" s="47" t="s">
        <v>13</v>
      </c>
      <c r="J6" s="88"/>
    </row>
    <row r="7" spans="5:10">
      <c r="E7" s="47"/>
      <c r="F7" s="21"/>
      <c r="G7" s="4"/>
      <c r="H7" s="47"/>
      <c r="J7" s="4"/>
    </row>
    <row r="8" spans="5:10">
      <c r="E8" s="4"/>
      <c r="F8" s="4"/>
      <c r="G8" s="105" t="s">
        <v>63</v>
      </c>
      <c r="H8" s="105"/>
      <c r="J8" s="58">
        <v>5</v>
      </c>
    </row>
    <row r="9" spans="5:10">
      <c r="E9" s="35" t="s">
        <v>62</v>
      </c>
      <c r="F9" s="89"/>
      <c r="G9" s="4"/>
      <c r="H9" s="4"/>
      <c r="I9" s="4"/>
      <c r="J9" s="4"/>
    </row>
    <row r="10" spans="5:10">
      <c r="E10" s="53" t="s">
        <v>35</v>
      </c>
      <c r="F10" s="62" t="str">
        <f>IF($F$9&lt;&gt;"",VLOOKUP(F9,'BDD en-tête'!A:L,2,FALSE),"")</f>
        <v/>
      </c>
      <c r="G10" s="4"/>
      <c r="H10" s="4"/>
      <c r="I10" s="4"/>
      <c r="J10" s="4"/>
    </row>
    <row r="11" spans="5:10">
      <c r="G11" s="4"/>
      <c r="H11" s="4"/>
      <c r="I11" s="4"/>
      <c r="J11" s="4"/>
    </row>
    <row r="12" spans="5:10">
      <c r="E12" s="26" t="s">
        <v>41</v>
      </c>
      <c r="F12" s="22"/>
      <c r="G12" s="22"/>
      <c r="H12" s="22"/>
      <c r="J12" s="23"/>
    </row>
    <row r="13" spans="5:10">
      <c r="E13" s="35" t="s">
        <v>14</v>
      </c>
      <c r="F13" s="102" t="str">
        <f>IF($F$10&lt;&gt;"",VLOOKUP(F10,#REF!,3,FALSE),"")</f>
        <v/>
      </c>
      <c r="G13" s="102"/>
      <c r="H13" s="35" t="s">
        <v>15</v>
      </c>
      <c r="J13" s="47" t="str">
        <f>IF($F$10&lt;&gt;"",VLOOKUP(F10,#REF!,8,FALSE),"")</f>
        <v/>
      </c>
    </row>
    <row r="14" spans="5:10">
      <c r="E14" s="35" t="s">
        <v>16</v>
      </c>
      <c r="F14" s="103" t="str">
        <f>IF($F$10&lt;&gt;"",VLOOKUP(F10,#REF!,6,FALSE),"")</f>
        <v/>
      </c>
      <c r="G14" s="103"/>
      <c r="H14" s="35" t="s">
        <v>9</v>
      </c>
      <c r="J14" s="104" t="str">
        <f>IF($F$10&lt;&gt;"",VLOOKUP(F10,#REF!,9,FALSE),"")</f>
        <v/>
      </c>
    </row>
    <row r="15" spans="5:10">
      <c r="E15" s="35" t="s">
        <v>17</v>
      </c>
      <c r="F15" s="103" t="str">
        <f>IF($F$10&lt;&gt;"",VLOOKUP(F10,#REF!,7,FALSE),"")</f>
        <v/>
      </c>
      <c r="G15" s="103"/>
      <c r="H15" s="47"/>
      <c r="J15" s="104"/>
    </row>
    <row r="16" spans="5:10">
      <c r="E16" s="35" t="s">
        <v>18</v>
      </c>
      <c r="F16" s="103" t="str">
        <f>IF($F$10&lt;&gt;"",VLOOKUP(F10,#REF!,10,FALSE),"")</f>
        <v/>
      </c>
      <c r="G16" s="103"/>
      <c r="H16" s="47"/>
      <c r="J16" s="47"/>
    </row>
    <row r="17" spans="1:14">
      <c r="E17" s="35" t="s">
        <v>19</v>
      </c>
      <c r="F17" s="103" t="str">
        <f>IF($F$10&lt;&gt;"",VLOOKUP(F10,#REF!,12,FALSE),"")</f>
        <v/>
      </c>
      <c r="G17" s="103"/>
      <c r="H17" s="47"/>
      <c r="J17" s="47"/>
    </row>
    <row r="18" spans="1:14">
      <c r="E18" s="35" t="s">
        <v>20</v>
      </c>
      <c r="F18" s="103" t="str">
        <f>IF($F$10&lt;&gt;"",VLOOKUP(F10,#REF!,11,FALSE),"")</f>
        <v/>
      </c>
      <c r="G18" s="103"/>
      <c r="H18" s="47"/>
      <c r="J18" s="47"/>
    </row>
    <row r="19" spans="1:14">
      <c r="B19" s="35"/>
      <c r="E19" s="26"/>
      <c r="F19" s="38"/>
      <c r="G19" s="38"/>
      <c r="H19" s="38"/>
      <c r="J19" s="39"/>
    </row>
    <row r="20" spans="1:14" ht="15" customHeight="1">
      <c r="A20" s="40" t="s">
        <v>32</v>
      </c>
      <c r="B20" s="40" t="s">
        <v>30</v>
      </c>
      <c r="D20" s="40" t="s">
        <v>6</v>
      </c>
      <c r="E20" s="40" t="s">
        <v>21</v>
      </c>
      <c r="F20" s="40" t="s">
        <v>33</v>
      </c>
      <c r="G20" s="40" t="s">
        <v>26</v>
      </c>
      <c r="H20" s="40" t="s">
        <v>34</v>
      </c>
      <c r="J20" s="40" t="s">
        <v>27</v>
      </c>
      <c r="K20" s="84" t="s">
        <v>67</v>
      </c>
      <c r="L20" s="84" t="s">
        <v>66</v>
      </c>
    </row>
    <row r="21" spans="1:14" ht="15" customHeight="1">
      <c r="A21" s="16"/>
      <c r="B21" s="24"/>
      <c r="D21" s="73"/>
      <c r="E21" s="71"/>
      <c r="F21" s="73"/>
      <c r="G21" s="16"/>
      <c r="H21" s="25"/>
      <c r="J21" s="41"/>
    </row>
    <row r="22" spans="1:14">
      <c r="A22" s="74">
        <f>$F$9</f>
        <v>0</v>
      </c>
      <c r="B22" s="75">
        <v>1</v>
      </c>
      <c r="C22" s="52"/>
      <c r="D22" s="43" t="str">
        <f t="shared" ref="D22:D31" si="0">IF(ISNA(INDEX(MatDevDet,$L22,3)),"",INDEX(MatDevDet,$L22,3))</f>
        <v/>
      </c>
      <c r="E22" s="43" t="str">
        <f t="shared" ref="E22:E31" si="1">IF(ISNA(INDEX(MatDevDet,$L22,4)),"",INDEX(MatDevDet,$L22,4))</f>
        <v/>
      </c>
      <c r="F22" s="75" t="str">
        <f t="shared" ref="F22:F31" si="2">IF(ISNA(INDEX(MatDevDet,$L22,5)),"",INDEX(MatDevDet,$L22,5))</f>
        <v/>
      </c>
      <c r="G22" s="75" t="str">
        <f t="shared" ref="G22:G31" si="3">IF(ISNA(INDEX(MatDevDet,$L22,6)),"",INDEX(MatDevDet,$L22,6))</f>
        <v/>
      </c>
      <c r="H22" s="76" t="str">
        <f t="shared" ref="H22:H31" si="4">IF(ISNA(INDEX(MatDevDet,$L22,7)),"",INDEX(MatDevDet,$L22,7))</f>
        <v/>
      </c>
      <c r="I22" s="52"/>
      <c r="J22" s="76" t="str">
        <f>IF(OR(G22="",H22=""),"",G22*H22)</f>
        <v/>
      </c>
      <c r="K22" t="e">
        <f t="array" ref="K22">MATCH(A22&amp;B22,N°_DevisFact&amp; N°lignefact,0)</f>
        <v>#N/A</v>
      </c>
      <c r="L22" t="e">
        <f t="array" ref="L22">MATCH(A22&amp;B22,N°_DevisDet&amp;N°ligne,0)</f>
        <v>#N/A</v>
      </c>
      <c r="N22" s="52"/>
    </row>
    <row r="23" spans="1:14" ht="17.25" customHeight="1">
      <c r="A23" s="74">
        <f t="shared" ref="A23:A31" si="5">$F$9</f>
        <v>0</v>
      </c>
      <c r="B23" s="75">
        <v>2</v>
      </c>
      <c r="C23" s="52"/>
      <c r="D23" s="43" t="str">
        <f t="shared" si="0"/>
        <v/>
      </c>
      <c r="E23" s="43" t="str">
        <f t="shared" si="1"/>
        <v/>
      </c>
      <c r="F23" s="75" t="str">
        <f t="shared" si="2"/>
        <v/>
      </c>
      <c r="G23" s="75" t="str">
        <f t="shared" si="3"/>
        <v/>
      </c>
      <c r="H23" s="76" t="str">
        <f t="shared" si="4"/>
        <v/>
      </c>
      <c r="I23" s="52"/>
      <c r="J23" s="76" t="str">
        <f t="shared" ref="J23:J31" si="6">IF(OR(G23="",H23=""),"",G23*H23)</f>
        <v/>
      </c>
      <c r="K23" t="e">
        <f t="array" ref="K23">MATCH(A23&amp;B23,N°_DevisFact&amp; N°lignefact,0)</f>
        <v>#N/A</v>
      </c>
      <c r="L23" t="e">
        <f t="array" ref="L23">MATCH(A23&amp;B23,N°_DevisDet&amp;N°ligne,0)</f>
        <v>#N/A</v>
      </c>
    </row>
    <row r="24" spans="1:14" ht="27" customHeight="1">
      <c r="A24" s="74">
        <f t="shared" si="5"/>
        <v>0</v>
      </c>
      <c r="B24" s="75">
        <v>3</v>
      </c>
      <c r="C24" s="52"/>
      <c r="D24" s="43" t="str">
        <f t="shared" si="0"/>
        <v/>
      </c>
      <c r="E24" s="43" t="str">
        <f t="shared" si="1"/>
        <v/>
      </c>
      <c r="F24" s="75" t="str">
        <f t="shared" si="2"/>
        <v/>
      </c>
      <c r="G24" s="75" t="str">
        <f t="shared" si="3"/>
        <v/>
      </c>
      <c r="H24" s="76" t="str">
        <f t="shared" si="4"/>
        <v/>
      </c>
      <c r="I24" s="52"/>
      <c r="J24" s="76" t="str">
        <f t="shared" si="6"/>
        <v/>
      </c>
      <c r="K24" t="e">
        <f t="array" ref="K24">MATCH(A24&amp;B24,N°_DevisFact&amp; N°lignefact,0)</f>
        <v>#N/A</v>
      </c>
      <c r="L24" t="e">
        <f t="array" ref="L24">MATCH(A24&amp;B24,N°_DevisDet&amp;N°ligne,0)</f>
        <v>#N/A</v>
      </c>
    </row>
    <row r="25" spans="1:14" ht="15" customHeight="1">
      <c r="A25" s="74">
        <f t="shared" si="5"/>
        <v>0</v>
      </c>
      <c r="B25" s="75">
        <v>4</v>
      </c>
      <c r="C25" s="52"/>
      <c r="D25" s="43" t="str">
        <f t="shared" si="0"/>
        <v/>
      </c>
      <c r="E25" s="43" t="str">
        <f t="shared" si="1"/>
        <v/>
      </c>
      <c r="F25" s="75" t="str">
        <f t="shared" si="2"/>
        <v/>
      </c>
      <c r="G25" s="75" t="str">
        <f t="shared" si="3"/>
        <v/>
      </c>
      <c r="H25" s="76" t="str">
        <f t="shared" si="4"/>
        <v/>
      </c>
      <c r="I25" s="52"/>
      <c r="J25" s="76" t="str">
        <f t="shared" si="6"/>
        <v/>
      </c>
      <c r="K25" t="e">
        <f t="array" ref="K25">MATCH(A25&amp;B25,N°_DevisFact&amp; N°lignefact,0)</f>
        <v>#N/A</v>
      </c>
      <c r="L25" t="e">
        <f t="array" ref="L25">MATCH(A25&amp;B25,N°_DevisDet&amp;N°ligne,0)</f>
        <v>#N/A</v>
      </c>
    </row>
    <row r="26" spans="1:14" ht="15" customHeight="1">
      <c r="A26" s="74">
        <f t="shared" si="5"/>
        <v>0</v>
      </c>
      <c r="B26" s="75">
        <v>5</v>
      </c>
      <c r="C26" s="52"/>
      <c r="D26" s="43" t="str">
        <f t="shared" si="0"/>
        <v/>
      </c>
      <c r="E26" s="43" t="str">
        <f t="shared" si="1"/>
        <v/>
      </c>
      <c r="F26" s="75" t="str">
        <f t="shared" si="2"/>
        <v/>
      </c>
      <c r="G26" s="75" t="str">
        <f t="shared" si="3"/>
        <v/>
      </c>
      <c r="H26" s="76" t="str">
        <f t="shared" si="4"/>
        <v/>
      </c>
      <c r="I26" s="52"/>
      <c r="J26" s="76" t="str">
        <f t="shared" si="6"/>
        <v/>
      </c>
      <c r="K26" t="e">
        <f t="array" ref="K26">MATCH(A26&amp;B26,N°_DevisFact&amp; N°lignefact,0)</f>
        <v>#N/A</v>
      </c>
      <c r="L26" t="e">
        <f t="array" ref="L26">MATCH(A26&amp;B26,N°_DevisDet&amp;N°ligne,0)</f>
        <v>#N/A</v>
      </c>
    </row>
    <row r="27" spans="1:14" ht="15" customHeight="1">
      <c r="A27" s="74">
        <f t="shared" si="5"/>
        <v>0</v>
      </c>
      <c r="B27" s="75">
        <v>6</v>
      </c>
      <c r="C27" s="52"/>
      <c r="D27" s="43" t="str">
        <f t="shared" si="0"/>
        <v/>
      </c>
      <c r="E27" s="43" t="str">
        <f t="shared" si="1"/>
        <v/>
      </c>
      <c r="F27" s="75" t="str">
        <f t="shared" si="2"/>
        <v/>
      </c>
      <c r="G27" s="75" t="str">
        <f t="shared" si="3"/>
        <v/>
      </c>
      <c r="H27" s="76" t="str">
        <f t="shared" si="4"/>
        <v/>
      </c>
      <c r="I27" s="52"/>
      <c r="J27" s="76" t="str">
        <f t="shared" si="6"/>
        <v/>
      </c>
      <c r="K27" t="e">
        <f t="array" ref="K27">MATCH(A27&amp;B27,N°_DevisFact&amp; N°lignefact,0)</f>
        <v>#N/A</v>
      </c>
      <c r="L27" t="e">
        <f t="array" ref="L27">MATCH(A27&amp;B27,N°_DevisDet&amp;N°ligne,0)</f>
        <v>#N/A</v>
      </c>
    </row>
    <row r="28" spans="1:14" ht="15" customHeight="1">
      <c r="A28" s="74">
        <f t="shared" si="5"/>
        <v>0</v>
      </c>
      <c r="B28" s="75">
        <v>7</v>
      </c>
      <c r="C28" s="52"/>
      <c r="D28" s="43" t="str">
        <f t="shared" si="0"/>
        <v/>
      </c>
      <c r="E28" s="43" t="str">
        <f t="shared" si="1"/>
        <v/>
      </c>
      <c r="F28" s="75" t="str">
        <f t="shared" si="2"/>
        <v/>
      </c>
      <c r="G28" s="75" t="str">
        <f t="shared" si="3"/>
        <v/>
      </c>
      <c r="H28" s="76" t="str">
        <f t="shared" si="4"/>
        <v/>
      </c>
      <c r="I28" s="52"/>
      <c r="J28" s="76" t="str">
        <f t="shared" si="6"/>
        <v/>
      </c>
      <c r="K28" t="e">
        <f t="array" ref="K28">MATCH(A28&amp;B28,N°_DevisFact&amp; N°lignefact,0)</f>
        <v>#N/A</v>
      </c>
      <c r="L28" t="e">
        <f t="array" ref="L28">MATCH(A28&amp;B28,N°_DevisDet&amp;N°ligne,0)</f>
        <v>#N/A</v>
      </c>
    </row>
    <row r="29" spans="1:14" ht="15" customHeight="1">
      <c r="A29" s="74">
        <f t="shared" si="5"/>
        <v>0</v>
      </c>
      <c r="B29" s="75">
        <v>8</v>
      </c>
      <c r="C29" s="52"/>
      <c r="D29" s="43" t="str">
        <f t="shared" si="0"/>
        <v/>
      </c>
      <c r="E29" s="43" t="str">
        <f t="shared" si="1"/>
        <v/>
      </c>
      <c r="F29" s="75" t="str">
        <f t="shared" si="2"/>
        <v/>
      </c>
      <c r="G29" s="75" t="str">
        <f t="shared" si="3"/>
        <v/>
      </c>
      <c r="H29" s="76" t="str">
        <f t="shared" si="4"/>
        <v/>
      </c>
      <c r="I29" s="52"/>
      <c r="J29" s="76" t="str">
        <f t="shared" si="6"/>
        <v/>
      </c>
      <c r="K29" t="e">
        <f t="array" ref="K29">MATCH(A29&amp;B29,N°_DevisFact&amp; N°lignefact,0)</f>
        <v>#N/A</v>
      </c>
      <c r="L29" t="e">
        <f t="array" ref="L29">MATCH(A29&amp;B29,N°_DevisDet&amp;N°ligne,0)</f>
        <v>#N/A</v>
      </c>
    </row>
    <row r="30" spans="1:14" ht="15" customHeight="1">
      <c r="A30" s="74">
        <f t="shared" si="5"/>
        <v>0</v>
      </c>
      <c r="B30" s="75">
        <v>9</v>
      </c>
      <c r="C30" s="52"/>
      <c r="D30" s="43" t="str">
        <f t="shared" si="0"/>
        <v/>
      </c>
      <c r="E30" s="43" t="str">
        <f t="shared" si="1"/>
        <v/>
      </c>
      <c r="F30" s="75" t="str">
        <f t="shared" si="2"/>
        <v/>
      </c>
      <c r="G30" s="75" t="str">
        <f t="shared" si="3"/>
        <v/>
      </c>
      <c r="H30" s="76" t="str">
        <f t="shared" si="4"/>
        <v/>
      </c>
      <c r="I30" s="52"/>
      <c r="J30" s="76" t="str">
        <f t="shared" si="6"/>
        <v/>
      </c>
      <c r="K30" t="e">
        <f t="array" ref="K30">MATCH(A30&amp;B30,N°_DevisFact&amp; N°lignefact,0)</f>
        <v>#N/A</v>
      </c>
      <c r="L30" t="e">
        <f t="array" ref="L30">MATCH(A30&amp;B30,N°_DevisDet&amp;N°ligne,0)</f>
        <v>#N/A</v>
      </c>
    </row>
    <row r="31" spans="1:14" ht="15" customHeight="1">
      <c r="A31" s="74">
        <f t="shared" si="5"/>
        <v>0</v>
      </c>
      <c r="B31" s="75">
        <v>10</v>
      </c>
      <c r="C31" s="52"/>
      <c r="D31" s="43" t="str">
        <f t="shared" si="0"/>
        <v/>
      </c>
      <c r="E31" s="43" t="str">
        <f t="shared" si="1"/>
        <v/>
      </c>
      <c r="F31" s="75" t="str">
        <f t="shared" si="2"/>
        <v/>
      </c>
      <c r="G31" s="75" t="str">
        <f t="shared" si="3"/>
        <v/>
      </c>
      <c r="H31" s="76" t="str">
        <f t="shared" si="4"/>
        <v/>
      </c>
      <c r="I31" s="52"/>
      <c r="J31" s="76" t="str">
        <f t="shared" si="6"/>
        <v/>
      </c>
      <c r="K31" t="e">
        <f t="array" ref="K31">MATCH(A31&amp;B31,N°_DevisFact&amp; N°lignefact,0)</f>
        <v>#N/A</v>
      </c>
      <c r="L31" t="e">
        <f t="array" ref="L31">MATCH(A31&amp;B31,N°_DevisDet&amp;N°ligne,0)</f>
        <v>#N/A</v>
      </c>
    </row>
    <row r="32" spans="1:14">
      <c r="A32" s="52"/>
      <c r="B32" s="52"/>
      <c r="C32" s="52"/>
      <c r="D32" s="52"/>
      <c r="E32" s="77"/>
      <c r="F32" s="78"/>
      <c r="G32" s="78"/>
      <c r="H32" s="78"/>
      <c r="I32" s="52"/>
      <c r="J32" s="79"/>
    </row>
    <row r="33" spans="5:10">
      <c r="E33" s="99" t="s">
        <v>42</v>
      </c>
      <c r="F33" s="100"/>
      <c r="G33" s="100"/>
      <c r="H33" s="101"/>
      <c r="J33" s="37">
        <f>SUM(J22:J31)</f>
        <v>0</v>
      </c>
    </row>
    <row r="34" spans="5:10">
      <c r="E34" s="4"/>
      <c r="F34" s="15" t="s">
        <v>44</v>
      </c>
      <c r="G34" s="4"/>
      <c r="H34" s="4"/>
      <c r="J34" s="4"/>
    </row>
    <row r="35" spans="5:10">
      <c r="F35" s="29" t="s">
        <v>45</v>
      </c>
      <c r="G35" s="15"/>
      <c r="H35" s="15"/>
      <c r="J35" s="15"/>
    </row>
    <row r="36" spans="5:10">
      <c r="E36" s="46" t="s">
        <v>43</v>
      </c>
      <c r="F36" s="22"/>
      <c r="G36" s="22"/>
      <c r="H36" s="22"/>
      <c r="J36" s="23"/>
    </row>
    <row r="37" spans="5:10" ht="21">
      <c r="E37" s="35" t="s">
        <v>54</v>
      </c>
      <c r="F37" s="35" t="s">
        <v>55</v>
      </c>
      <c r="H37" s="35" t="s">
        <v>56</v>
      </c>
      <c r="J37" s="4"/>
    </row>
    <row r="38" spans="5:10">
      <c r="E38" s="46"/>
      <c r="F38" s="22"/>
      <c r="G38" s="22"/>
      <c r="H38" s="22"/>
      <c r="J38" s="23"/>
    </row>
    <row r="39" spans="5:10">
      <c r="E39" s="4"/>
      <c r="F39" s="35"/>
      <c r="G39" s="35"/>
      <c r="H39" s="35"/>
      <c r="J39" s="4"/>
    </row>
    <row r="40" spans="5:10">
      <c r="E40" s="4"/>
      <c r="F40" s="4"/>
      <c r="H40" s="4"/>
      <c r="J40" s="2"/>
    </row>
    <row r="41" spans="5:10">
      <c r="E41" s="97"/>
      <c r="F41" s="97"/>
      <c r="G41" s="97"/>
      <c r="H41" s="97"/>
      <c r="I41" s="97"/>
      <c r="J41" s="97"/>
    </row>
    <row r="42" spans="5:10">
      <c r="E42" s="97"/>
      <c r="F42" s="97"/>
      <c r="G42" s="97"/>
      <c r="H42" s="97"/>
      <c r="I42" s="97"/>
      <c r="J42" s="97"/>
    </row>
    <row r="43" spans="5:10">
      <c r="E43" s="98"/>
      <c r="F43" s="98"/>
      <c r="G43" s="98"/>
      <c r="H43" s="98"/>
      <c r="I43" s="98"/>
      <c r="J43" s="98"/>
    </row>
  </sheetData>
  <sheetProtection sheet="1" objects="1" scenarios="1"/>
  <mergeCells count="12">
    <mergeCell ref="E33:H33"/>
    <mergeCell ref="E41:J41"/>
    <mergeCell ref="E42:J42"/>
    <mergeCell ref="E43:J43"/>
    <mergeCell ref="G8:H8"/>
    <mergeCell ref="F13:G13"/>
    <mergeCell ref="F14:G14"/>
    <mergeCell ref="F15:G15"/>
    <mergeCell ref="F16:G16"/>
    <mergeCell ref="F17:G17"/>
    <mergeCell ref="F18:G18"/>
    <mergeCell ref="J14:J15"/>
  </mergeCells>
  <dataValidations count="4">
    <dataValidation type="list" allowBlank="1" showInputMessage="1" showErrorMessage="1" sqref="E21:E31">
      <formula1>INDIRECT(D21)</formula1>
    </dataValidation>
    <dataValidation type="list" allowBlank="1" showInputMessage="1" showErrorMessage="1" sqref="D21:D31">
      <formula1>Das</formula1>
    </dataValidation>
    <dataValidation type="list" allowBlank="1" showInputMessage="1" showErrorMessage="1" sqref="F22:F31">
      <formula1>Unité_facturation</formula1>
    </dataValidation>
    <dataValidation type="list" allowBlank="1" showInputMessage="1" showErrorMessage="1" sqref="F9">
      <formula1>No_dev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A1:L10"/>
  <sheetViews>
    <sheetView showGridLines="0" workbookViewId="0">
      <selection activeCell="J13" sqref="J13"/>
    </sheetView>
  </sheetViews>
  <sheetFormatPr baseColWidth="10" defaultRowHeight="15"/>
  <cols>
    <col min="1" max="1" width="11.42578125" style="30"/>
    <col min="2" max="2" width="11.42578125" style="56"/>
    <col min="3" max="5" width="11.42578125" style="30"/>
    <col min="6" max="6" width="19" style="30" customWidth="1"/>
    <col min="7" max="7" width="12.42578125" style="30" customWidth="1"/>
    <col min="8" max="9" width="11.42578125" style="30"/>
    <col min="10" max="10" width="24" style="30" customWidth="1"/>
    <col min="11" max="11" width="13" style="30" customWidth="1"/>
    <col min="12" max="12" width="17.7109375" style="31" customWidth="1"/>
    <col min="13" max="13" width="8.140625" customWidth="1"/>
  </cols>
  <sheetData>
    <row r="1" spans="1:12" ht="25.5" customHeight="1">
      <c r="A1" s="17" t="s">
        <v>10</v>
      </c>
      <c r="B1" s="80" t="s">
        <v>64</v>
      </c>
      <c r="C1" s="17" t="s">
        <v>57</v>
      </c>
      <c r="D1" s="17" t="s">
        <v>0</v>
      </c>
      <c r="E1" s="17" t="s">
        <v>1</v>
      </c>
      <c r="F1" s="17" t="s">
        <v>3</v>
      </c>
      <c r="G1" s="17" t="s">
        <v>5</v>
      </c>
      <c r="H1" s="17" t="s">
        <v>4</v>
      </c>
      <c r="I1" s="17" t="s">
        <v>25</v>
      </c>
      <c r="J1" s="17" t="s">
        <v>2</v>
      </c>
      <c r="K1" s="17" t="s">
        <v>28</v>
      </c>
      <c r="L1" s="59" t="s">
        <v>29</v>
      </c>
    </row>
    <row r="2" spans="1:12">
      <c r="A2" s="49"/>
      <c r="B2" s="57"/>
      <c r="C2" s="49"/>
      <c r="D2" s="49"/>
      <c r="E2" s="49"/>
      <c r="F2" s="49"/>
      <c r="G2" s="49"/>
      <c r="H2" s="49"/>
      <c r="I2" s="49"/>
      <c r="J2" s="49"/>
      <c r="K2" s="49"/>
      <c r="L2" s="48"/>
    </row>
    <row r="3" spans="1:12">
      <c r="A3" s="49">
        <v>5</v>
      </c>
      <c r="B3" s="57">
        <v>1</v>
      </c>
      <c r="C3" s="49">
        <v>0</v>
      </c>
      <c r="D3" s="49"/>
      <c r="E3" s="49"/>
      <c r="F3" s="49"/>
      <c r="G3" s="49"/>
      <c r="H3" s="49"/>
      <c r="I3" s="49"/>
      <c r="J3" s="83"/>
      <c r="K3" s="49">
        <v>4</v>
      </c>
      <c r="L3" s="48">
        <v>42472</v>
      </c>
    </row>
    <row r="4" spans="1:12">
      <c r="A4" s="49">
        <v>7</v>
      </c>
      <c r="B4" s="57" t="s">
        <v>68</v>
      </c>
      <c r="C4" s="49">
        <v>0</v>
      </c>
      <c r="D4" s="49"/>
      <c r="E4" s="49"/>
      <c r="F4" s="49"/>
      <c r="G4" s="49"/>
      <c r="H4" s="49"/>
      <c r="I4" s="49"/>
      <c r="J4" s="49"/>
      <c r="K4" s="49">
        <v>3</v>
      </c>
      <c r="L4" s="48">
        <v>42472</v>
      </c>
    </row>
    <row r="5" spans="1:12">
      <c r="A5" s="49">
        <v>5</v>
      </c>
      <c r="B5" s="57">
        <v>1</v>
      </c>
      <c r="C5" s="49">
        <v>0</v>
      </c>
      <c r="D5" s="49"/>
      <c r="E5" s="49"/>
      <c r="F5" s="49"/>
      <c r="G5" s="49"/>
      <c r="H5" s="49"/>
      <c r="I5" s="49"/>
      <c r="J5" s="83"/>
      <c r="K5" s="49">
        <v>2</v>
      </c>
      <c r="L5" s="48"/>
    </row>
    <row r="6" spans="1:12">
      <c r="A6" s="49">
        <v>6</v>
      </c>
      <c r="B6" s="57" t="s">
        <v>68</v>
      </c>
      <c r="C6" s="49">
        <v>0</v>
      </c>
      <c r="D6" s="49"/>
      <c r="E6" s="49"/>
      <c r="F6" s="49"/>
      <c r="G6" s="49"/>
      <c r="H6" s="49"/>
      <c r="I6" s="49"/>
      <c r="J6" s="49"/>
      <c r="K6" s="49">
        <v>1</v>
      </c>
      <c r="L6" s="48">
        <v>42515</v>
      </c>
    </row>
    <row r="7" spans="1:12">
      <c r="A7" s="49">
        <v>4</v>
      </c>
      <c r="B7" s="57">
        <v>2</v>
      </c>
      <c r="C7" s="49">
        <v>0</v>
      </c>
      <c r="D7" s="49"/>
      <c r="E7" s="49"/>
      <c r="F7" s="49"/>
      <c r="G7" s="49"/>
      <c r="H7" s="49"/>
      <c r="I7" s="49"/>
      <c r="J7" s="83"/>
      <c r="K7" s="49">
        <v>3</v>
      </c>
      <c r="L7" s="48"/>
    </row>
    <row r="8" spans="1:12">
      <c r="A8" s="49">
        <v>3</v>
      </c>
      <c r="B8" s="57">
        <v>1</v>
      </c>
      <c r="C8" s="49">
        <v>0</v>
      </c>
      <c r="D8" s="49"/>
      <c r="E8" s="49"/>
      <c r="F8" s="49"/>
      <c r="G8" s="49"/>
      <c r="H8" s="49"/>
      <c r="I8" s="49"/>
      <c r="J8" s="49"/>
      <c r="K8" s="49">
        <v>2</v>
      </c>
      <c r="L8" s="48">
        <v>42469</v>
      </c>
    </row>
    <row r="9" spans="1:12">
      <c r="A9" s="49"/>
      <c r="B9" s="57"/>
      <c r="C9" s="49"/>
      <c r="D9" s="49"/>
      <c r="E9" s="49"/>
      <c r="F9" s="49"/>
      <c r="G9" s="49"/>
      <c r="H9" s="49"/>
      <c r="I9" s="49"/>
      <c r="J9" s="49"/>
      <c r="K9" s="49"/>
      <c r="L9" s="48"/>
    </row>
    <row r="10" spans="1:12">
      <c r="A10" s="49"/>
      <c r="B10" s="57"/>
      <c r="C10" s="49"/>
      <c r="D10" s="49"/>
      <c r="E10" s="49"/>
      <c r="F10" s="49"/>
      <c r="G10" s="49"/>
      <c r="H10" s="49"/>
      <c r="I10" s="49"/>
      <c r="J10" s="83"/>
      <c r="K10" s="49"/>
      <c r="L10" s="48"/>
    </row>
  </sheetData>
  <sheetProtection sheet="1" objects="1" scenario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J13"/>
  <sheetViews>
    <sheetView showGridLines="0" workbookViewId="0">
      <selection activeCell="T5" sqref="T5"/>
    </sheetView>
  </sheetViews>
  <sheetFormatPr baseColWidth="10" defaultRowHeight="15"/>
  <cols>
    <col min="1" max="3" width="11.42578125" style="56"/>
    <col min="4" max="4" width="40.140625" style="56" customWidth="1"/>
    <col min="5" max="5" width="20.28515625" style="56" customWidth="1"/>
    <col min="6" max="8" width="11.42578125" style="56"/>
    <col min="9" max="9" width="11.5703125" style="56" customWidth="1"/>
    <col min="11" max="11" width="8.7109375" customWidth="1"/>
  </cols>
  <sheetData>
    <row r="1" spans="1:10" ht="30.75" thickBot="1">
      <c r="A1" s="54" t="s">
        <v>61</v>
      </c>
      <c r="B1" s="55" t="s">
        <v>53</v>
      </c>
      <c r="C1" s="55" t="s">
        <v>60</v>
      </c>
      <c r="D1" s="55" t="s">
        <v>8</v>
      </c>
      <c r="E1" s="55" t="s">
        <v>31</v>
      </c>
      <c r="F1" s="55" t="s">
        <v>26</v>
      </c>
      <c r="G1" s="55" t="s">
        <v>34</v>
      </c>
      <c r="H1" s="69" t="s">
        <v>52</v>
      </c>
      <c r="I1" s="70" t="s">
        <v>65</v>
      </c>
      <c r="J1" s="70" t="s">
        <v>59</v>
      </c>
    </row>
    <row r="2" spans="1:10" ht="15.75" thickTop="1">
      <c r="A2" s="57"/>
      <c r="B2" s="57"/>
      <c r="C2" s="57"/>
      <c r="D2" s="57"/>
      <c r="E2" s="57"/>
      <c r="F2" s="57"/>
      <c r="G2" s="57"/>
      <c r="H2" s="81">
        <f>ROW('BDD factDétail'!$B2)</f>
        <v>2</v>
      </c>
      <c r="I2" s="67" t="e">
        <f>MATCH(H2,'Création Facture'!N°facEqu,0)</f>
        <v>#N/A</v>
      </c>
      <c r="J2" s="66"/>
    </row>
    <row r="3" spans="1:10">
      <c r="A3" s="57">
        <v>3</v>
      </c>
      <c r="B3" s="57">
        <v>1</v>
      </c>
      <c r="C3" s="57" t="s">
        <v>36</v>
      </c>
      <c r="D3" s="57" t="s">
        <v>46</v>
      </c>
      <c r="E3" s="57" t="s">
        <v>50</v>
      </c>
      <c r="F3" s="57">
        <v>2</v>
      </c>
      <c r="G3" s="57">
        <v>40</v>
      </c>
      <c r="H3" s="81">
        <f>ROW('BDD factDétail'!$B3)</f>
        <v>3</v>
      </c>
      <c r="I3" s="81" t="e">
        <f>MATCH(H3,'Création Facture'!N°facEqu,0)</f>
        <v>#N/A</v>
      </c>
      <c r="J3" s="82"/>
    </row>
    <row r="4" spans="1:10">
      <c r="A4" s="57">
        <v>3</v>
      </c>
      <c r="B4" s="57">
        <v>2</v>
      </c>
      <c r="C4" s="57" t="s">
        <v>37</v>
      </c>
      <c r="D4" s="57" t="s">
        <v>47</v>
      </c>
      <c r="E4" s="57" t="s">
        <v>50</v>
      </c>
      <c r="F4" s="57">
        <v>2</v>
      </c>
      <c r="G4" s="57">
        <v>40</v>
      </c>
      <c r="H4" s="81">
        <f>ROW('BDD factDétail'!$B4)</f>
        <v>4</v>
      </c>
      <c r="I4" s="81" t="e">
        <f>MATCH(H4,'Création Facture'!N°facEqu,0)</f>
        <v>#N/A</v>
      </c>
      <c r="J4" s="82"/>
    </row>
    <row r="5" spans="1:10">
      <c r="A5" s="57">
        <v>3</v>
      </c>
      <c r="B5" s="57">
        <v>3</v>
      </c>
      <c r="C5" s="57" t="s">
        <v>38</v>
      </c>
      <c r="D5" s="57" t="s">
        <v>49</v>
      </c>
      <c r="E5" s="57" t="s">
        <v>50</v>
      </c>
      <c r="F5" s="57">
        <v>2</v>
      </c>
      <c r="G5" s="57">
        <v>40</v>
      </c>
      <c r="H5" s="81">
        <f>ROW('BDD factDétail'!$B5)</f>
        <v>5</v>
      </c>
      <c r="I5" s="81" t="e">
        <f>MATCH(H5,'Création Facture'!N°facEqu,0)</f>
        <v>#N/A</v>
      </c>
      <c r="J5" s="82"/>
    </row>
    <row r="6" spans="1:10">
      <c r="A6" s="57">
        <v>3</v>
      </c>
      <c r="B6" s="57">
        <v>4</v>
      </c>
      <c r="C6" s="57" t="s">
        <v>39</v>
      </c>
      <c r="D6" s="57" t="s">
        <v>7</v>
      </c>
      <c r="E6" s="57" t="s">
        <v>50</v>
      </c>
      <c r="F6" s="57">
        <v>3</v>
      </c>
      <c r="G6" s="57">
        <v>40</v>
      </c>
      <c r="H6" s="81">
        <f>ROW('BDD factDétail'!$B6)</f>
        <v>6</v>
      </c>
      <c r="I6" s="81" t="e">
        <f>MATCH(H6,'Création Facture'!N°facEqu,0)</f>
        <v>#N/A</v>
      </c>
      <c r="J6" s="82"/>
    </row>
    <row r="7" spans="1:10">
      <c r="A7" s="57">
        <v>4</v>
      </c>
      <c r="B7" s="57">
        <v>1</v>
      </c>
      <c r="C7" s="57" t="s">
        <v>36</v>
      </c>
      <c r="D7" s="57" t="s">
        <v>46</v>
      </c>
      <c r="E7" s="57" t="s">
        <v>50</v>
      </c>
      <c r="F7" s="57">
        <v>1</v>
      </c>
      <c r="G7" s="57">
        <v>1</v>
      </c>
      <c r="H7" s="81">
        <f>ROW('BDD factDétail'!$B7)</f>
        <v>7</v>
      </c>
      <c r="I7" s="81" t="e">
        <f>MATCH(H7,'Création Facture'!N°facEqu,0)</f>
        <v>#N/A</v>
      </c>
      <c r="J7" s="82"/>
    </row>
    <row r="8" spans="1:10">
      <c r="A8" s="57">
        <v>4</v>
      </c>
      <c r="B8" s="57">
        <v>2</v>
      </c>
      <c r="C8" s="57" t="s">
        <v>37</v>
      </c>
      <c r="D8" s="57" t="s">
        <v>47</v>
      </c>
      <c r="E8" s="57" t="s">
        <v>51</v>
      </c>
      <c r="F8" s="57">
        <v>1</v>
      </c>
      <c r="G8" s="57">
        <v>10</v>
      </c>
      <c r="H8" s="81">
        <f>ROW('BDD factDétail'!$B8)</f>
        <v>8</v>
      </c>
      <c r="I8" s="81" t="e">
        <f>MATCH(H8,'Création Facture'!N°facEqu,0)</f>
        <v>#N/A</v>
      </c>
      <c r="J8" s="82"/>
    </row>
    <row r="9" spans="1:10">
      <c r="A9" s="57">
        <v>4</v>
      </c>
      <c r="B9" s="57">
        <v>3</v>
      </c>
      <c r="C9" s="57" t="s">
        <v>38</v>
      </c>
      <c r="D9" s="57" t="s">
        <v>49</v>
      </c>
      <c r="E9" s="57" t="s">
        <v>50</v>
      </c>
      <c r="F9" s="57"/>
      <c r="G9" s="57">
        <v>10</v>
      </c>
      <c r="H9" s="81">
        <f>ROW('BDD factDétail'!$B9)</f>
        <v>9</v>
      </c>
      <c r="I9" s="81" t="e">
        <f>MATCH(H9,'Création Facture'!N°facEqu,0)</f>
        <v>#N/A</v>
      </c>
      <c r="J9" s="82"/>
    </row>
    <row r="10" spans="1:10">
      <c r="A10" s="57">
        <v>4</v>
      </c>
      <c r="B10" s="57">
        <v>4</v>
      </c>
      <c r="C10" s="57" t="s">
        <v>39</v>
      </c>
      <c r="D10" s="57" t="s">
        <v>7</v>
      </c>
      <c r="E10" s="57" t="s">
        <v>50</v>
      </c>
      <c r="F10" s="57">
        <v>2</v>
      </c>
      <c r="G10" s="57">
        <v>20</v>
      </c>
      <c r="H10" s="81">
        <f>ROW('BDD factDétail'!$B10)</f>
        <v>10</v>
      </c>
      <c r="I10" s="81" t="e">
        <f>MATCH(H10,'Création Facture'!N°facEqu,0)</f>
        <v>#N/A</v>
      </c>
      <c r="J10" s="82"/>
    </row>
    <row r="11" spans="1:10">
      <c r="A11" s="57">
        <v>7</v>
      </c>
      <c r="B11" s="57">
        <v>1</v>
      </c>
      <c r="C11" s="57" t="s">
        <v>36</v>
      </c>
      <c r="D11" s="57" t="s">
        <v>46</v>
      </c>
      <c r="E11" s="57" t="s">
        <v>50</v>
      </c>
      <c r="F11" s="57">
        <v>2</v>
      </c>
      <c r="G11" s="57">
        <v>40</v>
      </c>
      <c r="H11" s="86">
        <f>ROW('BDD factDétail'!$B11)</f>
        <v>11</v>
      </c>
      <c r="I11" s="86" t="e">
        <f>MATCH(H11,'Création Facture'!N°facEqu,0)</f>
        <v>#N/A</v>
      </c>
      <c r="J11" s="87"/>
    </row>
    <row r="12" spans="1:10">
      <c r="A12" s="57">
        <v>7</v>
      </c>
      <c r="B12" s="57">
        <v>2</v>
      </c>
      <c r="C12" s="57" t="s">
        <v>37</v>
      </c>
      <c r="D12" s="57" t="s">
        <v>48</v>
      </c>
      <c r="E12" s="57" t="s">
        <v>51</v>
      </c>
      <c r="F12" s="57">
        <v>2</v>
      </c>
      <c r="G12" s="57">
        <v>40</v>
      </c>
      <c r="H12" s="86">
        <f>ROW('BDD factDétail'!$B12)</f>
        <v>12</v>
      </c>
      <c r="I12" s="86" t="e">
        <f>MATCH(H12,'Création Facture'!N°facEqu,0)</f>
        <v>#N/A</v>
      </c>
      <c r="J12" s="87"/>
    </row>
    <row r="13" spans="1:10">
      <c r="A13" s="57">
        <v>7</v>
      </c>
      <c r="B13" s="57">
        <v>3</v>
      </c>
      <c r="C13" s="57" t="s">
        <v>38</v>
      </c>
      <c r="D13" s="57" t="s">
        <v>49</v>
      </c>
      <c r="E13" s="57" t="s">
        <v>50</v>
      </c>
      <c r="F13" s="57">
        <v>3</v>
      </c>
      <c r="G13" s="57">
        <v>50</v>
      </c>
      <c r="H13" s="86">
        <f>ROW('BDD factDétail'!$B13)</f>
        <v>13</v>
      </c>
      <c r="I13" s="86" t="e">
        <f>MATCH(H13,'Création Facture'!N°facEqu,0)</f>
        <v>#N/A</v>
      </c>
      <c r="J13" s="87"/>
    </row>
  </sheetData>
  <sheetProtection sheet="1" objects="1" scenarios="1"/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Modif Devis</vt:lpstr>
      <vt:lpstr>BDD en-tête</vt:lpstr>
      <vt:lpstr>BDD devis Détail</vt:lpstr>
      <vt:lpstr>Création Facture</vt:lpstr>
      <vt:lpstr>BDD fact en-tête</vt:lpstr>
      <vt:lpstr>BDD factDétail</vt:lpstr>
      <vt:lpstr>ColLigMaJ</vt:lpstr>
      <vt:lpstr>dasDev</vt:lpstr>
      <vt:lpstr>M</vt:lpstr>
      <vt:lpstr>MatDevDet</vt:lpstr>
      <vt:lpstr>N°_DevisDet</vt:lpstr>
      <vt:lpstr>N°_DevisFact</vt:lpstr>
      <vt:lpstr>N°devis</vt:lpstr>
      <vt:lpstr>'Création Facture'!N°facEqu</vt:lpstr>
      <vt:lpstr>N°ligne</vt:lpstr>
      <vt:lpstr>N°lignefact</vt:lpstr>
      <vt:lpstr>No_dev</vt:lpstr>
      <vt:lpstr>Nolignedevisfact</vt:lpstr>
      <vt:lpstr>Prestation</vt:lpstr>
      <vt:lpstr>Prix</vt:lpstr>
      <vt:lpstr>Quantité</vt:lpstr>
      <vt:lpstr>TypeFac</vt:lpstr>
      <vt:lpstr>'Création Facture'!Zone_d_impression</vt:lpstr>
      <vt:lpstr>'Modif Devis'!Zone_d_impression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roxane reynes</dc:creator>
  <cp:lastModifiedBy>roxane reynes</cp:lastModifiedBy>
  <cp:lastPrinted>2016-04-12T08:11:15Z</cp:lastPrinted>
  <dcterms:created xsi:type="dcterms:W3CDTF">2016-03-02T07:40:01Z</dcterms:created>
  <dcterms:modified xsi:type="dcterms:W3CDTF">2016-04-12T13:11:00Z</dcterms:modified>
</cp:coreProperties>
</file>