
<file path=[Content_Types].xml><?xml version="1.0" encoding="utf-8"?>
<Types xmlns="http://schemas.openxmlformats.org/package/2006/content-types">
  <Default Extension="bin" ContentType="application/vnd.openxmlformats-officedocument.spreadsheetml.printerSettings"/>
  <Override PartName="/xl/tables/table3.xml" ContentType="application/vnd.openxmlformats-officedocument.spreadsheetml.table+xml"/>
  <Default Extension="png" ContentType="image/png"/>
  <Override PartName="/xl/tables/table4.xml" ContentType="application/vnd.openxmlformats-officedocument.spreadsheetml.table+xml"/>
  <Override PartName="/xl/drawings/drawing9.xml" ContentType="application/vnd.openxmlformats-officedocument.drawing+xml"/>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customXml/itemProps1.xml" ContentType="application/vnd.openxmlformats-officedocument.customXmlProperti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tables/table7.xml" ContentType="application/vnd.openxmlformats-officedocument.spreadsheetml.table+xml"/>
  <Override PartName="/xl/drawings/drawing10.xml" ContentType="application/vnd.openxmlformats-officedocument.drawing+xml"/>
  <Override PartName="/xl/tables/table5.xml" ContentType="application/vnd.openxmlformats-officedocument.spreadsheetml.table+xml"/>
  <Override PartName="/xl/tables/table6.xml" ContentType="application/vnd.openxmlformats-officedocument.spreadsheetml.tab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codeName="{37E998C4-C9E5-D4B9-71C8-EB1FF731991C}"/>
  <workbookPr filterPrivacy="1" codeName="ThisWorkbook"/>
  <bookViews>
    <workbookView xWindow="0" yWindow="0" windowWidth="22485" windowHeight="7740" firstSheet="1" activeTab="6"/>
  </bookViews>
  <sheets>
    <sheet name="Sommaire" sheetId="13" r:id="rId1"/>
    <sheet name="BDD clients-prospect" sheetId="7" r:id="rId2"/>
    <sheet name="Evenements" sheetId="2" r:id="rId3"/>
    <sheet name="Agenda" sheetId="1" r:id="rId4"/>
    <sheet name="Recherche de nom" sheetId="3" state="hidden" r:id="rId5"/>
    <sheet name="Visuel clients" sheetId="8" r:id="rId6"/>
    <sheet name="Ventes " sheetId="9" r:id="rId7"/>
    <sheet name="Sorties diverses" sheetId="10" r:id="rId8"/>
    <sheet name="Entrées" sheetId="15" r:id="rId9"/>
    <sheet name="Etat des stocks" sheetId="11" r:id="rId10"/>
    <sheet name="produits-tarifs" sheetId="12" r:id="rId11"/>
    <sheet name="Annexe 1" sheetId="4" r:id="rId12"/>
    <sheet name="Annexe 2" sheetId="14" r:id="rId13"/>
  </sheets>
  <definedNames>
    <definedName name="_xlnm._FilterDatabase" localSheetId="12" hidden="1">'Annexe 2'!$K$2:$K$6</definedName>
    <definedName name="_xlnm._FilterDatabase" localSheetId="2" hidden="1">Evenements!$B$7:$E$34</definedName>
    <definedName name="_xlnm._FilterDatabase" localSheetId="6" hidden="1">'Ventes '!$A$6:$L$16</definedName>
    <definedName name="Actions">'Annexe 2'!$A$2:$A$6</definedName>
    <definedName name="AfficherNom">Agenda!$H$6</definedName>
    <definedName name="ChampQui" localSheetId="8">tblDonnées[QUI]</definedName>
    <definedName name="ChampQui">tblDonnées[QUI]</definedName>
    <definedName name="CodeProduits">OFFSET('Etat des stocks'!$A$7,0,0,COUNTA('Etat des stocks'!A:A)-1)</definedName>
    <definedName name="_xlnm.Criteria" localSheetId="5">'Visuel clients'!$S$1:$S$2</definedName>
    <definedName name="_xlnm.Extract" localSheetId="5">'Visuel clients'!$F$24:$Q$24</definedName>
    <definedName name="Millésimes">OFFSET('Annexe 2'!$M$2,0,0,COUNTA('Annexe 2'!$M:$M)-1)</definedName>
    <definedName name="Nom_Entreprise">TabBDD[Nom entreprise]</definedName>
    <definedName name="nom_mois" localSheetId="8">#REF!</definedName>
    <definedName name="nom_mois">#REF!</definedName>
    <definedName name="NomProduit">'Annexe 2'!$G$2:$G$11</definedName>
    <definedName name="QUI" comment="Nom des commerciaux ">'Annexe 2'!$K$2:$K$6</definedName>
    <definedName name="RaisonSortie">OFFSET('Annexe 2'!$I$2,0,0,COUNTA('Annexe 2'!$I:$I)-1)</definedName>
    <definedName name="RechercherQui">OFFSET('Recherche de nom'!$A$3,,,COUNT('Recherche de nom'!$B:$B),1)</definedName>
    <definedName name="semaine">'Annexe 1'!$H$1</definedName>
    <definedName name="SemaineDu">Agenda!$G$6</definedName>
    <definedName name="Statut">'Annexe 2'!$E$2:$E$4</definedName>
    <definedName name="table_mois" localSheetId="8">#REF!</definedName>
    <definedName name="table_mois">#REF!</definedName>
    <definedName name="TabNomeEntreprise" localSheetId="8">TabBDD[[#All],[Nom entreprise]]</definedName>
    <definedName name="TabNomeEntreprise">TabBDD[[#All],[Nom entreprise]]</definedName>
    <definedName name="TabVente">Tableau5[#All]</definedName>
    <definedName name="TypeCli">'Annexe 2'!$C$2:$C$4</definedName>
    <definedName name="_xlnm.Print_Area" localSheetId="3">Agenda!$B$5:$I$26</definedName>
  </definedNames>
  <calcPr calcId="124519"/>
</workbook>
</file>

<file path=xl/calcChain.xml><?xml version="1.0" encoding="utf-8"?>
<calcChain xmlns="http://schemas.openxmlformats.org/spreadsheetml/2006/main">
  <c r="E7" i="11"/>
  <c r="E8"/>
  <c r="E9"/>
  <c r="E10"/>
  <c r="E11"/>
  <c r="E12"/>
  <c r="E13"/>
  <c r="E14"/>
  <c r="E15"/>
  <c r="E16"/>
  <c r="E17"/>
  <c r="E18"/>
  <c r="E19"/>
  <c r="E20"/>
  <c r="E21"/>
  <c r="E22"/>
  <c r="E23"/>
  <c r="E24"/>
  <c r="E25"/>
  <c r="E26"/>
  <c r="E27"/>
  <c r="E28"/>
  <c r="E29"/>
  <c r="E30"/>
  <c r="E31"/>
  <c r="E32"/>
  <c r="B10" i="15"/>
  <c r="C10"/>
  <c r="B10" i="10"/>
  <c r="C10"/>
  <c r="E7" i="9"/>
  <c r="F7"/>
  <c r="F7" i="11"/>
  <c r="F8"/>
  <c r="F9"/>
  <c r="F10"/>
  <c r="F11"/>
  <c r="F12"/>
  <c r="F13"/>
  <c r="F14"/>
  <c r="F15"/>
  <c r="F16"/>
  <c r="F17"/>
  <c r="F18"/>
  <c r="F19"/>
  <c r="F20"/>
  <c r="F21"/>
  <c r="F22"/>
  <c r="F23"/>
  <c r="F24"/>
  <c r="F25"/>
  <c r="F26"/>
  <c r="F27"/>
  <c r="F28"/>
  <c r="F29"/>
  <c r="F30"/>
  <c r="F31"/>
  <c r="F32"/>
  <c r="G7"/>
  <c r="G8"/>
  <c r="G9"/>
  <c r="G10"/>
  <c r="G11"/>
  <c r="G12"/>
  <c r="G13"/>
  <c r="G14"/>
  <c r="G15"/>
  <c r="G16"/>
  <c r="G17"/>
  <c r="G18"/>
  <c r="G19"/>
  <c r="G20"/>
  <c r="G21"/>
  <c r="G22"/>
  <c r="G23"/>
  <c r="G24"/>
  <c r="G25"/>
  <c r="G26"/>
  <c r="G27"/>
  <c r="G28"/>
  <c r="G29"/>
  <c r="G30"/>
  <c r="G31"/>
  <c r="G32"/>
  <c r="H7" l="1"/>
  <c r="H8"/>
  <c r="H9"/>
  <c r="H10"/>
  <c r="H11"/>
  <c r="H12"/>
  <c r="H13"/>
  <c r="H14"/>
  <c r="H15"/>
  <c r="H16"/>
  <c r="H17"/>
  <c r="H18"/>
  <c r="H19"/>
  <c r="H20"/>
  <c r="H21"/>
  <c r="H22"/>
  <c r="H23"/>
  <c r="H24"/>
  <c r="H25"/>
  <c r="H26"/>
  <c r="H27"/>
  <c r="H28"/>
  <c r="H29"/>
  <c r="H30"/>
  <c r="H31"/>
  <c r="H32"/>
  <c r="B11" i="15"/>
  <c r="C11"/>
  <c r="B12"/>
  <c r="C12"/>
  <c r="B11" i="10"/>
  <c r="C11"/>
  <c r="C13"/>
  <c r="C12"/>
  <c r="B13"/>
  <c r="B12"/>
  <c r="E8" i="9"/>
  <c r="F8"/>
  <c r="F9"/>
  <c r="F10"/>
  <c r="F11"/>
  <c r="F12"/>
  <c r="F13"/>
  <c r="F14"/>
  <c r="F15"/>
  <c r="F16"/>
  <c r="E9"/>
  <c r="E10"/>
  <c r="E11"/>
  <c r="E12"/>
  <c r="E13"/>
  <c r="E14"/>
  <c r="E15"/>
  <c r="E16"/>
  <c r="S2" i="8"/>
  <c r="E11"/>
  <c r="E19"/>
  <c r="E18"/>
  <c r="E17"/>
  <c r="E16"/>
  <c r="E15"/>
  <c r="E14"/>
  <c r="E13"/>
  <c r="E12"/>
  <c r="C7" i="4" l="1"/>
  <c r="F5"/>
  <c r="H5"/>
  <c r="I5"/>
  <c r="G5"/>
  <c r="A3" i="3" l="1" a="1"/>
  <c r="A3" s="1"/>
  <c r="A4" s="1" a="1"/>
  <c r="A4" s="1"/>
  <c r="B4" s="1"/>
  <c r="B3" l="1"/>
  <c r="A5" a="1"/>
  <c r="A5" s="1"/>
  <c r="F6" i="1"/>
  <c r="A6" i="3" l="1" a="1"/>
  <c r="A6" s="1"/>
  <c r="B6" s="1"/>
  <c r="B5"/>
  <c r="D7" i="1"/>
  <c r="E7"/>
  <c r="H7"/>
  <c r="C7"/>
  <c r="F7"/>
  <c r="G7"/>
  <c r="I7"/>
  <c r="A7" i="3" l="1" a="1"/>
  <c r="A7" s="1"/>
  <c r="B7" s="1"/>
  <c r="C8" i="1"/>
  <c r="D8"/>
  <c r="I8"/>
  <c r="F8"/>
  <c r="G8"/>
  <c r="E8"/>
  <c r="H8"/>
  <c r="E11" l="1" a="1"/>
  <c r="E11" s="1"/>
  <c r="E15" a="1"/>
  <c r="E15" s="1"/>
  <c r="E19" a="1"/>
  <c r="E19" s="1"/>
  <c r="E23" a="1"/>
  <c r="E23" s="1"/>
  <c r="E10" a="1"/>
  <c r="E10" s="1"/>
  <c r="E14" a="1"/>
  <c r="E14" s="1"/>
  <c r="E18" a="1"/>
  <c r="E18" s="1"/>
  <c r="E22" a="1"/>
  <c r="E22" s="1"/>
  <c r="E26" a="1"/>
  <c r="E26" s="1"/>
  <c r="E13" a="1"/>
  <c r="E13" s="1"/>
  <c r="E17" a="1"/>
  <c r="E17" s="1"/>
  <c r="E21" a="1"/>
  <c r="E21" s="1"/>
  <c r="E25" a="1"/>
  <c r="E25" s="1"/>
  <c r="E12" a="1"/>
  <c r="E12" s="1"/>
  <c r="E16" a="1"/>
  <c r="E16" s="1"/>
  <c r="E20" a="1"/>
  <c r="E20" s="1"/>
  <c r="E24" a="1"/>
  <c r="E24" s="1"/>
  <c r="H20" a="1"/>
  <c r="H20" s="1"/>
  <c r="H11" a="1"/>
  <c r="H11" s="1"/>
  <c r="H15" a="1"/>
  <c r="H15" s="1"/>
  <c r="H19" a="1"/>
  <c r="H19" s="1"/>
  <c r="H23" a="1"/>
  <c r="H23" s="1"/>
  <c r="H14" a="1"/>
  <c r="H14" s="1"/>
  <c r="H22" a="1"/>
  <c r="H22" s="1"/>
  <c r="H10" a="1"/>
  <c r="H10" s="1"/>
  <c r="H18" a="1"/>
  <c r="H18" s="1"/>
  <c r="H26" a="1"/>
  <c r="H26" s="1"/>
  <c r="H13" a="1"/>
  <c r="H13" s="1"/>
  <c r="H17" a="1"/>
  <c r="H17" s="1"/>
  <c r="H21" a="1"/>
  <c r="H21" s="1"/>
  <c r="H25" a="1"/>
  <c r="H25" s="1"/>
  <c r="H12" a="1"/>
  <c r="H12" s="1"/>
  <c r="H16" a="1"/>
  <c r="H16" s="1"/>
  <c r="H24" a="1"/>
  <c r="H24" s="1"/>
  <c r="F10" a="1"/>
  <c r="F10" s="1"/>
  <c r="F18" a="1"/>
  <c r="F18" s="1"/>
  <c r="F26" a="1"/>
  <c r="F26" s="1"/>
  <c r="F13" a="1"/>
  <c r="F13" s="1"/>
  <c r="F17" a="1"/>
  <c r="F17" s="1"/>
  <c r="F21" a="1"/>
  <c r="F21" s="1"/>
  <c r="F25" a="1"/>
  <c r="F25" s="1"/>
  <c r="F12" a="1"/>
  <c r="F12" s="1"/>
  <c r="F20" a="1"/>
  <c r="F20" s="1"/>
  <c r="F16" a="1"/>
  <c r="F16" s="1"/>
  <c r="F24" a="1"/>
  <c r="F24" s="1"/>
  <c r="F11" a="1"/>
  <c r="F11" s="1"/>
  <c r="F15" a="1"/>
  <c r="F15" s="1"/>
  <c r="F19" a="1"/>
  <c r="F19" s="1"/>
  <c r="F23" a="1"/>
  <c r="F23" s="1"/>
  <c r="F14" a="1"/>
  <c r="F14" s="1"/>
  <c r="F22" a="1"/>
  <c r="F22" s="1"/>
  <c r="D12" a="1"/>
  <c r="D12" s="1"/>
  <c r="D16" a="1"/>
  <c r="D16" s="1"/>
  <c r="D20" a="1"/>
  <c r="D20" s="1"/>
  <c r="D24" a="1"/>
  <c r="D24" s="1"/>
  <c r="D11" a="1"/>
  <c r="D11" s="1"/>
  <c r="D15" a="1"/>
  <c r="D15" s="1"/>
  <c r="D19" a="1"/>
  <c r="D19" s="1"/>
  <c r="D23" a="1"/>
  <c r="D23" s="1"/>
  <c r="D10" a="1"/>
  <c r="D10" s="1"/>
  <c r="D14" a="1"/>
  <c r="D14" s="1"/>
  <c r="D18" a="1"/>
  <c r="D18" s="1"/>
  <c r="D22" a="1"/>
  <c r="D22" s="1"/>
  <c r="D26" a="1"/>
  <c r="D26" s="1"/>
  <c r="D13" a="1"/>
  <c r="D13" s="1"/>
  <c r="D17" a="1"/>
  <c r="D17" s="1"/>
  <c r="D21" a="1"/>
  <c r="D21" s="1"/>
  <c r="D25" a="1"/>
  <c r="D25" s="1"/>
  <c r="G17" a="1"/>
  <c r="G17" s="1"/>
  <c r="G25" a="1"/>
  <c r="G25" s="1"/>
  <c r="G12" a="1"/>
  <c r="G12" s="1"/>
  <c r="G16" a="1"/>
  <c r="G16" s="1"/>
  <c r="G20" a="1"/>
  <c r="G20" s="1"/>
  <c r="G24" a="1"/>
  <c r="G24" s="1"/>
  <c r="G11" a="1"/>
  <c r="G11" s="1"/>
  <c r="G19" a="1"/>
  <c r="G19" s="1"/>
  <c r="G23" a="1"/>
  <c r="G23" s="1"/>
  <c r="G15" a="1"/>
  <c r="G15" s="1"/>
  <c r="G10" a="1"/>
  <c r="G10" s="1"/>
  <c r="G14" a="1"/>
  <c r="G14" s="1"/>
  <c r="G18" a="1"/>
  <c r="G18" s="1"/>
  <c r="G22" a="1"/>
  <c r="G22" s="1"/>
  <c r="G26" a="1"/>
  <c r="G26" s="1"/>
  <c r="G13" a="1"/>
  <c r="G13" s="1"/>
  <c r="G21" a="1"/>
  <c r="G21" s="1"/>
  <c r="C13" a="1"/>
  <c r="C13" s="1"/>
  <c r="C17" a="1"/>
  <c r="C17" s="1"/>
  <c r="C21" a="1"/>
  <c r="C21" s="1"/>
  <c r="C25" a="1"/>
  <c r="C25" s="1"/>
  <c r="C12" a="1"/>
  <c r="C12" s="1"/>
  <c r="C16" a="1"/>
  <c r="C16" s="1"/>
  <c r="C20" a="1"/>
  <c r="C20" s="1"/>
  <c r="C24" a="1"/>
  <c r="C24" s="1"/>
  <c r="C11" a="1"/>
  <c r="C11" s="1"/>
  <c r="C15" a="1"/>
  <c r="C15" s="1"/>
  <c r="C19" a="1"/>
  <c r="C19" s="1"/>
  <c r="C23" a="1"/>
  <c r="C23" s="1"/>
  <c r="C10" a="1"/>
  <c r="C10" s="1"/>
  <c r="C14" a="1"/>
  <c r="C14" s="1"/>
  <c r="C18" a="1"/>
  <c r="C18" s="1"/>
  <c r="C22" a="1"/>
  <c r="C22" s="1"/>
  <c r="C26" a="1"/>
  <c r="C26" s="1"/>
  <c r="I14" a="1"/>
  <c r="I14" s="1"/>
  <c r="I18" a="1"/>
  <c r="I18" s="1"/>
  <c r="I22" a="1"/>
  <c r="I22" s="1"/>
  <c r="I26" a="1"/>
  <c r="I26" s="1"/>
  <c r="I11" a="1"/>
  <c r="I11" s="1"/>
  <c r="I15" a="1"/>
  <c r="I15" s="1"/>
  <c r="I19" a="1"/>
  <c r="I19" s="1"/>
  <c r="I23" a="1"/>
  <c r="I23" s="1"/>
  <c r="I12" a="1"/>
  <c r="I12" s="1"/>
  <c r="I16" a="1"/>
  <c r="I16" s="1"/>
  <c r="I20" a="1"/>
  <c r="I20" s="1"/>
  <c r="I24" a="1"/>
  <c r="I24" s="1"/>
  <c r="I10" a="1"/>
  <c r="I10" s="1"/>
  <c r="I13" a="1"/>
  <c r="I13" s="1"/>
  <c r="I17" a="1"/>
  <c r="I17" s="1"/>
  <c r="I21" a="1"/>
  <c r="I21" s="1"/>
  <c r="I25" a="1"/>
  <c r="I25" s="1"/>
  <c r="A8" i="3" a="1"/>
  <c r="A8" s="1"/>
  <c r="B8" s="1"/>
  <c r="A9" l="1" a="1"/>
  <c r="A9" s="1"/>
  <c r="A10" s="1" a="1"/>
  <c r="A10" s="1"/>
  <c r="B9" l="1"/>
  <c r="B10"/>
  <c r="A11" a="1"/>
  <c r="A11" s="1"/>
  <c r="B11" l="1"/>
  <c r="A12" a="1"/>
  <c r="A12" s="1"/>
  <c r="B12" s="1"/>
  <c r="A13" l="1" a="1"/>
  <c r="A13" s="1"/>
  <c r="B13" l="1"/>
  <c r="A14" a="1"/>
  <c r="A14" s="1"/>
  <c r="B14" s="1"/>
  <c r="A15" l="1" a="1"/>
  <c r="A15" s="1"/>
  <c r="B15" s="1"/>
  <c r="A16" l="1" a="1"/>
  <c r="A16" s="1"/>
  <c r="B16" s="1"/>
  <c r="A17" l="1" a="1"/>
  <c r="A17" s="1"/>
  <c r="A18" s="1" a="1"/>
  <c r="A18" s="1"/>
  <c r="B18" l="1"/>
  <c r="A19" a="1"/>
  <c r="A19" s="1"/>
  <c r="B19" s="1"/>
  <c r="B17"/>
  <c r="A20" l="1" a="1"/>
  <c r="A20" s="1"/>
  <c r="B20" s="1"/>
  <c r="A21" l="1" a="1"/>
  <c r="A21" s="1"/>
  <c r="B21" s="1"/>
  <c r="A22" l="1" a="1"/>
  <c r="A22" s="1"/>
  <c r="A23" s="1" a="1"/>
  <c r="A23" s="1"/>
  <c r="B23" s="1"/>
  <c r="B22" l="1"/>
  <c r="A24" a="1"/>
  <c r="A24" s="1"/>
  <c r="B24" s="1"/>
  <c r="A25" l="1" a="1"/>
  <c r="A25" s="1"/>
  <c r="B25" l="1"/>
  <c r="A26" a="1"/>
  <c r="A26" s="1"/>
  <c r="B26" s="1"/>
  <c r="A27" l="1" a="1"/>
  <c r="A27" s="1"/>
  <c r="B27" s="1"/>
  <c r="A28" l="1" a="1"/>
  <c r="A28" s="1"/>
  <c r="B28" l="1"/>
  <c r="A29" a="1"/>
  <c r="A29" s="1"/>
  <c r="B29" s="1"/>
  <c r="A30" l="1" a="1"/>
  <c r="A30" s="1"/>
  <c r="B30" s="1"/>
  <c r="A31" l="1" a="1"/>
  <c r="A31" s="1"/>
  <c r="B31" l="1"/>
  <c r="A32" a="1"/>
  <c r="A32" s="1"/>
  <c r="B32" s="1"/>
  <c r="A33" l="1" a="1"/>
  <c r="A33" s="1"/>
  <c r="B33" s="1"/>
  <c r="A34" l="1" a="1"/>
  <c r="A34" s="1"/>
  <c r="B34" l="1"/>
  <c r="A35" a="1"/>
  <c r="A35" s="1"/>
  <c r="B35" s="1"/>
  <c r="A36" l="1" a="1"/>
  <c r="A36" s="1"/>
  <c r="B36" s="1"/>
  <c r="A37" l="1" a="1"/>
  <c r="A37" s="1"/>
  <c r="B37" l="1"/>
  <c r="A38" a="1"/>
  <c r="A38" s="1"/>
  <c r="B38" s="1"/>
  <c r="A39" l="1" a="1"/>
  <c r="A39" s="1"/>
  <c r="B39" s="1"/>
  <c r="A40" l="1" a="1"/>
  <c r="A40" s="1"/>
  <c r="B40" l="1"/>
  <c r="A41" a="1"/>
  <c r="A41" s="1"/>
  <c r="B41" s="1"/>
  <c r="A42" l="1" a="1"/>
  <c r="A42" s="1"/>
  <c r="B42" s="1"/>
  <c r="A43" l="1" a="1"/>
  <c r="A43" s="1"/>
  <c r="B43" l="1"/>
  <c r="A44" a="1"/>
  <c r="A44" s="1"/>
  <c r="B44" s="1"/>
  <c r="A45" l="1" a="1"/>
  <c r="A45" s="1"/>
  <c r="B45" s="1"/>
  <c r="A46" l="1" a="1"/>
  <c r="A46" s="1"/>
  <c r="B46" l="1"/>
  <c r="A47" a="1"/>
  <c r="A47" s="1"/>
  <c r="B47" s="1"/>
  <c r="A48" l="1" a="1"/>
  <c r="A48" s="1"/>
  <c r="B48" s="1"/>
  <c r="A49" l="1" a="1"/>
  <c r="A49" s="1"/>
  <c r="B49" l="1"/>
  <c r="A50" a="1"/>
  <c r="A50" s="1"/>
  <c r="B50" l="1"/>
  <c r="A51" a="1"/>
  <c r="A51" s="1"/>
  <c r="B51" s="1"/>
  <c r="A52" l="1" a="1"/>
  <c r="A52" s="1"/>
  <c r="A53" l="1" a="1"/>
  <c r="A53" s="1"/>
  <c r="B53" s="1"/>
  <c r="B52"/>
  <c r="A54" l="1" a="1"/>
  <c r="A54" s="1"/>
  <c r="B54" l="1"/>
  <c r="A55" a="1"/>
  <c r="A55" s="1"/>
  <c r="B55" s="1"/>
  <c r="A56" l="1" a="1"/>
  <c r="A56" s="1"/>
  <c r="B56" s="1"/>
  <c r="A57" l="1" a="1"/>
  <c r="A57" s="1"/>
  <c r="A58" l="1" a="1"/>
  <c r="A58" s="1"/>
  <c r="B58" s="1"/>
  <c r="B57"/>
  <c r="A59" l="1" a="1"/>
  <c r="A59" s="1"/>
  <c r="B59" l="1"/>
  <c r="A60" a="1"/>
  <c r="A60" s="1"/>
  <c r="B60" s="1"/>
  <c r="A61" l="1" a="1"/>
  <c r="A61" s="1"/>
  <c r="B61" s="1"/>
  <c r="A62" l="1" a="1"/>
  <c r="A62" s="1"/>
  <c r="B62" l="1"/>
  <c r="A63" a="1"/>
  <c r="A63" s="1"/>
  <c r="B63" s="1"/>
  <c r="A64" l="1" a="1"/>
  <c r="A64" s="1"/>
  <c r="B64" s="1"/>
  <c r="A65" l="1" a="1"/>
  <c r="A65" s="1"/>
  <c r="B65" l="1"/>
  <c r="A66" a="1"/>
  <c r="A66" s="1"/>
  <c r="B66" s="1"/>
  <c r="A67" l="1" a="1"/>
  <c r="A67" s="1"/>
  <c r="B67" s="1"/>
  <c r="A68" l="1" a="1"/>
  <c r="A68" s="1"/>
  <c r="B68" l="1"/>
  <c r="A69" a="1"/>
  <c r="A69" s="1"/>
  <c r="B69" s="1"/>
  <c r="A70" l="1" a="1"/>
  <c r="A70" s="1"/>
  <c r="B70" s="1"/>
  <c r="A71" l="1" a="1"/>
  <c r="A71" s="1"/>
  <c r="B71" l="1"/>
  <c r="A72" a="1"/>
  <c r="A72" s="1"/>
  <c r="B72" s="1"/>
  <c r="A73" l="1" a="1"/>
  <c r="A73" s="1"/>
  <c r="B73" l="1"/>
  <c r="A74" a="1"/>
  <c r="A74" s="1"/>
  <c r="B74" l="1"/>
  <c r="A75" a="1"/>
  <c r="A75" s="1"/>
  <c r="B75" s="1"/>
  <c r="A76" l="1" a="1"/>
  <c r="A76" s="1"/>
  <c r="B76" l="1"/>
  <c r="A77" a="1"/>
  <c r="A77" s="1"/>
  <c r="B77" s="1"/>
  <c r="A78" l="1" a="1"/>
  <c r="A78" s="1"/>
  <c r="B78" s="1"/>
  <c r="A79" l="1" a="1"/>
  <c r="A79" s="1"/>
  <c r="B79" l="1"/>
  <c r="A80" a="1"/>
  <c r="A80" s="1"/>
  <c r="B80" s="1"/>
  <c r="A81" l="1" a="1"/>
  <c r="A81" s="1"/>
  <c r="B81" s="1"/>
  <c r="A82" l="1" a="1"/>
  <c r="A82" s="1"/>
  <c r="B82" l="1"/>
  <c r="A83" a="1"/>
  <c r="A83" s="1"/>
  <c r="B83" s="1"/>
  <c r="A84" l="1" a="1"/>
  <c r="A84" s="1"/>
  <c r="B84" s="1"/>
  <c r="A85" l="1" a="1"/>
  <c r="A85" s="1"/>
  <c r="B85" l="1"/>
  <c r="A86" a="1"/>
  <c r="A86" s="1"/>
  <c r="B86" s="1"/>
  <c r="A87" l="1" a="1"/>
  <c r="A87" s="1"/>
  <c r="B87" s="1"/>
  <c r="A88" l="1" a="1"/>
  <c r="A88" s="1"/>
  <c r="B88" l="1"/>
  <c r="A89" a="1"/>
  <c r="A89" s="1"/>
  <c r="B89" s="1"/>
  <c r="A90" l="1" a="1"/>
  <c r="A90" s="1"/>
  <c r="B90" l="1"/>
  <c r="A91" a="1"/>
  <c r="A91" s="1"/>
  <c r="B91" s="1"/>
  <c r="A92" l="1" a="1"/>
  <c r="A92" s="1"/>
  <c r="B92" l="1"/>
  <c r="A93" a="1"/>
  <c r="A93" s="1"/>
  <c r="B93" s="1"/>
  <c r="A94" l="1" a="1"/>
  <c r="A94" s="1"/>
  <c r="B94" l="1"/>
  <c r="A95" a="1"/>
  <c r="A95" s="1"/>
  <c r="B95" s="1"/>
  <c r="A96" l="1" a="1"/>
  <c r="A96" s="1"/>
  <c r="A97" l="1" a="1"/>
  <c r="A97" s="1"/>
  <c r="B96"/>
  <c r="B97" l="1"/>
  <c r="A98" a="1"/>
  <c r="A98" s="1"/>
  <c r="B98" s="1"/>
  <c r="A99" l="1" a="1"/>
  <c r="A99" s="1"/>
  <c r="A100" s="1" a="1"/>
  <c r="A100" s="1"/>
  <c r="A101" s="1" a="1"/>
  <c r="A101" s="1"/>
  <c r="B99" l="1"/>
  <c r="B100"/>
  <c r="B101"/>
  <c r="A102" a="1"/>
  <c r="A102" s="1"/>
  <c r="B102" l="1"/>
  <c r="A103" a="1"/>
  <c r="A103" s="1"/>
  <c r="B103" l="1"/>
  <c r="A104" a="1"/>
  <c r="A104" s="1"/>
  <c r="B104" l="1"/>
  <c r="A105" a="1"/>
  <c r="A105" s="1"/>
  <c r="B105" l="1"/>
  <c r="A106" a="1"/>
  <c r="A106" s="1"/>
  <c r="B106" l="1"/>
  <c r="A107" a="1"/>
  <c r="A107" s="1"/>
  <c r="B107" l="1"/>
  <c r="A108" a="1"/>
  <c r="A108" s="1"/>
  <c r="B108" l="1"/>
  <c r="A109" a="1"/>
  <c r="A109" s="1"/>
  <c r="B109" l="1"/>
  <c r="A110" a="1"/>
  <c r="A110" s="1"/>
  <c r="B110" l="1"/>
  <c r="A111" a="1"/>
  <c r="A111" s="1"/>
  <c r="B111" l="1"/>
  <c r="A112" a="1"/>
  <c r="A112" s="1"/>
  <c r="B112" l="1"/>
  <c r="A113" a="1"/>
  <c r="A113" s="1"/>
  <c r="B113" l="1"/>
  <c r="A114" a="1"/>
  <c r="A114" s="1"/>
  <c r="B114" l="1"/>
  <c r="A115" a="1"/>
  <c r="A115" s="1"/>
  <c r="B115" l="1"/>
  <c r="A116" a="1"/>
  <c r="A116" s="1"/>
  <c r="B116" l="1"/>
  <c r="A117" a="1"/>
  <c r="A117" s="1"/>
  <c r="B117" l="1"/>
  <c r="A118" a="1"/>
  <c r="A118" s="1"/>
  <c r="B118" l="1"/>
  <c r="A119" a="1"/>
  <c r="A119" s="1"/>
  <c r="B119" l="1"/>
  <c r="A120" a="1"/>
  <c r="A120" s="1"/>
  <c r="B120" l="1"/>
  <c r="A121" a="1"/>
  <c r="A121" s="1"/>
  <c r="B121" l="1"/>
  <c r="A122" a="1"/>
  <c r="A122" s="1"/>
  <c r="B122" l="1"/>
  <c r="A123" a="1"/>
  <c r="A123" s="1"/>
  <c r="B123" l="1"/>
  <c r="A124" a="1"/>
  <c r="A124" s="1"/>
  <c r="B124" l="1"/>
  <c r="A125" a="1"/>
  <c r="A125" s="1"/>
  <c r="B125" l="1"/>
  <c r="A126" a="1"/>
  <c r="A126" s="1"/>
  <c r="B126" l="1"/>
  <c r="A127" a="1"/>
  <c r="A127" s="1"/>
  <c r="B127" l="1"/>
  <c r="A128" a="1"/>
  <c r="A128" s="1"/>
  <c r="B128" l="1"/>
  <c r="A129" a="1"/>
  <c r="A129" s="1"/>
  <c r="B129" l="1"/>
  <c r="A130" a="1"/>
  <c r="A130" s="1"/>
  <c r="B130" l="1"/>
  <c r="A131" a="1"/>
  <c r="A131" s="1"/>
  <c r="B131" l="1"/>
  <c r="A132" a="1"/>
  <c r="A132" s="1"/>
  <c r="B132" s="1"/>
</calcChain>
</file>

<file path=xl/sharedStrings.xml><?xml version="1.0" encoding="utf-8"?>
<sst xmlns="http://schemas.openxmlformats.org/spreadsheetml/2006/main" count="440" uniqueCount="228">
  <si>
    <t>TIME</t>
  </si>
  <si>
    <t xml:space="preserve">Pour la semaine du </t>
  </si>
  <si>
    <t>LUNDI</t>
  </si>
  <si>
    <t>MARDI</t>
  </si>
  <si>
    <t>MERCREDI</t>
  </si>
  <si>
    <t>JEUDI</t>
  </si>
  <si>
    <t>VENDREDI</t>
  </si>
  <si>
    <t>SAMEDI</t>
  </si>
  <si>
    <t>DIMANCHE</t>
  </si>
  <si>
    <t>DATE et HEURE</t>
  </si>
  <si>
    <t>QUI</t>
  </si>
  <si>
    <t>TÂCHE</t>
  </si>
  <si>
    <t xml:space="preserve">Afficher le programme pour : </t>
  </si>
  <si>
    <t>PROGRAMME QUOTIDIEN</t>
  </si>
  <si>
    <t>Cette feuille contient les noms de la liste de menu déroulant de la cellule H3 de la feuille Planification. Toute modification apportée à cette feuille peut entraîner une erreur.</t>
  </si>
  <si>
    <t>NOM UNIQUE</t>
  </si>
  <si>
    <t>NUMÉRO DE LIGNE</t>
  </si>
  <si>
    <t>lundi</t>
  </si>
  <si>
    <t>mardi</t>
  </si>
  <si>
    <t xml:space="preserve">mercredi </t>
  </si>
  <si>
    <t>jeudi</t>
  </si>
  <si>
    <t>vendredi</t>
  </si>
  <si>
    <t>samedi</t>
  </si>
  <si>
    <t>dimanche</t>
  </si>
  <si>
    <t>semaine du</t>
  </si>
  <si>
    <t>rdv ORL</t>
  </si>
  <si>
    <t>Client</t>
  </si>
  <si>
    <t xml:space="preserve">CHR </t>
  </si>
  <si>
    <t xml:space="preserve">Particulier </t>
  </si>
  <si>
    <t>N°2 (2012)</t>
  </si>
  <si>
    <t>Petite robe rose</t>
  </si>
  <si>
    <t>N°2 (2009)</t>
  </si>
  <si>
    <t>N°2 (2010)</t>
  </si>
  <si>
    <t>Château (2011)</t>
  </si>
  <si>
    <t>Château (2012)</t>
  </si>
  <si>
    <t>Château (2013)</t>
  </si>
  <si>
    <t>Château (50 cl)</t>
  </si>
  <si>
    <t xml:space="preserve">Nom du responsable </t>
  </si>
  <si>
    <t xml:space="preserve">Adresse </t>
  </si>
  <si>
    <t xml:space="preserve">Code Postal </t>
  </si>
  <si>
    <t xml:space="preserve">Ville </t>
  </si>
  <si>
    <t>Téléphone</t>
  </si>
  <si>
    <t xml:space="preserve">Mail </t>
  </si>
  <si>
    <t xml:space="preserve">Heures d'ouvertures </t>
  </si>
  <si>
    <t xml:space="preserve">Actions à mener </t>
  </si>
  <si>
    <t>Type client</t>
  </si>
  <si>
    <t>ROXANE</t>
  </si>
  <si>
    <t>le 12 du longchamps</t>
  </si>
  <si>
    <t>dégustation</t>
  </si>
  <si>
    <t>ROMAIN</t>
  </si>
  <si>
    <t>ROMAIN &amp; ROXANE</t>
  </si>
  <si>
    <t xml:space="preserve">Relais du Pouget </t>
  </si>
  <si>
    <t>Café bras</t>
  </si>
  <si>
    <t xml:space="preserve">Le commerce </t>
  </si>
  <si>
    <t>Le Patio</t>
  </si>
  <si>
    <t>les 3 Caves</t>
  </si>
  <si>
    <t>Le BQC</t>
  </si>
  <si>
    <t>La loge</t>
  </si>
  <si>
    <t>les Remparts</t>
  </si>
  <si>
    <t xml:space="preserve">L'entre-Pot </t>
  </si>
  <si>
    <t>La gargouille</t>
  </si>
  <si>
    <t xml:space="preserve">les halles de l'aveyron </t>
  </si>
  <si>
    <t>Actions</t>
  </si>
  <si>
    <t xml:space="preserve">Démarcher </t>
  </si>
  <si>
    <t xml:space="preserve">Livraison </t>
  </si>
  <si>
    <t xml:space="preserve">Dégustation </t>
  </si>
  <si>
    <t xml:space="preserve">Relancer </t>
  </si>
  <si>
    <t xml:space="preserve">Téléphoner </t>
  </si>
  <si>
    <t>CHR</t>
  </si>
  <si>
    <t xml:space="preserve">Caviste </t>
  </si>
  <si>
    <t>Statut</t>
  </si>
  <si>
    <t xml:space="preserve">Propect </t>
  </si>
  <si>
    <t xml:space="preserve">Client </t>
  </si>
  <si>
    <t xml:space="preserve">Abandon </t>
  </si>
  <si>
    <t>Dégustation</t>
  </si>
  <si>
    <t>Nom du responsable:</t>
  </si>
  <si>
    <t>Type client:</t>
  </si>
  <si>
    <t>Adresse:</t>
  </si>
  <si>
    <t>Code Postal:</t>
  </si>
  <si>
    <t>Ville:</t>
  </si>
  <si>
    <t>Téléphone:</t>
  </si>
  <si>
    <t>Mail:</t>
  </si>
  <si>
    <t xml:space="preserve">Heures d'ouvertures: </t>
  </si>
  <si>
    <t>Statut:</t>
  </si>
  <si>
    <t>Historique des actions menées:</t>
  </si>
  <si>
    <t>Qui</t>
  </si>
  <si>
    <t>Historique des ventes:</t>
  </si>
  <si>
    <t>N° Facture</t>
  </si>
  <si>
    <t>Trejet</t>
  </si>
  <si>
    <t>N°2 (50 cl)</t>
  </si>
  <si>
    <t xml:space="preserve">Nom produit </t>
  </si>
  <si>
    <t>NB Bouteilles</t>
  </si>
  <si>
    <t xml:space="preserve">Prix HT </t>
  </si>
  <si>
    <t>Total TTC</t>
  </si>
  <si>
    <t xml:space="preserve">Entrées: </t>
  </si>
  <si>
    <t xml:space="preserve">Date </t>
  </si>
  <si>
    <t>Sorties:</t>
  </si>
  <si>
    <t>Nom_Produit</t>
  </si>
  <si>
    <t>Type_client</t>
  </si>
  <si>
    <t>Raison_sortie</t>
  </si>
  <si>
    <t xml:space="preserve">Echantillonnage </t>
  </si>
  <si>
    <t>Stock initial</t>
  </si>
  <si>
    <t>Total ventes</t>
  </si>
  <si>
    <t>Total sorties diverses</t>
  </si>
  <si>
    <t>Total entrées</t>
  </si>
  <si>
    <t xml:space="preserve">Stock Actuel </t>
  </si>
  <si>
    <t/>
  </si>
  <si>
    <t xml:space="preserve">Prospect </t>
  </si>
  <si>
    <t>f</t>
  </si>
  <si>
    <t>d</t>
  </si>
  <si>
    <t>ec</t>
  </si>
  <si>
    <t>ef</t>
  </si>
  <si>
    <t>dc</t>
  </si>
  <si>
    <t>cd</t>
  </si>
  <si>
    <t>bras</t>
  </si>
  <si>
    <t xml:space="preserve">degustation </t>
  </si>
  <si>
    <t>Adrien</t>
  </si>
  <si>
    <t>Romain</t>
  </si>
  <si>
    <t>Roxane</t>
  </si>
  <si>
    <t xml:space="preserve">Franck </t>
  </si>
  <si>
    <t>Romain &amp; Roxane</t>
  </si>
  <si>
    <t xml:space="preserve">Auberge de l'ady </t>
  </si>
  <si>
    <t>rappel fixer RDV</t>
  </si>
  <si>
    <t>la patche</t>
  </si>
  <si>
    <t>eec</t>
  </si>
  <si>
    <t xml:space="preserve">la braise </t>
  </si>
  <si>
    <t xml:space="preserve">livraison </t>
  </si>
  <si>
    <t>l'O12</t>
  </si>
  <si>
    <t>Mathieu Regourd</t>
  </si>
  <si>
    <t>rue peynavere</t>
  </si>
  <si>
    <t>12000</t>
  </si>
  <si>
    <t>rodez</t>
  </si>
  <si>
    <t>555555555</t>
  </si>
  <si>
    <t>fefe@vefe</t>
  </si>
  <si>
    <t>8h</t>
  </si>
  <si>
    <t xml:space="preserve">Livré le </t>
  </si>
  <si>
    <t>Payé Le</t>
  </si>
  <si>
    <t>Nom entreprise</t>
  </si>
  <si>
    <t xml:space="preserve">type client </t>
  </si>
  <si>
    <t xml:space="preserve">Mode de paiement </t>
  </si>
  <si>
    <t>le coq de la place</t>
  </si>
  <si>
    <t>?</t>
  </si>
  <si>
    <t xml:space="preserve">place d'arme </t>
  </si>
  <si>
    <t>LE COQ@hotmail.fr</t>
  </si>
  <si>
    <t>12h 15h</t>
  </si>
  <si>
    <t>le bowling</t>
  </si>
  <si>
    <t xml:space="preserve">la loge </t>
  </si>
  <si>
    <t xml:space="preserve">le kiosque </t>
  </si>
  <si>
    <t>Nature de la sortie</t>
  </si>
  <si>
    <t xml:space="preserve">Commentaire </t>
  </si>
  <si>
    <t>6</t>
  </si>
  <si>
    <t>2</t>
  </si>
  <si>
    <t>le BQC</t>
  </si>
  <si>
    <t>186985</t>
  </si>
  <si>
    <t xml:space="preserve">Petite Robe Rose </t>
  </si>
  <si>
    <t>14.4</t>
  </si>
  <si>
    <t>15/05/2017</t>
  </si>
  <si>
    <t>20/06/2017</t>
  </si>
  <si>
    <t>Espèces</t>
  </si>
  <si>
    <t>N°2</t>
  </si>
  <si>
    <t xml:space="preserve">Château </t>
  </si>
  <si>
    <t xml:space="preserve">Roxane Reynes </t>
  </si>
  <si>
    <t>18/08/2017</t>
  </si>
  <si>
    <t xml:space="preserve">espèces </t>
  </si>
  <si>
    <t xml:space="preserve">Le loup agile </t>
  </si>
  <si>
    <t>16/07/2017</t>
  </si>
  <si>
    <t>18/07/2017</t>
  </si>
  <si>
    <t xml:space="preserve">chèques </t>
  </si>
  <si>
    <t>72</t>
  </si>
  <si>
    <t>27</t>
  </si>
  <si>
    <t xml:space="preserve">relance </t>
  </si>
  <si>
    <t>N°2 (50cl)</t>
  </si>
  <si>
    <t>Château (50cl)</t>
  </si>
  <si>
    <t xml:space="preserve">Trejet </t>
  </si>
  <si>
    <t>Millésimes</t>
  </si>
  <si>
    <t xml:space="preserve">Millésimes </t>
  </si>
  <si>
    <t>02/08/2017</t>
  </si>
  <si>
    <t>09/08/2017</t>
  </si>
  <si>
    <t>Dégusatation</t>
  </si>
  <si>
    <t>Code produit</t>
  </si>
  <si>
    <t>N°2-2009</t>
  </si>
  <si>
    <t>N°2-2010</t>
  </si>
  <si>
    <t>N°2-50cl-2010</t>
  </si>
  <si>
    <t>N°2-2012</t>
  </si>
  <si>
    <t>N°2-2014</t>
  </si>
  <si>
    <t>N°2-2015</t>
  </si>
  <si>
    <t>N°2-2016</t>
  </si>
  <si>
    <t>PRLot-2015</t>
  </si>
  <si>
    <t>PRLot-2016</t>
  </si>
  <si>
    <t>PRR-2014</t>
  </si>
  <si>
    <t>PRR-2013</t>
  </si>
  <si>
    <t>Chat-2011</t>
  </si>
  <si>
    <t>Chat-50cl-2011</t>
  </si>
  <si>
    <t>Chat-2012</t>
  </si>
  <si>
    <t>Chat-2013</t>
  </si>
  <si>
    <t>Chat-2014</t>
  </si>
  <si>
    <t>Chat-2015</t>
  </si>
  <si>
    <t>Chat-2016</t>
  </si>
  <si>
    <t>Trej-2011</t>
  </si>
  <si>
    <t>Trej-2012</t>
  </si>
  <si>
    <t>Trej-2014</t>
  </si>
  <si>
    <t>Trej-2015</t>
  </si>
  <si>
    <t>Trej-2016</t>
  </si>
  <si>
    <t>VV-2014</t>
  </si>
  <si>
    <t>VV-2015</t>
  </si>
  <si>
    <t>VV-2016</t>
  </si>
  <si>
    <t>Petite Robe du Lot</t>
  </si>
  <si>
    <t>Vieille Vigne</t>
  </si>
  <si>
    <t>Code Produit</t>
  </si>
  <si>
    <t>08/08/2017</t>
  </si>
  <si>
    <t>espèces</t>
  </si>
  <si>
    <t xml:space="preserve">Casse </t>
  </si>
  <si>
    <t>1</t>
  </si>
  <si>
    <t>7</t>
  </si>
  <si>
    <t xml:space="preserve">Outil de pilotage Château Cantelauze-Mezy  </t>
  </si>
  <si>
    <t xml:space="preserve">schema </t>
  </si>
  <si>
    <t xml:space="preserve">tableau </t>
  </si>
  <si>
    <t xml:space="preserve">démarchage </t>
  </si>
  <si>
    <t xml:space="preserve">visite </t>
  </si>
  <si>
    <t>degust</t>
  </si>
  <si>
    <t>14/09/2017</t>
  </si>
  <si>
    <t xml:space="preserve">pas </t>
  </si>
  <si>
    <t>ess</t>
  </si>
  <si>
    <t>12/06/2017</t>
  </si>
  <si>
    <t>chèque</t>
  </si>
  <si>
    <t>15/06/2017</t>
  </si>
  <si>
    <t>sra</t>
  </si>
  <si>
    <t>16/05/2017</t>
  </si>
</sst>
</file>

<file path=xl/styles.xml><?xml version="1.0" encoding="utf-8"?>
<styleSheet xmlns="http://schemas.openxmlformats.org/spreadsheetml/2006/main">
  <numFmts count="4">
    <numFmt numFmtId="44" formatCode="_-* #,##0.00\ &quot;€&quot;_-;\-* #,##0.00\ &quot;€&quot;_-;_-* &quot;-&quot;??\ &quot;€&quot;_-;_-@_-"/>
    <numFmt numFmtId="164" formatCode="#,##0.00\ &quot;€&quot;"/>
    <numFmt numFmtId="165" formatCode="d/m/yy\ h:mm;@"/>
    <numFmt numFmtId="166" formatCode="#,##0.00\ &quot;€&quot;_-"/>
  </numFmts>
  <fonts count="41">
    <font>
      <sz val="9"/>
      <color theme="3"/>
      <name val="Cambria"/>
      <family val="2"/>
      <scheme val="minor"/>
    </font>
    <font>
      <sz val="10"/>
      <color theme="1"/>
      <name val="Cambria"/>
      <family val="2"/>
      <scheme val="minor"/>
    </font>
    <font>
      <sz val="9"/>
      <color theme="1"/>
      <name val="Cambria"/>
      <family val="2"/>
      <scheme val="minor"/>
    </font>
    <font>
      <sz val="8"/>
      <color theme="1"/>
      <name val="Cambria"/>
      <family val="2"/>
      <scheme val="minor"/>
    </font>
    <font>
      <sz val="8"/>
      <color theme="0"/>
      <name val="Cambria"/>
      <family val="2"/>
      <scheme val="minor"/>
    </font>
    <font>
      <sz val="10"/>
      <color theme="1"/>
      <name val="Franklin Gothic Medium"/>
      <family val="2"/>
      <scheme val="major"/>
    </font>
    <font>
      <b/>
      <sz val="8"/>
      <color theme="3" tint="9.9978637043366805E-2"/>
      <name val="Cambria"/>
      <family val="1"/>
      <scheme val="minor"/>
    </font>
    <font>
      <sz val="14"/>
      <color theme="4"/>
      <name val="Franklin Gothic Medium"/>
      <family val="2"/>
      <scheme val="major"/>
    </font>
    <font>
      <sz val="14"/>
      <color theme="5"/>
      <name val="Franklin Gothic Medium"/>
      <family val="2"/>
      <scheme val="major"/>
    </font>
    <font>
      <sz val="14"/>
      <color theme="7"/>
      <name val="Franklin Gothic Medium"/>
      <family val="2"/>
      <scheme val="major"/>
    </font>
    <font>
      <sz val="14"/>
      <color theme="6"/>
      <name val="Franklin Gothic Medium"/>
      <family val="2"/>
      <scheme val="major"/>
    </font>
    <font>
      <sz val="14"/>
      <color theme="9"/>
      <name val="Franklin Gothic Medium"/>
      <family val="2"/>
      <scheme val="major"/>
    </font>
    <font>
      <sz val="14"/>
      <color theme="8"/>
      <name val="Franklin Gothic Medium"/>
      <family val="2"/>
      <scheme val="major"/>
    </font>
    <font>
      <sz val="14"/>
      <color theme="5" tint="-0.499984740745262"/>
      <name val="Franklin Gothic Medium"/>
      <family val="2"/>
      <scheme val="major"/>
    </font>
    <font>
      <b/>
      <sz val="9"/>
      <color theme="3" tint="9.9978637043366805E-2"/>
      <name val="Cambria"/>
      <family val="1"/>
      <scheme val="minor"/>
    </font>
    <font>
      <sz val="28"/>
      <color theme="3" tint="9.9917600024414813E-2"/>
      <name val="Franklin Gothic Medium"/>
      <family val="2"/>
      <scheme val="major"/>
    </font>
    <font>
      <sz val="11"/>
      <color theme="3"/>
      <name val="Franklin Gothic Medium"/>
      <family val="2"/>
      <scheme val="major"/>
    </font>
    <font>
      <sz val="13"/>
      <color theme="3" tint="9.9948118533890809E-2"/>
      <name val="Franklin Gothic Medium"/>
      <family val="2"/>
      <scheme val="major"/>
    </font>
    <font>
      <sz val="13"/>
      <color theme="3" tint="9.9917600024414813E-2"/>
      <name val="Franklin Gothic Medium"/>
      <family val="2"/>
      <scheme val="major"/>
    </font>
    <font>
      <b/>
      <sz val="8"/>
      <color theme="3" tint="9.9917600024414813E-2"/>
      <name val="Cambria"/>
      <family val="1"/>
      <scheme val="minor"/>
    </font>
    <font>
      <sz val="9"/>
      <color theme="4"/>
      <name val="Cambria"/>
      <family val="2"/>
      <scheme val="minor"/>
    </font>
    <font>
      <sz val="11"/>
      <color theme="3"/>
      <name val="Calibri"/>
      <family val="2"/>
    </font>
    <font>
      <b/>
      <sz val="12"/>
      <color theme="1"/>
      <name val="Cambria"/>
      <family val="2"/>
      <scheme val="minor"/>
    </font>
    <font>
      <b/>
      <sz val="11"/>
      <color theme="3"/>
      <name val="Cambria"/>
      <family val="1"/>
      <scheme val="minor"/>
    </font>
    <font>
      <b/>
      <sz val="20"/>
      <color rgb="FF002060"/>
      <name val="Arial Unicode MS"/>
      <family val="2"/>
    </font>
    <font>
      <b/>
      <u/>
      <sz val="11"/>
      <color theme="3"/>
      <name val="Cambria"/>
      <family val="1"/>
      <scheme val="minor"/>
    </font>
    <font>
      <b/>
      <sz val="10"/>
      <color theme="3"/>
      <name val="Cambria"/>
      <family val="1"/>
      <scheme val="minor"/>
    </font>
    <font>
      <b/>
      <sz val="12"/>
      <color rgb="FF000000"/>
      <name val="Cambria"/>
      <family val="1"/>
      <scheme val="minor"/>
    </font>
    <font>
      <b/>
      <sz val="11"/>
      <color theme="3"/>
      <name val="Calibri"/>
      <family val="2"/>
    </font>
    <font>
      <sz val="9"/>
      <color theme="3"/>
      <name val="Cambria"/>
      <family val="2"/>
      <scheme val="minor"/>
    </font>
    <font>
      <sz val="10"/>
      <color theme="0"/>
      <name val="Cambria"/>
      <family val="2"/>
      <scheme val="minor"/>
    </font>
    <font>
      <sz val="13"/>
      <color rgb="FFFF0000"/>
      <name val="Franklin Gothic Medium"/>
      <family val="2"/>
      <scheme val="major"/>
    </font>
    <font>
      <b/>
      <sz val="11"/>
      <color rgb="FFFF0000"/>
      <name val="Cambria"/>
      <family val="1"/>
      <scheme val="minor"/>
    </font>
    <font>
      <b/>
      <sz val="9"/>
      <color theme="1"/>
      <name val="Cambria"/>
      <family val="1"/>
      <scheme val="minor"/>
    </font>
    <font>
      <sz val="9"/>
      <color theme="1"/>
      <name val="Cambria"/>
      <family val="1"/>
      <scheme val="minor"/>
    </font>
    <font>
      <b/>
      <sz val="12"/>
      <color theme="1"/>
      <name val="Cambria"/>
      <family val="1"/>
      <scheme val="minor"/>
    </font>
    <font>
      <sz val="9"/>
      <color rgb="FFFF0000"/>
      <name val="Cambria"/>
      <family val="2"/>
      <scheme val="minor"/>
    </font>
    <font>
      <b/>
      <sz val="10"/>
      <color theme="1"/>
      <name val="Cambria"/>
      <family val="2"/>
      <scheme val="minor"/>
    </font>
    <font>
      <sz val="14"/>
      <color theme="1"/>
      <name val="Franklin Gothic Medium"/>
      <family val="2"/>
      <scheme val="major"/>
    </font>
    <font>
      <sz val="12"/>
      <color theme="1"/>
      <name val="Cambria"/>
      <family val="1"/>
      <scheme val="minor"/>
    </font>
    <font>
      <sz val="12"/>
      <color theme="3"/>
      <name val="Cambria"/>
      <family val="2"/>
      <scheme val="minor"/>
    </font>
  </fonts>
  <fills count="7">
    <fill>
      <patternFill patternType="none"/>
    </fill>
    <fill>
      <patternFill patternType="gray125"/>
    </fill>
    <fill>
      <patternFill patternType="solid">
        <fgColor theme="2" tint="-9.9978637043366805E-2"/>
        <bgColor indexed="64"/>
      </patternFill>
    </fill>
    <fill>
      <patternFill patternType="solid">
        <fgColor theme="4" tint="0.59999389629810485"/>
        <bgColor indexed="64"/>
      </patternFill>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s>
  <borders count="16">
    <border>
      <left/>
      <right/>
      <top/>
      <bottom/>
      <diagonal/>
    </border>
    <border>
      <left style="thin">
        <color theme="0" tint="-0.14996795556505021"/>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s>
  <cellStyleXfs count="7">
    <xf numFmtId="0" fontId="0" fillId="0" borderId="0"/>
    <xf numFmtId="0" fontId="15" fillId="0" borderId="0" applyNumberFormat="0" applyFill="0" applyBorder="0" applyAlignment="0" applyProtection="0"/>
    <xf numFmtId="0" fontId="18" fillId="0" borderId="1" applyNumberFormat="0" applyFill="0" applyProtection="0">
      <alignment vertical="top"/>
    </xf>
    <xf numFmtId="0" fontId="17" fillId="0" borderId="0" applyNumberFormat="0" applyFill="0" applyAlignment="0" applyProtection="0"/>
    <xf numFmtId="0" fontId="16" fillId="0" borderId="0" applyNumberFormat="0" applyFill="0" applyAlignment="0" applyProtection="0"/>
    <xf numFmtId="0" fontId="19" fillId="0" borderId="0" applyNumberFormat="0" applyFill="0" applyBorder="0" applyAlignment="0" applyProtection="0"/>
    <xf numFmtId="44" fontId="29" fillId="0" borderId="0" applyFont="0" applyFill="0" applyBorder="0" applyAlignment="0" applyProtection="0"/>
  </cellStyleXfs>
  <cellXfs count="132">
    <xf numFmtId="0" fontId="0" fillId="0" borderId="0" xfId="0"/>
    <xf numFmtId="0" fontId="1" fillId="0" borderId="0" xfId="0" applyFont="1"/>
    <xf numFmtId="0" fontId="3" fillId="0" borderId="0" xfId="0" applyFont="1"/>
    <xf numFmtId="0" fontId="4" fillId="0" borderId="0" xfId="0" applyFont="1" applyAlignment="1">
      <alignment horizontal="right"/>
    </xf>
    <xf numFmtId="0" fontId="0" fillId="0" borderId="0" xfId="0" applyAlignment="1">
      <alignment vertical="center"/>
    </xf>
    <xf numFmtId="0" fontId="19" fillId="0" borderId="1" xfId="5" applyBorder="1" applyAlignment="1">
      <alignment horizontal="left" indent="1"/>
    </xf>
    <xf numFmtId="0" fontId="5" fillId="0" borderId="0" xfId="0" applyFont="1" applyBorder="1" applyAlignment="1">
      <alignment horizontal="left" indent="1"/>
    </xf>
    <xf numFmtId="14" fontId="6" fillId="0" borderId="0" xfId="0" applyNumberFormat="1" applyFont="1" applyAlignment="1">
      <alignment horizontal="left" indent="1"/>
    </xf>
    <xf numFmtId="0" fontId="7" fillId="0" borderId="0" xfId="0" applyFont="1" applyBorder="1" applyAlignment="1">
      <alignment horizontal="left" indent="1"/>
    </xf>
    <xf numFmtId="0" fontId="8" fillId="0" borderId="0" xfId="0" applyFont="1" applyBorder="1" applyAlignment="1">
      <alignment horizontal="left" indent="1"/>
    </xf>
    <xf numFmtId="0" fontId="9" fillId="0" borderId="0" xfId="0" applyFont="1" applyBorder="1" applyAlignment="1">
      <alignment horizontal="left" indent="1"/>
    </xf>
    <xf numFmtId="0" fontId="10" fillId="0" borderId="0" xfId="0" applyFont="1" applyBorder="1" applyAlignment="1">
      <alignment horizontal="left" indent="1"/>
    </xf>
    <xf numFmtId="0" fontId="11" fillId="0" borderId="0" xfId="0" applyFont="1" applyBorder="1" applyAlignment="1">
      <alignment horizontal="left" indent="1"/>
    </xf>
    <xf numFmtId="0" fontId="12" fillId="0" borderId="0" xfId="0" applyFont="1" applyBorder="1" applyAlignment="1">
      <alignment horizontal="left" indent="1"/>
    </xf>
    <xf numFmtId="0" fontId="13" fillId="0" borderId="0" xfId="0" applyFont="1" applyBorder="1" applyAlignment="1">
      <alignment horizontal="left" indent="1"/>
    </xf>
    <xf numFmtId="0" fontId="0" fillId="0" borderId="0" xfId="0" applyAlignment="1">
      <alignment horizontal="center"/>
    </xf>
    <xf numFmtId="0" fontId="0" fillId="0" borderId="0" xfId="0" applyAlignment="1">
      <alignment horizontal="left" indent="1"/>
    </xf>
    <xf numFmtId="0" fontId="8" fillId="0" borderId="0" xfId="0" applyFont="1" applyAlignment="1">
      <alignment horizontal="left" indent="1"/>
    </xf>
    <xf numFmtId="0" fontId="10" fillId="0" borderId="0" xfId="0" applyFont="1" applyAlignment="1">
      <alignment horizontal="center"/>
    </xf>
    <xf numFmtId="0" fontId="20" fillId="0" borderId="0" xfId="0" applyFont="1" applyAlignment="1">
      <alignment vertical="center" wrapText="1"/>
    </xf>
    <xf numFmtId="20" fontId="14" fillId="0" borderId="0" xfId="0" applyNumberFormat="1" applyFont="1" applyBorder="1" applyAlignment="1">
      <alignment horizontal="left" vertical="center" indent="1"/>
    </xf>
    <xf numFmtId="20" fontId="0" fillId="0" borderId="0" xfId="0" applyNumberFormat="1"/>
    <xf numFmtId="14" fontId="0" fillId="0" borderId="0" xfId="0" applyNumberFormat="1"/>
    <xf numFmtId="0" fontId="0" fillId="0" borderId="0" xfId="0" applyBorder="1"/>
    <xf numFmtId="0" fontId="23" fillId="0" borderId="0" xfId="0" applyFont="1"/>
    <xf numFmtId="0" fontId="2" fillId="0" borderId="0" xfId="0" applyFont="1" applyBorder="1" applyAlignment="1">
      <alignment horizontal="left" vertical="center" wrapText="1" indent="1" shrinkToFit="1"/>
    </xf>
    <xf numFmtId="0" fontId="0" fillId="0" borderId="3" xfId="0" applyBorder="1"/>
    <xf numFmtId="0" fontId="0" fillId="0" borderId="0" xfId="0" applyAlignment="1">
      <alignment horizontal="right"/>
    </xf>
    <xf numFmtId="0" fontId="25" fillId="0" borderId="0" xfId="0" applyFont="1"/>
    <xf numFmtId="0" fontId="0" fillId="0" borderId="0" xfId="0" applyAlignment="1">
      <alignment vertical="top"/>
    </xf>
    <xf numFmtId="0" fontId="0" fillId="4" borderId="0" xfId="0" applyFill="1" applyAlignment="1">
      <alignment horizontal="center" vertical="center"/>
    </xf>
    <xf numFmtId="0" fontId="0" fillId="4" borderId="0" xfId="0" applyFill="1"/>
    <xf numFmtId="0" fontId="26" fillId="0" borderId="0" xfId="0" applyFont="1" applyAlignment="1">
      <alignment horizontal="right"/>
    </xf>
    <xf numFmtId="0" fontId="0" fillId="0" borderId="2" xfId="0" applyBorder="1"/>
    <xf numFmtId="0" fontId="0" fillId="4" borderId="0" xfId="0" applyFill="1" applyAlignment="1">
      <alignment horizontal="center" vertical="center" shrinkToFit="1"/>
    </xf>
    <xf numFmtId="0" fontId="0" fillId="0" borderId="0" xfId="0" applyAlignment="1">
      <alignment shrinkToFit="1"/>
    </xf>
    <xf numFmtId="164" fontId="0" fillId="0" borderId="2" xfId="0" applyNumberFormat="1" applyBorder="1"/>
    <xf numFmtId="0" fontId="27" fillId="0" borderId="0" xfId="0" applyFont="1" applyAlignment="1">
      <alignment horizontal="center"/>
    </xf>
    <xf numFmtId="0" fontId="0" fillId="0" borderId="9" xfId="0" applyBorder="1"/>
    <xf numFmtId="0" fontId="0" fillId="0" borderId="5" xfId="0" applyBorder="1"/>
    <xf numFmtId="0" fontId="22" fillId="2" borderId="6" xfId="0" applyFont="1" applyFill="1" applyBorder="1" applyAlignment="1" applyProtection="1">
      <alignment horizontal="center" vertical="center" wrapText="1"/>
      <protection locked="0"/>
    </xf>
    <xf numFmtId="0" fontId="0" fillId="0" borderId="11" xfId="0" applyBorder="1"/>
    <xf numFmtId="0" fontId="0" fillId="0" borderId="4" xfId="0" applyBorder="1"/>
    <xf numFmtId="164" fontId="0" fillId="0" borderId="4" xfId="0" applyNumberFormat="1" applyBorder="1"/>
    <xf numFmtId="0" fontId="0" fillId="0" borderId="12" xfId="0" applyBorder="1"/>
    <xf numFmtId="164" fontId="0" fillId="0" borderId="0" xfId="0" applyNumberFormat="1"/>
    <xf numFmtId="14" fontId="0" fillId="0" borderId="2" xfId="0" applyNumberFormat="1" applyBorder="1"/>
    <xf numFmtId="14" fontId="0" fillId="0" borderId="4" xfId="0" applyNumberFormat="1" applyBorder="1"/>
    <xf numFmtId="164" fontId="0" fillId="0" borderId="4" xfId="6" applyNumberFormat="1" applyFont="1" applyBorder="1"/>
    <xf numFmtId="164" fontId="0" fillId="0" borderId="2" xfId="6" applyNumberFormat="1" applyFont="1" applyBorder="1"/>
    <xf numFmtId="164" fontId="0" fillId="0" borderId="0" xfId="6" applyNumberFormat="1" applyFont="1"/>
    <xf numFmtId="0" fontId="30" fillId="0" borderId="0" xfId="0" applyFont="1"/>
    <xf numFmtId="14" fontId="31" fillId="0" borderId="1" xfId="2" applyNumberFormat="1" applyFont="1" applyAlignment="1">
      <alignment horizontal="left" vertical="top" indent="1"/>
    </xf>
    <xf numFmtId="0" fontId="32" fillId="0" borderId="0" xfId="0" applyFont="1"/>
    <xf numFmtId="0" fontId="34" fillId="0" borderId="2" xfId="0" applyFont="1" applyFill="1" applyBorder="1" applyAlignment="1">
      <alignment horizontal="left" vertical="center" wrapText="1" indent="1"/>
    </xf>
    <xf numFmtId="0" fontId="34" fillId="0" borderId="5" xfId="0" applyFont="1" applyFill="1" applyBorder="1" applyAlignment="1">
      <alignment horizontal="left" vertical="center" wrapText="1" indent="1"/>
    </xf>
    <xf numFmtId="0" fontId="34" fillId="0" borderId="2" xfId="0" applyFont="1" applyBorder="1" applyAlignment="1">
      <alignment horizontal="left" vertical="center" indent="1"/>
    </xf>
    <xf numFmtId="0" fontId="34" fillId="0" borderId="5" xfId="0" applyFont="1" applyBorder="1" applyAlignment="1">
      <alignment horizontal="left" vertical="center" indent="1"/>
    </xf>
    <xf numFmtId="0" fontId="34" fillId="0" borderId="4" xfId="0" applyFont="1" applyFill="1" applyBorder="1" applyAlignment="1">
      <alignment horizontal="left" vertical="center" wrapText="1" indent="1"/>
    </xf>
    <xf numFmtId="0" fontId="34" fillId="0" borderId="4" xfId="0" applyFont="1" applyBorder="1"/>
    <xf numFmtId="0" fontId="34" fillId="0" borderId="12" xfId="0" applyFont="1" applyBorder="1" applyAlignment="1">
      <alignment horizontal="left" vertical="center" indent="1"/>
    </xf>
    <xf numFmtId="0" fontId="31" fillId="0" borderId="1" xfId="2" applyFont="1" applyAlignment="1">
      <alignment horizontal="left" vertical="top" indent="1"/>
    </xf>
    <xf numFmtId="0" fontId="36" fillId="0" borderId="0" xfId="0" applyFont="1"/>
    <xf numFmtId="0" fontId="22" fillId="2" borderId="2" xfId="0" applyFont="1" applyFill="1" applyBorder="1" applyAlignment="1">
      <alignment horizontal="center" vertical="center" wrapText="1"/>
    </xf>
    <xf numFmtId="0" fontId="35" fillId="2" borderId="2" xfId="0" applyFont="1" applyFill="1" applyBorder="1" applyAlignment="1">
      <alignment horizontal="center" vertical="center" wrapText="1"/>
    </xf>
    <xf numFmtId="164" fontId="35" fillId="2" borderId="2" xfId="0" applyNumberFormat="1" applyFont="1" applyFill="1" applyBorder="1" applyAlignment="1">
      <alignment horizontal="center" vertical="center" wrapText="1"/>
    </xf>
    <xf numFmtId="164" fontId="35" fillId="2" borderId="2" xfId="6" applyNumberFormat="1" applyFont="1" applyFill="1" applyBorder="1" applyAlignment="1">
      <alignment horizontal="center" vertical="center" wrapText="1"/>
    </xf>
    <xf numFmtId="14" fontId="35" fillId="2" borderId="2" xfId="0" applyNumberFormat="1" applyFont="1" applyFill="1" applyBorder="1" applyAlignment="1">
      <alignment horizontal="center" vertical="center" wrapText="1"/>
    </xf>
    <xf numFmtId="0" fontId="37" fillId="2" borderId="2" xfId="0" applyFont="1" applyFill="1" applyBorder="1" applyAlignment="1">
      <alignment horizontal="center" vertical="center" wrapText="1"/>
    </xf>
    <xf numFmtId="0" fontId="22" fillId="2" borderId="2" xfId="0" applyFont="1" applyFill="1" applyBorder="1" applyAlignment="1" applyProtection="1">
      <alignment horizontal="center" vertical="center" wrapText="1"/>
      <protection locked="0"/>
    </xf>
    <xf numFmtId="0" fontId="0" fillId="0" borderId="2" xfId="0" applyBorder="1" applyAlignment="1">
      <alignment horizontal="center"/>
    </xf>
    <xf numFmtId="0" fontId="21" fillId="0" borderId="2" xfId="0" applyFont="1" applyBorder="1" applyAlignment="1">
      <alignment horizontal="center" wrapText="1"/>
    </xf>
    <xf numFmtId="165" fontId="0" fillId="0" borderId="0" xfId="0" applyNumberFormat="1"/>
    <xf numFmtId="165" fontId="25" fillId="0" borderId="0" xfId="0" applyNumberFormat="1" applyFont="1"/>
    <xf numFmtId="165" fontId="22" fillId="2" borderId="2" xfId="0" applyNumberFormat="1" applyFont="1" applyFill="1" applyBorder="1" applyAlignment="1" applyProtection="1">
      <alignment horizontal="center" vertical="center" wrapText="1"/>
      <protection locked="0"/>
    </xf>
    <xf numFmtId="165" fontId="0" fillId="0" borderId="0" xfId="0" applyNumberFormat="1" applyBorder="1"/>
    <xf numFmtId="0" fontId="22" fillId="2" borderId="13" xfId="0" applyFont="1" applyFill="1" applyBorder="1" applyAlignment="1" applyProtection="1">
      <alignment horizontal="center" vertical="center" wrapText="1"/>
      <protection locked="0"/>
    </xf>
    <xf numFmtId="0" fontId="2" fillId="0" borderId="9" xfId="0" applyFont="1" applyBorder="1" applyAlignment="1">
      <alignment horizontal="center"/>
    </xf>
    <xf numFmtId="0" fontId="22" fillId="2" borderId="10" xfId="0" applyFont="1" applyFill="1" applyBorder="1" applyAlignment="1">
      <alignment horizontal="center" vertical="center" wrapText="1"/>
    </xf>
    <xf numFmtId="0" fontId="22" fillId="2" borderId="6" xfId="0" applyFont="1" applyFill="1" applyBorder="1" applyAlignment="1">
      <alignment horizontal="center" vertical="center" wrapText="1"/>
    </xf>
    <xf numFmtId="0" fontId="35" fillId="2" borderId="6" xfId="0" applyFont="1" applyFill="1" applyBorder="1" applyAlignment="1">
      <alignment horizontal="center" vertical="center" wrapText="1"/>
    </xf>
    <xf numFmtId="0" fontId="22" fillId="2" borderId="14" xfId="0" applyFont="1" applyFill="1" applyBorder="1" applyAlignment="1" applyProtection="1">
      <alignment horizontal="center" vertical="center" wrapText="1"/>
      <protection locked="0"/>
    </xf>
    <xf numFmtId="0" fontId="2" fillId="0" borderId="11" xfId="0" applyFont="1" applyBorder="1" applyAlignment="1">
      <alignment horizontal="center"/>
    </xf>
    <xf numFmtId="0" fontId="0" fillId="0" borderId="4" xfId="0" applyBorder="1" applyAlignment="1">
      <alignment horizontal="center"/>
    </xf>
    <xf numFmtId="0" fontId="0" fillId="0" borderId="2" xfId="0" applyNumberFormat="1" applyBorder="1"/>
    <xf numFmtId="0" fontId="0" fillId="0" borderId="4" xfId="0" applyNumberFormat="1" applyBorder="1"/>
    <xf numFmtId="166" fontId="0" fillId="0" borderId="0" xfId="0" applyNumberFormat="1"/>
    <xf numFmtId="0" fontId="22" fillId="2" borderId="15" xfId="0" applyFont="1" applyFill="1" applyBorder="1" applyAlignment="1" applyProtection="1">
      <alignment horizontal="center" vertical="center" wrapText="1"/>
      <protection locked="0"/>
    </xf>
    <xf numFmtId="0" fontId="22" fillId="4" borderId="11" xfId="0" applyFont="1" applyFill="1" applyBorder="1" applyAlignment="1">
      <alignment horizontal="center" vertical="center" wrapText="1"/>
    </xf>
    <xf numFmtId="0" fontId="0" fillId="4" borderId="4" xfId="0" applyNumberFormat="1" applyFill="1" applyBorder="1"/>
    <xf numFmtId="0" fontId="22" fillId="4" borderId="4" xfId="0" applyFont="1" applyFill="1" applyBorder="1" applyAlignment="1" applyProtection="1">
      <alignment horizontal="center" vertical="center" wrapText="1"/>
      <protection locked="0"/>
    </xf>
    <xf numFmtId="0" fontId="22" fillId="4" borderId="12" xfId="0" applyFont="1" applyFill="1" applyBorder="1" applyAlignment="1" applyProtection="1">
      <alignment horizontal="center" vertical="center" wrapText="1"/>
      <protection locked="0"/>
    </xf>
    <xf numFmtId="0" fontId="0" fillId="4" borderId="9" xfId="0" applyFill="1" applyBorder="1"/>
    <xf numFmtId="0" fontId="0" fillId="4" borderId="2" xfId="0" applyFill="1" applyBorder="1"/>
    <xf numFmtId="0" fontId="0" fillId="4" borderId="5" xfId="0" applyFill="1" applyBorder="1"/>
    <xf numFmtId="0" fontId="0" fillId="4" borderId="2" xfId="0" applyNumberFormat="1" applyFill="1" applyBorder="1"/>
    <xf numFmtId="0" fontId="22" fillId="5" borderId="10" xfId="0" applyFont="1" applyFill="1" applyBorder="1" applyAlignment="1" applyProtection="1">
      <alignment horizontal="center" vertical="center" wrapText="1"/>
      <protection locked="0"/>
    </xf>
    <xf numFmtId="0" fontId="22" fillId="5" borderId="6" xfId="0" applyFont="1" applyFill="1" applyBorder="1" applyAlignment="1" applyProtection="1">
      <alignment horizontal="center" vertical="center" wrapText="1"/>
      <protection locked="0"/>
    </xf>
    <xf numFmtId="0" fontId="35" fillId="5" borderId="6" xfId="0" applyFont="1" applyFill="1" applyBorder="1" applyAlignment="1" applyProtection="1">
      <alignment horizontal="center" vertical="center" wrapText="1"/>
      <protection locked="0"/>
    </xf>
    <xf numFmtId="164" fontId="35" fillId="5" borderId="6" xfId="0" applyNumberFormat="1" applyFont="1" applyFill="1" applyBorder="1" applyAlignment="1" applyProtection="1">
      <alignment horizontal="center" vertical="center" wrapText="1"/>
      <protection locked="0"/>
    </xf>
    <xf numFmtId="164" fontId="35" fillId="5" borderId="6" xfId="6" applyNumberFormat="1" applyFont="1" applyFill="1" applyBorder="1" applyAlignment="1" applyProtection="1">
      <alignment horizontal="center" vertical="center" wrapText="1"/>
      <protection locked="0"/>
    </xf>
    <xf numFmtId="14" fontId="35" fillId="5" borderId="6" xfId="0" applyNumberFormat="1" applyFont="1" applyFill="1" applyBorder="1" applyAlignment="1" applyProtection="1">
      <alignment horizontal="center" vertical="center" wrapText="1"/>
      <protection locked="0"/>
    </xf>
    <xf numFmtId="0" fontId="22" fillId="5" borderId="6" xfId="0" applyFont="1" applyFill="1" applyBorder="1" applyAlignment="1" applyProtection="1">
      <alignment horizontal="center" vertical="center" shrinkToFit="1"/>
      <protection locked="0"/>
    </xf>
    <xf numFmtId="0" fontId="22" fillId="5" borderId="6" xfId="0" applyFont="1" applyFill="1" applyBorder="1" applyAlignment="1" applyProtection="1">
      <alignment horizontal="center" vertical="center"/>
      <protection locked="0"/>
    </xf>
    <xf numFmtId="0" fontId="22" fillId="5" borderId="6" xfId="0" applyFont="1" applyFill="1" applyBorder="1" applyAlignment="1">
      <alignment horizontal="center" vertical="center"/>
    </xf>
    <xf numFmtId="0" fontId="22" fillId="5" borderId="6" xfId="0" applyFont="1" applyFill="1" applyBorder="1" applyAlignment="1">
      <alignment horizontal="center" vertical="center" wrapText="1"/>
    </xf>
    <xf numFmtId="0" fontId="38" fillId="5" borderId="2" xfId="0" applyFont="1" applyFill="1" applyBorder="1" applyAlignment="1">
      <alignment horizontal="left" indent="1"/>
    </xf>
    <xf numFmtId="0" fontId="21" fillId="0" borderId="2" xfId="0" applyNumberFormat="1" applyFont="1" applyBorder="1" applyAlignment="1">
      <alignment horizontal="center" wrapText="1"/>
    </xf>
    <xf numFmtId="0" fontId="0" fillId="0" borderId="2" xfId="0" applyNumberFormat="1" applyBorder="1" applyAlignment="1">
      <alignment horizontal="center"/>
    </xf>
    <xf numFmtId="0" fontId="0" fillId="0" borderId="4" xfId="0" applyNumberFormat="1" applyBorder="1" applyAlignment="1">
      <alignment horizontal="center"/>
    </xf>
    <xf numFmtId="0" fontId="21" fillId="3" borderId="5" xfId="0" applyNumberFormat="1" applyFont="1" applyFill="1" applyBorder="1" applyAlignment="1">
      <alignment horizontal="center" wrapText="1"/>
    </xf>
    <xf numFmtId="0" fontId="21" fillId="3" borderId="12" xfId="0" applyNumberFormat="1" applyFont="1" applyFill="1" applyBorder="1" applyAlignment="1">
      <alignment horizontal="center" wrapText="1"/>
    </xf>
    <xf numFmtId="165" fontId="15" fillId="0" borderId="0" xfId="1" applyNumberFormat="1"/>
    <xf numFmtId="165" fontId="38" fillId="5" borderId="2" xfId="0" applyNumberFormat="1" applyFont="1" applyFill="1" applyBorder="1" applyAlignment="1">
      <alignment horizontal="left" indent="1"/>
    </xf>
    <xf numFmtId="165" fontId="33" fillId="0" borderId="9" xfId="0" applyNumberFormat="1" applyFont="1" applyFill="1" applyBorder="1" applyAlignment="1">
      <alignment horizontal="left" vertical="center" indent="1"/>
    </xf>
    <xf numFmtId="165" fontId="33" fillId="0" borderId="9" xfId="0" applyNumberFormat="1" applyFont="1" applyBorder="1" applyAlignment="1">
      <alignment horizontal="left" vertical="center" indent="1"/>
    </xf>
    <xf numFmtId="165" fontId="33" fillId="0" borderId="11" xfId="0" applyNumberFormat="1" applyFont="1" applyBorder="1" applyAlignment="1">
      <alignment horizontal="left" vertical="center" indent="1"/>
    </xf>
    <xf numFmtId="14" fontId="0" fillId="0" borderId="12" xfId="0" applyNumberFormat="1" applyBorder="1"/>
    <xf numFmtId="0" fontId="24" fillId="0" borderId="0" xfId="0" applyFont="1" applyAlignment="1">
      <alignment horizontal="center" vertical="center" wrapText="1"/>
    </xf>
    <xf numFmtId="0" fontId="15" fillId="0" borderId="0" xfId="1" applyAlignment="1">
      <alignment horizontal="left"/>
    </xf>
    <xf numFmtId="0" fontId="20" fillId="0" borderId="0" xfId="0" applyFont="1" applyAlignment="1">
      <alignment horizontal="left" vertical="center" wrapText="1" indent="1"/>
    </xf>
    <xf numFmtId="0" fontId="22" fillId="2" borderId="12" xfId="0" applyFont="1" applyFill="1" applyBorder="1" applyAlignment="1" applyProtection="1">
      <alignment horizontal="center" vertical="center" wrapText="1"/>
      <protection locked="0"/>
    </xf>
    <xf numFmtId="0" fontId="22" fillId="2" borderId="11" xfId="0" applyFont="1" applyFill="1" applyBorder="1" applyAlignment="1" applyProtection="1">
      <alignment horizontal="center" vertical="center" wrapText="1"/>
      <protection locked="0"/>
    </xf>
    <xf numFmtId="0" fontId="21" fillId="0" borderId="0" xfId="0" applyFont="1" applyAlignment="1">
      <alignment horizontal="center"/>
    </xf>
    <xf numFmtId="0" fontId="28" fillId="0" borderId="7" xfId="0" applyFont="1" applyBorder="1" applyAlignment="1">
      <alignment horizontal="center" wrapText="1"/>
    </xf>
    <xf numFmtId="0" fontId="28" fillId="0" borderId="8" xfId="0" applyFont="1" applyBorder="1" applyAlignment="1">
      <alignment horizontal="center" wrapText="1"/>
    </xf>
    <xf numFmtId="0" fontId="39" fillId="6" borderId="0" xfId="0" applyFont="1" applyFill="1" applyBorder="1" applyAlignment="1" applyProtection="1">
      <alignment horizontal="center" vertical="center" shrinkToFit="1"/>
      <protection locked="0"/>
    </xf>
    <xf numFmtId="0" fontId="39" fillId="6" borderId="0" xfId="0" applyFont="1" applyFill="1" applyBorder="1" applyAlignment="1" applyProtection="1">
      <alignment horizontal="center" vertical="center"/>
      <protection locked="0"/>
    </xf>
    <xf numFmtId="0" fontId="39" fillId="6" borderId="0" xfId="0" applyFont="1" applyFill="1" applyBorder="1" applyAlignment="1">
      <alignment horizontal="center" vertical="center"/>
    </xf>
    <xf numFmtId="0" fontId="39" fillId="6" borderId="0" xfId="0" applyFont="1" applyFill="1" applyBorder="1" applyAlignment="1">
      <alignment horizontal="center" vertical="center" wrapText="1"/>
    </xf>
    <xf numFmtId="0" fontId="40" fillId="4" borderId="0" xfId="0" applyFont="1" applyFill="1" applyAlignment="1">
      <alignment horizontal="center" vertical="center" shrinkToFit="1"/>
    </xf>
    <xf numFmtId="0" fontId="40" fillId="4" borderId="0" xfId="0" applyFont="1" applyFill="1" applyAlignment="1">
      <alignment horizontal="center" vertical="center"/>
    </xf>
  </cellXfs>
  <cellStyles count="7">
    <cellStyle name="Monétaire" xfId="6" builtinId="4"/>
    <cellStyle name="Normal" xfId="0" builtinId="0"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s>
  <dxfs count="86">
    <dxf>
      <numFmt numFmtId="0" formatCode="General"/>
      <alignment horizontal="center" vertical="bottom" textRotation="0" wrapText="0" indent="0" relativeIndent="0" justifyLastLine="0" shrinkToFit="0" mergeCell="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3"/>
        <name val="Calibri"/>
        <scheme val="none"/>
      </font>
      <numFmt numFmtId="0" formatCode="General"/>
      <fill>
        <patternFill patternType="solid">
          <fgColor indexed="64"/>
          <bgColor theme="4" tint="0.59999389629810485"/>
        </patternFill>
      </fill>
      <alignment horizontal="center" vertical="bottom" textRotation="0" wrapText="1" indent="0" relativeIndent="0" justifyLastLine="0" shrinkToFit="0" mergeCell="0" readingOrder="0"/>
      <border diagonalUp="0" diagonalDown="0" outline="0">
        <left style="thin">
          <color indexed="64"/>
        </left>
        <right/>
        <top style="thin">
          <color indexed="64"/>
        </top>
        <bottom style="thin">
          <color indexed="64"/>
        </bottom>
      </border>
    </dxf>
    <dxf>
      <numFmt numFmtId="0" formatCode="General"/>
      <alignment horizontal="center" vertical="bottom" textRotation="0" wrapText="0" indent="0" relativeIndent="0" justifyLastLine="0" shrinkToFit="0" mergeCell="0" readingOrder="0"/>
      <border diagonalUp="0" diagonalDown="0" outline="0">
        <left style="thin">
          <color indexed="64"/>
        </left>
        <right style="thin">
          <color indexed="64"/>
        </right>
        <top style="thin">
          <color indexed="64"/>
        </top>
        <bottom style="thin">
          <color indexed="64"/>
        </bottom>
      </border>
    </dxf>
    <dxf>
      <numFmt numFmtId="0" formatCode="General"/>
      <alignment horizontal="center" vertical="bottom" textRotation="0" wrapText="0" indent="0" relativeIndent="0" justifyLastLine="0" shrinkToFit="0" mergeCell="0" readingOrder="0"/>
      <border diagonalUp="0" diagonalDown="0" outline="0">
        <left style="thin">
          <color indexed="64"/>
        </left>
        <right style="thin">
          <color indexed="64"/>
        </right>
        <top style="thin">
          <color indexed="64"/>
        </top>
        <bottom style="thin">
          <color indexed="64"/>
        </bottom>
      </border>
    </dxf>
    <dxf>
      <alignment horizontal="center" vertical="bottom" textRotation="0" wrapText="0" indent="0" relativeIndent="0" justifyLastLine="0" shrinkToFit="0" mergeCell="0" readingOrder="0"/>
      <border diagonalUp="0" diagonalDown="0">
        <left style="thin">
          <color indexed="64"/>
        </left>
        <right style="thin">
          <color indexed="64"/>
        </right>
        <top style="thin">
          <color indexed="64"/>
        </top>
        <bottom style="thin">
          <color indexed="64"/>
        </bottom>
        <vertical/>
        <horizontal/>
      </border>
    </dxf>
    <dxf>
      <alignment horizontal="center" vertical="bottom" textRotation="0" wrapText="0" indent="0" relativeIndent="0" justifyLastLine="0" shrinkToFit="0" mergeCell="0" readingOrder="0"/>
      <border diagonalUp="0" diagonalDown="0">
        <left style="thin">
          <color indexed="64"/>
        </left>
        <right style="thin">
          <color indexed="64"/>
        </right>
        <top style="thin">
          <color indexed="64"/>
        </top>
        <bottom style="thin">
          <color indexed="64"/>
        </bottom>
        <vertical/>
        <horizontal/>
      </border>
    </dxf>
    <dxf>
      <alignment horizontal="center" vertical="bottom" textRotation="0" wrapText="0" indent="0" relativeIndent="0" justifyLastLine="0" shrinkToFit="0" mergeCell="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theme="1"/>
        <name val="Cambria"/>
        <scheme val="minor"/>
      </font>
      <alignment horizontal="center" vertical="bottom" textRotation="0" wrapText="0" indent="0" relativeIndent="0" justifyLastLine="0" shrinkToFit="0" mergeCell="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alignment horizontal="center" vertical="bottom" textRotation="0" wrapText="0" indent="0" relativeIndent="0" justifyLastLine="0" shrinkToFit="0" mergeCell="0" readingOrder="0"/>
    </dxf>
    <dxf>
      <font>
        <b/>
        <i val="0"/>
        <strike val="0"/>
        <condense val="0"/>
        <extend val="0"/>
        <outline val="0"/>
        <shadow val="0"/>
        <u val="none"/>
        <vertAlign val="baseline"/>
        <sz val="12"/>
        <color theme="1"/>
        <name val="Cambria"/>
        <scheme val="minor"/>
      </font>
      <fill>
        <patternFill patternType="solid">
          <fgColor indexed="64"/>
          <bgColor theme="2" tint="-9.9978637043366805E-2"/>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bottom/>
      </border>
      <protection locked="0" hidden="0"/>
    </dxf>
    <dxf>
      <fill>
        <patternFill patternType="solid">
          <fgColor indexed="64"/>
          <bgColor theme="0"/>
        </patternFill>
      </fill>
      <border diagonalUp="0" diagonalDown="0">
        <left style="thin">
          <color indexed="64"/>
        </left>
        <right/>
        <top style="thin">
          <color indexed="64"/>
        </top>
        <bottom style="thin">
          <color indexed="64"/>
        </bottom>
        <vertical/>
        <horizontal/>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numFmt numFmtId="0" formatCode="General"/>
      <fill>
        <patternFill patternType="solid">
          <fgColor indexed="64"/>
          <bgColor theme="0"/>
        </patternFill>
      </fill>
      <border diagonalUp="0" diagonalDown="0">
        <left style="thin">
          <color indexed="64"/>
        </left>
        <right style="thin">
          <color indexed="64"/>
        </right>
        <top style="thin">
          <color indexed="64"/>
        </top>
        <bottom style="thin">
          <color indexed="64"/>
        </bottom>
      </border>
    </dxf>
    <dxf>
      <numFmt numFmtId="0" formatCode="General"/>
      <fill>
        <patternFill patternType="solid">
          <fgColor indexed="64"/>
          <bgColor theme="0"/>
        </patternFill>
      </fill>
      <border diagonalUp="0" diagonalDown="0">
        <left style="thin">
          <color indexed="64"/>
        </left>
        <right style="thin">
          <color indexed="64"/>
        </right>
        <top style="thin">
          <color indexed="64"/>
        </top>
        <bottom style="thin">
          <color indexed="64"/>
        </bottom>
      </border>
    </dxf>
    <dxf>
      <fill>
        <patternFill patternType="solid">
          <fgColor indexed="64"/>
          <bgColor theme="0"/>
        </patternFill>
      </fill>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border diagonalUp="0" diagonalDown="0">
        <left style="thin">
          <color indexed="64"/>
        </left>
        <right/>
        <top style="thin">
          <color indexed="64"/>
        </top>
        <bottom/>
        <vertical/>
        <horizontal/>
      </border>
    </dxf>
    <dxf>
      <border diagonalUp="0" diagonalDown="0">
        <left style="thin">
          <color indexed="64"/>
        </left>
        <right style="thin">
          <color indexed="64"/>
        </right>
        <top style="thin">
          <color indexed="64"/>
        </top>
        <bottom/>
        <vertical/>
        <horizontal/>
      </border>
    </dxf>
    <dxf>
      <border diagonalUp="0" diagonalDown="0">
        <left style="thin">
          <color indexed="64"/>
        </left>
        <right style="thin">
          <color indexed="64"/>
        </right>
        <top style="thin">
          <color indexed="64"/>
        </top>
        <bottom/>
        <vertical/>
        <horizontal/>
      </border>
    </dxf>
    <dxf>
      <border diagonalUp="0" diagonalDown="0">
        <left style="thin">
          <color indexed="64"/>
        </left>
        <right style="thin">
          <color indexed="64"/>
        </right>
        <top style="thin">
          <color indexed="64"/>
        </top>
        <bottom/>
        <vertical/>
        <horizontal/>
      </border>
    </dxf>
    <dxf>
      <numFmt numFmtId="0" formatCode="General"/>
      <border diagonalUp="0" diagonalDown="0" outline="0">
        <left style="thin">
          <color indexed="64"/>
        </left>
        <right style="thin">
          <color indexed="64"/>
        </right>
        <top style="thin">
          <color indexed="64"/>
        </top>
        <bottom/>
      </border>
    </dxf>
    <dxf>
      <numFmt numFmtId="0" formatCode="General"/>
      <border diagonalUp="0" diagonalDown="0" outline="0">
        <left style="thin">
          <color indexed="64"/>
        </left>
        <right style="thin">
          <color indexed="64"/>
        </right>
        <top style="thin">
          <color indexed="64"/>
        </top>
        <bottom/>
      </border>
    </dxf>
    <dxf>
      <border diagonalUp="0" diagonalDown="0">
        <left/>
        <right style="thin">
          <color indexed="64"/>
        </right>
        <top style="thin">
          <color indexed="64"/>
        </top>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theme="1"/>
        <name val="Cambria"/>
        <scheme val="minor"/>
      </font>
      <fill>
        <patternFill patternType="solid">
          <fgColor indexed="64"/>
          <bgColor theme="2" tint="-9.9978637043366805E-2"/>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bottom/>
      </border>
      <protection locked="0" hidden="0"/>
    </dxf>
    <dxf>
      <border diagonalUp="0" diagonalDown="0">
        <left style="thin">
          <color indexed="64"/>
        </left>
        <right/>
        <top style="thin">
          <color indexed="64"/>
        </top>
        <bottom style="thin">
          <color indexed="64"/>
        </bottom>
        <vertical/>
        <horizontal/>
      </border>
    </dxf>
    <dxf>
      <border diagonalUp="0" diagonalDown="0">
        <left style="thin">
          <color indexed="64"/>
        </left>
        <right/>
        <top style="thin">
          <color indexed="64"/>
        </top>
        <bottom style="thin">
          <color indexed="64"/>
        </bottom>
        <vertical/>
        <horizontal/>
      </border>
    </dxf>
    <dxf>
      <numFmt numFmtId="19" formatCode="dd/mm/yyyy"/>
      <border diagonalUp="0" diagonalDown="0" outline="0">
        <left style="thin">
          <color indexed="64"/>
        </left>
        <right style="thin">
          <color indexed="64"/>
        </right>
        <top style="thin">
          <color indexed="64"/>
        </top>
        <bottom style="thin">
          <color indexed="64"/>
        </bottom>
      </border>
    </dxf>
    <dxf>
      <numFmt numFmtId="19" formatCode="dd/mm/yyyy"/>
      <border diagonalUp="0" diagonalDown="0" outline="0">
        <left style="thin">
          <color indexed="64"/>
        </left>
        <right style="thin">
          <color indexed="64"/>
        </right>
        <top style="thin">
          <color indexed="64"/>
        </top>
        <bottom style="thin">
          <color indexed="64"/>
        </bottom>
      </border>
    </dxf>
    <dxf>
      <numFmt numFmtId="164" formatCode="#,##0.00\ &quot;€&quot;"/>
      <border diagonalUp="0" diagonalDown="0" outline="0">
        <left style="thin">
          <color indexed="64"/>
        </left>
        <right style="thin">
          <color indexed="64"/>
        </right>
        <top style="thin">
          <color indexed="64"/>
        </top>
        <bottom style="thin">
          <color indexed="64"/>
        </bottom>
      </border>
    </dxf>
    <dxf>
      <numFmt numFmtId="164" formatCode="#,##0.00\ &quot;€&quot;"/>
      <border diagonalUp="0" diagonalDown="0" outline="0">
        <left style="thin">
          <color indexed="64"/>
        </left>
        <right style="thin">
          <color indexed="64"/>
        </right>
        <top style="thin">
          <color indexed="64"/>
        </top>
        <bottom style="thin">
          <color indexed="64"/>
        </bottom>
      </border>
    </dxf>
    <dxf>
      <numFmt numFmtId="0" formatCode="General"/>
      <border diagonalUp="0" diagonalDown="0" outline="0">
        <left style="thin">
          <color indexed="64"/>
        </left>
        <right style="thin">
          <color indexed="64"/>
        </right>
        <top style="thin">
          <color indexed="64"/>
        </top>
        <bottom style="thin">
          <color indexed="64"/>
        </bottom>
      </border>
    </dxf>
    <dxf>
      <numFmt numFmtId="0" formatCode="General"/>
      <border diagonalUp="0" diagonalDown="0" outline="0">
        <left style="thin">
          <color indexed="64"/>
        </left>
        <right style="thin">
          <color indexed="64"/>
        </right>
        <top style="thin">
          <color indexed="64"/>
        </top>
        <bottom style="thin">
          <color indexed="64"/>
        </bottom>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theme="1"/>
        <name val="Cambria"/>
        <scheme val="minor"/>
      </font>
      <fill>
        <patternFill patternType="solid">
          <fgColor indexed="64"/>
          <bgColor theme="0" tint="-0.249977111117893"/>
        </patternFill>
      </fill>
      <alignment horizontal="center" vertical="center" textRotation="0" wrapText="1" indent="0" relativeIndent="255" justifyLastLine="0" shrinkToFit="0" mergeCell="0" readingOrder="0"/>
      <border diagonalUp="0" diagonalDown="0" outline="0">
        <left style="thin">
          <color indexed="64"/>
        </left>
        <right style="thin">
          <color indexed="64"/>
        </right>
        <top/>
        <bottom/>
      </border>
      <protection locked="0" hidden="0"/>
    </dxf>
    <dxf>
      <fill>
        <patternFill>
          <bgColor rgb="FFFF0000"/>
        </patternFill>
      </fill>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1" mergeCell="0" readingOrder="0"/>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1" mergeCell="0" readingOrder="0"/>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1" mergeCell="0" readingOrder="0"/>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1" mergeCell="0" readingOrder="0"/>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1" mergeCell="0" readingOrder="0"/>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1" mergeCell="0" readingOrder="0"/>
    </dxf>
    <dxf>
      <font>
        <b val="0"/>
        <i val="0"/>
        <strike val="0"/>
        <condense val="0"/>
        <extend val="0"/>
        <outline val="0"/>
        <shadow val="0"/>
        <u val="none"/>
        <vertAlign val="baseline"/>
        <sz val="9"/>
        <color theme="1"/>
        <name val="Cambria"/>
        <scheme val="minor"/>
      </font>
      <numFmt numFmtId="0" formatCode="General"/>
      <alignment horizontal="left" vertical="center" textRotation="0" wrapText="1" indent="1" relativeIndent="255" justifyLastLine="0" shrinkToFit="1" mergeCell="0" readingOrder="0"/>
    </dxf>
    <dxf>
      <font>
        <b/>
        <i val="0"/>
        <strike val="0"/>
        <condense val="0"/>
        <extend val="0"/>
        <outline val="0"/>
        <shadow val="0"/>
        <u val="none"/>
        <vertAlign val="baseline"/>
        <sz val="9"/>
        <color theme="3" tint="9.9978637043366805E-2"/>
        <name val="Cambria"/>
        <scheme val="minor"/>
      </font>
      <numFmt numFmtId="23" formatCode="h:mm\ AM/PM"/>
      <alignment horizontal="left" vertical="center" textRotation="0" wrapText="0" indent="0" relativeIndent="1" justifyLastLine="0" shrinkToFit="0" readingOrder="0"/>
    </dxf>
    <dxf>
      <font>
        <b val="0"/>
        <i val="0"/>
        <strike val="0"/>
        <condense val="0"/>
        <extend val="0"/>
        <outline val="0"/>
        <shadow val="0"/>
        <u val="none"/>
        <vertAlign val="baseline"/>
        <sz val="8"/>
        <color theme="1"/>
        <name val="Cambria"/>
        <scheme val="minor"/>
      </font>
      <alignment horizontal="center" vertical="center" textRotation="0" wrapText="1" indent="0" relativeIndent="255" justifyLastLine="0" shrinkToFit="0" readingOrder="0"/>
    </dxf>
    <dxf>
      <font>
        <b val="0"/>
        <i val="0"/>
        <strike val="0"/>
        <condense val="0"/>
        <extend val="0"/>
        <outline val="0"/>
        <shadow val="0"/>
        <u val="none"/>
        <vertAlign val="baseline"/>
        <sz val="11"/>
        <color theme="1"/>
        <name val="Cambria"/>
        <scheme val="minor"/>
      </font>
      <alignment horizontal="center" vertical="center" textRotation="0" wrapText="0" indent="0" relativeIndent="255" justifyLastLine="0" shrinkToFit="0" readingOrder="0"/>
      <border diagonalUp="0" diagonalDown="0" outline="0">
        <left style="thin">
          <color indexed="64"/>
        </left>
        <right style="thin">
          <color indexed="64"/>
        </right>
        <top/>
        <bottom/>
      </border>
    </dxf>
    <dxf>
      <font>
        <color theme="4"/>
      </font>
      <border>
        <top style="thin">
          <color theme="4"/>
        </top>
        <bottom style="thin">
          <color theme="4"/>
        </bottom>
        <vertical/>
        <horizontal/>
      </border>
    </dxf>
    <dxf>
      <font>
        <strike val="0"/>
        <outline val="0"/>
        <shadow val="0"/>
        <u val="none"/>
        <vertAlign val="baseline"/>
        <sz val="9"/>
        <color theme="1"/>
        <name val="Cambria"/>
        <scheme val="minor"/>
      </font>
      <alignment horizontal="left" vertical="center" textRotation="0" indent="1" relativeIndent="255" justifyLastLine="0" shrinkToFit="0" mergeCell="0" readingOrder="0"/>
      <border diagonalUp="0" diagonalDown="0">
        <left style="thin">
          <color indexed="64"/>
        </left>
        <right/>
        <top style="thin">
          <color indexed="64"/>
        </top>
        <bottom style="thin">
          <color indexed="64"/>
        </bottom>
      </border>
    </dxf>
    <dxf>
      <font>
        <strike val="0"/>
        <outline val="0"/>
        <shadow val="0"/>
        <u val="none"/>
        <vertAlign val="baseline"/>
        <sz val="9"/>
        <color theme="1"/>
        <name val="Cambria"/>
        <scheme val="minor"/>
      </font>
      <border diagonalUp="0" diagonalDown="0">
        <left style="thin">
          <color indexed="64"/>
        </left>
        <right style="thin">
          <color indexed="64"/>
        </right>
        <top style="thin">
          <color indexed="64"/>
        </top>
        <bottom style="thin">
          <color indexed="64"/>
        </bottom>
      </border>
    </dxf>
    <dxf>
      <font>
        <strike val="0"/>
        <outline val="0"/>
        <shadow val="0"/>
        <u val="none"/>
        <vertAlign val="baseline"/>
        <sz val="9"/>
        <color theme="1"/>
        <name val="Cambria"/>
        <scheme val="minor"/>
      </font>
      <alignment horizontal="left" vertical="center" textRotation="0" indent="1" relativeIndent="255" justifyLastLine="0" shrinkToFit="0" mergeCell="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9"/>
        <color theme="1"/>
        <name val="Cambria"/>
        <scheme val="minor"/>
      </font>
      <numFmt numFmtId="165" formatCode="d/m/yy\ h:mm;@"/>
      <alignment horizontal="left" vertical="center" textRotation="0" wrapText="0" indent="1" relativeIndent="255" justifyLastLine="0" shrinkToFit="0" mergeCell="0" readingOrder="0"/>
      <border diagonalUp="0" diagonalDown="0" outline="0">
        <left/>
        <right style="thin">
          <color indexed="64"/>
        </right>
        <top style="thin">
          <color indexed="64"/>
        </top>
        <bottom style="thin">
          <color indexed="64"/>
        </bottom>
      </border>
    </dxf>
    <dxf>
      <border>
        <top style="thin">
          <color indexed="64"/>
        </top>
        <vertical/>
        <horizontal/>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9"/>
        <color theme="1"/>
        <name val="Cambria"/>
        <scheme val="minor"/>
      </font>
      <alignment vertical="center" textRotation="0" indent="0" relativeIndent="255" justifyLastLine="0" shrinkToFit="0" mergeCell="0" readingOrder="0"/>
    </dxf>
    <dxf>
      <border>
        <bottom style="thin">
          <color indexed="64"/>
        </bottom>
        <vertical/>
        <horizontal/>
      </border>
    </dxf>
    <dxf>
      <font>
        <strike val="0"/>
        <outline val="0"/>
        <shadow val="0"/>
        <u val="none"/>
        <vertAlign val="baseline"/>
        <sz val="14"/>
        <color theme="1"/>
        <name val="Franklin Gothic Medium"/>
        <scheme val="major"/>
      </font>
      <fill>
        <patternFill patternType="solid">
          <fgColor indexed="64"/>
          <bgColor theme="0" tint="-0.249977111117893"/>
        </patternFill>
      </fill>
      <alignment horizontal="left" vertical="bottom" textRotation="0" wrapText="0" indent="1" relativeIndent="255" justifyLastLine="0" shrinkToFit="0" mergeCell="0" readingOrder="0"/>
      <border diagonalUp="0" diagonalDown="0" outline="0">
        <left style="thin">
          <color indexed="64"/>
        </left>
        <right style="thin">
          <color indexed="64"/>
        </right>
        <top/>
        <bottom/>
      </border>
    </dxf>
    <dxf>
      <alignment horizontal="center" vertical="center" textRotation="0" indent="0" relativeIndent="255" justifyLastLine="0" shrinkToFit="0" mergeCell="0" readingOrder="0"/>
    </dxf>
    <dxf>
      <alignment horizontal="center" vertical="center" textRotation="0" indent="0" relativeIndent="255" justifyLastLine="0" shrinkToFit="0" mergeCell="0" readingOrder="0"/>
    </dxf>
    <dxf>
      <alignment horizontal="center" vertical="center" textRotation="0" indent="0" relativeIndent="255" justifyLastLine="0" shrinkToFit="0" mergeCell="0" readingOrder="0"/>
    </dxf>
    <dxf>
      <alignment horizontal="center" vertical="center" textRotation="0" indent="0" relativeIndent="255" justifyLastLine="0" shrinkToFit="0" mergeCell="0" readingOrder="0"/>
    </dxf>
    <dxf>
      <alignment horizontal="center" vertical="center" textRotation="0" indent="0" relativeIndent="255" justifyLastLine="0" shrinkToFit="0" mergeCell="0" readingOrder="0"/>
    </dxf>
    <dxf>
      <alignment horizontal="center" vertical="center" textRotation="0" indent="0" relativeIndent="255" justifyLastLine="0" shrinkToFit="0" mergeCell="0" readingOrder="0"/>
    </dxf>
    <dxf>
      <alignment horizontal="center" vertical="center" textRotation="0" indent="0" relativeIndent="255" justifyLastLine="0" shrinkToFit="0" mergeCell="0" readingOrder="0"/>
    </dxf>
    <dxf>
      <alignment horizontal="center" vertical="center" textRotation="0" indent="0" relativeIndent="255" justifyLastLine="0" shrinkToFit="0" mergeCell="0" readingOrder="0"/>
    </dxf>
    <dxf>
      <alignment horizontal="center" vertical="center" textRotation="0" indent="0" relativeIndent="255" justifyLastLine="0" shrinkToFit="0" mergeCell="0" readingOrder="0"/>
    </dxf>
    <dxf>
      <font>
        <b/>
        <i val="0"/>
        <strike val="0"/>
        <condense val="0"/>
        <extend val="0"/>
        <outline val="0"/>
        <shadow val="0"/>
        <u val="none"/>
        <vertAlign val="baseline"/>
        <sz val="12"/>
        <color theme="1"/>
        <name val="Cambria"/>
        <scheme val="minor"/>
      </font>
      <fill>
        <patternFill patternType="solid">
          <fgColor indexed="64"/>
          <bgColor theme="2" tint="-9.9978637043366805E-2"/>
        </patternFill>
      </fill>
      <alignment horizontal="center" vertical="center" textRotation="0" wrapText="0" indent="0" relativeIndent="0" justifyLastLine="0" shrinkToFit="1" mergeCell="0" readingOrder="0"/>
      <protection locked="0" hidden="0"/>
    </dxf>
    <dxf>
      <border outline="0">
        <top style="thin">
          <color indexed="64"/>
        </top>
      </border>
    </dxf>
    <dxf>
      <fill>
        <patternFill>
          <fgColor indexed="64"/>
        </patternFill>
      </fill>
      <alignment horizontal="center" vertical="center" textRotation="0" indent="0" relativeIndent="255" justifyLastLine="0" shrinkToFit="0" mergeCell="0" readingOrder="0"/>
      <border diagonalUp="0" diagonalDown="0" outline="0">
        <top/>
      </border>
    </dxf>
    <dxf>
      <border outline="0">
        <bottom style="thin">
          <color indexed="64"/>
        </bottom>
      </border>
    </dxf>
    <dxf>
      <font>
        <b/>
        <i val="0"/>
        <strike val="0"/>
        <condense val="0"/>
        <extend val="0"/>
        <outline val="0"/>
        <shadow val="0"/>
        <u val="none"/>
        <vertAlign val="baseline"/>
        <sz val="12"/>
        <color theme="1"/>
        <name val="Cambria"/>
        <scheme val="minor"/>
      </font>
      <fill>
        <patternFill patternType="solid">
          <fgColor indexed="64"/>
          <bgColor theme="0" tint="-0.249977111117893"/>
        </patternFill>
      </fill>
      <alignment horizontal="center" vertical="center" textRotation="0" wrapText="0" indent="0" relativeIndent="255" justifyLastLine="0" shrinkToFit="0" mergeCell="0" readingOrder="0"/>
      <border diagonalUp="0" diagonalDown="0" outline="0">
        <left style="thin">
          <color indexed="64"/>
        </left>
        <right style="thin">
          <color indexed="64"/>
        </right>
        <top/>
        <bottom/>
      </border>
    </dxf>
    <dxf>
      <fill>
        <patternFill patternType="solid">
          <fgColor theme="0" tint="-0.14999847407452621"/>
          <bgColor theme="0" tint="-0.14999847407452621"/>
        </patternFill>
      </fill>
    </dxf>
    <dxf>
      <fill>
        <patternFill patternType="solid">
          <fgColor theme="0" tint="-0.14996795556505021"/>
          <bgColor theme="2"/>
        </patternFill>
      </fill>
      <border>
        <horizontal/>
      </border>
    </dxf>
    <dxf>
      <font>
        <b/>
        <i val="0"/>
        <color theme="3" tint="9.9948118533890809E-2"/>
      </font>
      <border>
        <horizontal/>
      </border>
    </dxf>
    <dxf>
      <font>
        <b val="0"/>
        <i val="0"/>
        <color theme="3" tint="9.9917600024414813E-2"/>
      </font>
      <border diagonalUp="0" diagonalDown="0">
        <left/>
        <right/>
        <top/>
        <bottom/>
        <vertical/>
        <horizontal/>
      </border>
    </dxf>
    <dxf>
      <font>
        <b/>
        <i val="0"/>
        <color theme="3" tint="9.9948118533890809E-2"/>
      </font>
      <border>
        <top style="thick">
          <color theme="0"/>
        </top>
        <bottom style="thick">
          <color theme="0"/>
        </bottom>
        <vertical style="thick">
          <color theme="0"/>
        </vertical>
      </border>
    </dxf>
  </dxfs>
  <tableStyles count="1" defaultTableStyle="Daily Schedule" defaultPivotStyle="PivotStyleLight16">
    <tableStyle name="Daily Schedule" pivot="0" count="5">
      <tableStyleElement type="wholeTable" dxfId="85"/>
      <tableStyleElement type="headerRow" dxfId="84"/>
      <tableStyleElement type="firstColumn" dxfId="83"/>
      <tableStyleElement type="firstRowStripe" dxfId="82"/>
      <tableStyleElement type="firstColumnStripe" dxfId="81"/>
    </tableStyle>
  </tableStyles>
  <colors>
    <mruColors>
      <color rgb="FFED9BD0"/>
      <color rgb="FFDA0ED0"/>
      <color rgb="FF0ABBD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hyperlink" Target="#'produits-tarifs'!A1"/><Relationship Id="rId3" Type="http://schemas.openxmlformats.org/officeDocument/2006/relationships/hyperlink" Target="#Agenda!A1"/><Relationship Id="rId7" Type="http://schemas.openxmlformats.org/officeDocument/2006/relationships/hyperlink" Target="#'Etat des stocks'!A1"/><Relationship Id="rId2" Type="http://schemas.openxmlformats.org/officeDocument/2006/relationships/hyperlink" Target="#Evenements!A1"/><Relationship Id="rId1" Type="http://schemas.openxmlformats.org/officeDocument/2006/relationships/hyperlink" Target="#'BDD clients-prospect'!A1"/><Relationship Id="rId6" Type="http://schemas.openxmlformats.org/officeDocument/2006/relationships/hyperlink" Target="#'Sorties diverses'!A1"/><Relationship Id="rId5" Type="http://schemas.openxmlformats.org/officeDocument/2006/relationships/hyperlink" Target="#'Ventes '!A1"/><Relationship Id="rId4" Type="http://schemas.openxmlformats.org/officeDocument/2006/relationships/hyperlink" Target="#'Visuel clients'!A1"/><Relationship Id="rId9" Type="http://schemas.openxmlformats.org/officeDocument/2006/relationships/hyperlink" Target="#Entr&#233;es!A1"/></Relationships>
</file>

<file path=xl/drawings/_rels/drawing2.xml.rels><?xml version="1.0" encoding="UTF-8" standalone="yes"?>
<Relationships xmlns="http://schemas.openxmlformats.org/package/2006/relationships"><Relationship Id="rId8" Type="http://schemas.openxmlformats.org/officeDocument/2006/relationships/hyperlink" Target="#'Etat des stocks'!A1"/><Relationship Id="rId3" Type="http://schemas.openxmlformats.org/officeDocument/2006/relationships/hyperlink" Target="#Evenements!A1"/><Relationship Id="rId7" Type="http://schemas.openxmlformats.org/officeDocument/2006/relationships/hyperlink" Target="#'Sorties diverses'!A1"/><Relationship Id="rId2" Type="http://schemas.openxmlformats.org/officeDocument/2006/relationships/hyperlink" Target="#'BDD clients-prospect'!A1"/><Relationship Id="rId1" Type="http://schemas.openxmlformats.org/officeDocument/2006/relationships/hyperlink" Target="#Sommaire!A1"/><Relationship Id="rId6" Type="http://schemas.openxmlformats.org/officeDocument/2006/relationships/hyperlink" Target="#'Ventes '!A1"/><Relationship Id="rId11" Type="http://schemas.openxmlformats.org/officeDocument/2006/relationships/hyperlink" Target="#Entr&#233;es!A1"/><Relationship Id="rId5" Type="http://schemas.openxmlformats.org/officeDocument/2006/relationships/hyperlink" Target="#'Visuel clients'!A1"/><Relationship Id="rId10" Type="http://schemas.openxmlformats.org/officeDocument/2006/relationships/image" Target="../media/image1.jpeg"/><Relationship Id="rId4" Type="http://schemas.openxmlformats.org/officeDocument/2006/relationships/hyperlink" Target="#Agenda!A1"/><Relationship Id="rId9" Type="http://schemas.openxmlformats.org/officeDocument/2006/relationships/hyperlink" Target="#'produits-tarifs'!A1"/></Relationships>
</file>

<file path=xl/drawings/_rels/drawing3.xml.rels><?xml version="1.0" encoding="UTF-8" standalone="yes"?>
<Relationships xmlns="http://schemas.openxmlformats.org/package/2006/relationships"><Relationship Id="rId8" Type="http://schemas.openxmlformats.org/officeDocument/2006/relationships/hyperlink" Target="#'Ventes '!A1"/><Relationship Id="rId13" Type="http://schemas.openxmlformats.org/officeDocument/2006/relationships/hyperlink" Target="#Entr&#233;es!A1"/><Relationship Id="rId3" Type="http://schemas.openxmlformats.org/officeDocument/2006/relationships/hyperlink" Target="#Sommaire!A1"/><Relationship Id="rId7" Type="http://schemas.openxmlformats.org/officeDocument/2006/relationships/hyperlink" Target="#'Visuel clients'!A1"/><Relationship Id="rId12" Type="http://schemas.openxmlformats.org/officeDocument/2006/relationships/image" Target="../media/image2.jpeg"/><Relationship Id="rId2" Type="http://schemas.openxmlformats.org/officeDocument/2006/relationships/hyperlink" Target="#Agenda!A1"/><Relationship Id="rId1" Type="http://schemas.openxmlformats.org/officeDocument/2006/relationships/hyperlink" Target="#Schedule!A1"/><Relationship Id="rId6" Type="http://schemas.openxmlformats.org/officeDocument/2006/relationships/hyperlink" Target="#Agenda!A1"/><Relationship Id="rId11" Type="http://schemas.openxmlformats.org/officeDocument/2006/relationships/hyperlink" Target="#'produits-tarifs'!A1"/><Relationship Id="rId5" Type="http://schemas.openxmlformats.org/officeDocument/2006/relationships/hyperlink" Target="#Evenements!A1"/><Relationship Id="rId10" Type="http://schemas.openxmlformats.org/officeDocument/2006/relationships/hyperlink" Target="#'Etat des stocks'!A1"/><Relationship Id="rId4" Type="http://schemas.openxmlformats.org/officeDocument/2006/relationships/hyperlink" Target="#'BDD clients-prospect'!A1"/><Relationship Id="rId9" Type="http://schemas.openxmlformats.org/officeDocument/2006/relationships/hyperlink" Target="#'Sorties diverses'!A1"/></Relationships>
</file>

<file path=xl/drawings/_rels/drawing4.xml.rels><?xml version="1.0" encoding="UTF-8" standalone="yes"?>
<Relationships xmlns="http://schemas.openxmlformats.org/package/2006/relationships"><Relationship Id="rId8" Type="http://schemas.openxmlformats.org/officeDocument/2006/relationships/hyperlink" Target="#'Ventes '!A1"/><Relationship Id="rId13" Type="http://schemas.openxmlformats.org/officeDocument/2006/relationships/hyperlink" Target="#Entr&#233;es!A1"/><Relationship Id="rId3" Type="http://schemas.openxmlformats.org/officeDocument/2006/relationships/hyperlink" Target="#Sommaire!A1"/><Relationship Id="rId7" Type="http://schemas.openxmlformats.org/officeDocument/2006/relationships/hyperlink" Target="#'Visuel clients'!A1"/><Relationship Id="rId12" Type="http://schemas.openxmlformats.org/officeDocument/2006/relationships/image" Target="../media/image3.png"/><Relationship Id="rId2" Type="http://schemas.openxmlformats.org/officeDocument/2006/relationships/hyperlink" Target="#Evenements!A1"/><Relationship Id="rId1" Type="http://schemas.openxmlformats.org/officeDocument/2006/relationships/hyperlink" Target="#Evenements!A1"/><Relationship Id="rId6" Type="http://schemas.openxmlformats.org/officeDocument/2006/relationships/hyperlink" Target="#Agenda!A1"/><Relationship Id="rId11" Type="http://schemas.openxmlformats.org/officeDocument/2006/relationships/hyperlink" Target="#'produits-tarifs'!A1"/><Relationship Id="rId5" Type="http://schemas.openxmlformats.org/officeDocument/2006/relationships/hyperlink" Target="#Evenements!A1"/><Relationship Id="rId10" Type="http://schemas.openxmlformats.org/officeDocument/2006/relationships/hyperlink" Target="#'Etat des stocks'!A1"/><Relationship Id="rId4" Type="http://schemas.openxmlformats.org/officeDocument/2006/relationships/hyperlink" Target="#'BDD clients-prospect'!A1"/><Relationship Id="rId9" Type="http://schemas.openxmlformats.org/officeDocument/2006/relationships/hyperlink" Target="#'Sorties diverses'!A1"/></Relationships>
</file>

<file path=xl/drawings/_rels/drawing5.xml.rels><?xml version="1.0" encoding="UTF-8" standalone="yes"?>
<Relationships xmlns="http://schemas.openxmlformats.org/package/2006/relationships"><Relationship Id="rId8" Type="http://schemas.openxmlformats.org/officeDocument/2006/relationships/hyperlink" Target="#'Etat des stocks'!A1"/><Relationship Id="rId3" Type="http://schemas.openxmlformats.org/officeDocument/2006/relationships/hyperlink" Target="#Evenements!A1"/><Relationship Id="rId7" Type="http://schemas.openxmlformats.org/officeDocument/2006/relationships/hyperlink" Target="#'Sorties diverses'!A1"/><Relationship Id="rId2" Type="http://schemas.openxmlformats.org/officeDocument/2006/relationships/hyperlink" Target="#'BDD clients-prospect'!A1"/><Relationship Id="rId1" Type="http://schemas.openxmlformats.org/officeDocument/2006/relationships/hyperlink" Target="#Sommaire!A1"/><Relationship Id="rId6" Type="http://schemas.openxmlformats.org/officeDocument/2006/relationships/hyperlink" Target="#'Ventes '!A1"/><Relationship Id="rId11" Type="http://schemas.openxmlformats.org/officeDocument/2006/relationships/image" Target="../media/image4.png"/><Relationship Id="rId5" Type="http://schemas.openxmlformats.org/officeDocument/2006/relationships/hyperlink" Target="#'Visuel clients'!A1"/><Relationship Id="rId10" Type="http://schemas.openxmlformats.org/officeDocument/2006/relationships/hyperlink" Target="#Entr&#233;es!A1"/><Relationship Id="rId4" Type="http://schemas.openxmlformats.org/officeDocument/2006/relationships/hyperlink" Target="#Agenda!A1"/><Relationship Id="rId9" Type="http://schemas.openxmlformats.org/officeDocument/2006/relationships/hyperlink" Target="#'produits-tarifs'!A1"/></Relationships>
</file>

<file path=xl/drawings/_rels/drawing6.xml.rels><?xml version="1.0" encoding="UTF-8" standalone="yes"?>
<Relationships xmlns="http://schemas.openxmlformats.org/package/2006/relationships"><Relationship Id="rId8" Type="http://schemas.openxmlformats.org/officeDocument/2006/relationships/hyperlink" Target="#'Etat des stocks'!A1"/><Relationship Id="rId3" Type="http://schemas.openxmlformats.org/officeDocument/2006/relationships/hyperlink" Target="#Evenements!A1"/><Relationship Id="rId7" Type="http://schemas.openxmlformats.org/officeDocument/2006/relationships/hyperlink" Target="#'Sorties diverses'!A1"/><Relationship Id="rId2" Type="http://schemas.openxmlformats.org/officeDocument/2006/relationships/hyperlink" Target="#'BDD clients-prospect'!A1"/><Relationship Id="rId1" Type="http://schemas.openxmlformats.org/officeDocument/2006/relationships/hyperlink" Target="#Sommaire!A1"/><Relationship Id="rId6" Type="http://schemas.openxmlformats.org/officeDocument/2006/relationships/hyperlink" Target="#'Ventes '!A1"/><Relationship Id="rId11" Type="http://schemas.openxmlformats.org/officeDocument/2006/relationships/hyperlink" Target="#Entr&#233;es!A1"/><Relationship Id="rId5" Type="http://schemas.openxmlformats.org/officeDocument/2006/relationships/hyperlink" Target="#'Visuel clients'!A1"/><Relationship Id="rId10" Type="http://schemas.openxmlformats.org/officeDocument/2006/relationships/image" Target="../media/image5.png"/><Relationship Id="rId4" Type="http://schemas.openxmlformats.org/officeDocument/2006/relationships/hyperlink" Target="#Agenda!A1"/><Relationship Id="rId9" Type="http://schemas.openxmlformats.org/officeDocument/2006/relationships/hyperlink" Target="#'produits-tarifs'!A1"/></Relationships>
</file>

<file path=xl/drawings/_rels/drawing7.xml.rels><?xml version="1.0" encoding="UTF-8" standalone="yes"?>
<Relationships xmlns="http://schemas.openxmlformats.org/package/2006/relationships"><Relationship Id="rId8" Type="http://schemas.openxmlformats.org/officeDocument/2006/relationships/hyperlink" Target="#'Etat des stocks'!A1"/><Relationship Id="rId3" Type="http://schemas.openxmlformats.org/officeDocument/2006/relationships/hyperlink" Target="#Evenements!A1"/><Relationship Id="rId7" Type="http://schemas.openxmlformats.org/officeDocument/2006/relationships/hyperlink" Target="#'Sorties diverses'!A1"/><Relationship Id="rId2" Type="http://schemas.openxmlformats.org/officeDocument/2006/relationships/hyperlink" Target="#'BDD clients-prospect'!A1"/><Relationship Id="rId1" Type="http://schemas.openxmlformats.org/officeDocument/2006/relationships/hyperlink" Target="#Sommaire!A1"/><Relationship Id="rId6" Type="http://schemas.openxmlformats.org/officeDocument/2006/relationships/hyperlink" Target="#'Ventes '!A1"/><Relationship Id="rId11" Type="http://schemas.openxmlformats.org/officeDocument/2006/relationships/hyperlink" Target="#Entr&#233;es!A1"/><Relationship Id="rId5" Type="http://schemas.openxmlformats.org/officeDocument/2006/relationships/hyperlink" Target="#'Visuel clients'!A1"/><Relationship Id="rId10" Type="http://schemas.openxmlformats.org/officeDocument/2006/relationships/image" Target="../media/image6.png"/><Relationship Id="rId4" Type="http://schemas.openxmlformats.org/officeDocument/2006/relationships/hyperlink" Target="#Agenda!A1"/><Relationship Id="rId9" Type="http://schemas.openxmlformats.org/officeDocument/2006/relationships/hyperlink" Target="#'produits-tarifs'!A1"/></Relationships>
</file>

<file path=xl/drawings/_rels/drawing8.xml.rels><?xml version="1.0" encoding="UTF-8" standalone="yes"?>
<Relationships xmlns="http://schemas.openxmlformats.org/package/2006/relationships"><Relationship Id="rId8" Type="http://schemas.openxmlformats.org/officeDocument/2006/relationships/hyperlink" Target="#'Etat des stocks'!A1"/><Relationship Id="rId3" Type="http://schemas.openxmlformats.org/officeDocument/2006/relationships/hyperlink" Target="#Evenements!A1"/><Relationship Id="rId7" Type="http://schemas.openxmlformats.org/officeDocument/2006/relationships/hyperlink" Target="#'Sorties diverses'!A1"/><Relationship Id="rId2" Type="http://schemas.openxmlformats.org/officeDocument/2006/relationships/hyperlink" Target="#'BDD clients-prospect'!A1"/><Relationship Id="rId1" Type="http://schemas.openxmlformats.org/officeDocument/2006/relationships/hyperlink" Target="#Sommaire!A1"/><Relationship Id="rId6" Type="http://schemas.openxmlformats.org/officeDocument/2006/relationships/hyperlink" Target="#'Ventes '!A1"/><Relationship Id="rId11" Type="http://schemas.openxmlformats.org/officeDocument/2006/relationships/hyperlink" Target="#Entr&#233;es!A1"/><Relationship Id="rId5" Type="http://schemas.openxmlformats.org/officeDocument/2006/relationships/hyperlink" Target="#'Visuel clients'!A1"/><Relationship Id="rId10" Type="http://schemas.openxmlformats.org/officeDocument/2006/relationships/image" Target="../media/image6.png"/><Relationship Id="rId4" Type="http://schemas.openxmlformats.org/officeDocument/2006/relationships/hyperlink" Target="#Agenda!A1"/><Relationship Id="rId9" Type="http://schemas.openxmlformats.org/officeDocument/2006/relationships/hyperlink" Target="#'produits-tarifs'!A1"/></Relationships>
</file>

<file path=xl/drawings/_rels/drawing9.xml.rels><?xml version="1.0" encoding="UTF-8" standalone="yes"?>
<Relationships xmlns="http://schemas.openxmlformats.org/package/2006/relationships"><Relationship Id="rId8" Type="http://schemas.openxmlformats.org/officeDocument/2006/relationships/hyperlink" Target="#'Etat des stocks'!A1"/><Relationship Id="rId3" Type="http://schemas.openxmlformats.org/officeDocument/2006/relationships/hyperlink" Target="#Evenements!A1"/><Relationship Id="rId7" Type="http://schemas.openxmlformats.org/officeDocument/2006/relationships/hyperlink" Target="#'Sorties diverses'!A1"/><Relationship Id="rId2" Type="http://schemas.openxmlformats.org/officeDocument/2006/relationships/hyperlink" Target="#'BDD clients-prospect'!A1"/><Relationship Id="rId1" Type="http://schemas.openxmlformats.org/officeDocument/2006/relationships/hyperlink" Target="#Sommaire!A1"/><Relationship Id="rId6" Type="http://schemas.openxmlformats.org/officeDocument/2006/relationships/hyperlink" Target="#'Ventes '!A1"/><Relationship Id="rId5" Type="http://schemas.openxmlformats.org/officeDocument/2006/relationships/hyperlink" Target="#'Visuel clients'!A1"/><Relationship Id="rId10" Type="http://schemas.openxmlformats.org/officeDocument/2006/relationships/hyperlink" Target="#Entr&#233;es!A1"/><Relationship Id="rId4" Type="http://schemas.openxmlformats.org/officeDocument/2006/relationships/hyperlink" Target="#Agenda!A1"/><Relationship Id="rId9" Type="http://schemas.openxmlformats.org/officeDocument/2006/relationships/hyperlink" Target="#'produits-tarifs'!A1"/></Relationships>
</file>

<file path=xl/drawings/_rels/drawing10.xml.rels><?xml version="1.0" encoding="UTF-8" standalone="yes"?>
<Relationships xmlns="http://schemas.openxmlformats.org/package/2006/relationships"><Relationship Id="rId8" Type="http://schemas.openxmlformats.org/officeDocument/2006/relationships/hyperlink" Target="#'Etat des stocks'!A1"/><Relationship Id="rId3" Type="http://schemas.openxmlformats.org/officeDocument/2006/relationships/hyperlink" Target="#Evenements!A1"/><Relationship Id="rId7" Type="http://schemas.openxmlformats.org/officeDocument/2006/relationships/hyperlink" Target="#'Sorties diverses'!A1"/><Relationship Id="rId2" Type="http://schemas.openxmlformats.org/officeDocument/2006/relationships/hyperlink" Target="#'BDD clients-prospect'!A1"/><Relationship Id="rId1" Type="http://schemas.openxmlformats.org/officeDocument/2006/relationships/hyperlink" Target="#Sommaire!A1"/><Relationship Id="rId6" Type="http://schemas.openxmlformats.org/officeDocument/2006/relationships/hyperlink" Target="#'Ventes '!A1"/><Relationship Id="rId5" Type="http://schemas.openxmlformats.org/officeDocument/2006/relationships/hyperlink" Target="#'Visuel clients'!A1"/><Relationship Id="rId10" Type="http://schemas.openxmlformats.org/officeDocument/2006/relationships/hyperlink" Target="#Entr&#233;es!A1"/><Relationship Id="rId4" Type="http://schemas.openxmlformats.org/officeDocument/2006/relationships/hyperlink" Target="#Agenda!A1"/><Relationship Id="rId9" Type="http://schemas.openxmlformats.org/officeDocument/2006/relationships/hyperlink" Target="#'produits-tarifs'!A1"/></Relationships>
</file>

<file path=xl/drawings/drawing1.xml><?xml version="1.0" encoding="utf-8"?>
<xdr:wsDr xmlns:xdr="http://schemas.openxmlformats.org/drawingml/2006/spreadsheetDrawing" xmlns:a="http://schemas.openxmlformats.org/drawingml/2006/main">
  <xdr:twoCellAnchor>
    <xdr:from>
      <xdr:col>1</xdr:col>
      <xdr:colOff>9524</xdr:colOff>
      <xdr:row>5</xdr:row>
      <xdr:rowOff>133350</xdr:rowOff>
    </xdr:from>
    <xdr:to>
      <xdr:col>2</xdr:col>
      <xdr:colOff>761999</xdr:colOff>
      <xdr:row>8</xdr:row>
      <xdr:rowOff>66675</xdr:rowOff>
    </xdr:to>
    <xdr:sp macro="" textlink="">
      <xdr:nvSpPr>
        <xdr:cNvPr id="12" name="Rectangle à coins arrondis 11">
          <a:hlinkClick xmlns:r="http://schemas.openxmlformats.org/officeDocument/2006/relationships" r:id="rId1"/>
        </xdr:cNvPr>
        <xdr:cNvSpPr/>
      </xdr:nvSpPr>
      <xdr:spPr>
        <a:xfrm>
          <a:off x="771524" y="1276350"/>
          <a:ext cx="1514475" cy="390525"/>
        </a:xfrm>
        <a:prstGeom prst="roundRect">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Bdd</a:t>
          </a:r>
          <a:r>
            <a:rPr lang="fr-FR" sz="1200" b="1" baseline="0"/>
            <a:t> Cli/Pros</a:t>
          </a:r>
          <a:endParaRPr lang="fr-FR" sz="1200" b="1"/>
        </a:p>
      </xdr:txBody>
    </xdr:sp>
    <xdr:clientData/>
  </xdr:twoCellAnchor>
  <xdr:twoCellAnchor>
    <xdr:from>
      <xdr:col>0</xdr:col>
      <xdr:colOff>761999</xdr:colOff>
      <xdr:row>10</xdr:row>
      <xdr:rowOff>9525</xdr:rowOff>
    </xdr:from>
    <xdr:to>
      <xdr:col>2</xdr:col>
      <xdr:colOff>742950</xdr:colOff>
      <xdr:row>12</xdr:row>
      <xdr:rowOff>95250</xdr:rowOff>
    </xdr:to>
    <xdr:sp macro="" textlink="">
      <xdr:nvSpPr>
        <xdr:cNvPr id="13" name="Rectangle à coins arrondis 12">
          <a:hlinkClick xmlns:r="http://schemas.openxmlformats.org/officeDocument/2006/relationships" r:id="rId2"/>
        </xdr:cNvPr>
        <xdr:cNvSpPr/>
      </xdr:nvSpPr>
      <xdr:spPr>
        <a:xfrm>
          <a:off x="761999" y="1914525"/>
          <a:ext cx="1504951" cy="390525"/>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000" b="1"/>
            <a:t>Evenements</a:t>
          </a:r>
          <a:r>
            <a:rPr lang="fr-FR" sz="1000" b="1" baseline="0"/>
            <a:t> </a:t>
          </a:r>
          <a:endParaRPr lang="fr-FR" sz="1000" b="1"/>
        </a:p>
      </xdr:txBody>
    </xdr:sp>
    <xdr:clientData/>
  </xdr:twoCellAnchor>
  <xdr:twoCellAnchor>
    <xdr:from>
      <xdr:col>1</xdr:col>
      <xdr:colOff>0</xdr:colOff>
      <xdr:row>14</xdr:row>
      <xdr:rowOff>0</xdr:rowOff>
    </xdr:from>
    <xdr:to>
      <xdr:col>3</xdr:col>
      <xdr:colOff>0</xdr:colOff>
      <xdr:row>16</xdr:row>
      <xdr:rowOff>85725</xdr:rowOff>
    </xdr:to>
    <xdr:sp macro="" textlink="">
      <xdr:nvSpPr>
        <xdr:cNvPr id="14" name="Rectangle à coins arrondis 13">
          <a:hlinkClick xmlns:r="http://schemas.openxmlformats.org/officeDocument/2006/relationships" r:id="rId3"/>
        </xdr:cNvPr>
        <xdr:cNvSpPr/>
      </xdr:nvSpPr>
      <xdr:spPr>
        <a:xfrm>
          <a:off x="762000" y="2514600"/>
          <a:ext cx="1524000" cy="390525"/>
        </a:xfrm>
        <a:prstGeom prst="roundRect">
          <a:avLst/>
        </a:prstGeom>
        <a:solidFill>
          <a:srgbClr val="ED9BD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Agenda</a:t>
          </a:r>
        </a:p>
      </xdr:txBody>
    </xdr:sp>
    <xdr:clientData/>
  </xdr:twoCellAnchor>
  <xdr:twoCellAnchor>
    <xdr:from>
      <xdr:col>1</xdr:col>
      <xdr:colOff>0</xdr:colOff>
      <xdr:row>18</xdr:row>
      <xdr:rowOff>9525</xdr:rowOff>
    </xdr:from>
    <xdr:to>
      <xdr:col>2</xdr:col>
      <xdr:colOff>742950</xdr:colOff>
      <xdr:row>20</xdr:row>
      <xdr:rowOff>95250</xdr:rowOff>
    </xdr:to>
    <xdr:sp macro="" textlink="">
      <xdr:nvSpPr>
        <xdr:cNvPr id="15" name="Rectangle à coins arrondis 14">
          <a:hlinkClick xmlns:r="http://schemas.openxmlformats.org/officeDocument/2006/relationships" r:id="rId4"/>
        </xdr:cNvPr>
        <xdr:cNvSpPr/>
      </xdr:nvSpPr>
      <xdr:spPr>
        <a:xfrm>
          <a:off x="762000" y="3133725"/>
          <a:ext cx="1504950" cy="390525"/>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200" b="1"/>
            <a:t>Visuel</a:t>
          </a:r>
          <a:r>
            <a:rPr lang="fr-FR" sz="1200" b="1" baseline="0"/>
            <a:t> clients</a:t>
          </a:r>
          <a:endParaRPr lang="fr-FR" sz="1200" b="1"/>
        </a:p>
      </xdr:txBody>
    </xdr:sp>
    <xdr:clientData/>
  </xdr:twoCellAnchor>
  <xdr:twoCellAnchor>
    <xdr:from>
      <xdr:col>0</xdr:col>
      <xdr:colOff>752475</xdr:colOff>
      <xdr:row>22</xdr:row>
      <xdr:rowOff>0</xdr:rowOff>
    </xdr:from>
    <xdr:to>
      <xdr:col>3</xdr:col>
      <xdr:colOff>9525</xdr:colOff>
      <xdr:row>24</xdr:row>
      <xdr:rowOff>85725</xdr:rowOff>
    </xdr:to>
    <xdr:sp macro="" textlink="">
      <xdr:nvSpPr>
        <xdr:cNvPr id="16" name="Rectangle à coins arrondis 15">
          <a:hlinkClick xmlns:r="http://schemas.openxmlformats.org/officeDocument/2006/relationships" r:id="rId5"/>
        </xdr:cNvPr>
        <xdr:cNvSpPr/>
      </xdr:nvSpPr>
      <xdr:spPr>
        <a:xfrm>
          <a:off x="752475" y="3733800"/>
          <a:ext cx="1543050" cy="390525"/>
        </a:xfrm>
        <a:prstGeom prst="roundRect">
          <a:avLst/>
        </a:prstGeom>
      </xdr:spPr>
      <xdr:style>
        <a:lnRef idx="1">
          <a:schemeClr val="accent6"/>
        </a:lnRef>
        <a:fillRef idx="2">
          <a:schemeClr val="accent6"/>
        </a:fillRef>
        <a:effectRef idx="1">
          <a:schemeClr val="accent6"/>
        </a:effectRef>
        <a:fontRef idx="minor">
          <a:schemeClr val="dk1"/>
        </a:fontRef>
      </xdr:style>
      <xdr:txBody>
        <a:bodyPr rtlCol="0" anchor="ctr"/>
        <a:lstStyle/>
        <a:p>
          <a:pPr algn="ctr"/>
          <a:r>
            <a:rPr lang="fr-FR" sz="1200" b="1"/>
            <a:t>Ventes</a:t>
          </a:r>
        </a:p>
      </xdr:txBody>
    </xdr:sp>
    <xdr:clientData/>
  </xdr:twoCellAnchor>
  <xdr:twoCellAnchor>
    <xdr:from>
      <xdr:col>0</xdr:col>
      <xdr:colOff>752475</xdr:colOff>
      <xdr:row>25</xdr:row>
      <xdr:rowOff>133350</xdr:rowOff>
    </xdr:from>
    <xdr:to>
      <xdr:col>3</xdr:col>
      <xdr:colOff>9525</xdr:colOff>
      <xdr:row>28</xdr:row>
      <xdr:rowOff>66675</xdr:rowOff>
    </xdr:to>
    <xdr:sp macro="" textlink="">
      <xdr:nvSpPr>
        <xdr:cNvPr id="17" name="Rectangle à coins arrondis 16">
          <a:hlinkClick xmlns:r="http://schemas.openxmlformats.org/officeDocument/2006/relationships" r:id="rId6"/>
        </xdr:cNvPr>
        <xdr:cNvSpPr/>
      </xdr:nvSpPr>
      <xdr:spPr>
        <a:xfrm>
          <a:off x="752475" y="4324350"/>
          <a:ext cx="1543050" cy="390525"/>
        </a:xfrm>
        <a:prstGeom prst="roundRect">
          <a:avLst/>
        </a:prstGeom>
        <a:solidFill>
          <a:srgbClr val="7030A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baseline="0">
              <a:solidFill>
                <a:schemeClr val="bg1"/>
              </a:solidFill>
            </a:rPr>
            <a:t>Sorties diverses</a:t>
          </a:r>
          <a:endParaRPr lang="fr-FR" sz="1200" b="1">
            <a:solidFill>
              <a:schemeClr val="bg1"/>
            </a:solidFill>
          </a:endParaRPr>
        </a:p>
      </xdr:txBody>
    </xdr:sp>
    <xdr:clientData/>
  </xdr:twoCellAnchor>
  <xdr:twoCellAnchor>
    <xdr:from>
      <xdr:col>1</xdr:col>
      <xdr:colOff>9525</xdr:colOff>
      <xdr:row>33</xdr:row>
      <xdr:rowOff>38100</xdr:rowOff>
    </xdr:from>
    <xdr:to>
      <xdr:col>3</xdr:col>
      <xdr:colOff>9525</xdr:colOff>
      <xdr:row>35</xdr:row>
      <xdr:rowOff>123825</xdr:rowOff>
    </xdr:to>
    <xdr:sp macro="" textlink="">
      <xdr:nvSpPr>
        <xdr:cNvPr id="18" name="Rectangle à coins arrondis 17">
          <a:hlinkClick xmlns:r="http://schemas.openxmlformats.org/officeDocument/2006/relationships" r:id="rId7"/>
        </xdr:cNvPr>
        <xdr:cNvSpPr/>
      </xdr:nvSpPr>
      <xdr:spPr>
        <a:xfrm>
          <a:off x="771525" y="5505450"/>
          <a:ext cx="1524000" cy="390525"/>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200" b="1"/>
            <a:t>Etat</a:t>
          </a:r>
          <a:r>
            <a:rPr lang="fr-FR" sz="1200" b="1" baseline="0"/>
            <a:t> des stocks</a:t>
          </a:r>
          <a:endParaRPr lang="fr-FR" sz="1200" b="1"/>
        </a:p>
      </xdr:txBody>
    </xdr:sp>
    <xdr:clientData/>
  </xdr:twoCellAnchor>
  <xdr:twoCellAnchor>
    <xdr:from>
      <xdr:col>0</xdr:col>
      <xdr:colOff>723899</xdr:colOff>
      <xdr:row>36</xdr:row>
      <xdr:rowOff>114300</xdr:rowOff>
    </xdr:from>
    <xdr:to>
      <xdr:col>2</xdr:col>
      <xdr:colOff>714374</xdr:colOff>
      <xdr:row>39</xdr:row>
      <xdr:rowOff>47625</xdr:rowOff>
    </xdr:to>
    <xdr:sp macro="" textlink="">
      <xdr:nvSpPr>
        <xdr:cNvPr id="19" name="Rectangle à coins arrondis 18">
          <a:hlinkClick xmlns:r="http://schemas.openxmlformats.org/officeDocument/2006/relationships" r:id="rId8"/>
        </xdr:cNvPr>
        <xdr:cNvSpPr/>
      </xdr:nvSpPr>
      <xdr:spPr>
        <a:xfrm>
          <a:off x="723899" y="6038850"/>
          <a:ext cx="1514475" cy="390525"/>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1200" b="1"/>
            <a:t>Analyses</a:t>
          </a:r>
        </a:p>
      </xdr:txBody>
    </xdr:sp>
    <xdr:clientData/>
  </xdr:twoCellAnchor>
  <xdr:twoCellAnchor>
    <xdr:from>
      <xdr:col>1</xdr:col>
      <xdr:colOff>9524</xdr:colOff>
      <xdr:row>29</xdr:row>
      <xdr:rowOff>85725</xdr:rowOff>
    </xdr:from>
    <xdr:to>
      <xdr:col>3</xdr:col>
      <xdr:colOff>19049</xdr:colOff>
      <xdr:row>32</xdr:row>
      <xdr:rowOff>19050</xdr:rowOff>
    </xdr:to>
    <xdr:sp macro="" textlink="">
      <xdr:nvSpPr>
        <xdr:cNvPr id="10" name="Rectangle à coins arrondis 9">
          <a:hlinkClick xmlns:r="http://schemas.openxmlformats.org/officeDocument/2006/relationships" r:id="rId9"/>
        </xdr:cNvPr>
        <xdr:cNvSpPr/>
      </xdr:nvSpPr>
      <xdr:spPr>
        <a:xfrm>
          <a:off x="771524" y="4943475"/>
          <a:ext cx="1533525" cy="390525"/>
        </a:xfrm>
        <a:prstGeom prst="roundRect">
          <a:avLst/>
        </a:prstGeom>
      </xdr:spPr>
      <xdr:style>
        <a:lnRef idx="1">
          <a:schemeClr val="accent4"/>
        </a:lnRef>
        <a:fillRef idx="2">
          <a:schemeClr val="accent4"/>
        </a:fillRef>
        <a:effectRef idx="1">
          <a:schemeClr val="accent4"/>
        </a:effectRef>
        <a:fontRef idx="minor">
          <a:schemeClr val="dk1"/>
        </a:fontRef>
      </xdr:style>
      <xdr:txBody>
        <a:bodyPr rtlCol="0" anchor="ctr"/>
        <a:lstStyle/>
        <a:p>
          <a:pPr algn="ctr"/>
          <a:r>
            <a:rPr lang="fr-FR" sz="1200" b="1">
              <a:solidFill>
                <a:sysClr val="windowText" lastClr="000000"/>
              </a:solidFill>
            </a:rPr>
            <a:t>E</a:t>
          </a:r>
          <a:r>
            <a:rPr lang="fr-FR" sz="1200" b="1" baseline="0">
              <a:solidFill>
                <a:sysClr val="windowText" lastClr="000000"/>
              </a:solidFill>
            </a:rPr>
            <a:t>ntrées</a:t>
          </a:r>
          <a:endParaRPr lang="fr-FR" sz="1200" b="1">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161925</xdr:colOff>
      <xdr:row>0</xdr:row>
      <xdr:rowOff>76200</xdr:rowOff>
    </xdr:from>
    <xdr:to>
      <xdr:col>1</xdr:col>
      <xdr:colOff>333375</xdr:colOff>
      <xdr:row>3</xdr:row>
      <xdr:rowOff>9525</xdr:rowOff>
    </xdr:to>
    <xdr:sp macro="" textlink="">
      <xdr:nvSpPr>
        <xdr:cNvPr id="2" name="Rectangle à coins arrondis 1">
          <a:hlinkClick xmlns:r="http://schemas.openxmlformats.org/officeDocument/2006/relationships" r:id="rId1"/>
        </xdr:cNvPr>
        <xdr:cNvSpPr/>
      </xdr:nvSpPr>
      <xdr:spPr>
        <a:xfrm>
          <a:off x="161925" y="76200"/>
          <a:ext cx="876300" cy="390525"/>
        </a:xfrm>
        <a:prstGeom prst="roundRect">
          <a:avLst/>
        </a:prstGeom>
      </xdr:spPr>
      <xdr:style>
        <a:lnRef idx="2">
          <a:schemeClr val="accent2"/>
        </a:lnRef>
        <a:fillRef idx="1">
          <a:schemeClr val="lt1"/>
        </a:fillRef>
        <a:effectRef idx="0">
          <a:schemeClr val="accent2"/>
        </a:effectRef>
        <a:fontRef idx="minor">
          <a:schemeClr val="dk1"/>
        </a:fontRef>
      </xdr:style>
      <xdr:txBody>
        <a:bodyPr rtlCol="0" anchor="ctr"/>
        <a:lstStyle/>
        <a:p>
          <a:pPr algn="ctr"/>
          <a:r>
            <a:rPr lang="fr-FR" sz="1050" b="1"/>
            <a:t>Sommaire</a:t>
          </a:r>
        </a:p>
      </xdr:txBody>
    </xdr:sp>
    <xdr:clientData/>
  </xdr:twoCellAnchor>
  <xdr:twoCellAnchor>
    <xdr:from>
      <xdr:col>1</xdr:col>
      <xdr:colOff>419100</xdr:colOff>
      <xdr:row>0</xdr:row>
      <xdr:rowOff>85725</xdr:rowOff>
    </xdr:from>
    <xdr:to>
      <xdr:col>2</xdr:col>
      <xdr:colOff>161400</xdr:colOff>
      <xdr:row>3</xdr:row>
      <xdr:rowOff>19050</xdr:rowOff>
    </xdr:to>
    <xdr:sp macro="" textlink="">
      <xdr:nvSpPr>
        <xdr:cNvPr id="3" name="Rectangle à coins arrondis 2">
          <a:hlinkClick xmlns:r="http://schemas.openxmlformats.org/officeDocument/2006/relationships" r:id="rId2"/>
        </xdr:cNvPr>
        <xdr:cNvSpPr/>
      </xdr:nvSpPr>
      <xdr:spPr>
        <a:xfrm>
          <a:off x="1409700" y="85725"/>
          <a:ext cx="1152000" cy="390525"/>
        </a:xfrm>
        <a:prstGeom prst="roundRect">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Bdd</a:t>
          </a:r>
          <a:r>
            <a:rPr lang="fr-FR" sz="1200" b="1" baseline="0"/>
            <a:t> Cli/Pros</a:t>
          </a:r>
          <a:endParaRPr lang="fr-FR" sz="1200" b="1"/>
        </a:p>
      </xdr:txBody>
    </xdr:sp>
    <xdr:clientData/>
  </xdr:twoCellAnchor>
  <xdr:twoCellAnchor>
    <xdr:from>
      <xdr:col>2</xdr:col>
      <xdr:colOff>219073</xdr:colOff>
      <xdr:row>0</xdr:row>
      <xdr:rowOff>85725</xdr:rowOff>
    </xdr:from>
    <xdr:to>
      <xdr:col>2</xdr:col>
      <xdr:colOff>1371073</xdr:colOff>
      <xdr:row>3</xdr:row>
      <xdr:rowOff>19050</xdr:rowOff>
    </xdr:to>
    <xdr:sp macro="" textlink="">
      <xdr:nvSpPr>
        <xdr:cNvPr id="4" name="Rectangle à coins arrondis 3">
          <a:hlinkClick xmlns:r="http://schemas.openxmlformats.org/officeDocument/2006/relationships" r:id="rId3"/>
        </xdr:cNvPr>
        <xdr:cNvSpPr/>
      </xdr:nvSpPr>
      <xdr:spPr>
        <a:xfrm>
          <a:off x="2619373" y="85725"/>
          <a:ext cx="1152000" cy="390525"/>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000" b="1"/>
            <a:t>Evenements</a:t>
          </a:r>
          <a:r>
            <a:rPr lang="fr-FR" sz="1000" b="1" baseline="0"/>
            <a:t> </a:t>
          </a:r>
          <a:endParaRPr lang="fr-FR" sz="1000" b="1"/>
        </a:p>
      </xdr:txBody>
    </xdr:sp>
    <xdr:clientData/>
  </xdr:twoCellAnchor>
  <xdr:twoCellAnchor>
    <xdr:from>
      <xdr:col>2</xdr:col>
      <xdr:colOff>1428750</xdr:colOff>
      <xdr:row>0</xdr:row>
      <xdr:rowOff>85725</xdr:rowOff>
    </xdr:from>
    <xdr:to>
      <xdr:col>3</xdr:col>
      <xdr:colOff>799575</xdr:colOff>
      <xdr:row>3</xdr:row>
      <xdr:rowOff>19050</xdr:rowOff>
    </xdr:to>
    <xdr:sp macro="" textlink="">
      <xdr:nvSpPr>
        <xdr:cNvPr id="5" name="Rectangle à coins arrondis 4">
          <a:hlinkClick xmlns:r="http://schemas.openxmlformats.org/officeDocument/2006/relationships" r:id="rId4"/>
        </xdr:cNvPr>
        <xdr:cNvSpPr/>
      </xdr:nvSpPr>
      <xdr:spPr>
        <a:xfrm>
          <a:off x="3829050" y="85725"/>
          <a:ext cx="1152000" cy="390525"/>
        </a:xfrm>
        <a:prstGeom prst="roundRect">
          <a:avLst/>
        </a:prstGeom>
        <a:solidFill>
          <a:srgbClr val="ED9BD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Agenda</a:t>
          </a:r>
        </a:p>
      </xdr:txBody>
    </xdr:sp>
    <xdr:clientData/>
  </xdr:twoCellAnchor>
  <xdr:twoCellAnchor>
    <xdr:from>
      <xdr:col>3</xdr:col>
      <xdr:colOff>847724</xdr:colOff>
      <xdr:row>0</xdr:row>
      <xdr:rowOff>85725</xdr:rowOff>
    </xdr:from>
    <xdr:to>
      <xdr:col>4</xdr:col>
      <xdr:colOff>428099</xdr:colOff>
      <xdr:row>3</xdr:row>
      <xdr:rowOff>19050</xdr:rowOff>
    </xdr:to>
    <xdr:sp macro="" textlink="">
      <xdr:nvSpPr>
        <xdr:cNvPr id="6" name="Rectangle à coins arrondis 5">
          <a:hlinkClick xmlns:r="http://schemas.openxmlformats.org/officeDocument/2006/relationships" r:id="rId5"/>
        </xdr:cNvPr>
        <xdr:cNvSpPr/>
      </xdr:nvSpPr>
      <xdr:spPr>
        <a:xfrm>
          <a:off x="5029199" y="85725"/>
          <a:ext cx="1152000" cy="390525"/>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200" b="1"/>
            <a:t>Visuel</a:t>
          </a:r>
          <a:r>
            <a:rPr lang="fr-FR" sz="1200" b="1" baseline="0"/>
            <a:t> clients</a:t>
          </a:r>
          <a:endParaRPr lang="fr-FR" sz="1200" b="1"/>
        </a:p>
      </xdr:txBody>
    </xdr:sp>
    <xdr:clientData/>
  </xdr:twoCellAnchor>
  <xdr:twoCellAnchor>
    <xdr:from>
      <xdr:col>4</xdr:col>
      <xdr:colOff>476250</xdr:colOff>
      <xdr:row>0</xdr:row>
      <xdr:rowOff>95250</xdr:rowOff>
    </xdr:from>
    <xdr:to>
      <xdr:col>5</xdr:col>
      <xdr:colOff>561450</xdr:colOff>
      <xdr:row>3</xdr:row>
      <xdr:rowOff>28575</xdr:rowOff>
    </xdr:to>
    <xdr:sp macro="" textlink="">
      <xdr:nvSpPr>
        <xdr:cNvPr id="8" name="Rectangle à coins arrondis 7">
          <a:hlinkClick xmlns:r="http://schemas.openxmlformats.org/officeDocument/2006/relationships" r:id="rId6"/>
        </xdr:cNvPr>
        <xdr:cNvSpPr/>
      </xdr:nvSpPr>
      <xdr:spPr>
        <a:xfrm>
          <a:off x="6229350" y="95250"/>
          <a:ext cx="1152000" cy="390525"/>
        </a:xfrm>
        <a:prstGeom prst="roundRect">
          <a:avLst/>
        </a:prstGeom>
      </xdr:spPr>
      <xdr:style>
        <a:lnRef idx="1">
          <a:schemeClr val="accent6"/>
        </a:lnRef>
        <a:fillRef idx="2">
          <a:schemeClr val="accent6"/>
        </a:fillRef>
        <a:effectRef idx="1">
          <a:schemeClr val="accent6"/>
        </a:effectRef>
        <a:fontRef idx="minor">
          <a:schemeClr val="dk1"/>
        </a:fontRef>
      </xdr:style>
      <xdr:txBody>
        <a:bodyPr rtlCol="0" anchor="ctr"/>
        <a:lstStyle/>
        <a:p>
          <a:pPr algn="ctr"/>
          <a:r>
            <a:rPr lang="fr-FR" sz="1200" b="1"/>
            <a:t>Ventes</a:t>
          </a:r>
        </a:p>
      </xdr:txBody>
    </xdr:sp>
    <xdr:clientData/>
  </xdr:twoCellAnchor>
  <xdr:twoCellAnchor>
    <xdr:from>
      <xdr:col>5</xdr:col>
      <xdr:colOff>600075</xdr:colOff>
      <xdr:row>0</xdr:row>
      <xdr:rowOff>85725</xdr:rowOff>
    </xdr:from>
    <xdr:to>
      <xdr:col>7</xdr:col>
      <xdr:colOff>37575</xdr:colOff>
      <xdr:row>3</xdr:row>
      <xdr:rowOff>19050</xdr:rowOff>
    </xdr:to>
    <xdr:sp macro="" textlink="">
      <xdr:nvSpPr>
        <xdr:cNvPr id="9" name="Rectangle à coins arrondis 8">
          <a:hlinkClick xmlns:r="http://schemas.openxmlformats.org/officeDocument/2006/relationships" r:id="rId7"/>
        </xdr:cNvPr>
        <xdr:cNvSpPr/>
      </xdr:nvSpPr>
      <xdr:spPr>
        <a:xfrm>
          <a:off x="7419975" y="85725"/>
          <a:ext cx="1152000" cy="390525"/>
        </a:xfrm>
        <a:prstGeom prst="roundRect">
          <a:avLst/>
        </a:prstGeom>
        <a:solidFill>
          <a:srgbClr val="7030A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baseline="0">
              <a:solidFill>
                <a:schemeClr val="bg1"/>
              </a:solidFill>
            </a:rPr>
            <a:t>Sorties diverses</a:t>
          </a:r>
          <a:endParaRPr lang="fr-FR" sz="1200" b="1">
            <a:solidFill>
              <a:schemeClr val="bg1"/>
            </a:solidFill>
          </a:endParaRPr>
        </a:p>
      </xdr:txBody>
    </xdr:sp>
    <xdr:clientData/>
  </xdr:twoCellAnchor>
  <xdr:twoCellAnchor>
    <xdr:from>
      <xdr:col>7</xdr:col>
      <xdr:colOff>1276349</xdr:colOff>
      <xdr:row>0</xdr:row>
      <xdr:rowOff>76200</xdr:rowOff>
    </xdr:from>
    <xdr:to>
      <xdr:col>8</xdr:col>
      <xdr:colOff>513824</xdr:colOff>
      <xdr:row>3</xdr:row>
      <xdr:rowOff>9525</xdr:rowOff>
    </xdr:to>
    <xdr:sp macro="" textlink="">
      <xdr:nvSpPr>
        <xdr:cNvPr id="10" name="Rectangle à coins arrondis 9">
          <a:hlinkClick xmlns:r="http://schemas.openxmlformats.org/officeDocument/2006/relationships" r:id="rId8"/>
        </xdr:cNvPr>
        <xdr:cNvSpPr/>
      </xdr:nvSpPr>
      <xdr:spPr>
        <a:xfrm>
          <a:off x="9810749" y="76200"/>
          <a:ext cx="1152000" cy="390525"/>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200" b="1"/>
            <a:t>Etat</a:t>
          </a:r>
          <a:r>
            <a:rPr lang="fr-FR" sz="1200" b="1" baseline="0"/>
            <a:t> des stocks</a:t>
          </a:r>
          <a:endParaRPr lang="fr-FR" sz="1200" b="1"/>
        </a:p>
      </xdr:txBody>
    </xdr:sp>
    <xdr:clientData/>
  </xdr:twoCellAnchor>
  <xdr:twoCellAnchor>
    <xdr:from>
      <xdr:col>8</xdr:col>
      <xdr:colOff>581026</xdr:colOff>
      <xdr:row>0</xdr:row>
      <xdr:rowOff>76200</xdr:rowOff>
    </xdr:from>
    <xdr:to>
      <xdr:col>9</xdr:col>
      <xdr:colOff>56626</xdr:colOff>
      <xdr:row>3</xdr:row>
      <xdr:rowOff>9525</xdr:rowOff>
    </xdr:to>
    <xdr:sp macro="" textlink="">
      <xdr:nvSpPr>
        <xdr:cNvPr id="11" name="Rectangle à coins arrondis 10">
          <a:hlinkClick xmlns:r="http://schemas.openxmlformats.org/officeDocument/2006/relationships" r:id="rId9"/>
        </xdr:cNvPr>
        <xdr:cNvSpPr/>
      </xdr:nvSpPr>
      <xdr:spPr>
        <a:xfrm>
          <a:off x="11029951" y="76200"/>
          <a:ext cx="1152000" cy="390525"/>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1200" b="1"/>
            <a:t>Analyses</a:t>
          </a:r>
        </a:p>
      </xdr:txBody>
    </xdr:sp>
    <xdr:clientData/>
  </xdr:twoCellAnchor>
  <xdr:twoCellAnchor editAs="oneCell">
    <xdr:from>
      <xdr:col>10</xdr:col>
      <xdr:colOff>371475</xdr:colOff>
      <xdr:row>0</xdr:row>
      <xdr:rowOff>76200</xdr:rowOff>
    </xdr:from>
    <xdr:to>
      <xdr:col>11</xdr:col>
      <xdr:colOff>600075</xdr:colOff>
      <xdr:row>4</xdr:row>
      <xdr:rowOff>457200</xdr:rowOff>
    </xdr:to>
    <xdr:pic macro="[0]!Bouton1_QuandClic">
      <xdr:nvPicPr>
        <xdr:cNvPr id="6145" name="Picture 1" descr="C:\Users\roxane\AppData\Local\Microsoft\Windows\INetCache\IE\RN9Y5WS7\customer-magnet-1019871_960_720[1].jpg"/>
        <xdr:cNvPicPr>
          <a:picLocks noChangeAspect="1" noChangeArrowheads="1"/>
        </xdr:cNvPicPr>
      </xdr:nvPicPr>
      <xdr:blipFill>
        <a:blip xmlns:r="http://schemas.openxmlformats.org/officeDocument/2006/relationships" r:embed="rId10" cstate="print"/>
        <a:srcRect/>
        <a:stretch>
          <a:fillRect/>
        </a:stretch>
      </xdr:blipFill>
      <xdr:spPr bwMode="auto">
        <a:xfrm>
          <a:off x="13258800" y="76200"/>
          <a:ext cx="990600" cy="99060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xdr:from>
      <xdr:col>7</xdr:col>
      <xdr:colOff>76200</xdr:colOff>
      <xdr:row>0</xdr:row>
      <xdr:rowOff>85725</xdr:rowOff>
    </xdr:from>
    <xdr:to>
      <xdr:col>7</xdr:col>
      <xdr:colOff>1228200</xdr:colOff>
      <xdr:row>3</xdr:row>
      <xdr:rowOff>19050</xdr:rowOff>
    </xdr:to>
    <xdr:sp macro="" textlink="">
      <xdr:nvSpPr>
        <xdr:cNvPr id="12" name="Rectangle à coins arrondis 11">
          <a:hlinkClick xmlns:r="http://schemas.openxmlformats.org/officeDocument/2006/relationships" r:id="rId11"/>
        </xdr:cNvPr>
        <xdr:cNvSpPr/>
      </xdr:nvSpPr>
      <xdr:spPr>
        <a:xfrm>
          <a:off x="8610600" y="85725"/>
          <a:ext cx="1152000" cy="390525"/>
        </a:xfrm>
        <a:prstGeom prst="roundRect">
          <a:avLst/>
        </a:prstGeom>
      </xdr:spPr>
      <xdr:style>
        <a:lnRef idx="1">
          <a:schemeClr val="accent4"/>
        </a:lnRef>
        <a:fillRef idx="2">
          <a:schemeClr val="accent4"/>
        </a:fillRef>
        <a:effectRef idx="1">
          <a:schemeClr val="accent4"/>
        </a:effectRef>
        <a:fontRef idx="minor">
          <a:schemeClr val="dk1"/>
        </a:fontRef>
      </xdr:style>
      <xdr:txBody>
        <a:bodyPr rtlCol="0" anchor="ctr"/>
        <a:lstStyle/>
        <a:p>
          <a:pPr algn="ctr"/>
          <a:r>
            <a:rPr lang="fr-FR" sz="1200" b="1">
              <a:solidFill>
                <a:sysClr val="windowText" lastClr="000000"/>
              </a:solidFill>
            </a:rPr>
            <a:t>E</a:t>
          </a:r>
          <a:r>
            <a:rPr lang="fr-FR" sz="1200" b="1" baseline="0">
              <a:solidFill>
                <a:sysClr val="windowText" lastClr="000000"/>
              </a:solidFill>
            </a:rPr>
            <a:t>ntrées</a:t>
          </a:r>
          <a:endParaRPr lang="fr-FR" sz="1200" b="1">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647700</xdr:colOff>
      <xdr:row>4</xdr:row>
      <xdr:rowOff>200025</xdr:rowOff>
    </xdr:from>
    <xdr:to>
      <xdr:col>5</xdr:col>
      <xdr:colOff>5714</xdr:colOff>
      <xdr:row>4</xdr:row>
      <xdr:rowOff>504825</xdr:rowOff>
    </xdr:to>
    <xdr:grpSp>
      <xdr:nvGrpSpPr>
        <xdr:cNvPr id="16" name="Programme quotidien" descr="Cliquez pour afficher le programme quotidien">
          <a:hlinkClick xmlns:r="http://schemas.openxmlformats.org/officeDocument/2006/relationships" r:id="rId1" tooltip="Cliquez pour afficher le programme quotidien"/>
        </xdr:cNvPr>
        <xdr:cNvGrpSpPr/>
      </xdr:nvGrpSpPr>
      <xdr:grpSpPr>
        <a:xfrm>
          <a:off x="6705600" y="962025"/>
          <a:ext cx="1844039" cy="190500"/>
          <a:chOff x="4162426" y="209549"/>
          <a:chExt cx="1390650" cy="266699"/>
        </a:xfrm>
      </xdr:grpSpPr>
      <xdr:sp macro="" textlink="">
        <xdr:nvSpPr>
          <xdr:cNvPr id="17" name="Rectangle 16">
            <a:hlinkClick xmlns:r="http://schemas.openxmlformats.org/officeDocument/2006/relationships" r:id="rId2"/>
          </xdr:cNvPr>
          <xdr:cNvSpPr/>
        </xdr:nvSpPr>
        <xdr:spPr>
          <a:xfrm>
            <a:off x="4162426" y="209549"/>
            <a:ext cx="1390650" cy="266699"/>
          </a:xfrm>
          <a:prstGeom prst="rect">
            <a:avLst/>
          </a:prstGeom>
          <a:solidFill>
            <a:schemeClr val="accent4">
              <a:lumMod val="60000"/>
              <a:lumOff val="40000"/>
            </a:schemeClr>
          </a:solidFill>
          <a:ln w="12700" cap="flat" cmpd="sng" algn="ctr">
            <a:noFill/>
            <a:prstDash val="solid"/>
          </a:ln>
          <a:effectLst/>
        </xdr:spPr>
        <xdr:txBody>
          <a:bodyPr vertOverflow="clip" horzOverflow="clip" rtlCol="0" anchor="ctr"/>
          <a:lstStyle/>
          <a:p>
            <a:pPr marL="0" marR="0" lvl="0" indent="0" algn="r" defTabSz="914400" rtl="0" eaLnBrk="1" fontAlgn="auto" latinLnBrk="0" hangingPunct="1">
              <a:lnSpc>
                <a:spcPct val="100000"/>
              </a:lnSpc>
              <a:spcBef>
                <a:spcPts val="0"/>
              </a:spcBef>
              <a:spcAft>
                <a:spcPts val="0"/>
              </a:spcAft>
              <a:buClrTx/>
              <a:buSzTx/>
              <a:buFontTx/>
              <a:buNone/>
              <a:tabLst/>
              <a:defRPr/>
            </a:pPr>
            <a:r>
              <a:rPr kumimoji="0" lang="en-US" sz="1050" b="0" i="0" u="none" strike="noStrike" kern="0" cap="none" spc="0" normalizeH="0" baseline="0" smtClean="0">
                <a:ln>
                  <a:noFill/>
                </a:ln>
                <a:solidFill>
                  <a:srgbClr val="FFFFFF"/>
                </a:solidFill>
                <a:effectLst/>
                <a:uLnTx/>
                <a:uFillTx/>
                <a:latin typeface="Franklin Gothic Medium"/>
                <a:ea typeface="+mn-ea"/>
                <a:cs typeface="+mn-cs"/>
              </a:rPr>
              <a:t>PROGRAMME QUOTIDIEN</a:t>
            </a:r>
          </a:p>
        </xdr:txBody>
      </xdr:sp>
      <xdr:sp macro="" textlink="">
        <xdr:nvSpPr>
          <xdr:cNvPr id="21" name="Forme libre 6"/>
          <xdr:cNvSpPr>
            <a:spLocks/>
          </xdr:cNvSpPr>
        </xdr:nvSpPr>
        <xdr:spPr bwMode="auto">
          <a:xfrm flipH="1">
            <a:off x="4276724" y="285750"/>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rgbClr val="FFFFFF"/>
          </a:solidFill>
          <a:ln w="0">
            <a:noFill/>
            <a:prstDash val="solid"/>
            <a:round/>
            <a:headEnd/>
            <a:tailEnd/>
          </a:ln>
        </xdr:spPr>
      </xdr:sp>
    </xdr:grpSp>
    <xdr:clientData fPrintsWithSheet="0"/>
  </xdr:twoCellAnchor>
  <xdr:twoCellAnchor>
    <xdr:from>
      <xdr:col>0</xdr:col>
      <xdr:colOff>104775</xdr:colOff>
      <xdr:row>0</xdr:row>
      <xdr:rowOff>95250</xdr:rowOff>
    </xdr:from>
    <xdr:to>
      <xdr:col>1</xdr:col>
      <xdr:colOff>1094850</xdr:colOff>
      <xdr:row>2</xdr:row>
      <xdr:rowOff>104775</xdr:rowOff>
    </xdr:to>
    <xdr:sp macro="" textlink="">
      <xdr:nvSpPr>
        <xdr:cNvPr id="14" name="Rectangle à coins arrondis 13">
          <a:hlinkClick xmlns:r="http://schemas.openxmlformats.org/officeDocument/2006/relationships" r:id="rId3"/>
        </xdr:cNvPr>
        <xdr:cNvSpPr/>
      </xdr:nvSpPr>
      <xdr:spPr>
        <a:xfrm>
          <a:off x="104775" y="95250"/>
          <a:ext cx="1152000" cy="390525"/>
        </a:xfrm>
        <a:prstGeom prst="roundRect">
          <a:avLst/>
        </a:prstGeom>
      </xdr:spPr>
      <xdr:style>
        <a:lnRef idx="2">
          <a:schemeClr val="accent2"/>
        </a:lnRef>
        <a:fillRef idx="1">
          <a:schemeClr val="lt1"/>
        </a:fillRef>
        <a:effectRef idx="0">
          <a:schemeClr val="accent2"/>
        </a:effectRef>
        <a:fontRef idx="minor">
          <a:schemeClr val="dk1"/>
        </a:fontRef>
      </xdr:style>
      <xdr:txBody>
        <a:bodyPr rtlCol="0" anchor="ctr"/>
        <a:lstStyle/>
        <a:p>
          <a:pPr algn="ctr"/>
          <a:r>
            <a:rPr lang="fr-FR" sz="1050" b="1"/>
            <a:t>Sommaire</a:t>
          </a:r>
        </a:p>
      </xdr:txBody>
    </xdr:sp>
    <xdr:clientData/>
  </xdr:twoCellAnchor>
  <xdr:twoCellAnchor>
    <xdr:from>
      <xdr:col>1</xdr:col>
      <xdr:colOff>1162050</xdr:colOff>
      <xdr:row>0</xdr:row>
      <xdr:rowOff>85725</xdr:rowOff>
    </xdr:from>
    <xdr:to>
      <xdr:col>2</xdr:col>
      <xdr:colOff>742425</xdr:colOff>
      <xdr:row>2</xdr:row>
      <xdr:rowOff>95250</xdr:rowOff>
    </xdr:to>
    <xdr:sp macro="" textlink="">
      <xdr:nvSpPr>
        <xdr:cNvPr id="15" name="Rectangle à coins arrondis 14">
          <a:hlinkClick xmlns:r="http://schemas.openxmlformats.org/officeDocument/2006/relationships" r:id="rId4"/>
        </xdr:cNvPr>
        <xdr:cNvSpPr/>
      </xdr:nvSpPr>
      <xdr:spPr>
        <a:xfrm>
          <a:off x="1323975" y="85725"/>
          <a:ext cx="1152000" cy="390525"/>
        </a:xfrm>
        <a:prstGeom prst="roundRect">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Bdd</a:t>
          </a:r>
          <a:r>
            <a:rPr lang="fr-FR" sz="1200" b="1" baseline="0"/>
            <a:t> Cli/Pros</a:t>
          </a:r>
          <a:endParaRPr lang="fr-FR" sz="1200" b="1"/>
        </a:p>
      </xdr:txBody>
    </xdr:sp>
    <xdr:clientData/>
  </xdr:twoCellAnchor>
  <xdr:twoCellAnchor>
    <xdr:from>
      <xdr:col>2</xdr:col>
      <xdr:colOff>800098</xdr:colOff>
      <xdr:row>0</xdr:row>
      <xdr:rowOff>95250</xdr:rowOff>
    </xdr:from>
    <xdr:to>
      <xdr:col>2</xdr:col>
      <xdr:colOff>1952098</xdr:colOff>
      <xdr:row>2</xdr:row>
      <xdr:rowOff>104775</xdr:rowOff>
    </xdr:to>
    <xdr:sp macro="" textlink="">
      <xdr:nvSpPr>
        <xdr:cNvPr id="18" name="Rectangle à coins arrondis 17">
          <a:hlinkClick xmlns:r="http://schemas.openxmlformats.org/officeDocument/2006/relationships" r:id="rId5"/>
        </xdr:cNvPr>
        <xdr:cNvSpPr/>
      </xdr:nvSpPr>
      <xdr:spPr>
        <a:xfrm>
          <a:off x="2533648" y="95250"/>
          <a:ext cx="1152000" cy="390525"/>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000" b="1"/>
            <a:t>Evenements</a:t>
          </a:r>
          <a:r>
            <a:rPr lang="fr-FR" sz="1000" b="1" baseline="0"/>
            <a:t> </a:t>
          </a:r>
          <a:endParaRPr lang="fr-FR" sz="1000" b="1"/>
        </a:p>
      </xdr:txBody>
    </xdr:sp>
    <xdr:clientData/>
  </xdr:twoCellAnchor>
  <xdr:twoCellAnchor>
    <xdr:from>
      <xdr:col>2</xdr:col>
      <xdr:colOff>2019300</xdr:colOff>
      <xdr:row>0</xdr:row>
      <xdr:rowOff>95250</xdr:rowOff>
    </xdr:from>
    <xdr:to>
      <xdr:col>3</xdr:col>
      <xdr:colOff>1009125</xdr:colOff>
      <xdr:row>2</xdr:row>
      <xdr:rowOff>104775</xdr:rowOff>
    </xdr:to>
    <xdr:sp macro="" textlink="">
      <xdr:nvSpPr>
        <xdr:cNvPr id="19" name="Rectangle à coins arrondis 18">
          <a:hlinkClick xmlns:r="http://schemas.openxmlformats.org/officeDocument/2006/relationships" r:id="rId6"/>
        </xdr:cNvPr>
        <xdr:cNvSpPr/>
      </xdr:nvSpPr>
      <xdr:spPr>
        <a:xfrm>
          <a:off x="3752850" y="95250"/>
          <a:ext cx="1152000" cy="390525"/>
        </a:xfrm>
        <a:prstGeom prst="roundRect">
          <a:avLst/>
        </a:prstGeom>
        <a:solidFill>
          <a:srgbClr val="ED9BD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Agenda</a:t>
          </a:r>
        </a:p>
      </xdr:txBody>
    </xdr:sp>
    <xdr:clientData/>
  </xdr:twoCellAnchor>
  <xdr:twoCellAnchor>
    <xdr:from>
      <xdr:col>3</xdr:col>
      <xdr:colOff>1076325</xdr:colOff>
      <xdr:row>0</xdr:row>
      <xdr:rowOff>104775</xdr:rowOff>
    </xdr:from>
    <xdr:to>
      <xdr:col>4</xdr:col>
      <xdr:colOff>66150</xdr:colOff>
      <xdr:row>2</xdr:row>
      <xdr:rowOff>114300</xdr:rowOff>
    </xdr:to>
    <xdr:sp macro="" textlink="">
      <xdr:nvSpPr>
        <xdr:cNvPr id="20" name="Rectangle à coins arrondis 19">
          <a:hlinkClick xmlns:r="http://schemas.openxmlformats.org/officeDocument/2006/relationships" r:id="rId7"/>
        </xdr:cNvPr>
        <xdr:cNvSpPr/>
      </xdr:nvSpPr>
      <xdr:spPr>
        <a:xfrm>
          <a:off x="4972050" y="104775"/>
          <a:ext cx="1152000" cy="390525"/>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200" b="1"/>
            <a:t>Visuel</a:t>
          </a:r>
          <a:r>
            <a:rPr lang="fr-FR" sz="1200" b="1" baseline="0"/>
            <a:t> clients</a:t>
          </a:r>
          <a:endParaRPr lang="fr-FR" sz="1200" b="1"/>
        </a:p>
      </xdr:txBody>
    </xdr:sp>
    <xdr:clientData/>
  </xdr:twoCellAnchor>
  <xdr:twoCellAnchor>
    <xdr:from>
      <xdr:col>4</xdr:col>
      <xdr:colOff>114300</xdr:colOff>
      <xdr:row>0</xdr:row>
      <xdr:rowOff>104775</xdr:rowOff>
    </xdr:from>
    <xdr:to>
      <xdr:col>4</xdr:col>
      <xdr:colOff>1266300</xdr:colOff>
      <xdr:row>2</xdr:row>
      <xdr:rowOff>114300</xdr:rowOff>
    </xdr:to>
    <xdr:sp macro="" textlink="">
      <xdr:nvSpPr>
        <xdr:cNvPr id="22" name="Rectangle à coins arrondis 21">
          <a:hlinkClick xmlns:r="http://schemas.openxmlformats.org/officeDocument/2006/relationships" r:id="rId8"/>
        </xdr:cNvPr>
        <xdr:cNvSpPr/>
      </xdr:nvSpPr>
      <xdr:spPr>
        <a:xfrm>
          <a:off x="6172200" y="104775"/>
          <a:ext cx="1152000" cy="390525"/>
        </a:xfrm>
        <a:prstGeom prst="roundRect">
          <a:avLst/>
        </a:prstGeom>
      </xdr:spPr>
      <xdr:style>
        <a:lnRef idx="1">
          <a:schemeClr val="accent6"/>
        </a:lnRef>
        <a:fillRef idx="2">
          <a:schemeClr val="accent6"/>
        </a:fillRef>
        <a:effectRef idx="1">
          <a:schemeClr val="accent6"/>
        </a:effectRef>
        <a:fontRef idx="minor">
          <a:schemeClr val="dk1"/>
        </a:fontRef>
      </xdr:style>
      <xdr:txBody>
        <a:bodyPr rtlCol="0" anchor="ctr"/>
        <a:lstStyle/>
        <a:p>
          <a:pPr algn="ctr"/>
          <a:r>
            <a:rPr lang="fr-FR" sz="1200" b="1"/>
            <a:t>Ventes</a:t>
          </a:r>
        </a:p>
      </xdr:txBody>
    </xdr:sp>
    <xdr:clientData/>
  </xdr:twoCellAnchor>
  <xdr:twoCellAnchor>
    <xdr:from>
      <xdr:col>4</xdr:col>
      <xdr:colOff>1314450</xdr:colOff>
      <xdr:row>0</xdr:row>
      <xdr:rowOff>95250</xdr:rowOff>
    </xdr:from>
    <xdr:to>
      <xdr:col>4</xdr:col>
      <xdr:colOff>2466450</xdr:colOff>
      <xdr:row>2</xdr:row>
      <xdr:rowOff>104775</xdr:rowOff>
    </xdr:to>
    <xdr:sp macro="" textlink="">
      <xdr:nvSpPr>
        <xdr:cNvPr id="23" name="Rectangle à coins arrondis 22">
          <a:hlinkClick xmlns:r="http://schemas.openxmlformats.org/officeDocument/2006/relationships" r:id="rId9"/>
        </xdr:cNvPr>
        <xdr:cNvSpPr/>
      </xdr:nvSpPr>
      <xdr:spPr>
        <a:xfrm>
          <a:off x="7372350" y="95250"/>
          <a:ext cx="1152000" cy="390525"/>
        </a:xfrm>
        <a:prstGeom prst="roundRect">
          <a:avLst/>
        </a:prstGeom>
        <a:solidFill>
          <a:srgbClr val="7030A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baseline="0">
              <a:solidFill>
                <a:schemeClr val="bg1"/>
              </a:solidFill>
            </a:rPr>
            <a:t>Sorties diverses</a:t>
          </a:r>
          <a:endParaRPr lang="fr-FR" sz="1200" b="1">
            <a:solidFill>
              <a:schemeClr val="bg1"/>
            </a:solidFill>
          </a:endParaRPr>
        </a:p>
      </xdr:txBody>
    </xdr:sp>
    <xdr:clientData/>
  </xdr:twoCellAnchor>
  <xdr:twoCellAnchor>
    <xdr:from>
      <xdr:col>7</xdr:col>
      <xdr:colOff>19050</xdr:colOff>
      <xdr:row>0</xdr:row>
      <xdr:rowOff>104775</xdr:rowOff>
    </xdr:from>
    <xdr:to>
      <xdr:col>8</xdr:col>
      <xdr:colOff>561450</xdr:colOff>
      <xdr:row>2</xdr:row>
      <xdr:rowOff>114300</xdr:rowOff>
    </xdr:to>
    <xdr:sp macro="" textlink="">
      <xdr:nvSpPr>
        <xdr:cNvPr id="24" name="Rectangle à coins arrondis 23">
          <a:hlinkClick xmlns:r="http://schemas.openxmlformats.org/officeDocument/2006/relationships" r:id="rId10"/>
        </xdr:cNvPr>
        <xdr:cNvSpPr/>
      </xdr:nvSpPr>
      <xdr:spPr>
        <a:xfrm>
          <a:off x="9782175" y="104775"/>
          <a:ext cx="1152000" cy="390525"/>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200" b="1"/>
            <a:t>Etat</a:t>
          </a:r>
          <a:r>
            <a:rPr lang="fr-FR" sz="1200" b="1" baseline="0"/>
            <a:t> des stocks</a:t>
          </a:r>
          <a:endParaRPr lang="fr-FR" sz="1200" b="1"/>
        </a:p>
      </xdr:txBody>
    </xdr:sp>
    <xdr:clientData/>
  </xdr:twoCellAnchor>
  <xdr:twoCellAnchor>
    <xdr:from>
      <xdr:col>9</xdr:col>
      <xdr:colOff>38100</xdr:colOff>
      <xdr:row>0</xdr:row>
      <xdr:rowOff>104775</xdr:rowOff>
    </xdr:from>
    <xdr:to>
      <xdr:col>10</xdr:col>
      <xdr:colOff>580500</xdr:colOff>
      <xdr:row>2</xdr:row>
      <xdr:rowOff>114300</xdr:rowOff>
    </xdr:to>
    <xdr:sp macro="" textlink="">
      <xdr:nvSpPr>
        <xdr:cNvPr id="25" name="Rectangle à coins arrondis 24">
          <a:hlinkClick xmlns:r="http://schemas.openxmlformats.org/officeDocument/2006/relationships" r:id="rId11"/>
        </xdr:cNvPr>
        <xdr:cNvSpPr/>
      </xdr:nvSpPr>
      <xdr:spPr>
        <a:xfrm>
          <a:off x="11020425" y="104775"/>
          <a:ext cx="1152000" cy="390525"/>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1200" b="1"/>
            <a:t>Analyses</a:t>
          </a:r>
        </a:p>
      </xdr:txBody>
    </xdr:sp>
    <xdr:clientData/>
  </xdr:twoCellAnchor>
  <xdr:twoCellAnchor editAs="oneCell">
    <xdr:from>
      <xdr:col>6</xdr:col>
      <xdr:colOff>9525</xdr:colOff>
      <xdr:row>3</xdr:row>
      <xdr:rowOff>38101</xdr:rowOff>
    </xdr:from>
    <xdr:to>
      <xdr:col>7</xdr:col>
      <xdr:colOff>552450</xdr:colOff>
      <xdr:row>6</xdr:row>
      <xdr:rowOff>245746</xdr:rowOff>
    </xdr:to>
    <xdr:pic macro="[0]!Feuil3.Bouton2_QuandClic">
      <xdr:nvPicPr>
        <xdr:cNvPr id="4097" name="Picture 1" descr="C:\Users\roxane\AppData\Local\Microsoft\Windows\INetCache\IE\7Y2K76ZT\call-to-action-e1370763003848[1].jpg"/>
        <xdr:cNvPicPr>
          <a:picLocks noChangeAspect="1" noChangeArrowheads="1"/>
        </xdr:cNvPicPr>
      </xdr:nvPicPr>
      <xdr:blipFill>
        <a:blip xmlns:r="http://schemas.openxmlformats.org/officeDocument/2006/relationships" r:embed="rId12" cstate="print"/>
        <a:srcRect/>
        <a:stretch>
          <a:fillRect/>
        </a:stretch>
      </xdr:blipFill>
      <xdr:spPr bwMode="auto">
        <a:xfrm>
          <a:off x="9163050" y="609601"/>
          <a:ext cx="1152525" cy="922020"/>
        </a:xfrm>
        <a:prstGeom prst="rect">
          <a:avLst/>
        </a:prstGeom>
        <a:noFill/>
      </xdr:spPr>
    </xdr:pic>
    <xdr:clientData/>
  </xdr:twoCellAnchor>
  <xdr:twoCellAnchor>
    <xdr:from>
      <xdr:col>5</xdr:col>
      <xdr:colOff>19050</xdr:colOff>
      <xdr:row>0</xdr:row>
      <xdr:rowOff>95250</xdr:rowOff>
    </xdr:from>
    <xdr:to>
      <xdr:col>6</xdr:col>
      <xdr:colOff>561450</xdr:colOff>
      <xdr:row>2</xdr:row>
      <xdr:rowOff>104775</xdr:rowOff>
    </xdr:to>
    <xdr:sp macro="" textlink="">
      <xdr:nvSpPr>
        <xdr:cNvPr id="26" name="Rectangle à coins arrondis 25">
          <a:hlinkClick xmlns:r="http://schemas.openxmlformats.org/officeDocument/2006/relationships" r:id="rId13"/>
        </xdr:cNvPr>
        <xdr:cNvSpPr/>
      </xdr:nvSpPr>
      <xdr:spPr>
        <a:xfrm>
          <a:off x="8562975" y="95250"/>
          <a:ext cx="1152000" cy="390525"/>
        </a:xfrm>
        <a:prstGeom prst="roundRect">
          <a:avLst/>
        </a:prstGeom>
      </xdr:spPr>
      <xdr:style>
        <a:lnRef idx="1">
          <a:schemeClr val="accent4"/>
        </a:lnRef>
        <a:fillRef idx="2">
          <a:schemeClr val="accent4"/>
        </a:fillRef>
        <a:effectRef idx="1">
          <a:schemeClr val="accent4"/>
        </a:effectRef>
        <a:fontRef idx="minor">
          <a:schemeClr val="dk1"/>
        </a:fontRef>
      </xdr:style>
      <xdr:txBody>
        <a:bodyPr rtlCol="0" anchor="ctr"/>
        <a:lstStyle/>
        <a:p>
          <a:pPr algn="ctr"/>
          <a:r>
            <a:rPr lang="fr-FR" sz="1200" b="1">
              <a:solidFill>
                <a:sysClr val="windowText" lastClr="000000"/>
              </a:solidFill>
            </a:rPr>
            <a:t>E</a:t>
          </a:r>
          <a:r>
            <a:rPr lang="fr-FR" sz="1200" b="1" baseline="0">
              <a:solidFill>
                <a:sysClr val="windowText" lastClr="000000"/>
              </a:solidFill>
            </a:rPr>
            <a:t>ntrées</a:t>
          </a:r>
          <a:endParaRPr lang="fr-FR" sz="1200" b="1">
            <a:solidFill>
              <a:sysClr val="windowText" lastClr="00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257175</xdr:colOff>
      <xdr:row>4</xdr:row>
      <xdr:rowOff>85726</xdr:rowOff>
    </xdr:from>
    <xdr:to>
      <xdr:col>5</xdr:col>
      <xdr:colOff>85725</xdr:colOff>
      <xdr:row>5</xdr:row>
      <xdr:rowOff>247651</xdr:rowOff>
    </xdr:to>
    <xdr:grpSp>
      <xdr:nvGrpSpPr>
        <xdr:cNvPr id="7" name="ENTRÉE DE PROGRAMME" descr="Cliquez pour afficher ou modifier les entrées de programme quotidien">
          <a:hlinkClick xmlns:r="http://schemas.openxmlformats.org/officeDocument/2006/relationships" r:id="rId1" tooltip="Click to view or edit daily schedule entries"/>
        </xdr:cNvPr>
        <xdr:cNvGrpSpPr/>
      </xdr:nvGrpSpPr>
      <xdr:grpSpPr>
        <a:xfrm>
          <a:off x="4507706" y="847726"/>
          <a:ext cx="1209675" cy="352425"/>
          <a:chOff x="4162426" y="209550"/>
          <a:chExt cx="1390650" cy="266700"/>
        </a:xfrm>
      </xdr:grpSpPr>
      <xdr:sp macro="" textlink="">
        <xdr:nvSpPr>
          <xdr:cNvPr id="2" name="Rectangle 1">
            <a:hlinkClick xmlns:r="http://schemas.openxmlformats.org/officeDocument/2006/relationships" r:id="rId2" tooltip="Cliquez pour afficher ou modifier les entrées de programme quotidien"/>
          </xdr:cNvPr>
          <xdr:cNvSpPr/>
        </xdr:nvSpPr>
        <xdr:spPr>
          <a:xfrm>
            <a:off x="4162426" y="209550"/>
            <a:ext cx="1390650" cy="266700"/>
          </a:xfrm>
          <a:prstGeom prst="rect">
            <a:avLst/>
          </a:prstGeom>
          <a:solidFill>
            <a:schemeClr val="accent4">
              <a:lumMod val="60000"/>
              <a:lumOff val="40000"/>
            </a:schemeClr>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l" rtl="0"/>
            <a:r>
              <a:rPr lang="fr-FR" altLang="zh-CN" sz="1050" b="0" smtClean="0">
                <a:solidFill>
                  <a:schemeClr val="bg1"/>
                </a:solidFill>
                <a:latin typeface="+mj-lt"/>
                <a:ea typeface="+mn-ea"/>
                <a:cs typeface="+mn-cs"/>
              </a:rPr>
              <a:t>ENTRÉE DE PROGRAMME</a:t>
            </a:r>
            <a:endParaRPr lang="en-US" altLang="zh-CN" sz="1050" b="0" smtClean="0">
              <a:solidFill>
                <a:schemeClr val="bg1"/>
              </a:solidFill>
              <a:latin typeface="+mj-lt"/>
              <a:ea typeface="+mn-ea"/>
              <a:cs typeface="+mn-cs"/>
            </a:endParaRPr>
          </a:p>
        </xdr:txBody>
      </xdr:sp>
      <xdr:sp macro="" textlink="">
        <xdr:nvSpPr>
          <xdr:cNvPr id="2054" name="Forme libre 6"/>
          <xdr:cNvSpPr>
            <a:spLocks/>
          </xdr:cNvSpPr>
        </xdr:nvSpPr>
        <xdr:spPr bwMode="auto">
          <a:xfrm>
            <a:off x="5362575" y="295275"/>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chemeClr val="bg1"/>
          </a:solidFill>
          <a:ln w="0">
            <a:noFill/>
            <a:prstDash val="solid"/>
            <a:round/>
            <a:headEnd/>
            <a:tailEnd/>
          </a:ln>
        </xdr:spPr>
      </xdr:sp>
    </xdr:grpSp>
    <xdr:clientData fPrintsWithSheet="0"/>
  </xdr:twoCellAnchor>
  <xdr:twoCellAnchor>
    <xdr:from>
      <xdr:col>1</xdr:col>
      <xdr:colOff>78442</xdr:colOff>
      <xdr:row>0</xdr:row>
      <xdr:rowOff>145676</xdr:rowOff>
    </xdr:from>
    <xdr:to>
      <xdr:col>2</xdr:col>
      <xdr:colOff>109854</xdr:colOff>
      <xdr:row>2</xdr:row>
      <xdr:rowOff>155201</xdr:rowOff>
    </xdr:to>
    <xdr:sp macro="" textlink="">
      <xdr:nvSpPr>
        <xdr:cNvPr id="36" name="Rectangle à coins arrondis 35">
          <a:hlinkClick xmlns:r="http://schemas.openxmlformats.org/officeDocument/2006/relationships" r:id="rId3"/>
        </xdr:cNvPr>
        <xdr:cNvSpPr/>
      </xdr:nvSpPr>
      <xdr:spPr>
        <a:xfrm>
          <a:off x="190501" y="145676"/>
          <a:ext cx="1152000" cy="390525"/>
        </a:xfrm>
        <a:prstGeom prst="roundRect">
          <a:avLst/>
        </a:prstGeom>
      </xdr:spPr>
      <xdr:style>
        <a:lnRef idx="2">
          <a:schemeClr val="accent2"/>
        </a:lnRef>
        <a:fillRef idx="1">
          <a:schemeClr val="lt1"/>
        </a:fillRef>
        <a:effectRef idx="0">
          <a:schemeClr val="accent2"/>
        </a:effectRef>
        <a:fontRef idx="minor">
          <a:schemeClr val="dk1"/>
        </a:fontRef>
      </xdr:style>
      <xdr:txBody>
        <a:bodyPr rtlCol="0" anchor="ctr"/>
        <a:lstStyle/>
        <a:p>
          <a:pPr algn="ctr"/>
          <a:r>
            <a:rPr lang="fr-FR" sz="1050" b="1"/>
            <a:t>Sommaire</a:t>
          </a:r>
        </a:p>
      </xdr:txBody>
    </xdr:sp>
    <xdr:clientData/>
  </xdr:twoCellAnchor>
  <xdr:twoCellAnchor>
    <xdr:from>
      <xdr:col>2</xdr:col>
      <xdr:colOff>200025</xdr:colOff>
      <xdr:row>0</xdr:row>
      <xdr:rowOff>143995</xdr:rowOff>
    </xdr:from>
    <xdr:to>
      <xdr:col>2</xdr:col>
      <xdr:colOff>1352025</xdr:colOff>
      <xdr:row>2</xdr:row>
      <xdr:rowOff>153520</xdr:rowOff>
    </xdr:to>
    <xdr:sp macro="" textlink="">
      <xdr:nvSpPr>
        <xdr:cNvPr id="37" name="Rectangle à coins arrondis 36">
          <a:hlinkClick xmlns:r="http://schemas.openxmlformats.org/officeDocument/2006/relationships" r:id="rId4"/>
        </xdr:cNvPr>
        <xdr:cNvSpPr/>
      </xdr:nvSpPr>
      <xdr:spPr>
        <a:xfrm>
          <a:off x="1432672" y="143995"/>
          <a:ext cx="1152000" cy="390525"/>
        </a:xfrm>
        <a:prstGeom prst="roundRect">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Bdd</a:t>
          </a:r>
          <a:r>
            <a:rPr lang="fr-FR" sz="1200" b="1" baseline="0"/>
            <a:t> Cli/Pros</a:t>
          </a:r>
          <a:endParaRPr lang="fr-FR" sz="1200" b="1"/>
        </a:p>
      </xdr:txBody>
    </xdr:sp>
    <xdr:clientData/>
  </xdr:twoCellAnchor>
  <xdr:twoCellAnchor>
    <xdr:from>
      <xdr:col>3</xdr:col>
      <xdr:colOff>7843</xdr:colOff>
      <xdr:row>0</xdr:row>
      <xdr:rowOff>155202</xdr:rowOff>
    </xdr:from>
    <xdr:to>
      <xdr:col>3</xdr:col>
      <xdr:colOff>1159843</xdr:colOff>
      <xdr:row>2</xdr:row>
      <xdr:rowOff>164727</xdr:rowOff>
    </xdr:to>
    <xdr:sp macro="" textlink="">
      <xdr:nvSpPr>
        <xdr:cNvPr id="38" name="Rectangle à coins arrondis 37">
          <a:hlinkClick xmlns:r="http://schemas.openxmlformats.org/officeDocument/2006/relationships" r:id="rId5"/>
        </xdr:cNvPr>
        <xdr:cNvSpPr/>
      </xdr:nvSpPr>
      <xdr:spPr>
        <a:xfrm>
          <a:off x="2663637" y="155202"/>
          <a:ext cx="1152000" cy="390525"/>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000" b="1"/>
            <a:t>Evenements</a:t>
          </a:r>
          <a:r>
            <a:rPr lang="fr-FR" sz="1000" b="1" baseline="0"/>
            <a:t> </a:t>
          </a:r>
          <a:endParaRPr lang="fr-FR" sz="1000" b="1"/>
        </a:p>
      </xdr:txBody>
    </xdr:sp>
    <xdr:clientData/>
  </xdr:twoCellAnchor>
  <xdr:twoCellAnchor>
    <xdr:from>
      <xdr:col>3</xdr:col>
      <xdr:colOff>1210794</xdr:colOff>
      <xdr:row>0</xdr:row>
      <xdr:rowOff>143996</xdr:rowOff>
    </xdr:from>
    <xdr:to>
      <xdr:col>4</xdr:col>
      <xdr:colOff>771559</xdr:colOff>
      <xdr:row>2</xdr:row>
      <xdr:rowOff>153521</xdr:rowOff>
    </xdr:to>
    <xdr:sp macro="" textlink="">
      <xdr:nvSpPr>
        <xdr:cNvPr id="39" name="Rectangle à coins arrondis 38">
          <a:hlinkClick xmlns:r="http://schemas.openxmlformats.org/officeDocument/2006/relationships" r:id="rId6"/>
        </xdr:cNvPr>
        <xdr:cNvSpPr/>
      </xdr:nvSpPr>
      <xdr:spPr>
        <a:xfrm>
          <a:off x="3866588" y="143996"/>
          <a:ext cx="1152000" cy="390525"/>
        </a:xfrm>
        <a:prstGeom prst="roundRect">
          <a:avLst/>
        </a:prstGeom>
        <a:solidFill>
          <a:srgbClr val="ED9BD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Agenda</a:t>
          </a:r>
        </a:p>
      </xdr:txBody>
    </xdr:sp>
    <xdr:clientData/>
  </xdr:twoCellAnchor>
  <xdr:twoCellAnchor>
    <xdr:from>
      <xdr:col>4</xdr:col>
      <xdr:colOff>829235</xdr:colOff>
      <xdr:row>0</xdr:row>
      <xdr:rowOff>142313</xdr:rowOff>
    </xdr:from>
    <xdr:to>
      <xdr:col>5</xdr:col>
      <xdr:colOff>602911</xdr:colOff>
      <xdr:row>2</xdr:row>
      <xdr:rowOff>151838</xdr:rowOff>
    </xdr:to>
    <xdr:sp macro="" textlink="">
      <xdr:nvSpPr>
        <xdr:cNvPr id="40" name="Rectangle à coins arrondis 39">
          <a:hlinkClick xmlns:r="http://schemas.openxmlformats.org/officeDocument/2006/relationships" r:id="rId7"/>
        </xdr:cNvPr>
        <xdr:cNvSpPr/>
      </xdr:nvSpPr>
      <xdr:spPr>
        <a:xfrm>
          <a:off x="5076264" y="142313"/>
          <a:ext cx="1152000" cy="390525"/>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200" b="1"/>
            <a:t>Visuel</a:t>
          </a:r>
          <a:r>
            <a:rPr lang="fr-FR" sz="1200" b="1" baseline="0"/>
            <a:t> clients</a:t>
          </a:r>
          <a:endParaRPr lang="fr-FR" sz="1200" b="1"/>
        </a:p>
      </xdr:txBody>
    </xdr:sp>
    <xdr:clientData/>
  </xdr:twoCellAnchor>
  <xdr:twoCellAnchor>
    <xdr:from>
      <xdr:col>5</xdr:col>
      <xdr:colOff>699807</xdr:colOff>
      <xdr:row>0</xdr:row>
      <xdr:rowOff>153520</xdr:rowOff>
    </xdr:from>
    <xdr:to>
      <xdr:col>6</xdr:col>
      <xdr:colOff>473484</xdr:colOff>
      <xdr:row>2</xdr:row>
      <xdr:rowOff>163045</xdr:rowOff>
    </xdr:to>
    <xdr:sp macro="" textlink="">
      <xdr:nvSpPr>
        <xdr:cNvPr id="41" name="Rectangle à coins arrondis 40">
          <a:hlinkClick xmlns:r="http://schemas.openxmlformats.org/officeDocument/2006/relationships" r:id="rId8"/>
        </xdr:cNvPr>
        <xdr:cNvSpPr/>
      </xdr:nvSpPr>
      <xdr:spPr>
        <a:xfrm>
          <a:off x="6325160" y="153520"/>
          <a:ext cx="1152000" cy="390525"/>
        </a:xfrm>
        <a:prstGeom prst="roundRect">
          <a:avLst/>
        </a:prstGeom>
      </xdr:spPr>
      <xdr:style>
        <a:lnRef idx="1">
          <a:schemeClr val="accent6"/>
        </a:lnRef>
        <a:fillRef idx="2">
          <a:schemeClr val="accent6"/>
        </a:fillRef>
        <a:effectRef idx="1">
          <a:schemeClr val="accent6"/>
        </a:effectRef>
        <a:fontRef idx="minor">
          <a:schemeClr val="dk1"/>
        </a:fontRef>
      </xdr:style>
      <xdr:txBody>
        <a:bodyPr rtlCol="0" anchor="ctr"/>
        <a:lstStyle/>
        <a:p>
          <a:pPr algn="ctr"/>
          <a:r>
            <a:rPr lang="fr-FR" sz="1200" b="1"/>
            <a:t>Ventes</a:t>
          </a:r>
        </a:p>
      </xdr:txBody>
    </xdr:sp>
    <xdr:clientData/>
  </xdr:twoCellAnchor>
  <xdr:twoCellAnchor>
    <xdr:from>
      <xdr:col>6</xdr:col>
      <xdr:colOff>539561</xdr:colOff>
      <xdr:row>0</xdr:row>
      <xdr:rowOff>153521</xdr:rowOff>
    </xdr:from>
    <xdr:to>
      <xdr:col>7</xdr:col>
      <xdr:colOff>313237</xdr:colOff>
      <xdr:row>2</xdr:row>
      <xdr:rowOff>163046</xdr:rowOff>
    </xdr:to>
    <xdr:sp macro="" textlink="">
      <xdr:nvSpPr>
        <xdr:cNvPr id="42" name="Rectangle à coins arrondis 41">
          <a:hlinkClick xmlns:r="http://schemas.openxmlformats.org/officeDocument/2006/relationships" r:id="rId9"/>
        </xdr:cNvPr>
        <xdr:cNvSpPr/>
      </xdr:nvSpPr>
      <xdr:spPr>
        <a:xfrm>
          <a:off x="7543237" y="153521"/>
          <a:ext cx="1152000" cy="390525"/>
        </a:xfrm>
        <a:prstGeom prst="roundRect">
          <a:avLst/>
        </a:prstGeom>
        <a:solidFill>
          <a:srgbClr val="7030A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baseline="0">
              <a:solidFill>
                <a:schemeClr val="bg1"/>
              </a:solidFill>
            </a:rPr>
            <a:t>Sorties diverses</a:t>
          </a:r>
          <a:endParaRPr lang="fr-FR" sz="1200" b="1">
            <a:solidFill>
              <a:schemeClr val="bg1"/>
            </a:solidFill>
          </a:endParaRPr>
        </a:p>
      </xdr:txBody>
    </xdr:sp>
    <xdr:clientData/>
  </xdr:twoCellAnchor>
  <xdr:twoCellAnchor>
    <xdr:from>
      <xdr:col>8</xdr:col>
      <xdr:colOff>1682</xdr:colOff>
      <xdr:row>0</xdr:row>
      <xdr:rowOff>151839</xdr:rowOff>
    </xdr:from>
    <xdr:to>
      <xdr:col>8</xdr:col>
      <xdr:colOff>1153682</xdr:colOff>
      <xdr:row>2</xdr:row>
      <xdr:rowOff>161364</xdr:rowOff>
    </xdr:to>
    <xdr:sp macro="" textlink="">
      <xdr:nvSpPr>
        <xdr:cNvPr id="43" name="Rectangle à coins arrondis 42">
          <a:hlinkClick xmlns:r="http://schemas.openxmlformats.org/officeDocument/2006/relationships" r:id="rId10"/>
        </xdr:cNvPr>
        <xdr:cNvSpPr/>
      </xdr:nvSpPr>
      <xdr:spPr>
        <a:xfrm>
          <a:off x="9974917" y="151839"/>
          <a:ext cx="1152000" cy="390525"/>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200" b="1"/>
            <a:t>Etat</a:t>
          </a:r>
          <a:r>
            <a:rPr lang="fr-FR" sz="1200" b="1" baseline="0"/>
            <a:t> des stocks</a:t>
          </a:r>
          <a:endParaRPr lang="fr-FR" sz="1200" b="1"/>
        </a:p>
      </xdr:txBody>
    </xdr:sp>
    <xdr:clientData/>
  </xdr:twoCellAnchor>
  <xdr:twoCellAnchor>
    <xdr:from>
      <xdr:col>8</xdr:col>
      <xdr:colOff>1242170</xdr:colOff>
      <xdr:row>0</xdr:row>
      <xdr:rowOff>163045</xdr:rowOff>
    </xdr:from>
    <xdr:to>
      <xdr:col>10</xdr:col>
      <xdr:colOff>410729</xdr:colOff>
      <xdr:row>2</xdr:row>
      <xdr:rowOff>168088</xdr:rowOff>
    </xdr:to>
    <xdr:sp macro="" textlink="">
      <xdr:nvSpPr>
        <xdr:cNvPr id="44" name="Rectangle à coins arrondis 43">
          <a:hlinkClick xmlns:r="http://schemas.openxmlformats.org/officeDocument/2006/relationships" r:id="rId11"/>
        </xdr:cNvPr>
        <xdr:cNvSpPr/>
      </xdr:nvSpPr>
      <xdr:spPr>
        <a:xfrm>
          <a:off x="11215405" y="163045"/>
          <a:ext cx="1152000" cy="386043"/>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1200" b="1"/>
            <a:t>Analyses</a:t>
          </a:r>
        </a:p>
      </xdr:txBody>
    </xdr:sp>
    <xdr:clientData/>
  </xdr:twoCellAnchor>
  <xdr:twoCellAnchor editAs="oneCell">
    <xdr:from>
      <xdr:col>10</xdr:col>
      <xdr:colOff>235321</xdr:colOff>
      <xdr:row>3</xdr:row>
      <xdr:rowOff>112059</xdr:rowOff>
    </xdr:from>
    <xdr:to>
      <xdr:col>12</xdr:col>
      <xdr:colOff>185267</xdr:colOff>
      <xdr:row>7</xdr:row>
      <xdr:rowOff>22412</xdr:rowOff>
    </xdr:to>
    <xdr:pic macro="[0]!ImprProgr">
      <xdr:nvPicPr>
        <xdr:cNvPr id="1029" name="Picture 5" descr="C:\Users\roxane\AppData\Local\Microsoft\Windows\INetCache\IE\3OA31DLB\printer-146481_960_720[1].png"/>
        <xdr:cNvPicPr>
          <a:picLocks noChangeAspect="1" noChangeArrowheads="1"/>
        </xdr:cNvPicPr>
      </xdr:nvPicPr>
      <xdr:blipFill>
        <a:blip xmlns:r="http://schemas.openxmlformats.org/officeDocument/2006/relationships" r:embed="rId12" cstate="print"/>
        <a:srcRect/>
        <a:stretch>
          <a:fillRect/>
        </a:stretch>
      </xdr:blipFill>
      <xdr:spPr bwMode="auto">
        <a:xfrm>
          <a:off x="12191997" y="683559"/>
          <a:ext cx="1160182" cy="896471"/>
        </a:xfrm>
        <a:prstGeom prst="rect">
          <a:avLst/>
        </a:prstGeom>
        <a:noFill/>
      </xdr:spPr>
    </xdr:pic>
    <xdr:clientData/>
  </xdr:twoCellAnchor>
  <xdr:twoCellAnchor>
    <xdr:from>
      <xdr:col>7</xdr:col>
      <xdr:colOff>358589</xdr:colOff>
      <xdr:row>0</xdr:row>
      <xdr:rowOff>168089</xdr:rowOff>
    </xdr:from>
    <xdr:to>
      <xdr:col>7</xdr:col>
      <xdr:colOff>1510589</xdr:colOff>
      <xdr:row>2</xdr:row>
      <xdr:rowOff>177614</xdr:rowOff>
    </xdr:to>
    <xdr:sp macro="" textlink="">
      <xdr:nvSpPr>
        <xdr:cNvPr id="15" name="Rectangle à coins arrondis 14">
          <a:hlinkClick xmlns:r="http://schemas.openxmlformats.org/officeDocument/2006/relationships" r:id="rId13"/>
        </xdr:cNvPr>
        <xdr:cNvSpPr/>
      </xdr:nvSpPr>
      <xdr:spPr>
        <a:xfrm>
          <a:off x="8740589" y="168089"/>
          <a:ext cx="1152000" cy="390525"/>
        </a:xfrm>
        <a:prstGeom prst="roundRect">
          <a:avLst/>
        </a:prstGeom>
      </xdr:spPr>
      <xdr:style>
        <a:lnRef idx="1">
          <a:schemeClr val="accent4"/>
        </a:lnRef>
        <a:fillRef idx="2">
          <a:schemeClr val="accent4"/>
        </a:fillRef>
        <a:effectRef idx="1">
          <a:schemeClr val="accent4"/>
        </a:effectRef>
        <a:fontRef idx="minor">
          <a:schemeClr val="dk1"/>
        </a:fontRef>
      </xdr:style>
      <xdr:txBody>
        <a:bodyPr rtlCol="0" anchor="ctr"/>
        <a:lstStyle/>
        <a:p>
          <a:pPr algn="ctr"/>
          <a:r>
            <a:rPr lang="fr-FR" sz="1200" b="1">
              <a:solidFill>
                <a:sysClr val="windowText" lastClr="000000"/>
              </a:solidFill>
            </a:rPr>
            <a:t>E</a:t>
          </a:r>
          <a:r>
            <a:rPr lang="fr-FR" sz="1200" b="1" baseline="0">
              <a:solidFill>
                <a:sysClr val="windowText" lastClr="000000"/>
              </a:solidFill>
            </a:rPr>
            <a:t>ntrées</a:t>
          </a:r>
          <a:endParaRPr lang="fr-FR" sz="1200" b="1">
            <a:solidFill>
              <a:sysClr val="windowText" lastClr="00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133349</xdr:colOff>
      <xdr:row>1</xdr:row>
      <xdr:rowOff>0</xdr:rowOff>
    </xdr:from>
    <xdr:to>
      <xdr:col>1</xdr:col>
      <xdr:colOff>94724</xdr:colOff>
      <xdr:row>3</xdr:row>
      <xdr:rowOff>85725</xdr:rowOff>
    </xdr:to>
    <xdr:sp macro="" textlink="">
      <xdr:nvSpPr>
        <xdr:cNvPr id="29" name="Rectangle à coins arrondis 28">
          <a:hlinkClick xmlns:r="http://schemas.openxmlformats.org/officeDocument/2006/relationships" r:id="rId1"/>
        </xdr:cNvPr>
        <xdr:cNvSpPr/>
      </xdr:nvSpPr>
      <xdr:spPr>
        <a:xfrm>
          <a:off x="133349" y="133350"/>
          <a:ext cx="1152000" cy="390525"/>
        </a:xfrm>
        <a:prstGeom prst="roundRect">
          <a:avLst/>
        </a:prstGeom>
      </xdr:spPr>
      <xdr:style>
        <a:lnRef idx="2">
          <a:schemeClr val="accent2"/>
        </a:lnRef>
        <a:fillRef idx="1">
          <a:schemeClr val="lt1"/>
        </a:fillRef>
        <a:effectRef idx="0">
          <a:schemeClr val="accent2"/>
        </a:effectRef>
        <a:fontRef idx="minor">
          <a:schemeClr val="dk1"/>
        </a:fontRef>
      </xdr:style>
      <xdr:txBody>
        <a:bodyPr rtlCol="0" anchor="ctr"/>
        <a:lstStyle/>
        <a:p>
          <a:pPr algn="ctr"/>
          <a:r>
            <a:rPr lang="fr-FR" sz="1050" b="1"/>
            <a:t>Sommaire</a:t>
          </a:r>
        </a:p>
      </xdr:txBody>
    </xdr:sp>
    <xdr:clientData/>
  </xdr:twoCellAnchor>
  <xdr:twoCellAnchor>
    <xdr:from>
      <xdr:col>1</xdr:col>
      <xdr:colOff>171450</xdr:colOff>
      <xdr:row>1</xdr:row>
      <xdr:rowOff>5291</xdr:rowOff>
    </xdr:from>
    <xdr:to>
      <xdr:col>2</xdr:col>
      <xdr:colOff>180450</xdr:colOff>
      <xdr:row>3</xdr:row>
      <xdr:rowOff>96491</xdr:rowOff>
    </xdr:to>
    <xdr:sp macro="" textlink="">
      <xdr:nvSpPr>
        <xdr:cNvPr id="30" name="Rectangle à coins arrondis 29">
          <a:hlinkClick xmlns:r="http://schemas.openxmlformats.org/officeDocument/2006/relationships" r:id="rId2"/>
        </xdr:cNvPr>
        <xdr:cNvSpPr/>
      </xdr:nvSpPr>
      <xdr:spPr>
        <a:xfrm>
          <a:off x="1362075" y="138641"/>
          <a:ext cx="1152000" cy="396000"/>
        </a:xfrm>
        <a:prstGeom prst="roundRect">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Bdd</a:t>
          </a:r>
          <a:r>
            <a:rPr lang="fr-FR" sz="1200" b="1" baseline="0"/>
            <a:t> Cli/Pros</a:t>
          </a:r>
          <a:endParaRPr lang="fr-FR" sz="1200" b="1"/>
        </a:p>
      </xdr:txBody>
    </xdr:sp>
    <xdr:clientData/>
  </xdr:twoCellAnchor>
  <xdr:twoCellAnchor>
    <xdr:from>
      <xdr:col>2</xdr:col>
      <xdr:colOff>229656</xdr:colOff>
      <xdr:row>1</xdr:row>
      <xdr:rowOff>13759</xdr:rowOff>
    </xdr:from>
    <xdr:to>
      <xdr:col>3</xdr:col>
      <xdr:colOff>619656</xdr:colOff>
      <xdr:row>3</xdr:row>
      <xdr:rowOff>74084</xdr:rowOff>
    </xdr:to>
    <xdr:sp macro="" textlink="">
      <xdr:nvSpPr>
        <xdr:cNvPr id="31" name="Rectangle à coins arrondis 30">
          <a:hlinkClick xmlns:r="http://schemas.openxmlformats.org/officeDocument/2006/relationships" r:id="rId3"/>
        </xdr:cNvPr>
        <xdr:cNvSpPr/>
      </xdr:nvSpPr>
      <xdr:spPr>
        <a:xfrm>
          <a:off x="2563281" y="147109"/>
          <a:ext cx="1152000" cy="365125"/>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000" b="1"/>
            <a:t>Evenements</a:t>
          </a:r>
          <a:r>
            <a:rPr lang="fr-FR" sz="1000" b="1" baseline="0"/>
            <a:t> </a:t>
          </a:r>
          <a:endParaRPr lang="fr-FR" sz="1000" b="1"/>
        </a:p>
      </xdr:txBody>
    </xdr:sp>
    <xdr:clientData/>
  </xdr:twoCellAnchor>
  <xdr:twoCellAnchor>
    <xdr:from>
      <xdr:col>3</xdr:col>
      <xdr:colOff>666749</xdr:colOff>
      <xdr:row>1</xdr:row>
      <xdr:rowOff>8466</xdr:rowOff>
    </xdr:from>
    <xdr:to>
      <xdr:col>5</xdr:col>
      <xdr:colOff>247124</xdr:colOff>
      <xdr:row>3</xdr:row>
      <xdr:rowOff>75141</xdr:rowOff>
    </xdr:to>
    <xdr:sp macro="" textlink="">
      <xdr:nvSpPr>
        <xdr:cNvPr id="32" name="Rectangle à coins arrondis 31">
          <a:hlinkClick xmlns:r="http://schemas.openxmlformats.org/officeDocument/2006/relationships" r:id="rId4"/>
        </xdr:cNvPr>
        <xdr:cNvSpPr/>
      </xdr:nvSpPr>
      <xdr:spPr>
        <a:xfrm>
          <a:off x="3762374" y="141816"/>
          <a:ext cx="1152000" cy="371475"/>
        </a:xfrm>
        <a:prstGeom prst="roundRect">
          <a:avLst/>
        </a:prstGeom>
        <a:solidFill>
          <a:srgbClr val="ED9BD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Agenda</a:t>
          </a:r>
        </a:p>
      </xdr:txBody>
    </xdr:sp>
    <xdr:clientData/>
  </xdr:twoCellAnchor>
  <xdr:twoCellAnchor>
    <xdr:from>
      <xdr:col>5</xdr:col>
      <xdr:colOff>295275</xdr:colOff>
      <xdr:row>1</xdr:row>
      <xdr:rowOff>19050</xdr:rowOff>
    </xdr:from>
    <xdr:to>
      <xdr:col>6</xdr:col>
      <xdr:colOff>685275</xdr:colOff>
      <xdr:row>3</xdr:row>
      <xdr:rowOff>76200</xdr:rowOff>
    </xdr:to>
    <xdr:sp macro="" textlink="">
      <xdr:nvSpPr>
        <xdr:cNvPr id="33" name="Rectangle à coins arrondis 32">
          <a:hlinkClick xmlns:r="http://schemas.openxmlformats.org/officeDocument/2006/relationships" r:id="rId5"/>
        </xdr:cNvPr>
        <xdr:cNvSpPr/>
      </xdr:nvSpPr>
      <xdr:spPr>
        <a:xfrm>
          <a:off x="4962525" y="152400"/>
          <a:ext cx="1152000" cy="361950"/>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200" b="1"/>
            <a:t>Visuel</a:t>
          </a:r>
          <a:r>
            <a:rPr lang="fr-FR" sz="1200" b="1" baseline="0"/>
            <a:t> clients</a:t>
          </a:r>
          <a:endParaRPr lang="fr-FR" sz="1200" b="1"/>
        </a:p>
      </xdr:txBody>
    </xdr:sp>
    <xdr:clientData/>
  </xdr:twoCellAnchor>
  <xdr:twoCellAnchor>
    <xdr:from>
      <xdr:col>6</xdr:col>
      <xdr:colOff>752474</xdr:colOff>
      <xdr:row>1</xdr:row>
      <xdr:rowOff>19050</xdr:rowOff>
    </xdr:from>
    <xdr:to>
      <xdr:col>8</xdr:col>
      <xdr:colOff>218549</xdr:colOff>
      <xdr:row>3</xdr:row>
      <xdr:rowOff>76200</xdr:rowOff>
    </xdr:to>
    <xdr:sp macro="" textlink="">
      <xdr:nvSpPr>
        <xdr:cNvPr id="34" name="Rectangle à coins arrondis 33">
          <a:hlinkClick xmlns:r="http://schemas.openxmlformats.org/officeDocument/2006/relationships" r:id="rId6"/>
        </xdr:cNvPr>
        <xdr:cNvSpPr/>
      </xdr:nvSpPr>
      <xdr:spPr>
        <a:xfrm>
          <a:off x="6181724" y="152400"/>
          <a:ext cx="1152000" cy="361950"/>
        </a:xfrm>
        <a:prstGeom prst="roundRect">
          <a:avLst/>
        </a:prstGeom>
      </xdr:spPr>
      <xdr:style>
        <a:lnRef idx="1">
          <a:schemeClr val="accent6"/>
        </a:lnRef>
        <a:fillRef idx="2">
          <a:schemeClr val="accent6"/>
        </a:fillRef>
        <a:effectRef idx="1">
          <a:schemeClr val="accent6"/>
        </a:effectRef>
        <a:fontRef idx="minor">
          <a:schemeClr val="dk1"/>
        </a:fontRef>
      </xdr:style>
      <xdr:txBody>
        <a:bodyPr rtlCol="0" anchor="ctr"/>
        <a:lstStyle/>
        <a:p>
          <a:pPr algn="ctr"/>
          <a:r>
            <a:rPr lang="fr-FR" sz="1200" b="1"/>
            <a:t>Ventes</a:t>
          </a:r>
        </a:p>
      </xdr:txBody>
    </xdr:sp>
    <xdr:clientData/>
  </xdr:twoCellAnchor>
  <xdr:twoCellAnchor>
    <xdr:from>
      <xdr:col>8</xdr:col>
      <xdr:colOff>266699</xdr:colOff>
      <xdr:row>1</xdr:row>
      <xdr:rowOff>19050</xdr:rowOff>
    </xdr:from>
    <xdr:to>
      <xdr:col>9</xdr:col>
      <xdr:colOff>656699</xdr:colOff>
      <xdr:row>3</xdr:row>
      <xdr:rowOff>76200</xdr:rowOff>
    </xdr:to>
    <xdr:sp macro="" textlink="">
      <xdr:nvSpPr>
        <xdr:cNvPr id="35" name="Rectangle à coins arrondis 34">
          <a:hlinkClick xmlns:r="http://schemas.openxmlformats.org/officeDocument/2006/relationships" r:id="rId7"/>
        </xdr:cNvPr>
        <xdr:cNvSpPr/>
      </xdr:nvSpPr>
      <xdr:spPr>
        <a:xfrm>
          <a:off x="7381874" y="152400"/>
          <a:ext cx="1152000" cy="361950"/>
        </a:xfrm>
        <a:prstGeom prst="roundRect">
          <a:avLst/>
        </a:prstGeom>
        <a:solidFill>
          <a:srgbClr val="7030A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baseline="0">
              <a:solidFill>
                <a:schemeClr val="bg1"/>
              </a:solidFill>
            </a:rPr>
            <a:t>Sorties diverses</a:t>
          </a:r>
          <a:endParaRPr lang="fr-FR" sz="1200" b="1">
            <a:solidFill>
              <a:schemeClr val="bg1"/>
            </a:solidFill>
          </a:endParaRPr>
        </a:p>
      </xdr:txBody>
    </xdr:sp>
    <xdr:clientData/>
  </xdr:twoCellAnchor>
  <xdr:twoCellAnchor>
    <xdr:from>
      <xdr:col>10</xdr:col>
      <xdr:colOff>1162050</xdr:colOff>
      <xdr:row>1</xdr:row>
      <xdr:rowOff>19050</xdr:rowOff>
    </xdr:from>
    <xdr:to>
      <xdr:col>12</xdr:col>
      <xdr:colOff>104250</xdr:colOff>
      <xdr:row>3</xdr:row>
      <xdr:rowOff>76200</xdr:rowOff>
    </xdr:to>
    <xdr:sp macro="" textlink="">
      <xdr:nvSpPr>
        <xdr:cNvPr id="36" name="Rectangle à coins arrondis 35">
          <a:hlinkClick xmlns:r="http://schemas.openxmlformats.org/officeDocument/2006/relationships" r:id="rId8"/>
        </xdr:cNvPr>
        <xdr:cNvSpPr/>
      </xdr:nvSpPr>
      <xdr:spPr>
        <a:xfrm>
          <a:off x="9801225" y="152400"/>
          <a:ext cx="1152000" cy="361950"/>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200" b="1"/>
            <a:t>Etat</a:t>
          </a:r>
          <a:r>
            <a:rPr lang="fr-FR" sz="1200" b="1" baseline="0"/>
            <a:t> des stocks</a:t>
          </a:r>
          <a:endParaRPr lang="fr-FR" sz="1200" b="1"/>
        </a:p>
      </xdr:txBody>
    </xdr:sp>
    <xdr:clientData/>
  </xdr:twoCellAnchor>
  <xdr:twoCellAnchor>
    <xdr:from>
      <xdr:col>12</xdr:col>
      <xdr:colOff>171450</xdr:colOff>
      <xdr:row>1</xdr:row>
      <xdr:rowOff>9525</xdr:rowOff>
    </xdr:from>
    <xdr:to>
      <xdr:col>13</xdr:col>
      <xdr:colOff>561450</xdr:colOff>
      <xdr:row>3</xdr:row>
      <xdr:rowOff>66675</xdr:rowOff>
    </xdr:to>
    <xdr:sp macro="" textlink="">
      <xdr:nvSpPr>
        <xdr:cNvPr id="37" name="Rectangle à coins arrondis 36">
          <a:hlinkClick xmlns:r="http://schemas.openxmlformats.org/officeDocument/2006/relationships" r:id="rId9"/>
        </xdr:cNvPr>
        <xdr:cNvSpPr/>
      </xdr:nvSpPr>
      <xdr:spPr>
        <a:xfrm>
          <a:off x="11020425" y="142875"/>
          <a:ext cx="1152000" cy="361950"/>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1200" b="1"/>
            <a:t>Analyses</a:t>
          </a:r>
        </a:p>
      </xdr:txBody>
    </xdr:sp>
    <xdr:clientData/>
  </xdr:twoCellAnchor>
  <xdr:twoCellAnchor>
    <xdr:from>
      <xdr:col>9</xdr:col>
      <xdr:colOff>714373</xdr:colOff>
      <xdr:row>1</xdr:row>
      <xdr:rowOff>0</xdr:rowOff>
    </xdr:from>
    <xdr:to>
      <xdr:col>10</xdr:col>
      <xdr:colOff>1104373</xdr:colOff>
      <xdr:row>3</xdr:row>
      <xdr:rowOff>66675</xdr:rowOff>
    </xdr:to>
    <xdr:sp macro="" textlink="">
      <xdr:nvSpPr>
        <xdr:cNvPr id="11" name="Rectangle à coins arrondis 10">
          <a:hlinkClick xmlns:r="http://schemas.openxmlformats.org/officeDocument/2006/relationships" r:id="rId10"/>
        </xdr:cNvPr>
        <xdr:cNvSpPr/>
      </xdr:nvSpPr>
      <xdr:spPr>
        <a:xfrm>
          <a:off x="8591548" y="133350"/>
          <a:ext cx="1152000" cy="371475"/>
        </a:xfrm>
        <a:prstGeom prst="roundRect">
          <a:avLst/>
        </a:prstGeom>
      </xdr:spPr>
      <xdr:style>
        <a:lnRef idx="1">
          <a:schemeClr val="accent4"/>
        </a:lnRef>
        <a:fillRef idx="2">
          <a:schemeClr val="accent4"/>
        </a:fillRef>
        <a:effectRef idx="1">
          <a:schemeClr val="accent4"/>
        </a:effectRef>
        <a:fontRef idx="minor">
          <a:schemeClr val="dk1"/>
        </a:fontRef>
      </xdr:style>
      <xdr:txBody>
        <a:bodyPr rtlCol="0" anchor="ctr"/>
        <a:lstStyle/>
        <a:p>
          <a:pPr algn="ctr"/>
          <a:r>
            <a:rPr lang="fr-FR" sz="1200" b="1">
              <a:solidFill>
                <a:sysClr val="windowText" lastClr="000000"/>
              </a:solidFill>
            </a:rPr>
            <a:t>E</a:t>
          </a:r>
          <a:r>
            <a:rPr lang="fr-FR" sz="1200" b="1" baseline="0">
              <a:solidFill>
                <a:sysClr val="windowText" lastClr="000000"/>
              </a:solidFill>
            </a:rPr>
            <a:t>ntrées</a:t>
          </a:r>
          <a:endParaRPr lang="fr-FR" sz="1200" b="1">
            <a:solidFill>
              <a:sysClr val="windowText" lastClr="000000"/>
            </a:solidFill>
          </a:endParaRPr>
        </a:p>
      </xdr:txBody>
    </xdr:sp>
    <xdr:clientData/>
  </xdr:twoCellAnchor>
  <xdr:twoCellAnchor editAs="oneCell">
    <xdr:from>
      <xdr:col>7</xdr:col>
      <xdr:colOff>438149</xdr:colOff>
      <xdr:row>6</xdr:row>
      <xdr:rowOff>47624</xdr:rowOff>
    </xdr:from>
    <xdr:to>
      <xdr:col>8</xdr:col>
      <xdr:colOff>485774</xdr:colOff>
      <xdr:row>11</xdr:row>
      <xdr:rowOff>9524</xdr:rowOff>
    </xdr:to>
    <xdr:pic macro="[0]!ExctraVisuCli">
      <xdr:nvPicPr>
        <xdr:cNvPr id="2053" name="Picture 5" descr="C:\Users\roxane\AppData\Local\Microsoft\Windows\INetCache\IE\IPU4CKC2\CQZuP[1].png"/>
        <xdr:cNvPicPr>
          <a:picLocks noChangeAspect="1" noChangeArrowheads="1"/>
        </xdr:cNvPicPr>
      </xdr:nvPicPr>
      <xdr:blipFill>
        <a:blip xmlns:r="http://schemas.openxmlformats.org/officeDocument/2006/relationships" r:embed="rId11" cstate="print"/>
        <a:srcRect/>
        <a:stretch>
          <a:fillRect/>
        </a:stretch>
      </xdr:blipFill>
      <xdr:spPr bwMode="auto">
        <a:xfrm>
          <a:off x="6629399" y="1028699"/>
          <a:ext cx="809625" cy="809625"/>
        </a:xfrm>
        <a:prstGeom prst="rect">
          <a:avLst/>
        </a:prstGeom>
        <a:ln>
          <a:noFill/>
        </a:ln>
        <a:effectLst>
          <a:outerShdw blurRad="292100" dist="139700" dir="2700000" algn="tl" rotWithShape="0">
            <a:srgbClr val="333333">
              <a:alpha val="65000"/>
            </a:srgbClr>
          </a:outerShdw>
        </a:effec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66674</xdr:colOff>
      <xdr:row>0</xdr:row>
      <xdr:rowOff>133350</xdr:rowOff>
    </xdr:from>
    <xdr:to>
      <xdr:col>1</xdr:col>
      <xdr:colOff>294749</xdr:colOff>
      <xdr:row>3</xdr:row>
      <xdr:rowOff>66675</xdr:rowOff>
    </xdr:to>
    <xdr:sp macro="" textlink="">
      <xdr:nvSpPr>
        <xdr:cNvPr id="11" name="Rectangle à coins arrondis 10">
          <a:hlinkClick xmlns:r="http://schemas.openxmlformats.org/officeDocument/2006/relationships" r:id="rId1"/>
        </xdr:cNvPr>
        <xdr:cNvSpPr/>
      </xdr:nvSpPr>
      <xdr:spPr>
        <a:xfrm>
          <a:off x="66674" y="133350"/>
          <a:ext cx="1152000" cy="390525"/>
        </a:xfrm>
        <a:prstGeom prst="roundRect">
          <a:avLst/>
        </a:prstGeom>
      </xdr:spPr>
      <xdr:style>
        <a:lnRef idx="2">
          <a:schemeClr val="accent2"/>
        </a:lnRef>
        <a:fillRef idx="1">
          <a:schemeClr val="lt1"/>
        </a:fillRef>
        <a:effectRef idx="0">
          <a:schemeClr val="accent2"/>
        </a:effectRef>
        <a:fontRef idx="minor">
          <a:schemeClr val="dk1"/>
        </a:fontRef>
      </xdr:style>
      <xdr:txBody>
        <a:bodyPr rtlCol="0" anchor="ctr"/>
        <a:lstStyle/>
        <a:p>
          <a:pPr algn="ctr"/>
          <a:r>
            <a:rPr lang="fr-FR" sz="1050" b="1"/>
            <a:t>Sommaire</a:t>
          </a:r>
        </a:p>
      </xdr:txBody>
    </xdr:sp>
    <xdr:clientData/>
  </xdr:twoCellAnchor>
  <xdr:twoCellAnchor>
    <xdr:from>
      <xdr:col>1</xdr:col>
      <xdr:colOff>361950</xdr:colOff>
      <xdr:row>0</xdr:row>
      <xdr:rowOff>123825</xdr:rowOff>
    </xdr:from>
    <xdr:to>
      <xdr:col>2</xdr:col>
      <xdr:colOff>713850</xdr:colOff>
      <xdr:row>3</xdr:row>
      <xdr:rowOff>57150</xdr:rowOff>
    </xdr:to>
    <xdr:sp macro="" textlink="">
      <xdr:nvSpPr>
        <xdr:cNvPr id="12" name="Rectangle à coins arrondis 11">
          <a:hlinkClick xmlns:r="http://schemas.openxmlformats.org/officeDocument/2006/relationships" r:id="rId2"/>
        </xdr:cNvPr>
        <xdr:cNvSpPr/>
      </xdr:nvSpPr>
      <xdr:spPr>
        <a:xfrm>
          <a:off x="1285875" y="123825"/>
          <a:ext cx="1152000" cy="390525"/>
        </a:xfrm>
        <a:prstGeom prst="roundRect">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Bdd</a:t>
          </a:r>
          <a:r>
            <a:rPr lang="fr-FR" sz="1200" b="1" baseline="0"/>
            <a:t> Cli/Pros</a:t>
          </a:r>
          <a:endParaRPr lang="fr-FR" sz="1200" b="1"/>
        </a:p>
      </xdr:txBody>
    </xdr:sp>
    <xdr:clientData/>
  </xdr:twoCellAnchor>
  <xdr:twoCellAnchor>
    <xdr:from>
      <xdr:col>2</xdr:col>
      <xdr:colOff>771523</xdr:colOff>
      <xdr:row>0</xdr:row>
      <xdr:rowOff>133350</xdr:rowOff>
    </xdr:from>
    <xdr:to>
      <xdr:col>3</xdr:col>
      <xdr:colOff>932923</xdr:colOff>
      <xdr:row>3</xdr:row>
      <xdr:rowOff>66675</xdr:rowOff>
    </xdr:to>
    <xdr:sp macro="" textlink="">
      <xdr:nvSpPr>
        <xdr:cNvPr id="13" name="Rectangle à coins arrondis 12">
          <a:hlinkClick xmlns:r="http://schemas.openxmlformats.org/officeDocument/2006/relationships" r:id="rId3"/>
        </xdr:cNvPr>
        <xdr:cNvSpPr/>
      </xdr:nvSpPr>
      <xdr:spPr>
        <a:xfrm>
          <a:off x="2495548" y="133350"/>
          <a:ext cx="1152000" cy="390525"/>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000" b="1"/>
            <a:t>Evenements</a:t>
          </a:r>
          <a:r>
            <a:rPr lang="fr-FR" sz="1000" b="1" baseline="0"/>
            <a:t> </a:t>
          </a:r>
          <a:endParaRPr lang="fr-FR" sz="1000" b="1"/>
        </a:p>
      </xdr:txBody>
    </xdr:sp>
    <xdr:clientData/>
  </xdr:twoCellAnchor>
  <xdr:twoCellAnchor>
    <xdr:from>
      <xdr:col>4</xdr:col>
      <xdr:colOff>0</xdr:colOff>
      <xdr:row>0</xdr:row>
      <xdr:rowOff>142875</xdr:rowOff>
    </xdr:from>
    <xdr:to>
      <xdr:col>5</xdr:col>
      <xdr:colOff>75675</xdr:colOff>
      <xdr:row>3</xdr:row>
      <xdr:rowOff>76200</xdr:rowOff>
    </xdr:to>
    <xdr:sp macro="" textlink="">
      <xdr:nvSpPr>
        <xdr:cNvPr id="14" name="Rectangle à coins arrondis 13">
          <a:hlinkClick xmlns:r="http://schemas.openxmlformats.org/officeDocument/2006/relationships" r:id="rId4"/>
        </xdr:cNvPr>
        <xdr:cNvSpPr/>
      </xdr:nvSpPr>
      <xdr:spPr>
        <a:xfrm>
          <a:off x="3705225" y="142875"/>
          <a:ext cx="1152000" cy="390525"/>
        </a:xfrm>
        <a:prstGeom prst="roundRect">
          <a:avLst/>
        </a:prstGeom>
        <a:solidFill>
          <a:srgbClr val="ED9BD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Agenda</a:t>
          </a:r>
        </a:p>
      </xdr:txBody>
    </xdr:sp>
    <xdr:clientData/>
  </xdr:twoCellAnchor>
  <xdr:twoCellAnchor>
    <xdr:from>
      <xdr:col>5</xdr:col>
      <xdr:colOff>133348</xdr:colOff>
      <xdr:row>0</xdr:row>
      <xdr:rowOff>142875</xdr:rowOff>
    </xdr:from>
    <xdr:to>
      <xdr:col>6</xdr:col>
      <xdr:colOff>142348</xdr:colOff>
      <xdr:row>3</xdr:row>
      <xdr:rowOff>76200</xdr:rowOff>
    </xdr:to>
    <xdr:sp macro="" textlink="">
      <xdr:nvSpPr>
        <xdr:cNvPr id="15" name="Rectangle à coins arrondis 14">
          <a:hlinkClick xmlns:r="http://schemas.openxmlformats.org/officeDocument/2006/relationships" r:id="rId5"/>
        </xdr:cNvPr>
        <xdr:cNvSpPr/>
      </xdr:nvSpPr>
      <xdr:spPr>
        <a:xfrm>
          <a:off x="4914898" y="142875"/>
          <a:ext cx="1152000" cy="390525"/>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200" b="1"/>
            <a:t>Visuel</a:t>
          </a:r>
          <a:r>
            <a:rPr lang="fr-FR" sz="1200" b="1" baseline="0"/>
            <a:t> clients</a:t>
          </a:r>
          <a:endParaRPr lang="fr-FR" sz="1200" b="1"/>
        </a:p>
      </xdr:txBody>
    </xdr:sp>
    <xdr:clientData/>
  </xdr:twoCellAnchor>
  <xdr:twoCellAnchor>
    <xdr:from>
      <xdr:col>6</xdr:col>
      <xdr:colOff>190500</xdr:colOff>
      <xdr:row>0</xdr:row>
      <xdr:rowOff>142875</xdr:rowOff>
    </xdr:from>
    <xdr:to>
      <xdr:col>7</xdr:col>
      <xdr:colOff>561450</xdr:colOff>
      <xdr:row>3</xdr:row>
      <xdr:rowOff>76200</xdr:rowOff>
    </xdr:to>
    <xdr:sp macro="" textlink="">
      <xdr:nvSpPr>
        <xdr:cNvPr id="16" name="Rectangle à coins arrondis 15">
          <a:hlinkClick xmlns:r="http://schemas.openxmlformats.org/officeDocument/2006/relationships" r:id="rId6"/>
        </xdr:cNvPr>
        <xdr:cNvSpPr/>
      </xdr:nvSpPr>
      <xdr:spPr>
        <a:xfrm>
          <a:off x="6115050" y="142875"/>
          <a:ext cx="1152000" cy="390525"/>
        </a:xfrm>
        <a:prstGeom prst="roundRect">
          <a:avLst/>
        </a:prstGeom>
      </xdr:spPr>
      <xdr:style>
        <a:lnRef idx="1">
          <a:schemeClr val="accent6"/>
        </a:lnRef>
        <a:fillRef idx="2">
          <a:schemeClr val="accent6"/>
        </a:fillRef>
        <a:effectRef idx="1">
          <a:schemeClr val="accent6"/>
        </a:effectRef>
        <a:fontRef idx="minor">
          <a:schemeClr val="dk1"/>
        </a:fontRef>
      </xdr:style>
      <xdr:txBody>
        <a:bodyPr rtlCol="0" anchor="ctr"/>
        <a:lstStyle/>
        <a:p>
          <a:pPr algn="ctr"/>
          <a:r>
            <a:rPr lang="fr-FR" sz="1200" b="1"/>
            <a:t>Ventes</a:t>
          </a:r>
        </a:p>
      </xdr:txBody>
    </xdr:sp>
    <xdr:clientData/>
  </xdr:twoCellAnchor>
  <xdr:twoCellAnchor>
    <xdr:from>
      <xdr:col>7</xdr:col>
      <xdr:colOff>609598</xdr:colOff>
      <xdr:row>0</xdr:row>
      <xdr:rowOff>133350</xdr:rowOff>
    </xdr:from>
    <xdr:to>
      <xdr:col>9</xdr:col>
      <xdr:colOff>104248</xdr:colOff>
      <xdr:row>3</xdr:row>
      <xdr:rowOff>66675</xdr:rowOff>
    </xdr:to>
    <xdr:sp macro="" textlink="">
      <xdr:nvSpPr>
        <xdr:cNvPr id="17" name="Rectangle à coins arrondis 16">
          <a:hlinkClick xmlns:r="http://schemas.openxmlformats.org/officeDocument/2006/relationships" r:id="rId7"/>
        </xdr:cNvPr>
        <xdr:cNvSpPr/>
      </xdr:nvSpPr>
      <xdr:spPr>
        <a:xfrm>
          <a:off x="7315198" y="133350"/>
          <a:ext cx="1152000" cy="390525"/>
        </a:xfrm>
        <a:prstGeom prst="roundRect">
          <a:avLst/>
        </a:prstGeom>
        <a:solidFill>
          <a:srgbClr val="7030A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solidFill>
                <a:schemeClr val="bg1"/>
              </a:solidFill>
            </a:rPr>
            <a:t>Sorties</a:t>
          </a:r>
          <a:r>
            <a:rPr lang="fr-FR" sz="1200" b="1" baseline="0">
              <a:solidFill>
                <a:schemeClr val="bg1"/>
              </a:solidFill>
            </a:rPr>
            <a:t> diverses</a:t>
          </a:r>
          <a:endParaRPr lang="fr-FR" sz="1200" b="1">
            <a:solidFill>
              <a:schemeClr val="bg1"/>
            </a:solidFill>
          </a:endParaRPr>
        </a:p>
      </xdr:txBody>
    </xdr:sp>
    <xdr:clientData/>
  </xdr:twoCellAnchor>
  <xdr:twoCellAnchor>
    <xdr:from>
      <xdr:col>10</xdr:col>
      <xdr:colOff>619125</xdr:colOff>
      <xdr:row>0</xdr:row>
      <xdr:rowOff>114300</xdr:rowOff>
    </xdr:from>
    <xdr:to>
      <xdr:col>12</xdr:col>
      <xdr:colOff>132825</xdr:colOff>
      <xdr:row>3</xdr:row>
      <xdr:rowOff>47625</xdr:rowOff>
    </xdr:to>
    <xdr:sp macro="" textlink="">
      <xdr:nvSpPr>
        <xdr:cNvPr id="18" name="Rectangle à coins arrondis 17">
          <a:hlinkClick xmlns:r="http://schemas.openxmlformats.org/officeDocument/2006/relationships" r:id="rId8"/>
        </xdr:cNvPr>
        <xdr:cNvSpPr/>
      </xdr:nvSpPr>
      <xdr:spPr>
        <a:xfrm>
          <a:off x="9744075" y="114300"/>
          <a:ext cx="1152000" cy="390525"/>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200" b="1"/>
            <a:t>Etat</a:t>
          </a:r>
          <a:r>
            <a:rPr lang="fr-FR" sz="1200" b="1" baseline="0"/>
            <a:t> des stocks</a:t>
          </a:r>
          <a:endParaRPr lang="fr-FR" sz="1200" b="1"/>
        </a:p>
      </xdr:txBody>
    </xdr:sp>
    <xdr:clientData/>
  </xdr:twoCellAnchor>
  <xdr:twoCellAnchor>
    <xdr:from>
      <xdr:col>12</xdr:col>
      <xdr:colOff>180973</xdr:colOff>
      <xdr:row>0</xdr:row>
      <xdr:rowOff>114300</xdr:rowOff>
    </xdr:from>
    <xdr:to>
      <xdr:col>13</xdr:col>
      <xdr:colOff>570973</xdr:colOff>
      <xdr:row>3</xdr:row>
      <xdr:rowOff>47625</xdr:rowOff>
    </xdr:to>
    <xdr:sp macro="" textlink="">
      <xdr:nvSpPr>
        <xdr:cNvPr id="19" name="Rectangle à coins arrondis 18">
          <a:hlinkClick xmlns:r="http://schemas.openxmlformats.org/officeDocument/2006/relationships" r:id="rId9"/>
        </xdr:cNvPr>
        <xdr:cNvSpPr/>
      </xdr:nvSpPr>
      <xdr:spPr>
        <a:xfrm>
          <a:off x="10944223" y="114300"/>
          <a:ext cx="1152000" cy="390525"/>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1200" b="1"/>
            <a:t>Analyses</a:t>
          </a:r>
        </a:p>
      </xdr:txBody>
    </xdr:sp>
    <xdr:clientData/>
  </xdr:twoCellAnchor>
  <xdr:twoCellAnchor editAs="oneCell">
    <xdr:from>
      <xdr:col>13</xdr:col>
      <xdr:colOff>714376</xdr:colOff>
      <xdr:row>1</xdr:row>
      <xdr:rowOff>66676</xdr:rowOff>
    </xdr:from>
    <xdr:to>
      <xdr:col>14</xdr:col>
      <xdr:colOff>722073</xdr:colOff>
      <xdr:row>5</xdr:row>
      <xdr:rowOff>238125</xdr:rowOff>
    </xdr:to>
    <xdr:pic macro="[0]!Feuil7.Bouton3_QuandClic">
      <xdr:nvPicPr>
        <xdr:cNvPr id="5121" name="Picture 1" descr="C:\Users\roxane\AppData\Local\Microsoft\Windows\INetCache\IE\RN9Y5WS7\zoho-invoice-detail-thumbnail[1].png"/>
        <xdr:cNvPicPr>
          <a:picLocks noChangeAspect="1" noChangeArrowheads="1"/>
        </xdr:cNvPicPr>
      </xdr:nvPicPr>
      <xdr:blipFill>
        <a:blip xmlns:r="http://schemas.openxmlformats.org/officeDocument/2006/relationships" r:embed="rId10" cstate="print"/>
        <a:srcRect/>
        <a:stretch>
          <a:fillRect/>
        </a:stretch>
      </xdr:blipFill>
      <xdr:spPr bwMode="auto">
        <a:xfrm>
          <a:off x="12239626" y="219076"/>
          <a:ext cx="769697" cy="781049"/>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xdr:from>
      <xdr:col>9</xdr:col>
      <xdr:colOff>161924</xdr:colOff>
      <xdr:row>0</xdr:row>
      <xdr:rowOff>123825</xdr:rowOff>
    </xdr:from>
    <xdr:to>
      <xdr:col>10</xdr:col>
      <xdr:colOff>551924</xdr:colOff>
      <xdr:row>3</xdr:row>
      <xdr:rowOff>57150</xdr:rowOff>
    </xdr:to>
    <xdr:sp macro="" textlink="">
      <xdr:nvSpPr>
        <xdr:cNvPr id="20" name="Rectangle à coins arrondis 19">
          <a:hlinkClick xmlns:r="http://schemas.openxmlformats.org/officeDocument/2006/relationships" r:id="rId11"/>
        </xdr:cNvPr>
        <xdr:cNvSpPr/>
      </xdr:nvSpPr>
      <xdr:spPr>
        <a:xfrm>
          <a:off x="8524874" y="123825"/>
          <a:ext cx="1152000" cy="390525"/>
        </a:xfrm>
        <a:prstGeom prst="roundRect">
          <a:avLst/>
        </a:prstGeom>
      </xdr:spPr>
      <xdr:style>
        <a:lnRef idx="1">
          <a:schemeClr val="accent4"/>
        </a:lnRef>
        <a:fillRef idx="2">
          <a:schemeClr val="accent4"/>
        </a:fillRef>
        <a:effectRef idx="1">
          <a:schemeClr val="accent4"/>
        </a:effectRef>
        <a:fontRef idx="minor">
          <a:schemeClr val="dk1"/>
        </a:fontRef>
      </xdr:style>
      <xdr:txBody>
        <a:bodyPr rtlCol="0" anchor="ctr"/>
        <a:lstStyle/>
        <a:p>
          <a:pPr algn="ctr"/>
          <a:r>
            <a:rPr lang="fr-FR" sz="1200" b="1">
              <a:solidFill>
                <a:sysClr val="windowText" lastClr="000000"/>
              </a:solidFill>
            </a:rPr>
            <a:t>E</a:t>
          </a:r>
          <a:r>
            <a:rPr lang="fr-FR" sz="1200" b="1" baseline="0">
              <a:solidFill>
                <a:sysClr val="windowText" lastClr="000000"/>
              </a:solidFill>
            </a:rPr>
            <a:t>ntrées</a:t>
          </a:r>
          <a:endParaRPr lang="fr-FR" sz="1200" b="1">
            <a:solidFill>
              <a:sysClr val="windowText" lastClr="00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114299</xdr:colOff>
      <xdr:row>1</xdr:row>
      <xdr:rowOff>0</xdr:rowOff>
    </xdr:from>
    <xdr:to>
      <xdr:col>1</xdr:col>
      <xdr:colOff>132824</xdr:colOff>
      <xdr:row>3</xdr:row>
      <xdr:rowOff>85725</xdr:rowOff>
    </xdr:to>
    <xdr:sp macro="" textlink="">
      <xdr:nvSpPr>
        <xdr:cNvPr id="11" name="Rectangle à coins arrondis 10">
          <a:hlinkClick xmlns:r="http://schemas.openxmlformats.org/officeDocument/2006/relationships" r:id="rId1"/>
        </xdr:cNvPr>
        <xdr:cNvSpPr/>
      </xdr:nvSpPr>
      <xdr:spPr>
        <a:xfrm>
          <a:off x="114299" y="152400"/>
          <a:ext cx="1152000" cy="390525"/>
        </a:xfrm>
        <a:prstGeom prst="roundRect">
          <a:avLst/>
        </a:prstGeom>
      </xdr:spPr>
      <xdr:style>
        <a:lnRef idx="2">
          <a:schemeClr val="accent2"/>
        </a:lnRef>
        <a:fillRef idx="1">
          <a:schemeClr val="lt1"/>
        </a:fillRef>
        <a:effectRef idx="0">
          <a:schemeClr val="accent2"/>
        </a:effectRef>
        <a:fontRef idx="minor">
          <a:schemeClr val="dk1"/>
        </a:fontRef>
      </xdr:style>
      <xdr:txBody>
        <a:bodyPr rtlCol="0" anchor="ctr"/>
        <a:lstStyle/>
        <a:p>
          <a:pPr algn="ctr"/>
          <a:r>
            <a:rPr lang="fr-FR" sz="1050" b="1"/>
            <a:t>Sommaire</a:t>
          </a:r>
        </a:p>
      </xdr:txBody>
    </xdr:sp>
    <xdr:clientData/>
  </xdr:twoCellAnchor>
  <xdr:twoCellAnchor>
    <xdr:from>
      <xdr:col>1</xdr:col>
      <xdr:colOff>200025</xdr:colOff>
      <xdr:row>1</xdr:row>
      <xdr:rowOff>0</xdr:rowOff>
    </xdr:from>
    <xdr:to>
      <xdr:col>2</xdr:col>
      <xdr:colOff>199500</xdr:colOff>
      <xdr:row>3</xdr:row>
      <xdr:rowOff>85725</xdr:rowOff>
    </xdr:to>
    <xdr:sp macro="" textlink="">
      <xdr:nvSpPr>
        <xdr:cNvPr id="12" name="Rectangle à coins arrondis 11">
          <a:hlinkClick xmlns:r="http://schemas.openxmlformats.org/officeDocument/2006/relationships" r:id="rId2"/>
        </xdr:cNvPr>
        <xdr:cNvSpPr/>
      </xdr:nvSpPr>
      <xdr:spPr>
        <a:xfrm>
          <a:off x="1333500" y="152400"/>
          <a:ext cx="1152000" cy="390525"/>
        </a:xfrm>
        <a:prstGeom prst="roundRect">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Bdd</a:t>
          </a:r>
          <a:r>
            <a:rPr lang="fr-FR" sz="1200" b="1" baseline="0"/>
            <a:t> Cli/Pros</a:t>
          </a:r>
          <a:endParaRPr lang="fr-FR" sz="1200" b="1"/>
        </a:p>
      </xdr:txBody>
    </xdr:sp>
    <xdr:clientData/>
  </xdr:twoCellAnchor>
  <xdr:twoCellAnchor>
    <xdr:from>
      <xdr:col>2</xdr:col>
      <xdr:colOff>266699</xdr:colOff>
      <xdr:row>1</xdr:row>
      <xdr:rowOff>0</xdr:rowOff>
    </xdr:from>
    <xdr:to>
      <xdr:col>3</xdr:col>
      <xdr:colOff>466199</xdr:colOff>
      <xdr:row>3</xdr:row>
      <xdr:rowOff>85725</xdr:rowOff>
    </xdr:to>
    <xdr:sp macro="" textlink="">
      <xdr:nvSpPr>
        <xdr:cNvPr id="13" name="Rectangle à coins arrondis 12">
          <a:hlinkClick xmlns:r="http://schemas.openxmlformats.org/officeDocument/2006/relationships" r:id="rId3"/>
        </xdr:cNvPr>
        <xdr:cNvSpPr/>
      </xdr:nvSpPr>
      <xdr:spPr>
        <a:xfrm>
          <a:off x="2552699" y="152400"/>
          <a:ext cx="1152000" cy="390525"/>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000" b="1"/>
            <a:t>Evenements</a:t>
          </a:r>
          <a:r>
            <a:rPr lang="fr-FR" sz="1000" b="1" baseline="0"/>
            <a:t> </a:t>
          </a:r>
          <a:endParaRPr lang="fr-FR" sz="1000" b="1"/>
        </a:p>
      </xdr:txBody>
    </xdr:sp>
    <xdr:clientData/>
  </xdr:twoCellAnchor>
  <xdr:twoCellAnchor>
    <xdr:from>
      <xdr:col>3</xdr:col>
      <xdr:colOff>514351</xdr:colOff>
      <xdr:row>0</xdr:row>
      <xdr:rowOff>142875</xdr:rowOff>
    </xdr:from>
    <xdr:to>
      <xdr:col>4</xdr:col>
      <xdr:colOff>904351</xdr:colOff>
      <xdr:row>3</xdr:row>
      <xdr:rowOff>76200</xdr:rowOff>
    </xdr:to>
    <xdr:sp macro="" textlink="">
      <xdr:nvSpPr>
        <xdr:cNvPr id="14" name="Rectangle à coins arrondis 13">
          <a:hlinkClick xmlns:r="http://schemas.openxmlformats.org/officeDocument/2006/relationships" r:id="rId4"/>
        </xdr:cNvPr>
        <xdr:cNvSpPr/>
      </xdr:nvSpPr>
      <xdr:spPr>
        <a:xfrm>
          <a:off x="3752851" y="142875"/>
          <a:ext cx="1152000" cy="390525"/>
        </a:xfrm>
        <a:prstGeom prst="roundRect">
          <a:avLst/>
        </a:prstGeom>
        <a:solidFill>
          <a:srgbClr val="ED9BD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Agenda</a:t>
          </a:r>
        </a:p>
      </xdr:txBody>
    </xdr:sp>
    <xdr:clientData/>
  </xdr:twoCellAnchor>
  <xdr:twoCellAnchor>
    <xdr:from>
      <xdr:col>4</xdr:col>
      <xdr:colOff>971550</xdr:colOff>
      <xdr:row>1</xdr:row>
      <xdr:rowOff>0</xdr:rowOff>
    </xdr:from>
    <xdr:to>
      <xdr:col>5</xdr:col>
      <xdr:colOff>980550</xdr:colOff>
      <xdr:row>3</xdr:row>
      <xdr:rowOff>85725</xdr:rowOff>
    </xdr:to>
    <xdr:sp macro="" textlink="">
      <xdr:nvSpPr>
        <xdr:cNvPr id="15" name="Rectangle à coins arrondis 14">
          <a:hlinkClick xmlns:r="http://schemas.openxmlformats.org/officeDocument/2006/relationships" r:id="rId5"/>
        </xdr:cNvPr>
        <xdr:cNvSpPr/>
      </xdr:nvSpPr>
      <xdr:spPr>
        <a:xfrm>
          <a:off x="4972050" y="152400"/>
          <a:ext cx="1152000" cy="390525"/>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200" b="1"/>
            <a:t>Visuel</a:t>
          </a:r>
          <a:r>
            <a:rPr lang="fr-FR" sz="1200" b="1" baseline="0"/>
            <a:t> clients</a:t>
          </a:r>
          <a:endParaRPr lang="fr-FR" sz="1200" b="1"/>
        </a:p>
      </xdr:txBody>
    </xdr:sp>
    <xdr:clientData/>
  </xdr:twoCellAnchor>
  <xdr:twoCellAnchor>
    <xdr:from>
      <xdr:col>5</xdr:col>
      <xdr:colOff>1038225</xdr:colOff>
      <xdr:row>1</xdr:row>
      <xdr:rowOff>0</xdr:rowOff>
    </xdr:from>
    <xdr:to>
      <xdr:col>6</xdr:col>
      <xdr:colOff>675750</xdr:colOff>
      <xdr:row>3</xdr:row>
      <xdr:rowOff>85725</xdr:rowOff>
    </xdr:to>
    <xdr:sp macro="" textlink="">
      <xdr:nvSpPr>
        <xdr:cNvPr id="16" name="Rectangle à coins arrondis 15">
          <a:hlinkClick xmlns:r="http://schemas.openxmlformats.org/officeDocument/2006/relationships" r:id="rId6"/>
        </xdr:cNvPr>
        <xdr:cNvSpPr/>
      </xdr:nvSpPr>
      <xdr:spPr>
        <a:xfrm>
          <a:off x="6181725" y="152400"/>
          <a:ext cx="1152000" cy="390525"/>
        </a:xfrm>
        <a:prstGeom prst="roundRect">
          <a:avLst/>
        </a:prstGeom>
      </xdr:spPr>
      <xdr:style>
        <a:lnRef idx="1">
          <a:schemeClr val="accent6"/>
        </a:lnRef>
        <a:fillRef idx="2">
          <a:schemeClr val="accent6"/>
        </a:fillRef>
        <a:effectRef idx="1">
          <a:schemeClr val="accent6"/>
        </a:effectRef>
        <a:fontRef idx="minor">
          <a:schemeClr val="dk1"/>
        </a:fontRef>
      </xdr:style>
      <xdr:txBody>
        <a:bodyPr rtlCol="0" anchor="ctr"/>
        <a:lstStyle/>
        <a:p>
          <a:pPr algn="ctr"/>
          <a:r>
            <a:rPr lang="fr-FR" sz="1200" b="1"/>
            <a:t>Ventes</a:t>
          </a:r>
        </a:p>
      </xdr:txBody>
    </xdr:sp>
    <xdr:clientData/>
  </xdr:twoCellAnchor>
  <xdr:twoCellAnchor>
    <xdr:from>
      <xdr:col>6</xdr:col>
      <xdr:colOff>742949</xdr:colOff>
      <xdr:row>1</xdr:row>
      <xdr:rowOff>9525</xdr:rowOff>
    </xdr:from>
    <xdr:to>
      <xdr:col>7</xdr:col>
      <xdr:colOff>704324</xdr:colOff>
      <xdr:row>3</xdr:row>
      <xdr:rowOff>95250</xdr:rowOff>
    </xdr:to>
    <xdr:sp macro="" textlink="">
      <xdr:nvSpPr>
        <xdr:cNvPr id="17" name="Rectangle à coins arrondis 16">
          <a:hlinkClick xmlns:r="http://schemas.openxmlformats.org/officeDocument/2006/relationships" r:id="rId7"/>
        </xdr:cNvPr>
        <xdr:cNvSpPr/>
      </xdr:nvSpPr>
      <xdr:spPr>
        <a:xfrm>
          <a:off x="7400924" y="161925"/>
          <a:ext cx="1152000" cy="390525"/>
        </a:xfrm>
        <a:prstGeom prst="roundRect">
          <a:avLst/>
        </a:prstGeom>
        <a:solidFill>
          <a:srgbClr val="7030A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baseline="0">
              <a:solidFill>
                <a:schemeClr val="bg1"/>
              </a:solidFill>
            </a:rPr>
            <a:t>Sorties diverses</a:t>
          </a:r>
          <a:endParaRPr lang="fr-FR" sz="1200" b="1">
            <a:solidFill>
              <a:schemeClr val="bg1"/>
            </a:solidFill>
          </a:endParaRPr>
        </a:p>
      </xdr:txBody>
    </xdr:sp>
    <xdr:clientData/>
  </xdr:twoCellAnchor>
  <xdr:twoCellAnchor>
    <xdr:from>
      <xdr:col>9</xdr:col>
      <xdr:colOff>447675</xdr:colOff>
      <xdr:row>0</xdr:row>
      <xdr:rowOff>133350</xdr:rowOff>
    </xdr:from>
    <xdr:to>
      <xdr:col>11</xdr:col>
      <xdr:colOff>18525</xdr:colOff>
      <xdr:row>3</xdr:row>
      <xdr:rowOff>66675</xdr:rowOff>
    </xdr:to>
    <xdr:sp macro="" textlink="">
      <xdr:nvSpPr>
        <xdr:cNvPr id="18" name="Rectangle à coins arrondis 17">
          <a:hlinkClick xmlns:r="http://schemas.openxmlformats.org/officeDocument/2006/relationships" r:id="rId8"/>
        </xdr:cNvPr>
        <xdr:cNvSpPr/>
      </xdr:nvSpPr>
      <xdr:spPr>
        <a:xfrm>
          <a:off x="9820275" y="133350"/>
          <a:ext cx="1152000" cy="390525"/>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200" b="1"/>
            <a:t>Etat</a:t>
          </a:r>
          <a:r>
            <a:rPr lang="fr-FR" sz="1200" b="1" baseline="0"/>
            <a:t> des stocks</a:t>
          </a:r>
          <a:endParaRPr lang="fr-FR" sz="1200" b="1"/>
        </a:p>
      </xdr:txBody>
    </xdr:sp>
    <xdr:clientData/>
  </xdr:twoCellAnchor>
  <xdr:twoCellAnchor>
    <xdr:from>
      <xdr:col>11</xdr:col>
      <xdr:colOff>76200</xdr:colOff>
      <xdr:row>0</xdr:row>
      <xdr:rowOff>133350</xdr:rowOff>
    </xdr:from>
    <xdr:to>
      <xdr:col>11</xdr:col>
      <xdr:colOff>1228200</xdr:colOff>
      <xdr:row>3</xdr:row>
      <xdr:rowOff>66675</xdr:rowOff>
    </xdr:to>
    <xdr:sp macro="" textlink="">
      <xdr:nvSpPr>
        <xdr:cNvPr id="19" name="Rectangle à coins arrondis 18">
          <a:hlinkClick xmlns:r="http://schemas.openxmlformats.org/officeDocument/2006/relationships" r:id="rId9"/>
        </xdr:cNvPr>
        <xdr:cNvSpPr/>
      </xdr:nvSpPr>
      <xdr:spPr>
        <a:xfrm>
          <a:off x="11029950" y="133350"/>
          <a:ext cx="1152000" cy="390525"/>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1200" b="1"/>
            <a:t>Analyses</a:t>
          </a:r>
        </a:p>
      </xdr:txBody>
    </xdr:sp>
    <xdr:clientData/>
  </xdr:twoCellAnchor>
  <xdr:twoCellAnchor editAs="oneCell">
    <xdr:from>
      <xdr:col>7</xdr:col>
      <xdr:colOff>571500</xdr:colOff>
      <xdr:row>4</xdr:row>
      <xdr:rowOff>142874</xdr:rowOff>
    </xdr:from>
    <xdr:to>
      <xdr:col>9</xdr:col>
      <xdr:colOff>95250</xdr:colOff>
      <xdr:row>8</xdr:row>
      <xdr:rowOff>342900</xdr:rowOff>
    </xdr:to>
    <xdr:pic macro="[0]!Feuil8.Bouton4_QuandClic">
      <xdr:nvPicPr>
        <xdr:cNvPr id="7169" name="Picture 1" descr="C:\Users\roxane\AppData\Local\Microsoft\Windows\INetCache\IE\DW6NNGKI\plus-24834_960_720[1].png"/>
        <xdr:cNvPicPr>
          <a:picLocks noChangeAspect="1" noChangeArrowheads="1"/>
        </xdr:cNvPicPr>
      </xdr:nvPicPr>
      <xdr:blipFill>
        <a:blip xmlns:r="http://schemas.openxmlformats.org/officeDocument/2006/relationships" r:embed="rId10" cstate="print"/>
        <a:srcRect b="53750"/>
        <a:stretch>
          <a:fillRect/>
        </a:stretch>
      </xdr:blipFill>
      <xdr:spPr bwMode="auto">
        <a:xfrm>
          <a:off x="8524875" y="752474"/>
          <a:ext cx="1047750" cy="838201"/>
        </a:xfrm>
        <a:prstGeom prst="rect">
          <a:avLst/>
        </a:prstGeom>
        <a:noFill/>
      </xdr:spPr>
    </xdr:pic>
    <xdr:clientData/>
  </xdr:twoCellAnchor>
  <xdr:twoCellAnchor>
    <xdr:from>
      <xdr:col>8</xdr:col>
      <xdr:colOff>0</xdr:colOff>
      <xdr:row>1</xdr:row>
      <xdr:rowOff>0</xdr:rowOff>
    </xdr:from>
    <xdr:to>
      <xdr:col>9</xdr:col>
      <xdr:colOff>390000</xdr:colOff>
      <xdr:row>3</xdr:row>
      <xdr:rowOff>85725</xdr:rowOff>
    </xdr:to>
    <xdr:sp macro="" textlink="">
      <xdr:nvSpPr>
        <xdr:cNvPr id="20" name="Rectangle à coins arrondis 19">
          <a:hlinkClick xmlns:r="http://schemas.openxmlformats.org/officeDocument/2006/relationships" r:id="rId11"/>
        </xdr:cNvPr>
        <xdr:cNvSpPr/>
      </xdr:nvSpPr>
      <xdr:spPr>
        <a:xfrm>
          <a:off x="8610600" y="152400"/>
          <a:ext cx="1152000" cy="390525"/>
        </a:xfrm>
        <a:prstGeom prst="roundRect">
          <a:avLst/>
        </a:prstGeom>
      </xdr:spPr>
      <xdr:style>
        <a:lnRef idx="1">
          <a:schemeClr val="accent4"/>
        </a:lnRef>
        <a:fillRef idx="2">
          <a:schemeClr val="accent4"/>
        </a:fillRef>
        <a:effectRef idx="1">
          <a:schemeClr val="accent4"/>
        </a:effectRef>
        <a:fontRef idx="minor">
          <a:schemeClr val="dk1"/>
        </a:fontRef>
      </xdr:style>
      <xdr:txBody>
        <a:bodyPr rtlCol="0" anchor="ctr"/>
        <a:lstStyle/>
        <a:p>
          <a:pPr algn="ctr"/>
          <a:r>
            <a:rPr lang="fr-FR" sz="1200" b="1">
              <a:solidFill>
                <a:sysClr val="windowText" lastClr="000000"/>
              </a:solidFill>
            </a:rPr>
            <a:t>E</a:t>
          </a:r>
          <a:r>
            <a:rPr lang="fr-FR" sz="1200" b="1" baseline="0">
              <a:solidFill>
                <a:sysClr val="windowText" lastClr="000000"/>
              </a:solidFill>
            </a:rPr>
            <a:t>ntrées</a:t>
          </a:r>
          <a:endParaRPr lang="fr-FR" sz="1200" b="1">
            <a:solidFill>
              <a:sysClr val="windowText" lastClr="00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66674</xdr:colOff>
      <xdr:row>0</xdr:row>
      <xdr:rowOff>114300</xdr:rowOff>
    </xdr:from>
    <xdr:to>
      <xdr:col>1</xdr:col>
      <xdr:colOff>294749</xdr:colOff>
      <xdr:row>3</xdr:row>
      <xdr:rowOff>47625</xdr:rowOff>
    </xdr:to>
    <xdr:sp macro="" textlink="">
      <xdr:nvSpPr>
        <xdr:cNvPr id="2" name="Rectangle à coins arrondis 1">
          <a:hlinkClick xmlns:r="http://schemas.openxmlformats.org/officeDocument/2006/relationships" r:id="rId1"/>
        </xdr:cNvPr>
        <xdr:cNvSpPr/>
      </xdr:nvSpPr>
      <xdr:spPr>
        <a:xfrm>
          <a:off x="66674" y="114300"/>
          <a:ext cx="1152000" cy="390525"/>
        </a:xfrm>
        <a:prstGeom prst="roundRect">
          <a:avLst/>
        </a:prstGeom>
      </xdr:spPr>
      <xdr:style>
        <a:lnRef idx="2">
          <a:schemeClr val="accent2"/>
        </a:lnRef>
        <a:fillRef idx="1">
          <a:schemeClr val="lt1"/>
        </a:fillRef>
        <a:effectRef idx="0">
          <a:schemeClr val="accent2"/>
        </a:effectRef>
        <a:fontRef idx="minor">
          <a:schemeClr val="dk1"/>
        </a:fontRef>
      </xdr:style>
      <xdr:txBody>
        <a:bodyPr rtlCol="0" anchor="ctr"/>
        <a:lstStyle/>
        <a:p>
          <a:pPr algn="ctr"/>
          <a:r>
            <a:rPr lang="fr-FR" sz="1050" b="1"/>
            <a:t>Sommaire</a:t>
          </a:r>
        </a:p>
      </xdr:txBody>
    </xdr:sp>
    <xdr:clientData/>
  </xdr:twoCellAnchor>
  <xdr:twoCellAnchor>
    <xdr:from>
      <xdr:col>1</xdr:col>
      <xdr:colOff>361949</xdr:colOff>
      <xdr:row>0</xdr:row>
      <xdr:rowOff>114300</xdr:rowOff>
    </xdr:from>
    <xdr:to>
      <xdr:col>2</xdr:col>
      <xdr:colOff>447149</xdr:colOff>
      <xdr:row>3</xdr:row>
      <xdr:rowOff>47625</xdr:rowOff>
    </xdr:to>
    <xdr:sp macro="" textlink="">
      <xdr:nvSpPr>
        <xdr:cNvPr id="3" name="Rectangle à coins arrondis 2">
          <a:hlinkClick xmlns:r="http://schemas.openxmlformats.org/officeDocument/2006/relationships" r:id="rId2"/>
        </xdr:cNvPr>
        <xdr:cNvSpPr/>
      </xdr:nvSpPr>
      <xdr:spPr>
        <a:xfrm>
          <a:off x="1285874" y="114300"/>
          <a:ext cx="1152000" cy="390525"/>
        </a:xfrm>
        <a:prstGeom prst="roundRect">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Bdd</a:t>
          </a:r>
          <a:r>
            <a:rPr lang="fr-FR" sz="1200" b="1" baseline="0"/>
            <a:t> Cli/Pros</a:t>
          </a:r>
          <a:endParaRPr lang="fr-FR" sz="1200" b="1"/>
        </a:p>
      </xdr:txBody>
    </xdr:sp>
    <xdr:clientData/>
  </xdr:twoCellAnchor>
  <xdr:twoCellAnchor>
    <xdr:from>
      <xdr:col>2</xdr:col>
      <xdr:colOff>514348</xdr:colOff>
      <xdr:row>0</xdr:row>
      <xdr:rowOff>123825</xdr:rowOff>
    </xdr:from>
    <xdr:to>
      <xdr:col>4</xdr:col>
      <xdr:colOff>18523</xdr:colOff>
      <xdr:row>3</xdr:row>
      <xdr:rowOff>57150</xdr:rowOff>
    </xdr:to>
    <xdr:sp macro="" textlink="">
      <xdr:nvSpPr>
        <xdr:cNvPr id="4" name="Rectangle à coins arrondis 3">
          <a:hlinkClick xmlns:r="http://schemas.openxmlformats.org/officeDocument/2006/relationships" r:id="rId3"/>
        </xdr:cNvPr>
        <xdr:cNvSpPr/>
      </xdr:nvSpPr>
      <xdr:spPr>
        <a:xfrm>
          <a:off x="2505073" y="123825"/>
          <a:ext cx="1152000" cy="390525"/>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000" b="1"/>
            <a:t>Evenements</a:t>
          </a:r>
          <a:r>
            <a:rPr lang="fr-FR" sz="1000" b="1" baseline="0"/>
            <a:t> </a:t>
          </a:r>
          <a:endParaRPr lang="fr-FR" sz="1000" b="1"/>
        </a:p>
      </xdr:txBody>
    </xdr:sp>
    <xdr:clientData/>
  </xdr:twoCellAnchor>
  <xdr:twoCellAnchor>
    <xdr:from>
      <xdr:col>4</xdr:col>
      <xdr:colOff>76200</xdr:colOff>
      <xdr:row>0</xdr:row>
      <xdr:rowOff>123825</xdr:rowOff>
    </xdr:from>
    <xdr:to>
      <xdr:col>5</xdr:col>
      <xdr:colOff>85200</xdr:colOff>
      <xdr:row>3</xdr:row>
      <xdr:rowOff>57150</xdr:rowOff>
    </xdr:to>
    <xdr:sp macro="" textlink="">
      <xdr:nvSpPr>
        <xdr:cNvPr id="5" name="Rectangle à coins arrondis 4">
          <a:hlinkClick xmlns:r="http://schemas.openxmlformats.org/officeDocument/2006/relationships" r:id="rId4"/>
        </xdr:cNvPr>
        <xdr:cNvSpPr/>
      </xdr:nvSpPr>
      <xdr:spPr>
        <a:xfrm>
          <a:off x="3714750" y="123825"/>
          <a:ext cx="1152000" cy="390525"/>
        </a:xfrm>
        <a:prstGeom prst="roundRect">
          <a:avLst/>
        </a:prstGeom>
        <a:solidFill>
          <a:srgbClr val="ED9BD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Agenda</a:t>
          </a:r>
        </a:p>
      </xdr:txBody>
    </xdr:sp>
    <xdr:clientData/>
  </xdr:twoCellAnchor>
  <xdr:twoCellAnchor>
    <xdr:from>
      <xdr:col>5</xdr:col>
      <xdr:colOff>133350</xdr:colOff>
      <xdr:row>0</xdr:row>
      <xdr:rowOff>104775</xdr:rowOff>
    </xdr:from>
    <xdr:to>
      <xdr:col>6</xdr:col>
      <xdr:colOff>523350</xdr:colOff>
      <xdr:row>3</xdr:row>
      <xdr:rowOff>38100</xdr:rowOff>
    </xdr:to>
    <xdr:sp macro="" textlink="">
      <xdr:nvSpPr>
        <xdr:cNvPr id="6" name="Rectangle à coins arrondis 5">
          <a:hlinkClick xmlns:r="http://schemas.openxmlformats.org/officeDocument/2006/relationships" r:id="rId5"/>
        </xdr:cNvPr>
        <xdr:cNvSpPr/>
      </xdr:nvSpPr>
      <xdr:spPr>
        <a:xfrm>
          <a:off x="4914900" y="104775"/>
          <a:ext cx="1152000" cy="390525"/>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200" b="1"/>
            <a:t>Visuel</a:t>
          </a:r>
          <a:r>
            <a:rPr lang="fr-FR" sz="1200" b="1" baseline="0"/>
            <a:t> clients</a:t>
          </a:r>
          <a:endParaRPr lang="fr-FR" sz="1200" b="1"/>
        </a:p>
      </xdr:txBody>
    </xdr:sp>
    <xdr:clientData/>
  </xdr:twoCellAnchor>
  <xdr:twoCellAnchor>
    <xdr:from>
      <xdr:col>6</xdr:col>
      <xdr:colOff>590548</xdr:colOff>
      <xdr:row>0</xdr:row>
      <xdr:rowOff>114300</xdr:rowOff>
    </xdr:from>
    <xdr:to>
      <xdr:col>8</xdr:col>
      <xdr:colOff>218548</xdr:colOff>
      <xdr:row>3</xdr:row>
      <xdr:rowOff>47625</xdr:rowOff>
    </xdr:to>
    <xdr:sp macro="" textlink="">
      <xdr:nvSpPr>
        <xdr:cNvPr id="7" name="Rectangle à coins arrondis 6">
          <a:hlinkClick xmlns:r="http://schemas.openxmlformats.org/officeDocument/2006/relationships" r:id="rId6"/>
        </xdr:cNvPr>
        <xdr:cNvSpPr/>
      </xdr:nvSpPr>
      <xdr:spPr>
        <a:xfrm>
          <a:off x="6134098" y="114300"/>
          <a:ext cx="1152000" cy="390525"/>
        </a:xfrm>
        <a:prstGeom prst="roundRect">
          <a:avLst/>
        </a:prstGeom>
      </xdr:spPr>
      <xdr:style>
        <a:lnRef idx="1">
          <a:schemeClr val="accent6"/>
        </a:lnRef>
        <a:fillRef idx="2">
          <a:schemeClr val="accent6"/>
        </a:fillRef>
        <a:effectRef idx="1">
          <a:schemeClr val="accent6"/>
        </a:effectRef>
        <a:fontRef idx="minor">
          <a:schemeClr val="dk1"/>
        </a:fontRef>
      </xdr:style>
      <xdr:txBody>
        <a:bodyPr rtlCol="0" anchor="ctr"/>
        <a:lstStyle/>
        <a:p>
          <a:pPr algn="ctr"/>
          <a:r>
            <a:rPr lang="fr-FR" sz="1200" b="1"/>
            <a:t>Ventes</a:t>
          </a:r>
        </a:p>
      </xdr:txBody>
    </xdr:sp>
    <xdr:clientData/>
  </xdr:twoCellAnchor>
  <xdr:twoCellAnchor>
    <xdr:from>
      <xdr:col>8</xdr:col>
      <xdr:colOff>266698</xdr:colOff>
      <xdr:row>0</xdr:row>
      <xdr:rowOff>123825</xdr:rowOff>
    </xdr:from>
    <xdr:to>
      <xdr:col>9</xdr:col>
      <xdr:colOff>656698</xdr:colOff>
      <xdr:row>3</xdr:row>
      <xdr:rowOff>57150</xdr:rowOff>
    </xdr:to>
    <xdr:sp macro="" textlink="">
      <xdr:nvSpPr>
        <xdr:cNvPr id="8" name="Rectangle à coins arrondis 7">
          <a:hlinkClick xmlns:r="http://schemas.openxmlformats.org/officeDocument/2006/relationships" r:id="rId7"/>
        </xdr:cNvPr>
        <xdr:cNvSpPr/>
      </xdr:nvSpPr>
      <xdr:spPr>
        <a:xfrm>
          <a:off x="7334248" y="123825"/>
          <a:ext cx="1152000" cy="390525"/>
        </a:xfrm>
        <a:prstGeom prst="roundRect">
          <a:avLst/>
        </a:prstGeom>
        <a:solidFill>
          <a:srgbClr val="7030A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baseline="0">
              <a:solidFill>
                <a:schemeClr val="bg1"/>
              </a:solidFill>
            </a:rPr>
            <a:t>Sorties diverses</a:t>
          </a:r>
          <a:endParaRPr lang="fr-FR" sz="1200" b="1">
            <a:solidFill>
              <a:schemeClr val="bg1"/>
            </a:solidFill>
          </a:endParaRPr>
        </a:p>
      </xdr:txBody>
    </xdr:sp>
    <xdr:clientData/>
  </xdr:twoCellAnchor>
  <xdr:twoCellAnchor>
    <xdr:from>
      <xdr:col>11</xdr:col>
      <xdr:colOff>314325</xdr:colOff>
      <xdr:row>0</xdr:row>
      <xdr:rowOff>95250</xdr:rowOff>
    </xdr:from>
    <xdr:to>
      <xdr:col>12</xdr:col>
      <xdr:colOff>132825</xdr:colOff>
      <xdr:row>3</xdr:row>
      <xdr:rowOff>28575</xdr:rowOff>
    </xdr:to>
    <xdr:sp macro="" textlink="">
      <xdr:nvSpPr>
        <xdr:cNvPr id="9" name="Rectangle à coins arrondis 8">
          <a:hlinkClick xmlns:r="http://schemas.openxmlformats.org/officeDocument/2006/relationships" r:id="rId8"/>
        </xdr:cNvPr>
        <xdr:cNvSpPr/>
      </xdr:nvSpPr>
      <xdr:spPr>
        <a:xfrm>
          <a:off x="9725025" y="95250"/>
          <a:ext cx="1152000" cy="390525"/>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200" b="1"/>
            <a:t>Etat</a:t>
          </a:r>
          <a:r>
            <a:rPr lang="fr-FR" sz="1200" b="1" baseline="0"/>
            <a:t> des stocks</a:t>
          </a:r>
          <a:endParaRPr lang="fr-FR" sz="1200" b="1"/>
        </a:p>
      </xdr:txBody>
    </xdr:sp>
    <xdr:clientData/>
  </xdr:twoCellAnchor>
  <xdr:twoCellAnchor>
    <xdr:from>
      <xdr:col>12</xdr:col>
      <xdr:colOff>190500</xdr:colOff>
      <xdr:row>0</xdr:row>
      <xdr:rowOff>95250</xdr:rowOff>
    </xdr:from>
    <xdr:to>
      <xdr:col>13</xdr:col>
      <xdr:colOff>580500</xdr:colOff>
      <xdr:row>3</xdr:row>
      <xdr:rowOff>28575</xdr:rowOff>
    </xdr:to>
    <xdr:sp macro="" textlink="">
      <xdr:nvSpPr>
        <xdr:cNvPr id="10" name="Rectangle à coins arrondis 9">
          <a:hlinkClick xmlns:r="http://schemas.openxmlformats.org/officeDocument/2006/relationships" r:id="rId9"/>
        </xdr:cNvPr>
        <xdr:cNvSpPr/>
      </xdr:nvSpPr>
      <xdr:spPr>
        <a:xfrm>
          <a:off x="10934700" y="95250"/>
          <a:ext cx="1152000" cy="390525"/>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1200" b="1"/>
            <a:t>Analyses</a:t>
          </a:r>
        </a:p>
      </xdr:txBody>
    </xdr:sp>
    <xdr:clientData/>
  </xdr:twoCellAnchor>
  <xdr:twoCellAnchor editAs="oneCell">
    <xdr:from>
      <xdr:col>5</xdr:col>
      <xdr:colOff>533400</xdr:colOff>
      <xdr:row>5</xdr:row>
      <xdr:rowOff>57150</xdr:rowOff>
    </xdr:from>
    <xdr:to>
      <xdr:col>7</xdr:col>
      <xdr:colOff>57150</xdr:colOff>
      <xdr:row>8</xdr:row>
      <xdr:rowOff>397669</xdr:rowOff>
    </xdr:to>
    <xdr:pic macro="[0]!Feuil13.Bouton5_QuandClic">
      <xdr:nvPicPr>
        <xdr:cNvPr id="11" name="Picture 1" descr="C:\Users\roxane\AppData\Local\Microsoft\Windows\INetCache\IE\DW6NNGKI\plus-24834_960_720[1].png"/>
        <xdr:cNvPicPr>
          <a:picLocks noChangeAspect="1" noChangeArrowheads="1"/>
        </xdr:cNvPicPr>
      </xdr:nvPicPr>
      <xdr:blipFill>
        <a:blip xmlns:r="http://schemas.openxmlformats.org/officeDocument/2006/relationships" r:embed="rId10" cstate="print"/>
        <a:srcRect b="53750"/>
        <a:stretch>
          <a:fillRect/>
        </a:stretch>
      </xdr:blipFill>
      <xdr:spPr bwMode="auto">
        <a:xfrm>
          <a:off x="5314950" y="819150"/>
          <a:ext cx="1047750" cy="969169"/>
        </a:xfrm>
        <a:prstGeom prst="rect">
          <a:avLst/>
        </a:prstGeom>
        <a:noFill/>
      </xdr:spPr>
    </xdr:pic>
    <xdr:clientData/>
  </xdr:twoCellAnchor>
  <xdr:twoCellAnchor>
    <xdr:from>
      <xdr:col>9</xdr:col>
      <xdr:colOff>695323</xdr:colOff>
      <xdr:row>0</xdr:row>
      <xdr:rowOff>104775</xdr:rowOff>
    </xdr:from>
    <xdr:to>
      <xdr:col>11</xdr:col>
      <xdr:colOff>266173</xdr:colOff>
      <xdr:row>3</xdr:row>
      <xdr:rowOff>38100</xdr:rowOff>
    </xdr:to>
    <xdr:sp macro="" textlink="">
      <xdr:nvSpPr>
        <xdr:cNvPr id="13" name="Rectangle à coins arrondis 12">
          <a:hlinkClick xmlns:r="http://schemas.openxmlformats.org/officeDocument/2006/relationships" r:id="rId11"/>
        </xdr:cNvPr>
        <xdr:cNvSpPr/>
      </xdr:nvSpPr>
      <xdr:spPr>
        <a:xfrm>
          <a:off x="8524873" y="104775"/>
          <a:ext cx="1152000" cy="390525"/>
        </a:xfrm>
        <a:prstGeom prst="roundRect">
          <a:avLst/>
        </a:prstGeom>
      </xdr:spPr>
      <xdr:style>
        <a:lnRef idx="1">
          <a:schemeClr val="accent4"/>
        </a:lnRef>
        <a:fillRef idx="2">
          <a:schemeClr val="accent4"/>
        </a:fillRef>
        <a:effectRef idx="1">
          <a:schemeClr val="accent4"/>
        </a:effectRef>
        <a:fontRef idx="minor">
          <a:schemeClr val="dk1"/>
        </a:fontRef>
      </xdr:style>
      <xdr:txBody>
        <a:bodyPr rtlCol="0" anchor="ctr"/>
        <a:lstStyle/>
        <a:p>
          <a:pPr algn="ctr"/>
          <a:r>
            <a:rPr lang="fr-FR" sz="1200" b="1">
              <a:solidFill>
                <a:sysClr val="windowText" lastClr="000000"/>
              </a:solidFill>
            </a:rPr>
            <a:t>E</a:t>
          </a:r>
          <a:r>
            <a:rPr lang="fr-FR" sz="1200" b="1" baseline="0">
              <a:solidFill>
                <a:sysClr val="windowText" lastClr="000000"/>
              </a:solidFill>
            </a:rPr>
            <a:t>ntrées</a:t>
          </a:r>
          <a:endParaRPr lang="fr-FR" sz="1200" b="1">
            <a:solidFill>
              <a:sysClr val="windowText" lastClr="00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123825</xdr:colOff>
      <xdr:row>0</xdr:row>
      <xdr:rowOff>142875</xdr:rowOff>
    </xdr:from>
    <xdr:to>
      <xdr:col>1</xdr:col>
      <xdr:colOff>142350</xdr:colOff>
      <xdr:row>3</xdr:row>
      <xdr:rowOff>34050</xdr:rowOff>
    </xdr:to>
    <xdr:sp macro="" textlink="">
      <xdr:nvSpPr>
        <xdr:cNvPr id="11" name="Rectangle à coins arrondis 10">
          <a:hlinkClick xmlns:r="http://schemas.openxmlformats.org/officeDocument/2006/relationships" r:id="rId1"/>
        </xdr:cNvPr>
        <xdr:cNvSpPr/>
      </xdr:nvSpPr>
      <xdr:spPr>
        <a:xfrm>
          <a:off x="123825" y="142875"/>
          <a:ext cx="1152000" cy="396000"/>
        </a:xfrm>
        <a:prstGeom prst="roundRect">
          <a:avLst/>
        </a:prstGeom>
      </xdr:spPr>
      <xdr:style>
        <a:lnRef idx="2">
          <a:schemeClr val="accent2"/>
        </a:lnRef>
        <a:fillRef idx="1">
          <a:schemeClr val="lt1"/>
        </a:fillRef>
        <a:effectRef idx="0">
          <a:schemeClr val="accent2"/>
        </a:effectRef>
        <a:fontRef idx="minor">
          <a:schemeClr val="dk1"/>
        </a:fontRef>
      </xdr:style>
      <xdr:txBody>
        <a:bodyPr rtlCol="0" anchor="ctr"/>
        <a:lstStyle/>
        <a:p>
          <a:pPr algn="ctr"/>
          <a:r>
            <a:rPr lang="fr-FR" sz="1050" b="1"/>
            <a:t>Sommaire</a:t>
          </a:r>
        </a:p>
      </xdr:txBody>
    </xdr:sp>
    <xdr:clientData/>
  </xdr:twoCellAnchor>
  <xdr:twoCellAnchor>
    <xdr:from>
      <xdr:col>1</xdr:col>
      <xdr:colOff>200025</xdr:colOff>
      <xdr:row>0</xdr:row>
      <xdr:rowOff>142875</xdr:rowOff>
    </xdr:from>
    <xdr:to>
      <xdr:col>2</xdr:col>
      <xdr:colOff>163500</xdr:colOff>
      <xdr:row>3</xdr:row>
      <xdr:rowOff>34050</xdr:rowOff>
    </xdr:to>
    <xdr:sp macro="" textlink="">
      <xdr:nvSpPr>
        <xdr:cNvPr id="12" name="Rectangle à coins arrondis 11">
          <a:hlinkClick xmlns:r="http://schemas.openxmlformats.org/officeDocument/2006/relationships" r:id="rId2"/>
        </xdr:cNvPr>
        <xdr:cNvSpPr/>
      </xdr:nvSpPr>
      <xdr:spPr>
        <a:xfrm>
          <a:off x="1333500" y="142875"/>
          <a:ext cx="1116000" cy="396000"/>
        </a:xfrm>
        <a:prstGeom prst="roundRect">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Bdd</a:t>
          </a:r>
          <a:r>
            <a:rPr lang="fr-FR" sz="1200" b="1" baseline="0"/>
            <a:t> Cli/Pros</a:t>
          </a:r>
          <a:endParaRPr lang="fr-FR" sz="1200" b="1"/>
        </a:p>
      </xdr:txBody>
    </xdr:sp>
    <xdr:clientData/>
  </xdr:twoCellAnchor>
  <xdr:twoCellAnchor>
    <xdr:from>
      <xdr:col>2</xdr:col>
      <xdr:colOff>219074</xdr:colOff>
      <xdr:row>1</xdr:row>
      <xdr:rowOff>0</xdr:rowOff>
    </xdr:from>
    <xdr:to>
      <xdr:col>3</xdr:col>
      <xdr:colOff>437624</xdr:colOff>
      <xdr:row>3</xdr:row>
      <xdr:rowOff>43575</xdr:rowOff>
    </xdr:to>
    <xdr:sp macro="" textlink="">
      <xdr:nvSpPr>
        <xdr:cNvPr id="13" name="Rectangle à coins arrondis 12">
          <a:hlinkClick xmlns:r="http://schemas.openxmlformats.org/officeDocument/2006/relationships" r:id="rId3"/>
        </xdr:cNvPr>
        <xdr:cNvSpPr/>
      </xdr:nvSpPr>
      <xdr:spPr>
        <a:xfrm>
          <a:off x="2505074" y="152400"/>
          <a:ext cx="1152000" cy="396000"/>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000" b="1"/>
            <a:t>Evenements</a:t>
          </a:r>
          <a:r>
            <a:rPr lang="fr-FR" sz="1000" b="1" baseline="0"/>
            <a:t> </a:t>
          </a:r>
          <a:endParaRPr lang="fr-FR" sz="1000" b="1"/>
        </a:p>
      </xdr:txBody>
    </xdr:sp>
    <xdr:clientData/>
  </xdr:twoCellAnchor>
  <xdr:twoCellAnchor>
    <xdr:from>
      <xdr:col>3</xdr:col>
      <xdr:colOff>495300</xdr:colOff>
      <xdr:row>0</xdr:row>
      <xdr:rowOff>142875</xdr:rowOff>
    </xdr:from>
    <xdr:to>
      <xdr:col>5</xdr:col>
      <xdr:colOff>47100</xdr:colOff>
      <xdr:row>3</xdr:row>
      <xdr:rowOff>34050</xdr:rowOff>
    </xdr:to>
    <xdr:sp macro="" textlink="">
      <xdr:nvSpPr>
        <xdr:cNvPr id="14" name="Rectangle à coins arrondis 13">
          <a:hlinkClick xmlns:r="http://schemas.openxmlformats.org/officeDocument/2006/relationships" r:id="rId4"/>
        </xdr:cNvPr>
        <xdr:cNvSpPr/>
      </xdr:nvSpPr>
      <xdr:spPr>
        <a:xfrm>
          <a:off x="3714750" y="142875"/>
          <a:ext cx="1152000" cy="396000"/>
        </a:xfrm>
        <a:prstGeom prst="roundRect">
          <a:avLst/>
        </a:prstGeom>
        <a:solidFill>
          <a:srgbClr val="ED9BD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Agenda</a:t>
          </a:r>
        </a:p>
      </xdr:txBody>
    </xdr:sp>
    <xdr:clientData/>
  </xdr:twoCellAnchor>
  <xdr:twoCellAnchor>
    <xdr:from>
      <xdr:col>5</xdr:col>
      <xdr:colOff>123824</xdr:colOff>
      <xdr:row>0</xdr:row>
      <xdr:rowOff>133350</xdr:rowOff>
    </xdr:from>
    <xdr:to>
      <xdr:col>6</xdr:col>
      <xdr:colOff>294749</xdr:colOff>
      <xdr:row>3</xdr:row>
      <xdr:rowOff>24525</xdr:rowOff>
    </xdr:to>
    <xdr:sp macro="" textlink="">
      <xdr:nvSpPr>
        <xdr:cNvPr id="15" name="Rectangle à coins arrondis 14">
          <a:hlinkClick xmlns:r="http://schemas.openxmlformats.org/officeDocument/2006/relationships" r:id="rId5"/>
        </xdr:cNvPr>
        <xdr:cNvSpPr/>
      </xdr:nvSpPr>
      <xdr:spPr>
        <a:xfrm>
          <a:off x="4943474" y="133350"/>
          <a:ext cx="1152000" cy="396000"/>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200" b="1"/>
            <a:t>Visuel</a:t>
          </a:r>
          <a:r>
            <a:rPr lang="fr-FR" sz="1200" b="1" baseline="0"/>
            <a:t> clients</a:t>
          </a:r>
          <a:endParaRPr lang="fr-FR" sz="1200" b="1"/>
        </a:p>
      </xdr:txBody>
    </xdr:sp>
    <xdr:clientData/>
  </xdr:twoCellAnchor>
  <xdr:twoCellAnchor>
    <xdr:from>
      <xdr:col>6</xdr:col>
      <xdr:colOff>342900</xdr:colOff>
      <xdr:row>0</xdr:row>
      <xdr:rowOff>133350</xdr:rowOff>
    </xdr:from>
    <xdr:to>
      <xdr:col>7</xdr:col>
      <xdr:colOff>656700</xdr:colOff>
      <xdr:row>3</xdr:row>
      <xdr:rowOff>24525</xdr:rowOff>
    </xdr:to>
    <xdr:sp macro="" textlink="">
      <xdr:nvSpPr>
        <xdr:cNvPr id="16" name="Rectangle à coins arrondis 15">
          <a:hlinkClick xmlns:r="http://schemas.openxmlformats.org/officeDocument/2006/relationships" r:id="rId6"/>
        </xdr:cNvPr>
        <xdr:cNvSpPr/>
      </xdr:nvSpPr>
      <xdr:spPr>
        <a:xfrm>
          <a:off x="6143625" y="133350"/>
          <a:ext cx="1152000" cy="396000"/>
        </a:xfrm>
        <a:prstGeom prst="roundRect">
          <a:avLst/>
        </a:prstGeom>
      </xdr:spPr>
      <xdr:style>
        <a:lnRef idx="1">
          <a:schemeClr val="accent6"/>
        </a:lnRef>
        <a:fillRef idx="2">
          <a:schemeClr val="accent6"/>
        </a:fillRef>
        <a:effectRef idx="1">
          <a:schemeClr val="accent6"/>
        </a:effectRef>
        <a:fontRef idx="minor">
          <a:schemeClr val="dk1"/>
        </a:fontRef>
      </xdr:style>
      <xdr:txBody>
        <a:bodyPr rtlCol="0" anchor="ctr"/>
        <a:lstStyle/>
        <a:p>
          <a:pPr algn="ctr"/>
          <a:r>
            <a:rPr lang="fr-FR" sz="1200" b="1"/>
            <a:t>Ventes</a:t>
          </a:r>
        </a:p>
      </xdr:txBody>
    </xdr:sp>
    <xdr:clientData/>
  </xdr:twoCellAnchor>
  <xdr:twoCellAnchor>
    <xdr:from>
      <xdr:col>7</xdr:col>
      <xdr:colOff>704850</xdr:colOff>
      <xdr:row>0</xdr:row>
      <xdr:rowOff>123825</xdr:rowOff>
    </xdr:from>
    <xdr:to>
      <xdr:col>9</xdr:col>
      <xdr:colOff>180450</xdr:colOff>
      <xdr:row>3</xdr:row>
      <xdr:rowOff>15000</xdr:rowOff>
    </xdr:to>
    <xdr:sp macro="" textlink="">
      <xdr:nvSpPr>
        <xdr:cNvPr id="17" name="Rectangle à coins arrondis 16">
          <a:hlinkClick xmlns:r="http://schemas.openxmlformats.org/officeDocument/2006/relationships" r:id="rId7"/>
        </xdr:cNvPr>
        <xdr:cNvSpPr/>
      </xdr:nvSpPr>
      <xdr:spPr>
        <a:xfrm>
          <a:off x="7343775" y="123825"/>
          <a:ext cx="1152000" cy="396000"/>
        </a:xfrm>
        <a:prstGeom prst="roundRect">
          <a:avLst/>
        </a:prstGeom>
        <a:solidFill>
          <a:srgbClr val="7030A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baseline="0">
              <a:solidFill>
                <a:schemeClr val="bg1"/>
              </a:solidFill>
            </a:rPr>
            <a:t>Sorties diverses</a:t>
          </a:r>
          <a:endParaRPr lang="fr-FR" sz="1200" b="1">
            <a:solidFill>
              <a:schemeClr val="bg1"/>
            </a:solidFill>
          </a:endParaRPr>
        </a:p>
      </xdr:txBody>
    </xdr:sp>
    <xdr:clientData/>
  </xdr:twoCellAnchor>
  <xdr:twoCellAnchor>
    <xdr:from>
      <xdr:col>10</xdr:col>
      <xdr:colOff>504825</xdr:colOff>
      <xdr:row>0</xdr:row>
      <xdr:rowOff>123825</xdr:rowOff>
    </xdr:from>
    <xdr:to>
      <xdr:col>12</xdr:col>
      <xdr:colOff>132825</xdr:colOff>
      <xdr:row>3</xdr:row>
      <xdr:rowOff>15000</xdr:rowOff>
    </xdr:to>
    <xdr:sp macro="" textlink="">
      <xdr:nvSpPr>
        <xdr:cNvPr id="18" name="Rectangle à coins arrondis 17">
          <a:hlinkClick xmlns:r="http://schemas.openxmlformats.org/officeDocument/2006/relationships" r:id="rId8"/>
        </xdr:cNvPr>
        <xdr:cNvSpPr/>
      </xdr:nvSpPr>
      <xdr:spPr>
        <a:xfrm>
          <a:off x="9734550" y="123825"/>
          <a:ext cx="1152000" cy="396000"/>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200" b="1"/>
            <a:t>Etat</a:t>
          </a:r>
          <a:r>
            <a:rPr lang="fr-FR" sz="1200" b="1" baseline="0"/>
            <a:t> des stocks</a:t>
          </a:r>
          <a:endParaRPr lang="fr-FR" sz="1200" b="1"/>
        </a:p>
      </xdr:txBody>
    </xdr:sp>
    <xdr:clientData/>
  </xdr:twoCellAnchor>
  <xdr:twoCellAnchor>
    <xdr:from>
      <xdr:col>12</xdr:col>
      <xdr:colOff>190500</xdr:colOff>
      <xdr:row>0</xdr:row>
      <xdr:rowOff>123825</xdr:rowOff>
    </xdr:from>
    <xdr:to>
      <xdr:col>13</xdr:col>
      <xdr:colOff>580500</xdr:colOff>
      <xdr:row>3</xdr:row>
      <xdr:rowOff>15000</xdr:rowOff>
    </xdr:to>
    <xdr:sp macro="" textlink="">
      <xdr:nvSpPr>
        <xdr:cNvPr id="19" name="Rectangle à coins arrondis 18">
          <a:hlinkClick xmlns:r="http://schemas.openxmlformats.org/officeDocument/2006/relationships" r:id="rId9"/>
        </xdr:cNvPr>
        <xdr:cNvSpPr/>
      </xdr:nvSpPr>
      <xdr:spPr>
        <a:xfrm>
          <a:off x="10944225" y="123825"/>
          <a:ext cx="1152000" cy="396000"/>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1200" b="1"/>
            <a:t>Analyses</a:t>
          </a:r>
        </a:p>
      </xdr:txBody>
    </xdr:sp>
    <xdr:clientData/>
  </xdr:twoCellAnchor>
  <xdr:twoCellAnchor>
    <xdr:from>
      <xdr:col>9</xdr:col>
      <xdr:colOff>209550</xdr:colOff>
      <xdr:row>0</xdr:row>
      <xdr:rowOff>123825</xdr:rowOff>
    </xdr:from>
    <xdr:to>
      <xdr:col>10</xdr:col>
      <xdr:colOff>447150</xdr:colOff>
      <xdr:row>3</xdr:row>
      <xdr:rowOff>15000</xdr:rowOff>
    </xdr:to>
    <xdr:sp macro="" textlink="">
      <xdr:nvSpPr>
        <xdr:cNvPr id="20" name="Rectangle à coins arrondis 19">
          <a:hlinkClick xmlns:r="http://schemas.openxmlformats.org/officeDocument/2006/relationships" r:id="rId10"/>
        </xdr:cNvPr>
        <xdr:cNvSpPr/>
      </xdr:nvSpPr>
      <xdr:spPr>
        <a:xfrm>
          <a:off x="8524875" y="123825"/>
          <a:ext cx="1152000" cy="396000"/>
        </a:xfrm>
        <a:prstGeom prst="roundRect">
          <a:avLst/>
        </a:prstGeom>
      </xdr:spPr>
      <xdr:style>
        <a:lnRef idx="1">
          <a:schemeClr val="accent4"/>
        </a:lnRef>
        <a:fillRef idx="2">
          <a:schemeClr val="accent4"/>
        </a:fillRef>
        <a:effectRef idx="1">
          <a:schemeClr val="accent4"/>
        </a:effectRef>
        <a:fontRef idx="minor">
          <a:schemeClr val="dk1"/>
        </a:fontRef>
      </xdr:style>
      <xdr:txBody>
        <a:bodyPr rtlCol="0" anchor="ctr"/>
        <a:lstStyle/>
        <a:p>
          <a:pPr algn="ctr"/>
          <a:r>
            <a:rPr lang="fr-FR" sz="1200" b="1">
              <a:solidFill>
                <a:schemeClr val="dk1"/>
              </a:solidFill>
              <a:latin typeface="+mn-lt"/>
              <a:ea typeface="+mn-ea"/>
              <a:cs typeface="+mn-cs"/>
            </a:rPr>
            <a:t>Entrées</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190500</xdr:colOff>
      <xdr:row>0</xdr:row>
      <xdr:rowOff>142875</xdr:rowOff>
    </xdr:from>
    <xdr:to>
      <xdr:col>1</xdr:col>
      <xdr:colOff>580500</xdr:colOff>
      <xdr:row>3</xdr:row>
      <xdr:rowOff>76200</xdr:rowOff>
    </xdr:to>
    <xdr:sp macro="" textlink="">
      <xdr:nvSpPr>
        <xdr:cNvPr id="11" name="Rectangle à coins arrondis 10">
          <a:hlinkClick xmlns:r="http://schemas.openxmlformats.org/officeDocument/2006/relationships" r:id="rId1"/>
        </xdr:cNvPr>
        <xdr:cNvSpPr/>
      </xdr:nvSpPr>
      <xdr:spPr>
        <a:xfrm>
          <a:off x="190500" y="142875"/>
          <a:ext cx="1152000" cy="390525"/>
        </a:xfrm>
        <a:prstGeom prst="roundRect">
          <a:avLst/>
        </a:prstGeom>
      </xdr:spPr>
      <xdr:style>
        <a:lnRef idx="2">
          <a:schemeClr val="accent2"/>
        </a:lnRef>
        <a:fillRef idx="1">
          <a:schemeClr val="lt1"/>
        </a:fillRef>
        <a:effectRef idx="0">
          <a:schemeClr val="accent2"/>
        </a:effectRef>
        <a:fontRef idx="minor">
          <a:schemeClr val="dk1"/>
        </a:fontRef>
      </xdr:style>
      <xdr:txBody>
        <a:bodyPr rtlCol="0" anchor="ctr"/>
        <a:lstStyle/>
        <a:p>
          <a:pPr algn="ctr"/>
          <a:r>
            <a:rPr lang="fr-FR" sz="1050" b="1"/>
            <a:t>Sommaire</a:t>
          </a:r>
        </a:p>
      </xdr:txBody>
    </xdr:sp>
    <xdr:clientData/>
  </xdr:twoCellAnchor>
  <xdr:twoCellAnchor>
    <xdr:from>
      <xdr:col>1</xdr:col>
      <xdr:colOff>628650</xdr:colOff>
      <xdr:row>0</xdr:row>
      <xdr:rowOff>123825</xdr:rowOff>
    </xdr:from>
    <xdr:to>
      <xdr:col>3</xdr:col>
      <xdr:colOff>256650</xdr:colOff>
      <xdr:row>3</xdr:row>
      <xdr:rowOff>57150</xdr:rowOff>
    </xdr:to>
    <xdr:sp macro="" textlink="">
      <xdr:nvSpPr>
        <xdr:cNvPr id="12" name="Rectangle à coins arrondis 11">
          <a:hlinkClick xmlns:r="http://schemas.openxmlformats.org/officeDocument/2006/relationships" r:id="rId2"/>
        </xdr:cNvPr>
        <xdr:cNvSpPr/>
      </xdr:nvSpPr>
      <xdr:spPr>
        <a:xfrm>
          <a:off x="1390650" y="123825"/>
          <a:ext cx="1152000" cy="390525"/>
        </a:xfrm>
        <a:prstGeom prst="roundRect">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Bdd</a:t>
          </a:r>
          <a:r>
            <a:rPr lang="fr-FR" sz="1200" b="1" baseline="0"/>
            <a:t> Cli/Pros</a:t>
          </a:r>
          <a:endParaRPr lang="fr-FR" sz="1200" b="1"/>
        </a:p>
      </xdr:txBody>
    </xdr:sp>
    <xdr:clientData/>
  </xdr:twoCellAnchor>
  <xdr:twoCellAnchor>
    <xdr:from>
      <xdr:col>3</xdr:col>
      <xdr:colOff>304798</xdr:colOff>
      <xdr:row>0</xdr:row>
      <xdr:rowOff>114300</xdr:rowOff>
    </xdr:from>
    <xdr:to>
      <xdr:col>4</xdr:col>
      <xdr:colOff>332848</xdr:colOff>
      <xdr:row>3</xdr:row>
      <xdr:rowOff>47625</xdr:rowOff>
    </xdr:to>
    <xdr:sp macro="" textlink="">
      <xdr:nvSpPr>
        <xdr:cNvPr id="13" name="Rectangle à coins arrondis 12">
          <a:hlinkClick xmlns:r="http://schemas.openxmlformats.org/officeDocument/2006/relationships" r:id="rId3"/>
        </xdr:cNvPr>
        <xdr:cNvSpPr/>
      </xdr:nvSpPr>
      <xdr:spPr>
        <a:xfrm>
          <a:off x="2590798" y="114300"/>
          <a:ext cx="1152000" cy="390525"/>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000" b="1"/>
            <a:t>Evenements</a:t>
          </a:r>
          <a:r>
            <a:rPr lang="fr-FR" sz="1000" b="1" baseline="0"/>
            <a:t> </a:t>
          </a:r>
          <a:endParaRPr lang="fr-FR" sz="1000" b="1"/>
        </a:p>
      </xdr:txBody>
    </xdr:sp>
    <xdr:clientData/>
  </xdr:twoCellAnchor>
  <xdr:twoCellAnchor>
    <xdr:from>
      <xdr:col>4</xdr:col>
      <xdr:colOff>371475</xdr:colOff>
      <xdr:row>0</xdr:row>
      <xdr:rowOff>104775</xdr:rowOff>
    </xdr:from>
    <xdr:to>
      <xdr:col>5</xdr:col>
      <xdr:colOff>609075</xdr:colOff>
      <xdr:row>3</xdr:row>
      <xdr:rowOff>38100</xdr:rowOff>
    </xdr:to>
    <xdr:sp macro="" textlink="">
      <xdr:nvSpPr>
        <xdr:cNvPr id="14" name="Rectangle à coins arrondis 13">
          <a:hlinkClick xmlns:r="http://schemas.openxmlformats.org/officeDocument/2006/relationships" r:id="rId4"/>
        </xdr:cNvPr>
        <xdr:cNvSpPr/>
      </xdr:nvSpPr>
      <xdr:spPr>
        <a:xfrm>
          <a:off x="3781425" y="104775"/>
          <a:ext cx="1152000" cy="390525"/>
        </a:xfrm>
        <a:prstGeom prst="roundRect">
          <a:avLst/>
        </a:prstGeom>
        <a:solidFill>
          <a:srgbClr val="ED9BD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Agenda</a:t>
          </a:r>
        </a:p>
      </xdr:txBody>
    </xdr:sp>
    <xdr:clientData/>
  </xdr:twoCellAnchor>
  <xdr:twoCellAnchor>
    <xdr:from>
      <xdr:col>5</xdr:col>
      <xdr:colOff>657225</xdr:colOff>
      <xdr:row>0</xdr:row>
      <xdr:rowOff>114300</xdr:rowOff>
    </xdr:from>
    <xdr:to>
      <xdr:col>7</xdr:col>
      <xdr:colOff>285225</xdr:colOff>
      <xdr:row>3</xdr:row>
      <xdr:rowOff>47625</xdr:rowOff>
    </xdr:to>
    <xdr:sp macro="" textlink="">
      <xdr:nvSpPr>
        <xdr:cNvPr id="15" name="Rectangle à coins arrondis 14">
          <a:hlinkClick xmlns:r="http://schemas.openxmlformats.org/officeDocument/2006/relationships" r:id="rId5"/>
        </xdr:cNvPr>
        <xdr:cNvSpPr/>
      </xdr:nvSpPr>
      <xdr:spPr>
        <a:xfrm>
          <a:off x="4981575" y="114300"/>
          <a:ext cx="1152000" cy="390525"/>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200" b="1"/>
            <a:t>Visuel</a:t>
          </a:r>
          <a:r>
            <a:rPr lang="fr-FR" sz="1200" b="1" baseline="0"/>
            <a:t> clients</a:t>
          </a:r>
          <a:endParaRPr lang="fr-FR" sz="1200" b="1"/>
        </a:p>
      </xdr:txBody>
    </xdr:sp>
    <xdr:clientData/>
  </xdr:twoCellAnchor>
  <xdr:twoCellAnchor>
    <xdr:from>
      <xdr:col>7</xdr:col>
      <xdr:colOff>323850</xdr:colOff>
      <xdr:row>0</xdr:row>
      <xdr:rowOff>123825</xdr:rowOff>
    </xdr:from>
    <xdr:to>
      <xdr:col>8</xdr:col>
      <xdr:colOff>713850</xdr:colOff>
      <xdr:row>3</xdr:row>
      <xdr:rowOff>57150</xdr:rowOff>
    </xdr:to>
    <xdr:sp macro="" textlink="">
      <xdr:nvSpPr>
        <xdr:cNvPr id="16" name="Rectangle à coins arrondis 15">
          <a:hlinkClick xmlns:r="http://schemas.openxmlformats.org/officeDocument/2006/relationships" r:id="rId6"/>
        </xdr:cNvPr>
        <xdr:cNvSpPr/>
      </xdr:nvSpPr>
      <xdr:spPr>
        <a:xfrm>
          <a:off x="6172200" y="123825"/>
          <a:ext cx="1152000" cy="390525"/>
        </a:xfrm>
        <a:prstGeom prst="roundRect">
          <a:avLst/>
        </a:prstGeom>
      </xdr:spPr>
      <xdr:style>
        <a:lnRef idx="1">
          <a:schemeClr val="accent6"/>
        </a:lnRef>
        <a:fillRef idx="2">
          <a:schemeClr val="accent6"/>
        </a:fillRef>
        <a:effectRef idx="1">
          <a:schemeClr val="accent6"/>
        </a:effectRef>
        <a:fontRef idx="minor">
          <a:schemeClr val="dk1"/>
        </a:fontRef>
      </xdr:style>
      <xdr:txBody>
        <a:bodyPr rtlCol="0" anchor="ctr"/>
        <a:lstStyle/>
        <a:p>
          <a:pPr algn="ctr"/>
          <a:r>
            <a:rPr lang="fr-FR" sz="1200" b="1"/>
            <a:t>Ventes</a:t>
          </a:r>
        </a:p>
      </xdr:txBody>
    </xdr:sp>
    <xdr:clientData/>
  </xdr:twoCellAnchor>
  <xdr:twoCellAnchor>
    <xdr:from>
      <xdr:col>8</xdr:col>
      <xdr:colOff>752475</xdr:colOff>
      <xdr:row>0</xdr:row>
      <xdr:rowOff>133350</xdr:rowOff>
    </xdr:from>
    <xdr:to>
      <xdr:col>10</xdr:col>
      <xdr:colOff>380475</xdr:colOff>
      <xdr:row>3</xdr:row>
      <xdr:rowOff>66675</xdr:rowOff>
    </xdr:to>
    <xdr:sp macro="" textlink="">
      <xdr:nvSpPr>
        <xdr:cNvPr id="17" name="Rectangle à coins arrondis 16">
          <a:hlinkClick xmlns:r="http://schemas.openxmlformats.org/officeDocument/2006/relationships" r:id="rId7"/>
        </xdr:cNvPr>
        <xdr:cNvSpPr/>
      </xdr:nvSpPr>
      <xdr:spPr>
        <a:xfrm>
          <a:off x="7362825" y="133350"/>
          <a:ext cx="1152000" cy="390525"/>
        </a:xfrm>
        <a:prstGeom prst="roundRect">
          <a:avLst/>
        </a:prstGeom>
        <a:solidFill>
          <a:srgbClr val="7030A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baseline="0">
              <a:solidFill>
                <a:schemeClr val="bg1"/>
              </a:solidFill>
            </a:rPr>
            <a:t>Sorties diverses</a:t>
          </a:r>
          <a:endParaRPr lang="fr-FR" sz="1200" b="1">
            <a:solidFill>
              <a:schemeClr val="bg1"/>
            </a:solidFill>
          </a:endParaRPr>
        </a:p>
      </xdr:txBody>
    </xdr:sp>
    <xdr:clientData/>
  </xdr:twoCellAnchor>
  <xdr:twoCellAnchor>
    <xdr:from>
      <xdr:col>12</xdr:col>
      <xdr:colOff>85725</xdr:colOff>
      <xdr:row>0</xdr:row>
      <xdr:rowOff>133350</xdr:rowOff>
    </xdr:from>
    <xdr:to>
      <xdr:col>13</xdr:col>
      <xdr:colOff>475725</xdr:colOff>
      <xdr:row>3</xdr:row>
      <xdr:rowOff>66675</xdr:rowOff>
    </xdr:to>
    <xdr:sp macro="" textlink="">
      <xdr:nvSpPr>
        <xdr:cNvPr id="18" name="Rectangle à coins arrondis 17">
          <a:hlinkClick xmlns:r="http://schemas.openxmlformats.org/officeDocument/2006/relationships" r:id="rId8"/>
        </xdr:cNvPr>
        <xdr:cNvSpPr/>
      </xdr:nvSpPr>
      <xdr:spPr>
        <a:xfrm>
          <a:off x="9744075" y="133350"/>
          <a:ext cx="1152000" cy="390525"/>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200" b="1"/>
            <a:t>Etat</a:t>
          </a:r>
          <a:r>
            <a:rPr lang="fr-FR" sz="1200" b="1" baseline="0"/>
            <a:t> des stocks</a:t>
          </a:r>
          <a:endParaRPr lang="fr-FR" sz="1200" b="1"/>
        </a:p>
      </xdr:txBody>
    </xdr:sp>
    <xdr:clientData/>
  </xdr:twoCellAnchor>
  <xdr:twoCellAnchor>
    <xdr:from>
      <xdr:col>13</xdr:col>
      <xdr:colOff>504825</xdr:colOff>
      <xdr:row>0</xdr:row>
      <xdr:rowOff>123825</xdr:rowOff>
    </xdr:from>
    <xdr:to>
      <xdr:col>15</xdr:col>
      <xdr:colOff>132825</xdr:colOff>
      <xdr:row>3</xdr:row>
      <xdr:rowOff>57150</xdr:rowOff>
    </xdr:to>
    <xdr:sp macro="" textlink="">
      <xdr:nvSpPr>
        <xdr:cNvPr id="19" name="Rectangle à coins arrondis 18">
          <a:hlinkClick xmlns:r="http://schemas.openxmlformats.org/officeDocument/2006/relationships" r:id="rId9"/>
        </xdr:cNvPr>
        <xdr:cNvSpPr/>
      </xdr:nvSpPr>
      <xdr:spPr>
        <a:xfrm>
          <a:off x="10925175" y="123825"/>
          <a:ext cx="1152000" cy="390525"/>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1200" b="1"/>
            <a:t>Analyses</a:t>
          </a:r>
        </a:p>
      </xdr:txBody>
    </xdr:sp>
    <xdr:clientData/>
  </xdr:twoCellAnchor>
  <xdr:twoCellAnchor>
    <xdr:from>
      <xdr:col>10</xdr:col>
      <xdr:colOff>428625</xdr:colOff>
      <xdr:row>0</xdr:row>
      <xdr:rowOff>123825</xdr:rowOff>
    </xdr:from>
    <xdr:to>
      <xdr:col>12</xdr:col>
      <xdr:colOff>56625</xdr:colOff>
      <xdr:row>3</xdr:row>
      <xdr:rowOff>57150</xdr:rowOff>
    </xdr:to>
    <xdr:sp macro="" textlink="">
      <xdr:nvSpPr>
        <xdr:cNvPr id="20" name="Rectangle à coins arrondis 19">
          <a:hlinkClick xmlns:r="http://schemas.openxmlformats.org/officeDocument/2006/relationships" r:id="rId10"/>
        </xdr:cNvPr>
        <xdr:cNvSpPr/>
      </xdr:nvSpPr>
      <xdr:spPr>
        <a:xfrm>
          <a:off x="8562975" y="123825"/>
          <a:ext cx="1152000" cy="390525"/>
        </a:xfrm>
        <a:prstGeom prst="roundRect">
          <a:avLst/>
        </a:prstGeom>
      </xdr:spPr>
      <xdr:style>
        <a:lnRef idx="1">
          <a:schemeClr val="accent4"/>
        </a:lnRef>
        <a:fillRef idx="2">
          <a:schemeClr val="accent4"/>
        </a:fillRef>
        <a:effectRef idx="1">
          <a:schemeClr val="accent4"/>
        </a:effectRef>
        <a:fontRef idx="minor">
          <a:schemeClr val="dk1"/>
        </a:fontRef>
      </xdr:style>
      <xdr:txBody>
        <a:bodyPr rtlCol="0" anchor="ctr"/>
        <a:lstStyle/>
        <a:p>
          <a:pPr algn="ctr"/>
          <a:r>
            <a:rPr lang="fr-FR" sz="1200" b="1">
              <a:solidFill>
                <a:sysClr val="windowText" lastClr="000000"/>
              </a:solidFill>
            </a:rPr>
            <a:t>E</a:t>
          </a:r>
          <a:r>
            <a:rPr lang="fr-FR" sz="1200" b="1" baseline="0">
              <a:solidFill>
                <a:sysClr val="windowText" lastClr="000000"/>
              </a:solidFill>
            </a:rPr>
            <a:t>ntrées</a:t>
          </a:r>
          <a:endParaRPr lang="fr-FR" sz="1200" b="1">
            <a:solidFill>
              <a:sysClr val="windowText" lastClr="000000"/>
            </a:solidFill>
          </a:endParaRPr>
        </a:p>
      </xdr:txBody>
    </xdr:sp>
    <xdr:clientData/>
  </xdr:twoCellAnchor>
</xdr:wsDr>
</file>

<file path=xl/tables/table1.xml><?xml version="1.0" encoding="utf-8"?>
<table xmlns="http://schemas.openxmlformats.org/spreadsheetml/2006/main" id="3" name="TabBDD" displayName="TabBDD" ref="A5:J11" totalsRowShown="0" headerRowDxfId="80" dataDxfId="78" headerRowBorderDxfId="79" tableBorderDxfId="77">
  <autoFilter ref="A5:J11"/>
  <tableColumns count="10">
    <tableColumn id="1" name="Nom entreprise" dataDxfId="76"/>
    <tableColumn id="2" name="type client " dataDxfId="75"/>
    <tableColumn id="3" name="Nom du responsable " dataDxfId="74"/>
    <tableColumn id="4" name="Adresse " dataDxfId="73"/>
    <tableColumn id="5" name="Code Postal " dataDxfId="72"/>
    <tableColumn id="6" name="Ville " dataDxfId="71"/>
    <tableColumn id="7" name="Téléphone" dataDxfId="70"/>
    <tableColumn id="8" name="Mail " dataDxfId="69"/>
    <tableColumn id="9" name="Heures d'ouvertures " dataDxfId="68"/>
    <tableColumn id="10" name="Statut" dataDxfId="67"/>
  </tableColumns>
  <tableStyleInfo name="TableStyleLight15" showFirstColumn="0" showLastColumn="0" showRowStripes="1" showColumnStripes="0"/>
</table>
</file>

<file path=xl/tables/table2.xml><?xml version="1.0" encoding="utf-8"?>
<table xmlns="http://schemas.openxmlformats.org/spreadsheetml/2006/main" id="1" name="tblDonnées" displayName="tblDonnées" ref="B7:E34" totalsRowShown="0" headerRowDxfId="66" dataDxfId="64" headerRowBorderDxfId="65" tableBorderDxfId="63" totalsRowBorderDxfId="62">
  <tableColumns count="4">
    <tableColumn id="1" name="DATE et HEURE" dataDxfId="61"/>
    <tableColumn id="3" name="QUI" dataDxfId="60"/>
    <tableColumn id="2" name="Client" dataDxfId="59"/>
    <tableColumn id="4" name="TÂCHE" dataDxfId="58"/>
  </tableColumns>
  <tableStyleInfo name="Daily Schedule" showFirstColumn="1" showLastColumn="0" showRowStripes="1" showColumnStripes="0"/>
  <extLst>
    <ext xmlns:x14="http://schemas.microsoft.com/office/spreadsheetml/2009/9/main" uri="{504A1905-F514-4f6f-8877-14C23A59335A}">
      <x14:table altText="Data Entry Table" altTextSummary="Enter your schedule data here.  Date and Time are in the same column, add who it is for and what the task is in order to get it to show up on the Schedule."/>
    </ext>
  </extLst>
</table>
</file>

<file path=xl/tables/table3.xml><?xml version="1.0" encoding="utf-8"?>
<table xmlns="http://schemas.openxmlformats.org/spreadsheetml/2006/main" id="2" name="tblProgramme" displayName="tblProgramme" ref="B9:I26" totalsRowShown="0" headerRowDxfId="56" dataDxfId="55">
  <tableColumns count="8">
    <tableColumn id="1" name="TIME" dataDxfId="54"/>
    <tableColumn id="2" name="LUNDI" dataDxfId="53">
      <calculatedColumnFormula array="1">IFERROR(INDEX(tblDonnées[],MATCH(C$8+$B10&amp;AfficherNom,tblDonnées[DATE et HEURE]&amp;tblDonnées[QUI],0),3)&amp;" "&amp;INDEX(tblDonnées[],MATCH(C$8+$B10&amp;AfficherNom,tblDonnées[DATE et HEURE]&amp;tblDonnées[QUI],0),4),"")</calculatedColumnFormula>
    </tableColumn>
    <tableColumn id="3" name="MARDI" dataDxfId="52">
      <calculatedColumnFormula array="1">IFERROR(INDEX(tblDonnées[],MATCH(D$8+$B10&amp;AfficherNom,tblDonnées[DATE et HEURE]&amp;tblDonnées[QUI],0),3)&amp;" "&amp;INDEX(tblDonnées[],MATCH(D$8+$B10&amp;AfficherNom,tblDonnées[DATE et HEURE]&amp;tblDonnées[QUI],0),4),"")</calculatedColumnFormula>
    </tableColumn>
    <tableColumn id="4" name="MERCREDI" dataDxfId="51">
      <calculatedColumnFormula array="1">IFERROR(INDEX(tblDonnées[],MATCH(E$8+$B10&amp;AfficherNom,tblDonnées[DATE et HEURE]&amp;tblDonnées[QUI],0),3)&amp;" "&amp;INDEX(tblDonnées[],MATCH(E$8+$B10&amp;AfficherNom,tblDonnées[DATE et HEURE]&amp;tblDonnées[QUI],0),4),"")</calculatedColumnFormula>
    </tableColumn>
    <tableColumn id="5" name="JEUDI" dataDxfId="50">
      <calculatedColumnFormula array="1">IFERROR(INDEX(tblDonnées[],MATCH(F$8+$B10&amp;AfficherNom,tblDonnées[DATE et HEURE]&amp;tblDonnées[QUI],0),3)&amp;" "&amp;INDEX(tblDonnées[],MATCH(F$8+$B10&amp;AfficherNom,tblDonnées[DATE et HEURE]&amp;tblDonnées[QUI],0),4),"")</calculatedColumnFormula>
    </tableColumn>
    <tableColumn id="6" name="VENDREDI" dataDxfId="49">
      <calculatedColumnFormula array="1">IFERROR(INDEX(tblDonnées[],MATCH(G$8+$B10&amp;AfficherNom,tblDonnées[DATE et HEURE]&amp;tblDonnées[QUI],0),3)&amp;" "&amp;INDEX(tblDonnées[],MATCH(G$8+$B10&amp;AfficherNom,tblDonnées[DATE et HEURE]&amp;tblDonnées[QUI],0),4),"")</calculatedColumnFormula>
    </tableColumn>
    <tableColumn id="7" name="SAMEDI" dataDxfId="48">
      <calculatedColumnFormula array="1">IFERROR(INDEX(tblDonnées[],MATCH(H$8+$B10&amp;AfficherNom,tblDonnées[DATE et HEURE]&amp;tblDonnées[QUI],0),3)&amp;" "&amp;INDEX(tblDonnées[],MATCH(H$8+$B10&amp;AfficherNom,tblDonnées[DATE et HEURE]&amp;tblDonnées[QUI],0),4),"")</calculatedColumnFormula>
    </tableColumn>
    <tableColumn id="8" name="DIMANCHE" dataDxfId="47">
      <calculatedColumnFormula array="1">IFERROR(INDEX(tblDonnées[],MATCH(I$8+$B10&amp;AfficherNom,tblDonnées[DATE et HEURE]&amp;tblDonnées[QUI],0),3)&amp;" "&amp;INDEX(tblDonnées[],MATCH(I$8+$B10&amp;AfficherNom,tblDonnées[DATE et HEURE]&amp;tblDonnées[QUI],0),4),"")</calculatedColumnFormula>
    </tableColumn>
  </tableColumns>
  <tableStyleInfo name="Daily Schedule" showFirstColumn="1" showLastColumn="0" showRowStripes="1" showColumnStripes="0"/>
  <extLst>
    <ext xmlns:x14="http://schemas.microsoft.com/office/spreadsheetml/2009/9/main" uri="{504A1905-F514-4f6f-8877-14C23A59335A}">
      <x14:table altText="Daily Schedule Table" altTextSummary="Based on formulas, this table shows a schedule for the person identified at top.  Enter a date and the entire week, starting on Monday, is shown."/>
    </ext>
  </extLst>
</table>
</file>

<file path=xl/tables/table4.xml><?xml version="1.0" encoding="utf-8"?>
<table xmlns="http://schemas.openxmlformats.org/spreadsheetml/2006/main" id="5" name="Tableau5" displayName="Tableau5" ref="A6:L16" totalsRowShown="0" headerRowDxfId="45" headerRowBorderDxfId="44" tableBorderDxfId="43" totalsRowBorderDxfId="42">
  <tableColumns count="12">
    <tableColumn id="1" name="Nom entreprise" dataDxfId="41"/>
    <tableColumn id="2" name="Type client" dataDxfId="40"/>
    <tableColumn id="3" name="N° Facture" dataDxfId="39"/>
    <tableColumn id="12" name="Code Produit" dataDxfId="38"/>
    <tableColumn id="4" name="Nom produit " dataDxfId="37">
      <calculatedColumnFormula>IF(Tableau5[[#This Row],[Code Produit]]&lt;&gt;"",VLOOKUP(Tableau5[[#This Row],[Code Produit]],Etat_Stock[#All],2,FALSE),"")</calculatedColumnFormula>
    </tableColumn>
    <tableColumn id="5" name="Millésimes" dataDxfId="36">
      <calculatedColumnFormula>IF(Tableau5[[#This Row],[Code Produit]]&lt;&gt;"",VLOOKUP(Tableau5[[#This Row],[Code Produit]],Etat_Stock[#All],3,FALSE),"")</calculatedColumnFormula>
    </tableColumn>
    <tableColumn id="6" name="NB Bouteilles" dataDxfId="35"/>
    <tableColumn id="7" name="Prix HT " dataDxfId="34" dataCellStyle="Monétaire"/>
    <tableColumn id="8" name="Total TTC" dataDxfId="33"/>
    <tableColumn id="9" name="Livré le " dataDxfId="32"/>
    <tableColumn id="10" name="Payé Le" dataDxfId="31"/>
    <tableColumn id="11" name="Mode de paiement " dataDxfId="30"/>
  </tableColumns>
  <tableStyleInfo name="Daily Schedule" showFirstColumn="0" showLastColumn="0" showRowStripes="1" showColumnStripes="0"/>
</table>
</file>

<file path=xl/tables/table5.xml><?xml version="1.0" encoding="utf-8"?>
<table xmlns="http://schemas.openxmlformats.org/spreadsheetml/2006/main" id="6" name="Tableau6" displayName="Tableau6" ref="A9:G13" totalsRowShown="0" headerRowDxfId="29" headerRowBorderDxfId="28" tableBorderDxfId="27" totalsRowBorderDxfId="26">
  <autoFilter ref="A9:G13"/>
  <tableColumns count="7">
    <tableColumn id="1" name="Code produit" dataDxfId="25"/>
    <tableColumn id="2" name="Nom produit " dataDxfId="24">
      <calculatedColumnFormula>IF(Tableau6[[#This Row],[Code produit]]&lt;&gt;"",VLOOKUP(Tableau6[[#This Row],[Code produit]],Etat_Stock[#All],2,FALSE),"")</calculatedColumnFormula>
    </tableColumn>
    <tableColumn id="3" name="Millésimes" dataDxfId="23">
      <calculatedColumnFormula>IF(Tableau6[[#This Row],[Code produit]]&lt;&gt;"",VLOOKUP(Tableau6[[#This Row],[Code produit]],Etat_Stock[#All],3,FALSE),"")</calculatedColumnFormula>
    </tableColumn>
    <tableColumn id="4" name="Date " dataDxfId="22"/>
    <tableColumn id="5" name="NB Bouteilles" dataDxfId="21"/>
    <tableColumn id="6" name="Nature de la sortie" dataDxfId="20"/>
    <tableColumn id="7" name="Commentaire " dataDxfId="19"/>
  </tableColumns>
  <tableStyleInfo name="Daily Schedule" showFirstColumn="0" showLastColumn="0" showRowStripes="1" showColumnStripes="0"/>
</table>
</file>

<file path=xl/tables/table6.xml><?xml version="1.0" encoding="utf-8"?>
<table xmlns="http://schemas.openxmlformats.org/spreadsheetml/2006/main" id="7" name="Tableau7" displayName="Tableau7" ref="A9:E12" totalsRowShown="0" headerRowBorderDxfId="18" tableBorderDxfId="17" totalsRowBorderDxfId="16">
  <autoFilter ref="A9:E12"/>
  <tableColumns count="5">
    <tableColumn id="1" name="Code produit" dataDxfId="15"/>
    <tableColumn id="2" name="Nom produit " dataDxfId="14">
      <calculatedColumnFormula>IF(Tableau7[[#This Row],[Code produit]]&lt;&gt;"",VLOOKUP(Tableau7[[#This Row],[Code produit]],Etat_Stock[#All],2,FALSE),"")</calculatedColumnFormula>
    </tableColumn>
    <tableColumn id="3" name="Millésimes" dataDxfId="13">
      <calculatedColumnFormula>IF(Tableau7[[#This Row],[Code produit]]&lt;&gt;"",VLOOKUP(Tableau7[[#This Row],[Code produit]],Etat_Stock[#All],3,FALSE),"")</calculatedColumnFormula>
    </tableColumn>
    <tableColumn id="4" name="Date " dataDxfId="12"/>
    <tableColumn id="5" name="NB Bouteilles" dataDxfId="11"/>
  </tableColumns>
  <tableStyleInfo name="Daily Schedule" showFirstColumn="0" showLastColumn="0" showRowStripes="1" showColumnStripes="0"/>
</table>
</file>

<file path=xl/tables/table7.xml><?xml version="1.0" encoding="utf-8"?>
<table xmlns="http://schemas.openxmlformats.org/spreadsheetml/2006/main" id="4" name="Etat_Stock" displayName="Etat_Stock" ref="A6:H32" totalsRowShown="0" headerRowDxfId="10" dataDxfId="9" tableBorderDxfId="8">
  <autoFilter ref="A6:H32"/>
  <tableColumns count="8">
    <tableColumn id="1" name="Code produit" dataDxfId="7"/>
    <tableColumn id="2" name="Nom produit " dataDxfId="6"/>
    <tableColumn id="3" name="Millésimes" dataDxfId="5"/>
    <tableColumn id="4" name="Stock initial" dataDxfId="4"/>
    <tableColumn id="5" name="Total ventes" dataDxfId="0">
      <calculatedColumnFormula>SUMIF(Etat_Stock[[#This Row],[Code produit]],Tableau5[Code Produit],Tableau5[NB Bouteilles])</calculatedColumnFormula>
    </tableColumn>
    <tableColumn id="6" name="Total sorties diverses" dataDxfId="3">
      <calculatedColumnFormula>SUMIF([Code produit],Tableau6[Code produit],Tableau6[NB Bouteilles])</calculatedColumnFormula>
    </tableColumn>
    <tableColumn id="7" name="Total entrées" dataDxfId="2">
      <calculatedColumnFormula>SUMIF(Tableau7[Code produit],[Code produit],Tableau7[NB Bouteilles])</calculatedColumnFormula>
    </tableColumn>
    <tableColumn id="8" name="Stock Actuel " dataDxfId="1">
      <calculatedColumnFormula>Etat_Stock[[#This Row],[Stock initial]]-Etat_Stock[[#This Row],[Total ventes]]-Etat_Stock[[#This Row],[Total sorties diverses]]+Etat_Stock[[#This Row],[Total entrées]]</calculatedColumnFormula>
    </tableColumn>
  </tableColumns>
  <tableStyleInfo name="Daily Schedule" showFirstColumn="0" showLastColumn="0" showRowStripes="1" showColumnStripes="0"/>
</table>
</file>

<file path=xl/theme/theme1.xml><?xml version="1.0" encoding="utf-8"?>
<a:theme xmlns:a="http://schemas.openxmlformats.org/drawingml/2006/main" name="Office Theme">
  <a:themeElements>
    <a:clrScheme name="Daily Schedule">
      <a:dk1>
        <a:srgbClr val="000000"/>
      </a:dk1>
      <a:lt1>
        <a:srgbClr val="FFFFFF"/>
      </a:lt1>
      <a:dk2>
        <a:srgbClr val="383429"/>
      </a:dk2>
      <a:lt2>
        <a:srgbClr val="EDEDEC"/>
      </a:lt2>
      <a:accent1>
        <a:srgbClr val="F05133"/>
      </a:accent1>
      <a:accent2>
        <a:srgbClr val="199DDC"/>
      </a:accent2>
      <a:accent3>
        <a:srgbClr val="F7931E"/>
      </a:accent3>
      <a:accent4>
        <a:srgbClr val="3CACA1"/>
      </a:accent4>
      <a:accent5>
        <a:srgbClr val="DEB408"/>
      </a:accent5>
      <a:accent6>
        <a:srgbClr val="78A22F"/>
      </a:accent6>
      <a:hlink>
        <a:srgbClr val="009DDC"/>
      </a:hlink>
      <a:folHlink>
        <a:srgbClr val="866AA7"/>
      </a:folHlink>
    </a:clrScheme>
    <a:fontScheme name="Daily Schedule">
      <a:majorFont>
        <a:latin typeface="Franklin Gothic Medium"/>
        <a:ea typeface=""/>
        <a:cs typeface=""/>
      </a:majorFont>
      <a:minorFont>
        <a:latin typeface="Cambr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rtlCol="0" anchor="ctr"/>
      <a:lstStyle>
        <a:defPPr algn="ctr">
          <a:defRPr sz="1050" b="1"/>
        </a:defPPr>
      </a:lstStyle>
      <a:style>
        <a:lnRef idx="2">
          <a:schemeClr val="accent2"/>
        </a:lnRef>
        <a:fillRef idx="1">
          <a:schemeClr val="lt1"/>
        </a:fillRef>
        <a:effectRef idx="0">
          <a:schemeClr val="accent2"/>
        </a:effectRef>
        <a:fontRef idx="minor">
          <a:schemeClr val="dk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codeName="Feuil1">
    <tabColor theme="0"/>
  </sheetPr>
  <dimension ref="A1:F8"/>
  <sheetViews>
    <sheetView showGridLines="0" workbookViewId="0">
      <selection sqref="A1:D5"/>
    </sheetView>
  </sheetViews>
  <sheetFormatPr baseColWidth="10" defaultRowHeight="12"/>
  <sheetData>
    <row r="1" spans="1:6" ht="12" customHeight="1">
      <c r="A1" s="118" t="s">
        <v>214</v>
      </c>
      <c r="B1" s="118"/>
      <c r="C1" s="118"/>
      <c r="D1" s="118"/>
    </row>
    <row r="2" spans="1:6" ht="18" customHeight="1">
      <c r="A2" s="118"/>
      <c r="B2" s="118"/>
      <c r="C2" s="118"/>
      <c r="D2" s="118"/>
    </row>
    <row r="3" spans="1:6" ht="18" customHeight="1">
      <c r="A3" s="118"/>
      <c r="B3" s="118"/>
      <c r="C3" s="118"/>
      <c r="D3" s="118"/>
    </row>
    <row r="4" spans="1:6">
      <c r="A4" s="118"/>
      <c r="B4" s="118"/>
      <c r="C4" s="118"/>
      <c r="D4" s="118"/>
    </row>
    <row r="5" spans="1:6" ht="34.5" customHeight="1">
      <c r="A5" s="118"/>
      <c r="B5" s="118"/>
      <c r="C5" s="118"/>
      <c r="D5" s="118"/>
    </row>
    <row r="8" spans="1:6">
      <c r="F8" s="23"/>
    </row>
  </sheetData>
  <mergeCells count="1">
    <mergeCell ref="A1:D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codeName="Feuil2">
    <tabColor rgb="FF00B0F0"/>
  </sheetPr>
  <dimension ref="A5:K11"/>
  <sheetViews>
    <sheetView showGridLines="0" workbookViewId="0"/>
  </sheetViews>
  <sheetFormatPr baseColWidth="10" defaultRowHeight="12"/>
  <cols>
    <col min="1" max="1" width="14.85546875" style="35" customWidth="1"/>
    <col min="2" max="2" width="21.140625" customWidth="1"/>
    <col min="3" max="3" width="26.7109375" customWidth="1"/>
    <col min="4" max="4" width="23.5703125" customWidth="1"/>
    <col min="5" max="5" width="16" customWidth="1"/>
    <col min="7" max="7" width="14.28515625" customWidth="1"/>
    <col min="8" max="8" width="28.7109375" customWidth="1"/>
    <col min="9" max="9" width="25.140625" customWidth="1"/>
  </cols>
  <sheetData>
    <row r="5" spans="1:11" ht="42.75" customHeight="1">
      <c r="A5" s="102" t="s">
        <v>137</v>
      </c>
      <c r="B5" s="103" t="s">
        <v>138</v>
      </c>
      <c r="C5" s="103" t="s">
        <v>37</v>
      </c>
      <c r="D5" s="103" t="s">
        <v>38</v>
      </c>
      <c r="E5" s="103" t="s">
        <v>39</v>
      </c>
      <c r="F5" s="104" t="s">
        <v>40</v>
      </c>
      <c r="G5" s="104" t="s">
        <v>41</v>
      </c>
      <c r="H5" s="104" t="s">
        <v>42</v>
      </c>
      <c r="I5" s="105" t="s">
        <v>43</v>
      </c>
      <c r="J5" s="104" t="s">
        <v>70</v>
      </c>
    </row>
    <row r="6" spans="1:11" s="31" customFormat="1" ht="15" customHeight="1">
      <c r="A6" s="34" t="s">
        <v>106</v>
      </c>
      <c r="B6" s="30"/>
      <c r="C6" s="30" t="s">
        <v>106</v>
      </c>
      <c r="D6" s="30" t="s">
        <v>106</v>
      </c>
      <c r="E6" s="30" t="s">
        <v>106</v>
      </c>
      <c r="F6" s="30" t="s">
        <v>106</v>
      </c>
      <c r="G6" s="30"/>
      <c r="H6" s="30"/>
      <c r="I6" s="30"/>
      <c r="J6" s="30"/>
    </row>
    <row r="7" spans="1:11" ht="15" customHeight="1">
      <c r="A7" s="126" t="s">
        <v>140</v>
      </c>
      <c r="B7" s="127" t="s">
        <v>27</v>
      </c>
      <c r="C7" s="127" t="s">
        <v>141</v>
      </c>
      <c r="D7" s="127" t="s">
        <v>142</v>
      </c>
      <c r="E7" s="127" t="s">
        <v>130</v>
      </c>
      <c r="F7" s="128" t="s">
        <v>131</v>
      </c>
      <c r="G7" s="128">
        <v>568658596</v>
      </c>
      <c r="H7" s="128" t="s">
        <v>143</v>
      </c>
      <c r="I7" s="129" t="s">
        <v>144</v>
      </c>
      <c r="J7" s="128" t="s">
        <v>107</v>
      </c>
      <c r="K7" s="62"/>
    </row>
    <row r="8" spans="1:11" s="31" customFormat="1" ht="15" customHeight="1">
      <c r="A8" s="130" t="s">
        <v>127</v>
      </c>
      <c r="B8" s="131" t="s">
        <v>27</v>
      </c>
      <c r="C8" s="131" t="s">
        <v>128</v>
      </c>
      <c r="D8" s="131" t="s">
        <v>129</v>
      </c>
      <c r="E8" s="131" t="s">
        <v>130</v>
      </c>
      <c r="F8" s="131" t="s">
        <v>131</v>
      </c>
      <c r="G8" s="131" t="s">
        <v>132</v>
      </c>
      <c r="H8" s="131" t="s">
        <v>133</v>
      </c>
      <c r="I8" s="131" t="s">
        <v>134</v>
      </c>
      <c r="J8" s="131" t="s">
        <v>107</v>
      </c>
    </row>
    <row r="9" spans="1:11" ht="15" customHeight="1">
      <c r="A9" s="126" t="s">
        <v>145</v>
      </c>
      <c r="B9" s="127" t="s">
        <v>27</v>
      </c>
      <c r="C9" s="127" t="s">
        <v>110</v>
      </c>
      <c r="D9" s="127" t="s">
        <v>124</v>
      </c>
      <c r="E9" s="127" t="s">
        <v>110</v>
      </c>
      <c r="F9" s="128" t="s">
        <v>110</v>
      </c>
      <c r="G9" s="128" t="s">
        <v>110</v>
      </c>
      <c r="H9" s="128" t="s">
        <v>110</v>
      </c>
      <c r="I9" s="129" t="s">
        <v>110</v>
      </c>
      <c r="J9" s="128" t="s">
        <v>107</v>
      </c>
    </row>
    <row r="10" spans="1:11" s="31" customFormat="1" ht="15" customHeight="1">
      <c r="A10" s="130" t="s">
        <v>146</v>
      </c>
      <c r="B10" s="131" t="s">
        <v>27</v>
      </c>
      <c r="C10" s="131" t="s">
        <v>112</v>
      </c>
      <c r="D10" s="131" t="s">
        <v>109</v>
      </c>
      <c r="E10" s="131" t="s">
        <v>113</v>
      </c>
      <c r="F10" s="131" t="s">
        <v>112</v>
      </c>
      <c r="G10" s="131" t="s">
        <v>112</v>
      </c>
      <c r="H10" s="131" t="s">
        <v>112</v>
      </c>
      <c r="I10" s="131" t="s">
        <v>112</v>
      </c>
      <c r="J10" s="131" t="s">
        <v>72</v>
      </c>
    </row>
    <row r="11" spans="1:11" ht="15" customHeight="1">
      <c r="A11" s="126" t="s">
        <v>147</v>
      </c>
      <c r="B11" s="127" t="s">
        <v>27</v>
      </c>
      <c r="C11" s="127" t="s">
        <v>111</v>
      </c>
      <c r="D11" s="127" t="s">
        <v>108</v>
      </c>
      <c r="E11" s="127" t="s">
        <v>111</v>
      </c>
      <c r="F11" s="128" t="s">
        <v>111</v>
      </c>
      <c r="G11" s="128" t="s">
        <v>111</v>
      </c>
      <c r="H11" s="128" t="s">
        <v>111</v>
      </c>
      <c r="I11" s="129" t="s">
        <v>111</v>
      </c>
      <c r="J11" s="128" t="s">
        <v>107</v>
      </c>
    </row>
  </sheetData>
  <pageMargins left="0.7" right="0.7" top="0.75" bottom="0.75" header="0.3" footer="0.3"/>
  <pageSetup paperSize="9" orientation="portrait" horizontalDpi="4294967293" verticalDpi="0" r:id="rId1"/>
  <drawing r:id="rId2"/>
  <tableParts count="1">
    <tablePart r:id="rId3"/>
  </tableParts>
</worksheet>
</file>

<file path=xl/worksheets/sheet3.xml><?xml version="1.0" encoding="utf-8"?>
<worksheet xmlns="http://schemas.openxmlformats.org/spreadsheetml/2006/main" xmlns:r="http://schemas.openxmlformats.org/officeDocument/2006/relationships">
  <sheetPr codeName="Feuil3">
    <tabColor theme="4"/>
    <pageSetUpPr fitToPage="1"/>
  </sheetPr>
  <dimension ref="B1:E34"/>
  <sheetViews>
    <sheetView showGridLines="0" workbookViewId="0"/>
  </sheetViews>
  <sheetFormatPr baseColWidth="10" defaultColWidth="9.140625" defaultRowHeight="26.25" customHeight="1"/>
  <cols>
    <col min="1" max="1" width="2.42578125" customWidth="1"/>
    <col min="2" max="2" width="23.5703125" style="72" customWidth="1"/>
    <col min="3" max="4" width="32.42578125" customWidth="1"/>
    <col min="5" max="5" width="37.28515625" customWidth="1"/>
  </cols>
  <sheetData>
    <row r="1" spans="2:5" ht="15" customHeight="1"/>
    <row r="2" spans="2:5" ht="15" customHeight="1"/>
    <row r="3" spans="2:5" ht="15" customHeight="1"/>
    <row r="4" spans="2:5" ht="15" customHeight="1"/>
    <row r="5" spans="2:5" ht="30.75" customHeight="1">
      <c r="B5" s="112" t="s">
        <v>44</v>
      </c>
    </row>
    <row r="6" spans="2:5" ht="10.5" customHeight="1"/>
    <row r="7" spans="2:5" ht="26.25" customHeight="1">
      <c r="B7" s="113" t="s">
        <v>9</v>
      </c>
      <c r="C7" s="106" t="s">
        <v>10</v>
      </c>
      <c r="D7" s="106" t="s">
        <v>26</v>
      </c>
      <c r="E7" s="106" t="s">
        <v>11</v>
      </c>
    </row>
    <row r="8" spans="2:5" s="4" customFormat="1" ht="27" customHeight="1">
      <c r="B8" s="114" t="s">
        <v>106</v>
      </c>
      <c r="C8" s="54"/>
      <c r="D8" s="54" t="s">
        <v>106</v>
      </c>
      <c r="E8" s="55" t="s">
        <v>106</v>
      </c>
    </row>
    <row r="9" spans="2:5" s="4" customFormat="1" ht="27" customHeight="1">
      <c r="B9" s="114" t="s">
        <v>220</v>
      </c>
      <c r="C9" s="54" t="s">
        <v>50</v>
      </c>
      <c r="D9" s="54" t="s">
        <v>140</v>
      </c>
      <c r="E9" s="55" t="s">
        <v>222</v>
      </c>
    </row>
    <row r="10" spans="2:5" s="4" customFormat="1" ht="27" customHeight="1">
      <c r="B10" s="114">
        <v>42993.416666666664</v>
      </c>
      <c r="C10" s="54" t="s">
        <v>50</v>
      </c>
      <c r="D10" s="54" t="s">
        <v>140</v>
      </c>
      <c r="E10" s="55" t="s">
        <v>221</v>
      </c>
    </row>
    <row r="11" spans="2:5" s="4" customFormat="1" ht="27" customHeight="1">
      <c r="B11" s="114">
        <v>42990.416666666664</v>
      </c>
      <c r="C11" s="54" t="s">
        <v>50</v>
      </c>
      <c r="D11" s="54" t="s">
        <v>145</v>
      </c>
      <c r="E11" s="55" t="s">
        <v>219</v>
      </c>
    </row>
    <row r="12" spans="2:5" s="4" customFormat="1" ht="27" customHeight="1">
      <c r="B12" s="114">
        <v>42989.416666666664</v>
      </c>
      <c r="C12" s="54" t="s">
        <v>50</v>
      </c>
      <c r="D12" s="54" t="s">
        <v>146</v>
      </c>
      <c r="E12" s="55" t="s">
        <v>218</v>
      </c>
    </row>
    <row r="13" spans="2:5" s="4" customFormat="1" ht="27" customHeight="1">
      <c r="B13" s="114">
        <v>42990.416666666664</v>
      </c>
      <c r="C13" s="54" t="s">
        <v>50</v>
      </c>
      <c r="D13" s="54" t="s">
        <v>147</v>
      </c>
      <c r="E13" s="55" t="s">
        <v>217</v>
      </c>
    </row>
    <row r="14" spans="2:5" s="4" customFormat="1" ht="27" customHeight="1">
      <c r="B14" s="114">
        <v>42990.333333333336</v>
      </c>
      <c r="C14" s="54" t="s">
        <v>50</v>
      </c>
      <c r="D14" s="54" t="s">
        <v>127</v>
      </c>
      <c r="E14" s="55" t="s">
        <v>126</v>
      </c>
    </row>
    <row r="15" spans="2:5" s="4" customFormat="1" ht="27" customHeight="1">
      <c r="B15" s="114">
        <v>42987.333333333336</v>
      </c>
      <c r="C15" s="54" t="s">
        <v>50</v>
      </c>
      <c r="D15" s="54" t="s">
        <v>146</v>
      </c>
      <c r="E15" s="55" t="s">
        <v>178</v>
      </c>
    </row>
    <row r="16" spans="2:5" s="4" customFormat="1" ht="27" customHeight="1">
      <c r="B16" s="114">
        <v>42957.291666666664</v>
      </c>
      <c r="C16" s="54" t="s">
        <v>50</v>
      </c>
      <c r="D16" s="54" t="s">
        <v>145</v>
      </c>
      <c r="E16" s="55" t="s">
        <v>170</v>
      </c>
    </row>
    <row r="17" spans="2:5" s="4" customFormat="1" ht="27" customHeight="1">
      <c r="B17" s="114">
        <v>42986.375</v>
      </c>
      <c r="C17" s="54" t="s">
        <v>50</v>
      </c>
      <c r="D17" s="54" t="s">
        <v>127</v>
      </c>
      <c r="E17" s="55" t="s">
        <v>170</v>
      </c>
    </row>
    <row r="18" spans="2:5" s="4" customFormat="1" ht="27" customHeight="1">
      <c r="B18" s="114">
        <v>42908.416666666664</v>
      </c>
      <c r="C18" s="54" t="s">
        <v>50</v>
      </c>
      <c r="D18" s="54" t="s">
        <v>125</v>
      </c>
      <c r="E18" s="55" t="s">
        <v>126</v>
      </c>
    </row>
    <row r="19" spans="2:5" s="4" customFormat="1" ht="27" customHeight="1">
      <c r="B19" s="114">
        <v>42905.375</v>
      </c>
      <c r="C19" s="54" t="s">
        <v>50</v>
      </c>
      <c r="D19" s="54" t="s">
        <v>123</v>
      </c>
      <c r="E19" s="55" t="s">
        <v>115</v>
      </c>
    </row>
    <row r="20" spans="2:5" s="4" customFormat="1" ht="27" customHeight="1">
      <c r="B20" s="114">
        <v>42906.458333333336</v>
      </c>
      <c r="C20" s="54" t="s">
        <v>50</v>
      </c>
      <c r="D20" s="54" t="s">
        <v>121</v>
      </c>
      <c r="E20" s="55" t="s">
        <v>122</v>
      </c>
    </row>
    <row r="21" spans="2:5" s="4" customFormat="1" ht="27" customHeight="1">
      <c r="B21" s="114">
        <v>42906.416666666664</v>
      </c>
      <c r="C21" s="54" t="s">
        <v>50</v>
      </c>
      <c r="D21" s="54" t="s">
        <v>114</v>
      </c>
      <c r="E21" s="55" t="s">
        <v>115</v>
      </c>
    </row>
    <row r="22" spans="2:5" s="4" customFormat="1" ht="26.25" customHeight="1">
      <c r="B22" s="114">
        <v>41092.75</v>
      </c>
      <c r="C22" s="54" t="s">
        <v>49</v>
      </c>
      <c r="D22" s="54" t="s">
        <v>51</v>
      </c>
      <c r="E22" s="55"/>
    </row>
    <row r="23" spans="2:5" s="4" customFormat="1" ht="26.25" customHeight="1">
      <c r="B23" s="114">
        <v>41092.770833333336</v>
      </c>
      <c r="C23" s="54" t="s">
        <v>49</v>
      </c>
      <c r="D23" s="54" t="s">
        <v>51</v>
      </c>
      <c r="E23" s="55"/>
    </row>
    <row r="24" spans="2:5" s="4" customFormat="1" ht="26.25" customHeight="1">
      <c r="B24" s="114">
        <v>41092.833333333336</v>
      </c>
      <c r="C24" s="54" t="s">
        <v>50</v>
      </c>
      <c r="D24" s="54" t="s">
        <v>52</v>
      </c>
      <c r="E24" s="55"/>
    </row>
    <row r="25" spans="2:5" s="4" customFormat="1" ht="26.25" customHeight="1">
      <c r="B25" s="114">
        <v>41093.666666666664</v>
      </c>
      <c r="C25" s="54" t="s">
        <v>50</v>
      </c>
      <c r="D25" s="54" t="s">
        <v>53</v>
      </c>
      <c r="E25" s="55"/>
    </row>
    <row r="26" spans="2:5" s="4" customFormat="1" ht="26.25" customHeight="1">
      <c r="B26" s="114">
        <v>41094.416666666664</v>
      </c>
      <c r="C26" s="54" t="s">
        <v>50</v>
      </c>
      <c r="D26" s="54" t="s">
        <v>54</v>
      </c>
      <c r="E26" s="55"/>
    </row>
    <row r="27" spans="2:5" s="4" customFormat="1" ht="26.25" customHeight="1">
      <c r="B27" s="114">
        <v>41095.833333333336</v>
      </c>
      <c r="C27" s="54" t="s">
        <v>50</v>
      </c>
      <c r="D27" s="54" t="s">
        <v>55</v>
      </c>
      <c r="E27" s="55"/>
    </row>
    <row r="28" spans="2:5" s="4" customFormat="1" ht="26.25" customHeight="1">
      <c r="B28" s="114">
        <v>41096.458333333336</v>
      </c>
      <c r="C28" s="54" t="s">
        <v>46</v>
      </c>
      <c r="D28" s="54" t="s">
        <v>56</v>
      </c>
      <c r="E28" s="55"/>
    </row>
    <row r="29" spans="2:5" s="4" customFormat="1" ht="26.25" customHeight="1">
      <c r="B29" s="114">
        <v>41097</v>
      </c>
      <c r="C29" s="54" t="s">
        <v>50</v>
      </c>
      <c r="D29" s="54" t="s">
        <v>57</v>
      </c>
      <c r="E29" s="55"/>
    </row>
    <row r="30" spans="2:5" s="4" customFormat="1" ht="26.25" customHeight="1">
      <c r="B30" s="114">
        <v>41098.708333333336</v>
      </c>
      <c r="C30" s="54" t="s">
        <v>50</v>
      </c>
      <c r="D30" s="54" t="s">
        <v>58</v>
      </c>
      <c r="E30" s="55"/>
    </row>
    <row r="31" spans="2:5" ht="26.25" customHeight="1">
      <c r="B31" s="115">
        <v>41092.416666666664</v>
      </c>
      <c r="C31" s="54" t="s">
        <v>50</v>
      </c>
      <c r="D31" s="56" t="s">
        <v>59</v>
      </c>
      <c r="E31" s="57"/>
    </row>
    <row r="32" spans="2:5" ht="26.25" customHeight="1">
      <c r="B32" s="115">
        <v>42907.5</v>
      </c>
      <c r="C32" s="54" t="s">
        <v>50</v>
      </c>
      <c r="D32" s="56" t="s">
        <v>60</v>
      </c>
      <c r="E32" s="57" t="s">
        <v>74</v>
      </c>
    </row>
    <row r="33" spans="2:5" ht="26.25" customHeight="1">
      <c r="B33" s="115">
        <v>42908.583333333336</v>
      </c>
      <c r="C33" s="54" t="s">
        <v>50</v>
      </c>
      <c r="D33" s="56" t="s">
        <v>61</v>
      </c>
      <c r="E33" s="57" t="s">
        <v>25</v>
      </c>
    </row>
    <row r="34" spans="2:5" ht="26.25" customHeight="1">
      <c r="B34" s="116">
        <v>42908.666666666664</v>
      </c>
      <c r="C34" s="58" t="s">
        <v>50</v>
      </c>
      <c r="D34" s="59" t="s">
        <v>47</v>
      </c>
      <c r="E34" s="60" t="s">
        <v>48</v>
      </c>
    </row>
  </sheetData>
  <printOptions horizontalCentered="1"/>
  <pageMargins left="0.7" right="0.7" top="0.75" bottom="0.75" header="0.3" footer="0.3"/>
  <pageSetup scale="61" fitToHeight="0"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sheetPr codeName="Feuil4">
    <tabColor rgb="FFDA0ED0"/>
    <pageSetUpPr autoPageBreaks="0" fitToPage="1"/>
  </sheetPr>
  <dimension ref="A1:L26"/>
  <sheetViews>
    <sheetView showGridLines="0" zoomScale="80" zoomScaleNormal="80" workbookViewId="0"/>
  </sheetViews>
  <sheetFormatPr baseColWidth="10" defaultColWidth="9.140625" defaultRowHeight="26.25" customHeight="1"/>
  <cols>
    <col min="1" max="1" width="1.7109375" customWidth="1"/>
    <col min="2" max="2" width="16.85546875" customWidth="1"/>
    <col min="3" max="3" width="21.28515625" customWidth="1"/>
    <col min="4" max="4" width="23.85546875" customWidth="1"/>
    <col min="5" max="7" width="20.7109375" customWidth="1"/>
    <col min="8" max="8" width="23.85546875" bestFit="1" customWidth="1"/>
    <col min="9" max="9" width="20.7109375" customWidth="1"/>
  </cols>
  <sheetData>
    <row r="1" spans="1:12" ht="15" customHeight="1">
      <c r="A1" s="26"/>
    </row>
    <row r="2" spans="1:12" ht="15" customHeight="1"/>
    <row r="3" spans="1:12" ht="15" customHeight="1"/>
    <row r="4" spans="1:12" ht="15" customHeight="1"/>
    <row r="5" spans="1:12" ht="15" customHeight="1">
      <c r="A5" s="1"/>
      <c r="B5" s="119" t="s">
        <v>13</v>
      </c>
      <c r="C5" s="119"/>
      <c r="D5" s="119"/>
      <c r="G5" s="5" t="s">
        <v>1</v>
      </c>
      <c r="H5" s="5" t="s">
        <v>12</v>
      </c>
    </row>
    <row r="6" spans="1:12" ht="20.25" customHeight="1">
      <c r="B6" s="119"/>
      <c r="C6" s="119"/>
      <c r="D6" s="119"/>
      <c r="F6" s="51">
        <f>WEEKDAY(SemaineDu,1)</f>
        <v>2</v>
      </c>
      <c r="G6" s="52">
        <v>42989</v>
      </c>
      <c r="H6" s="61" t="s">
        <v>50</v>
      </c>
    </row>
    <row r="7" spans="1:12" s="2" customFormat="1" ht="27" customHeight="1">
      <c r="C7" s="3" t="b">
        <f>$F$6=COLUMN(A$4)</f>
        <v>0</v>
      </c>
      <c r="D7" s="3" t="b">
        <f t="shared" ref="D7:I7" si="0">$F$6=COLUMN(B$4)</f>
        <v>1</v>
      </c>
      <c r="E7" s="3" t="b">
        <f t="shared" si="0"/>
        <v>0</v>
      </c>
      <c r="F7" s="3" t="b">
        <f t="shared" si="0"/>
        <v>0</v>
      </c>
      <c r="G7" s="3" t="b">
        <f t="shared" si="0"/>
        <v>0</v>
      </c>
      <c r="H7" s="3" t="b">
        <f t="shared" si="0"/>
        <v>0</v>
      </c>
      <c r="I7" s="3" t="b">
        <f t="shared" si="0"/>
        <v>0</v>
      </c>
    </row>
    <row r="8" spans="1:12" s="2" customFormat="1" ht="10.5" customHeight="1">
      <c r="C8" s="7">
        <f>COLUMN(A$4)-MATCH(TRUE,$C$7:$I$7,0)+SemaineDu+1</f>
        <v>42989</v>
      </c>
      <c r="D8" s="7">
        <f t="shared" ref="D8:I8" si="1">COLUMN(B$4)-MATCH(TRUE,$C$7:$I$7,0)+SemaineDu+1</f>
        <v>42990</v>
      </c>
      <c r="E8" s="7">
        <f t="shared" si="1"/>
        <v>42991</v>
      </c>
      <c r="F8" s="7">
        <f t="shared" si="1"/>
        <v>42992</v>
      </c>
      <c r="G8" s="7">
        <f t="shared" si="1"/>
        <v>42993</v>
      </c>
      <c r="H8" s="7">
        <f t="shared" si="1"/>
        <v>42994</v>
      </c>
      <c r="I8" s="7">
        <f t="shared" si="1"/>
        <v>42995</v>
      </c>
    </row>
    <row r="9" spans="1:12" ht="23.25" customHeight="1">
      <c r="B9" s="6" t="s">
        <v>0</v>
      </c>
      <c r="C9" s="8" t="s">
        <v>2</v>
      </c>
      <c r="D9" s="9" t="s">
        <v>3</v>
      </c>
      <c r="E9" s="10" t="s">
        <v>4</v>
      </c>
      <c r="F9" s="11" t="s">
        <v>5</v>
      </c>
      <c r="G9" s="12" t="s">
        <v>6</v>
      </c>
      <c r="H9" s="13" t="s">
        <v>7</v>
      </c>
      <c r="I9" s="14" t="s">
        <v>8</v>
      </c>
      <c r="L9" s="53"/>
    </row>
    <row r="10" spans="1:12" ht="26.25" customHeight="1">
      <c r="B10" s="20">
        <v>0.25</v>
      </c>
      <c r="C10" s="25" t="str">
        <f t="array" ref="C10">IFERROR(INDEX(tblDonnées[],MATCH(C$8+$B10&amp;AfficherNom,tblDonnées[DATE et HEURE]&amp;tblDonnées[QUI],0),3)&amp;" "&amp;INDEX(tblDonnées[],MATCH(C$8+$B10&amp;AfficherNom,tblDonnées[DATE et HEURE]&amp;tblDonnées[QUI],0),4),"")</f>
        <v/>
      </c>
      <c r="D10" s="25" t="str">
        <f t="array" ref="D10">IFERROR(INDEX(tblDonnées[],MATCH(D$8+$B10&amp;AfficherNom,tblDonnées[DATE et HEURE]&amp;tblDonnées[QUI],0),3)&amp;" "&amp;INDEX(tblDonnées[],MATCH(D$8+$B10&amp;AfficherNom,tblDonnées[DATE et HEURE]&amp;tblDonnées[QUI],0),4),"")</f>
        <v/>
      </c>
      <c r="E10" s="25" t="str">
        <f t="array" ref="E10">IFERROR(INDEX(tblDonnées[],MATCH(E$8+$B10&amp;AfficherNom,tblDonnées[DATE et HEURE]&amp;tblDonnées[QUI],0),3)&amp;" "&amp;INDEX(tblDonnées[],MATCH(E$8+$B10&amp;AfficherNom,tblDonnées[DATE et HEURE]&amp;tblDonnées[QUI],0),4),"")</f>
        <v/>
      </c>
      <c r="F10" s="25" t="str">
        <f t="array" ref="F10">IFERROR(INDEX(tblDonnées[],MATCH(F$8+$B10&amp;AfficherNom,tblDonnées[DATE et HEURE]&amp;tblDonnées[QUI],0),3)&amp;" "&amp;INDEX(tblDonnées[],MATCH(F$8+$B10&amp;AfficherNom,tblDonnées[DATE et HEURE]&amp;tblDonnées[QUI],0),4),"")</f>
        <v/>
      </c>
      <c r="G10" s="25" t="str">
        <f t="array" ref="G10">IFERROR(INDEX(tblDonnées[],MATCH(G$8+$B10&amp;AfficherNom,tblDonnées[DATE et HEURE]&amp;tblDonnées[QUI],0),3)&amp;" "&amp;INDEX(tblDonnées[],MATCH(G$8+$B10&amp;AfficherNom,tblDonnées[DATE et HEURE]&amp;tblDonnées[QUI],0),4),"")</f>
        <v/>
      </c>
      <c r="H10" s="25" t="str">
        <f t="array" ref="H10">IFERROR(INDEX(tblDonnées[],MATCH(H$8+$B10&amp;AfficherNom,tblDonnées[DATE et HEURE]&amp;tblDonnées[QUI],0),3)&amp;" "&amp;INDEX(tblDonnées[],MATCH(H$8+$B10&amp;AfficherNom,tblDonnées[DATE et HEURE]&amp;tblDonnées[QUI],0),4),"")</f>
        <v/>
      </c>
      <c r="I10" s="25" t="str">
        <f t="array" ref="I10">IFERROR(INDEX(tblDonnées[],MATCH(I$8+$B10&amp;AfficherNom,tblDonnées[DATE et HEURE]&amp;tblDonnées[QUI],0),3)&amp;" "&amp;INDEX(tblDonnées[],MATCH(I$8+$B10&amp;AfficherNom,tblDonnées[DATE et HEURE]&amp;tblDonnées[QUI],0),4),"")</f>
        <v/>
      </c>
    </row>
    <row r="11" spans="1:12" ht="26.25" customHeight="1">
      <c r="B11" s="20">
        <v>0.29166666666666669</v>
      </c>
      <c r="C11" s="25" t="str">
        <f t="array" ref="C11">IFERROR(INDEX(tblDonnées[],MATCH(C$8+$B11&amp;AfficherNom,tblDonnées[DATE et HEURE]&amp;tblDonnées[QUI],0),3)&amp;" "&amp;INDEX(tblDonnées[],MATCH(C$8+$B11&amp;AfficherNom,tblDonnées[DATE et HEURE]&amp;tblDonnées[QUI],0),4),"")</f>
        <v/>
      </c>
      <c r="D11" s="25" t="str">
        <f t="array" ref="D11">IFERROR(INDEX(tblDonnées[],MATCH(D$8+$B11&amp;AfficherNom,tblDonnées[DATE et HEURE]&amp;tblDonnées[QUI],0),3)&amp;" "&amp;INDEX(tblDonnées[],MATCH(D$8+$B11&amp;AfficherNom,tblDonnées[DATE et HEURE]&amp;tblDonnées[QUI],0),4),"")</f>
        <v/>
      </c>
      <c r="E11" s="25" t="str">
        <f t="array" ref="E11">IFERROR(INDEX(tblDonnées[],MATCH(E$8+$B11&amp;AfficherNom,tblDonnées[DATE et HEURE]&amp;tblDonnées[QUI],0),3)&amp;" "&amp;INDEX(tblDonnées[],MATCH(E$8+$B11&amp;AfficherNom,tblDonnées[DATE et HEURE]&amp;tblDonnées[QUI],0),4),"")</f>
        <v/>
      </c>
      <c r="F11" s="25" t="str">
        <f t="array" ref="F11">IFERROR(INDEX(tblDonnées[],MATCH(F$8+$B11&amp;AfficherNom,tblDonnées[DATE et HEURE]&amp;tblDonnées[QUI],0),3)&amp;" "&amp;INDEX(tblDonnées[],MATCH(F$8+$B11&amp;AfficherNom,tblDonnées[DATE et HEURE]&amp;tblDonnées[QUI],0),4),"")</f>
        <v/>
      </c>
      <c r="G11" s="25" t="str">
        <f t="array" ref="G11">IFERROR(INDEX(tblDonnées[],MATCH(G$8+$B11&amp;AfficherNom,tblDonnées[DATE et HEURE]&amp;tblDonnées[QUI],0),3)&amp;" "&amp;INDEX(tblDonnées[],MATCH(G$8+$B11&amp;AfficherNom,tblDonnées[DATE et HEURE]&amp;tblDonnées[QUI],0),4),"")</f>
        <v/>
      </c>
      <c r="H11" s="25" t="str">
        <f t="array" ref="H11">IFERROR(INDEX(tblDonnées[],MATCH(H$8+$B11&amp;AfficherNom,tblDonnées[DATE et HEURE]&amp;tblDonnées[QUI],0),3)&amp;" "&amp;INDEX(tblDonnées[],MATCH(H$8+$B11&amp;AfficherNom,tblDonnées[DATE et HEURE]&amp;tblDonnées[QUI],0),4),"")</f>
        <v/>
      </c>
      <c r="I11" s="25" t="str">
        <f t="array" ref="I11">IFERROR(INDEX(tblDonnées[],MATCH(I$8+$B11&amp;AfficherNom,tblDonnées[DATE et HEURE]&amp;tblDonnées[QUI],0),3)&amp;" "&amp;INDEX(tblDonnées[],MATCH(I$8+$B11&amp;AfficherNom,tblDonnées[DATE et HEURE]&amp;tblDonnées[QUI],0),4),"")</f>
        <v/>
      </c>
    </row>
    <row r="12" spans="1:12" ht="26.25" customHeight="1">
      <c r="B12" s="20">
        <v>0.33333333333333298</v>
      </c>
      <c r="C12" s="25" t="str">
        <f t="array" ref="C12">IFERROR(INDEX(tblDonnées[],MATCH(C$8+$B12&amp;AfficherNom,tblDonnées[DATE et HEURE]&amp;tblDonnées[QUI],0),3)&amp;" "&amp;INDEX(tblDonnées[],MATCH(C$8+$B12&amp;AfficherNom,tblDonnées[DATE et HEURE]&amp;tblDonnées[QUI],0),4),"")</f>
        <v/>
      </c>
      <c r="D12" s="25" t="str">
        <f t="array" ref="D12">IFERROR(INDEX(tblDonnées[],MATCH(D$8+$B12&amp;AfficherNom,tblDonnées[DATE et HEURE]&amp;tblDonnées[QUI],0),3)&amp;" "&amp;INDEX(tblDonnées[],MATCH(D$8+$B12&amp;AfficherNom,tblDonnées[DATE et HEURE]&amp;tblDonnées[QUI],0),4),"")</f>
        <v xml:space="preserve">l'O12 livraison </v>
      </c>
      <c r="E12" s="25" t="str">
        <f t="array" ref="E12">IFERROR(INDEX(tblDonnées[],MATCH(E$8+$B12&amp;AfficherNom,tblDonnées[DATE et HEURE]&amp;tblDonnées[QUI],0),3)&amp;" "&amp;INDEX(tblDonnées[],MATCH(E$8+$B12&amp;AfficherNom,tblDonnées[DATE et HEURE]&amp;tblDonnées[QUI],0),4),"")</f>
        <v/>
      </c>
      <c r="F12" s="25" t="str">
        <f t="array" ref="F12">IFERROR(INDEX(tblDonnées[],MATCH(F$8+$B12&amp;AfficherNom,tblDonnées[DATE et HEURE]&amp;tblDonnées[QUI],0),3)&amp;" "&amp;INDEX(tblDonnées[],MATCH(F$8+$B12&amp;AfficherNom,tblDonnées[DATE et HEURE]&amp;tblDonnées[QUI],0),4),"")</f>
        <v/>
      </c>
      <c r="G12" s="25" t="str">
        <f t="array" ref="G12">IFERROR(INDEX(tblDonnées[],MATCH(G$8+$B12&amp;AfficherNom,tblDonnées[DATE et HEURE]&amp;tblDonnées[QUI],0),3)&amp;" "&amp;INDEX(tblDonnées[],MATCH(G$8+$B12&amp;AfficherNom,tblDonnées[DATE et HEURE]&amp;tblDonnées[QUI],0),4),"")</f>
        <v/>
      </c>
      <c r="H12" s="25" t="str">
        <f t="array" ref="H12">IFERROR(INDEX(tblDonnées[],MATCH(H$8+$B12&amp;AfficherNom,tblDonnées[DATE et HEURE]&amp;tblDonnées[QUI],0),3)&amp;" "&amp;INDEX(tblDonnées[],MATCH(H$8+$B12&amp;AfficherNom,tblDonnées[DATE et HEURE]&amp;tblDonnées[QUI],0),4),"")</f>
        <v/>
      </c>
      <c r="I12" s="25" t="str">
        <f t="array" ref="I12">IFERROR(INDEX(tblDonnées[],MATCH(I$8+$B12&amp;AfficherNom,tblDonnées[DATE et HEURE]&amp;tblDonnées[QUI],0),3)&amp;" "&amp;INDEX(tblDonnées[],MATCH(I$8+$B12&amp;AfficherNom,tblDonnées[DATE et HEURE]&amp;tblDonnées[QUI],0),4),"")</f>
        <v/>
      </c>
    </row>
    <row r="13" spans="1:12" ht="26.25" customHeight="1">
      <c r="B13" s="20">
        <v>0.375</v>
      </c>
      <c r="C13" s="25" t="str">
        <f t="array" ref="C13">IFERROR(INDEX(tblDonnées[],MATCH(C$8+$B13&amp;AfficherNom,tblDonnées[DATE et HEURE]&amp;tblDonnées[QUI],0),3)&amp;" "&amp;INDEX(tblDonnées[],MATCH(C$8+$B13&amp;AfficherNom,tblDonnées[DATE et HEURE]&amp;tblDonnées[QUI],0),4),"")</f>
        <v/>
      </c>
      <c r="D13" s="25" t="str">
        <f t="array" ref="D13">IFERROR(INDEX(tblDonnées[],MATCH(D$8+$B13&amp;AfficherNom,tblDonnées[DATE et HEURE]&amp;tblDonnées[QUI],0),3)&amp;" "&amp;INDEX(tblDonnées[],MATCH(D$8+$B13&amp;AfficherNom,tblDonnées[DATE et HEURE]&amp;tblDonnées[QUI],0),4),"")</f>
        <v/>
      </c>
      <c r="E13" s="25" t="str">
        <f t="array" ref="E13">IFERROR(INDEX(tblDonnées[],MATCH(E$8+$B13&amp;AfficherNom,tblDonnées[DATE et HEURE]&amp;tblDonnées[QUI],0),3)&amp;" "&amp;INDEX(tblDonnées[],MATCH(E$8+$B13&amp;AfficherNom,tblDonnées[DATE et HEURE]&amp;tblDonnées[QUI],0),4),"")</f>
        <v/>
      </c>
      <c r="F13" s="25" t="str">
        <f t="array" ref="F13">IFERROR(INDEX(tblDonnées[],MATCH(F$8+$B13&amp;AfficherNom,tblDonnées[DATE et HEURE]&amp;tblDonnées[QUI],0),3)&amp;" "&amp;INDEX(tblDonnées[],MATCH(F$8+$B13&amp;AfficherNom,tblDonnées[DATE et HEURE]&amp;tblDonnées[QUI],0),4),"")</f>
        <v/>
      </c>
      <c r="G13" s="25" t="str">
        <f t="array" ref="G13">IFERROR(INDEX(tblDonnées[],MATCH(G$8+$B13&amp;AfficherNom,tblDonnées[DATE et HEURE]&amp;tblDonnées[QUI],0),3)&amp;" "&amp;INDEX(tblDonnées[],MATCH(G$8+$B13&amp;AfficherNom,tblDonnées[DATE et HEURE]&amp;tblDonnées[QUI],0),4),"")</f>
        <v/>
      </c>
      <c r="H13" s="25" t="str">
        <f t="array" ref="H13">IFERROR(INDEX(tblDonnées[],MATCH(H$8+$B13&amp;AfficherNom,tblDonnées[DATE et HEURE]&amp;tblDonnées[QUI],0),3)&amp;" "&amp;INDEX(tblDonnées[],MATCH(H$8+$B13&amp;AfficherNom,tblDonnées[DATE et HEURE]&amp;tblDonnées[QUI],0),4),"")</f>
        <v/>
      </c>
      <c r="I13" s="25" t="str">
        <f t="array" ref="I13">IFERROR(INDEX(tblDonnées[],MATCH(I$8+$B13&amp;AfficherNom,tblDonnées[DATE et HEURE]&amp;tblDonnées[QUI],0),3)&amp;" "&amp;INDEX(tblDonnées[],MATCH(I$8+$B13&amp;AfficherNom,tblDonnées[DATE et HEURE]&amp;tblDonnées[QUI],0),4),"")</f>
        <v/>
      </c>
    </row>
    <row r="14" spans="1:12" ht="26.25" customHeight="1">
      <c r="B14" s="20">
        <v>0.41666666666666702</v>
      </c>
      <c r="C14" s="25" t="str">
        <f t="array" ref="C14">IFERROR(INDEX(tblDonnées[],MATCH(C$8+$B14&amp;AfficherNom,tblDonnées[DATE et HEURE]&amp;tblDonnées[QUI],0),3)&amp;" "&amp;INDEX(tblDonnées[],MATCH(C$8+$B14&amp;AfficherNom,tblDonnées[DATE et HEURE]&amp;tblDonnées[QUI],0),4),"")</f>
        <v xml:space="preserve">la loge  visite </v>
      </c>
      <c r="D14" s="25" t="str">
        <f t="array" ref="D14">IFERROR(INDEX(tblDonnées[],MATCH(D$8+$B14&amp;AfficherNom,tblDonnées[DATE et HEURE]&amp;tblDonnées[QUI],0),3)&amp;" "&amp;INDEX(tblDonnées[],MATCH(D$8+$B14&amp;AfficherNom,tblDonnées[DATE et HEURE]&amp;tblDonnées[QUI],0),4),"")</f>
        <v>le bowling degust</v>
      </c>
      <c r="E14" s="25" t="str">
        <f t="array" ref="E14">IFERROR(INDEX(tblDonnées[],MATCH(E$8+$B14&amp;AfficherNom,tblDonnées[DATE et HEURE]&amp;tblDonnées[QUI],0),3)&amp;" "&amp;INDEX(tblDonnées[],MATCH(E$8+$B14&amp;AfficherNom,tblDonnées[DATE et HEURE]&amp;tblDonnées[QUI],0),4),"")</f>
        <v/>
      </c>
      <c r="F14" s="25" t="str">
        <f t="array" ref="F14">IFERROR(INDEX(tblDonnées[],MATCH(F$8+$B14&amp;AfficherNom,tblDonnées[DATE et HEURE]&amp;tblDonnées[QUI],0),3)&amp;" "&amp;INDEX(tblDonnées[],MATCH(F$8+$B14&amp;AfficherNom,tblDonnées[DATE et HEURE]&amp;tblDonnées[QUI],0),4),"")</f>
        <v/>
      </c>
      <c r="G14" s="25" t="str">
        <f t="array" ref="G14">IFERROR(INDEX(tblDonnées[],MATCH(G$8+$B14&amp;AfficherNom,tblDonnées[DATE et HEURE]&amp;tblDonnées[QUI],0),3)&amp;" "&amp;INDEX(tblDonnées[],MATCH(G$8+$B14&amp;AfficherNom,tblDonnées[DATE et HEURE]&amp;tblDonnées[QUI],0),4),"")</f>
        <v xml:space="preserve">le coq de la place pas </v>
      </c>
      <c r="H14" s="25" t="str">
        <f t="array" ref="H14">IFERROR(INDEX(tblDonnées[],MATCH(H$8+$B14&amp;AfficherNom,tblDonnées[DATE et HEURE]&amp;tblDonnées[QUI],0),3)&amp;" "&amp;INDEX(tblDonnées[],MATCH(H$8+$B14&amp;AfficherNom,tblDonnées[DATE et HEURE]&amp;tblDonnées[QUI],0),4),"")</f>
        <v/>
      </c>
      <c r="I14" s="25" t="str">
        <f t="array" ref="I14">IFERROR(INDEX(tblDonnées[],MATCH(I$8+$B14&amp;AfficherNom,tblDonnées[DATE et HEURE]&amp;tblDonnées[QUI],0),3)&amp;" "&amp;INDEX(tblDonnées[],MATCH(I$8+$B14&amp;AfficherNom,tblDonnées[DATE et HEURE]&amp;tblDonnées[QUI],0),4),"")</f>
        <v/>
      </c>
    </row>
    <row r="15" spans="1:12" ht="26.25" customHeight="1">
      <c r="B15" s="20">
        <v>0.45833333333333298</v>
      </c>
      <c r="C15" s="25" t="str">
        <f t="array" ref="C15">IFERROR(INDEX(tblDonnées[],MATCH(C$8+$B15&amp;AfficherNom,tblDonnées[DATE et HEURE]&amp;tblDonnées[QUI],0),3)&amp;" "&amp;INDEX(tblDonnées[],MATCH(C$8+$B15&amp;AfficherNom,tblDonnées[DATE et HEURE]&amp;tblDonnées[QUI],0),4),"")</f>
        <v/>
      </c>
      <c r="D15" s="25" t="str">
        <f t="array" ref="D15">IFERROR(INDEX(tblDonnées[],MATCH(D$8+$B15&amp;AfficherNom,tblDonnées[DATE et HEURE]&amp;tblDonnées[QUI],0),3)&amp;" "&amp;INDEX(tblDonnées[],MATCH(D$8+$B15&amp;AfficherNom,tblDonnées[DATE et HEURE]&amp;tblDonnées[QUI],0),4),"")</f>
        <v/>
      </c>
      <c r="E15" s="25" t="str">
        <f t="array" ref="E15">IFERROR(INDEX(tblDonnées[],MATCH(E$8+$B15&amp;AfficherNom,tblDonnées[DATE et HEURE]&amp;tblDonnées[QUI],0),3)&amp;" "&amp;INDEX(tblDonnées[],MATCH(E$8+$B15&amp;AfficherNom,tblDonnées[DATE et HEURE]&amp;tblDonnées[QUI],0),4),"")</f>
        <v/>
      </c>
      <c r="F15" s="25" t="str">
        <f t="array" ref="F15">IFERROR(INDEX(tblDonnées[],MATCH(F$8+$B15&amp;AfficherNom,tblDonnées[DATE et HEURE]&amp;tblDonnées[QUI],0),3)&amp;" "&amp;INDEX(tblDonnées[],MATCH(F$8+$B15&amp;AfficherNom,tblDonnées[DATE et HEURE]&amp;tblDonnées[QUI],0),4),"")</f>
        <v/>
      </c>
      <c r="G15" s="25" t="str">
        <f t="array" ref="G15">IFERROR(INDEX(tblDonnées[],MATCH(G$8+$B15&amp;AfficherNom,tblDonnées[DATE et HEURE]&amp;tblDonnées[QUI],0),3)&amp;" "&amp;INDEX(tblDonnées[],MATCH(G$8+$B15&amp;AfficherNom,tblDonnées[DATE et HEURE]&amp;tblDonnées[QUI],0),4),"")</f>
        <v/>
      </c>
      <c r="H15" s="25" t="str">
        <f t="array" ref="H15">IFERROR(INDEX(tblDonnées[],MATCH(H$8+$B15&amp;AfficherNom,tblDonnées[DATE et HEURE]&amp;tblDonnées[QUI],0),3)&amp;" "&amp;INDEX(tblDonnées[],MATCH(H$8+$B15&amp;AfficherNom,tblDonnées[DATE et HEURE]&amp;tblDonnées[QUI],0),4),"")</f>
        <v/>
      </c>
      <c r="I15" s="25" t="str">
        <f t="array" ref="I15">IFERROR(INDEX(tblDonnées[],MATCH(I$8+$B15&amp;AfficherNom,tblDonnées[DATE et HEURE]&amp;tblDonnées[QUI],0),3)&amp;" "&amp;INDEX(tblDonnées[],MATCH(I$8+$B15&amp;AfficherNom,tblDonnées[DATE et HEURE]&amp;tblDonnées[QUI],0),4),"")</f>
        <v/>
      </c>
    </row>
    <row r="16" spans="1:12" ht="26.25" customHeight="1">
      <c r="B16" s="20">
        <v>0.5</v>
      </c>
      <c r="C16" s="25" t="str">
        <f t="array" ref="C16">IFERROR(INDEX(tblDonnées[],MATCH(C$8+$B16&amp;AfficherNom,tblDonnées[DATE et HEURE]&amp;tblDonnées[QUI],0),3)&amp;" "&amp;INDEX(tblDonnées[],MATCH(C$8+$B16&amp;AfficherNom,tblDonnées[DATE et HEURE]&amp;tblDonnées[QUI],0),4),"")</f>
        <v/>
      </c>
      <c r="D16" s="25" t="str">
        <f t="array" ref="D16">IFERROR(INDEX(tblDonnées[],MATCH(D$8+$B16&amp;AfficherNom,tblDonnées[DATE et HEURE]&amp;tblDonnées[QUI],0),3)&amp;" "&amp;INDEX(tblDonnées[],MATCH(D$8+$B16&amp;AfficherNom,tblDonnées[DATE et HEURE]&amp;tblDonnées[QUI],0),4),"")</f>
        <v/>
      </c>
      <c r="E16" s="25" t="str">
        <f t="array" ref="E16">IFERROR(INDEX(tblDonnées[],MATCH(E$8+$B16&amp;AfficherNom,tblDonnées[DATE et HEURE]&amp;tblDonnées[QUI],0),3)&amp;" "&amp;INDEX(tblDonnées[],MATCH(E$8+$B16&amp;AfficherNom,tblDonnées[DATE et HEURE]&amp;tblDonnées[QUI],0),4),"")</f>
        <v/>
      </c>
      <c r="F16" s="25" t="str">
        <f t="array" ref="F16">IFERROR(INDEX(tblDonnées[],MATCH(F$8+$B16&amp;AfficherNom,tblDonnées[DATE et HEURE]&amp;tblDonnées[QUI],0),3)&amp;" "&amp;INDEX(tblDonnées[],MATCH(F$8+$B16&amp;AfficherNom,tblDonnées[DATE et HEURE]&amp;tblDonnées[QUI],0),4),"")</f>
        <v/>
      </c>
      <c r="G16" s="25" t="str">
        <f t="array" ref="G16">IFERROR(INDEX(tblDonnées[],MATCH(G$8+$B16&amp;AfficherNom,tblDonnées[DATE et HEURE]&amp;tblDonnées[QUI],0),3)&amp;" "&amp;INDEX(tblDonnées[],MATCH(G$8+$B16&amp;AfficherNom,tblDonnées[DATE et HEURE]&amp;tblDonnées[QUI],0),4),"")</f>
        <v/>
      </c>
      <c r="H16" s="25" t="str">
        <f t="array" ref="H16">IFERROR(INDEX(tblDonnées[],MATCH(H$8+$B16&amp;AfficherNom,tblDonnées[DATE et HEURE]&amp;tblDonnées[QUI],0),3)&amp;" "&amp;INDEX(tblDonnées[],MATCH(H$8+$B16&amp;AfficherNom,tblDonnées[DATE et HEURE]&amp;tblDonnées[QUI],0),4),"")</f>
        <v/>
      </c>
      <c r="I16" s="25" t="str">
        <f t="array" ref="I16">IFERROR(INDEX(tblDonnées[],MATCH(I$8+$B16&amp;AfficherNom,tblDonnées[DATE et HEURE]&amp;tblDonnées[QUI],0),3)&amp;" "&amp;INDEX(tblDonnées[],MATCH(I$8+$B16&amp;AfficherNom,tblDonnées[DATE et HEURE]&amp;tblDonnées[QUI],0),4),"")</f>
        <v/>
      </c>
    </row>
    <row r="17" spans="2:9" ht="26.25" customHeight="1">
      <c r="B17" s="20">
        <v>0.54166666666666696</v>
      </c>
      <c r="C17" s="25" t="str">
        <f t="array" ref="C17">IFERROR(INDEX(tblDonnées[],MATCH(C$8+$B17&amp;AfficherNom,tblDonnées[DATE et HEURE]&amp;tblDonnées[QUI],0),3)&amp;" "&amp;INDEX(tblDonnées[],MATCH(C$8+$B17&amp;AfficherNom,tblDonnées[DATE et HEURE]&amp;tblDonnées[QUI],0),4),"")</f>
        <v/>
      </c>
      <c r="D17" s="25" t="str">
        <f t="array" ref="D17">IFERROR(INDEX(tblDonnées[],MATCH(D$8+$B17&amp;AfficherNom,tblDonnées[DATE et HEURE]&amp;tblDonnées[QUI],0),3)&amp;" "&amp;INDEX(tblDonnées[],MATCH(D$8+$B17&amp;AfficherNom,tblDonnées[DATE et HEURE]&amp;tblDonnées[QUI],0),4),"")</f>
        <v/>
      </c>
      <c r="E17" s="25" t="str">
        <f t="array" ref="E17">IFERROR(INDEX(tblDonnées[],MATCH(E$8+$B17&amp;AfficherNom,tblDonnées[DATE et HEURE]&amp;tblDonnées[QUI],0),3)&amp;" "&amp;INDEX(tblDonnées[],MATCH(E$8+$B17&amp;AfficherNom,tblDonnées[DATE et HEURE]&amp;tblDonnées[QUI],0),4),"")</f>
        <v/>
      </c>
      <c r="F17" s="25" t="str">
        <f t="array" ref="F17">IFERROR(INDEX(tblDonnées[],MATCH(F$8+$B17&amp;AfficherNom,tblDonnées[DATE et HEURE]&amp;tblDonnées[QUI],0),3)&amp;" "&amp;INDEX(tblDonnées[],MATCH(F$8+$B17&amp;AfficherNom,tblDonnées[DATE et HEURE]&amp;tblDonnées[QUI],0),4),"")</f>
        <v/>
      </c>
      <c r="G17" s="25" t="str">
        <f t="array" ref="G17">IFERROR(INDEX(tblDonnées[],MATCH(G$8+$B17&amp;AfficherNom,tblDonnées[DATE et HEURE]&amp;tblDonnées[QUI],0),3)&amp;" "&amp;INDEX(tblDonnées[],MATCH(G$8+$B17&amp;AfficherNom,tblDonnées[DATE et HEURE]&amp;tblDonnées[QUI],0),4),"")</f>
        <v/>
      </c>
      <c r="H17" s="25" t="str">
        <f t="array" ref="H17">IFERROR(INDEX(tblDonnées[],MATCH(H$8+$B17&amp;AfficherNom,tblDonnées[DATE et HEURE]&amp;tblDonnées[QUI],0),3)&amp;" "&amp;INDEX(tblDonnées[],MATCH(H$8+$B17&amp;AfficherNom,tblDonnées[DATE et HEURE]&amp;tblDonnées[QUI],0),4),"")</f>
        <v/>
      </c>
      <c r="I17" s="25" t="str">
        <f t="array" ref="I17">IFERROR(INDEX(tblDonnées[],MATCH(I$8+$B17&amp;AfficherNom,tblDonnées[DATE et HEURE]&amp;tblDonnées[QUI],0),3)&amp;" "&amp;INDEX(tblDonnées[],MATCH(I$8+$B17&amp;AfficherNom,tblDonnées[DATE et HEURE]&amp;tblDonnées[QUI],0),4),"")</f>
        <v/>
      </c>
    </row>
    <row r="18" spans="2:9" ht="26.25" customHeight="1">
      <c r="B18" s="20">
        <v>0.58333333333333304</v>
      </c>
      <c r="C18" s="25" t="str">
        <f t="array" ref="C18">IFERROR(INDEX(tblDonnées[],MATCH(C$8+$B18&amp;AfficherNom,tblDonnées[DATE et HEURE]&amp;tblDonnées[QUI],0),3)&amp;" "&amp;INDEX(tblDonnées[],MATCH(C$8+$B18&amp;AfficherNom,tblDonnées[DATE et HEURE]&amp;tblDonnées[QUI],0),4),"")</f>
        <v/>
      </c>
      <c r="D18" s="25" t="str">
        <f t="array" ref="D18">IFERROR(INDEX(tblDonnées[],MATCH(D$8+$B18&amp;AfficherNom,tblDonnées[DATE et HEURE]&amp;tblDonnées[QUI],0),3)&amp;" "&amp;INDEX(tblDonnées[],MATCH(D$8+$B18&amp;AfficherNom,tblDonnées[DATE et HEURE]&amp;tblDonnées[QUI],0),4),"")</f>
        <v/>
      </c>
      <c r="E18" s="25" t="str">
        <f t="array" ref="E18">IFERROR(INDEX(tblDonnées[],MATCH(E$8+$B18&amp;AfficherNom,tblDonnées[DATE et HEURE]&amp;tblDonnées[QUI],0),3)&amp;" "&amp;INDEX(tblDonnées[],MATCH(E$8+$B18&amp;AfficherNom,tblDonnées[DATE et HEURE]&amp;tblDonnées[QUI],0),4),"")</f>
        <v/>
      </c>
      <c r="F18" s="25" t="str">
        <f t="array" ref="F18">IFERROR(INDEX(tblDonnées[],MATCH(F$8+$B18&amp;AfficherNom,tblDonnées[DATE et HEURE]&amp;tblDonnées[QUI],0),3)&amp;" "&amp;INDEX(tblDonnées[],MATCH(F$8+$B18&amp;AfficherNom,tblDonnées[DATE et HEURE]&amp;tblDonnées[QUI],0),4),"")</f>
        <v/>
      </c>
      <c r="G18" s="25" t="str">
        <f t="array" ref="G18">IFERROR(INDEX(tblDonnées[],MATCH(G$8+$B18&amp;AfficherNom,tblDonnées[DATE et HEURE]&amp;tblDonnées[QUI],0),3)&amp;" "&amp;INDEX(tblDonnées[],MATCH(G$8+$B18&amp;AfficherNom,tblDonnées[DATE et HEURE]&amp;tblDonnées[QUI],0),4),"")</f>
        <v/>
      </c>
      <c r="H18" s="25" t="str">
        <f t="array" ref="H18">IFERROR(INDEX(tblDonnées[],MATCH(H$8+$B18&amp;AfficherNom,tblDonnées[DATE et HEURE]&amp;tblDonnées[QUI],0),3)&amp;" "&amp;INDEX(tblDonnées[],MATCH(H$8+$B18&amp;AfficherNom,tblDonnées[DATE et HEURE]&amp;tblDonnées[QUI],0),4),"")</f>
        <v/>
      </c>
      <c r="I18" s="25" t="str">
        <f t="array" ref="I18">IFERROR(INDEX(tblDonnées[],MATCH(I$8+$B18&amp;AfficherNom,tblDonnées[DATE et HEURE]&amp;tblDonnées[QUI],0),3)&amp;" "&amp;INDEX(tblDonnées[],MATCH(I$8+$B18&amp;AfficherNom,tblDonnées[DATE et HEURE]&amp;tblDonnées[QUI],0),4),"")</f>
        <v/>
      </c>
    </row>
    <row r="19" spans="2:9" ht="26.25" customHeight="1">
      <c r="B19" s="20">
        <v>0.625</v>
      </c>
      <c r="C19" s="25" t="str">
        <f t="array" ref="C19">IFERROR(INDEX(tblDonnées[],MATCH(C$8+$B19&amp;AfficherNom,tblDonnées[DATE et HEURE]&amp;tblDonnées[QUI],0),3)&amp;" "&amp;INDEX(tblDonnées[],MATCH(C$8+$B19&amp;AfficherNom,tblDonnées[DATE et HEURE]&amp;tblDonnées[QUI],0),4),"")</f>
        <v/>
      </c>
      <c r="D19" s="25" t="str">
        <f t="array" ref="D19">IFERROR(INDEX(tblDonnées[],MATCH(D$8+$B19&amp;AfficherNom,tblDonnées[DATE et HEURE]&amp;tblDonnées[QUI],0),3)&amp;" "&amp;INDEX(tblDonnées[],MATCH(D$8+$B19&amp;AfficherNom,tblDonnées[DATE et HEURE]&amp;tblDonnées[QUI],0),4),"")</f>
        <v/>
      </c>
      <c r="E19" s="25" t="str">
        <f t="array" ref="E19">IFERROR(INDEX(tblDonnées[],MATCH(E$8+$B19&amp;AfficherNom,tblDonnées[DATE et HEURE]&amp;tblDonnées[QUI],0),3)&amp;" "&amp;INDEX(tblDonnées[],MATCH(E$8+$B19&amp;AfficherNom,tblDonnées[DATE et HEURE]&amp;tblDonnées[QUI],0),4),"")</f>
        <v/>
      </c>
      <c r="F19" s="25" t="str">
        <f t="array" ref="F19">IFERROR(INDEX(tblDonnées[],MATCH(F$8+$B19&amp;AfficherNom,tblDonnées[DATE et HEURE]&amp;tblDonnées[QUI],0),3)&amp;" "&amp;INDEX(tblDonnées[],MATCH(F$8+$B19&amp;AfficherNom,tblDonnées[DATE et HEURE]&amp;tblDonnées[QUI],0),4),"")</f>
        <v/>
      </c>
      <c r="G19" s="25" t="str">
        <f t="array" ref="G19">IFERROR(INDEX(tblDonnées[],MATCH(G$8+$B19&amp;AfficherNom,tblDonnées[DATE et HEURE]&amp;tblDonnées[QUI],0),3)&amp;" "&amp;INDEX(tblDonnées[],MATCH(G$8+$B19&amp;AfficherNom,tblDonnées[DATE et HEURE]&amp;tblDonnées[QUI],0),4),"")</f>
        <v/>
      </c>
      <c r="H19" s="25" t="str">
        <f t="array" ref="H19">IFERROR(INDEX(tblDonnées[],MATCH(H$8+$B19&amp;AfficherNom,tblDonnées[DATE et HEURE]&amp;tblDonnées[QUI],0),3)&amp;" "&amp;INDEX(tblDonnées[],MATCH(H$8+$B19&amp;AfficherNom,tblDonnées[DATE et HEURE]&amp;tblDonnées[QUI],0),4),"")</f>
        <v/>
      </c>
      <c r="I19" s="25" t="str">
        <f t="array" ref="I19">IFERROR(INDEX(tblDonnées[],MATCH(I$8+$B19&amp;AfficherNom,tblDonnées[DATE et HEURE]&amp;tblDonnées[QUI],0),3)&amp;" "&amp;INDEX(tblDonnées[],MATCH(I$8+$B19&amp;AfficherNom,tblDonnées[DATE et HEURE]&amp;tblDonnées[QUI],0),4),"")</f>
        <v/>
      </c>
    </row>
    <row r="20" spans="2:9" ht="26.25" customHeight="1">
      <c r="B20" s="20">
        <v>0.66666666666666696</v>
      </c>
      <c r="C20" s="25" t="str">
        <f t="array" ref="C20">IFERROR(INDEX(tblDonnées[],MATCH(C$8+$B20&amp;AfficherNom,tblDonnées[DATE et HEURE]&amp;tblDonnées[QUI],0),3)&amp;" "&amp;INDEX(tblDonnées[],MATCH(C$8+$B20&amp;AfficherNom,tblDonnées[DATE et HEURE]&amp;tblDonnées[QUI],0),4),"")</f>
        <v/>
      </c>
      <c r="D20" s="25" t="str">
        <f t="array" ref="D20">IFERROR(INDEX(tblDonnées[],MATCH(D$8+$B20&amp;AfficherNom,tblDonnées[DATE et HEURE]&amp;tblDonnées[QUI],0),3)&amp;" "&amp;INDEX(tblDonnées[],MATCH(D$8+$B20&amp;AfficherNom,tblDonnées[DATE et HEURE]&amp;tblDonnées[QUI],0),4),"")</f>
        <v/>
      </c>
      <c r="E20" s="25" t="str">
        <f t="array" ref="E20">IFERROR(INDEX(tblDonnées[],MATCH(E$8+$B20&amp;AfficherNom,tblDonnées[DATE et HEURE]&amp;tblDonnées[QUI],0),3)&amp;" "&amp;INDEX(tblDonnées[],MATCH(E$8+$B20&amp;AfficherNom,tblDonnées[DATE et HEURE]&amp;tblDonnées[QUI],0),4),"")</f>
        <v/>
      </c>
      <c r="F20" s="25" t="str">
        <f t="array" ref="F20">IFERROR(INDEX(tblDonnées[],MATCH(F$8+$B20&amp;AfficherNom,tblDonnées[DATE et HEURE]&amp;tblDonnées[QUI],0),3)&amp;" "&amp;INDEX(tblDonnées[],MATCH(F$8+$B20&amp;AfficherNom,tblDonnées[DATE et HEURE]&amp;tblDonnées[QUI],0),4),"")</f>
        <v/>
      </c>
      <c r="G20" s="25" t="str">
        <f t="array" ref="G20">IFERROR(INDEX(tblDonnées[],MATCH(G$8+$B20&amp;AfficherNom,tblDonnées[DATE et HEURE]&amp;tblDonnées[QUI],0),3)&amp;" "&amp;INDEX(tblDonnées[],MATCH(G$8+$B20&amp;AfficherNom,tblDonnées[DATE et HEURE]&amp;tblDonnées[QUI],0),4),"")</f>
        <v/>
      </c>
      <c r="H20" s="25" t="str">
        <f t="array" ref="H20">IFERROR(INDEX(tblDonnées[],MATCH(H$8+$B20&amp;AfficherNom,tblDonnées[DATE et HEURE]&amp;tblDonnées[QUI],0),3)&amp;" "&amp;INDEX(tblDonnées[],MATCH(H$8+$B20&amp;AfficherNom,tblDonnées[DATE et HEURE]&amp;tblDonnées[QUI],0),4),"")</f>
        <v/>
      </c>
      <c r="I20" s="25" t="str">
        <f t="array" ref="I20">IFERROR(INDEX(tblDonnées[],MATCH(I$8+$B20&amp;AfficherNom,tblDonnées[DATE et HEURE]&amp;tblDonnées[QUI],0),3)&amp;" "&amp;INDEX(tblDonnées[],MATCH(I$8+$B20&amp;AfficherNom,tblDonnées[DATE et HEURE]&amp;tblDonnées[QUI],0),4),"")</f>
        <v/>
      </c>
    </row>
    <row r="21" spans="2:9" ht="26.25" customHeight="1">
      <c r="B21" s="20">
        <v>0.70833333333333404</v>
      </c>
      <c r="C21" s="25" t="str">
        <f t="array" ref="C21">IFERROR(INDEX(tblDonnées[],MATCH(C$8+$B21&amp;AfficherNom,tblDonnées[DATE et HEURE]&amp;tblDonnées[QUI],0),3)&amp;" "&amp;INDEX(tblDonnées[],MATCH(C$8+$B21&amp;AfficherNom,tblDonnées[DATE et HEURE]&amp;tblDonnées[QUI],0),4),"")</f>
        <v/>
      </c>
      <c r="D21" s="25" t="str">
        <f t="array" ref="D21">IFERROR(INDEX(tblDonnées[],MATCH(D$8+$B21&amp;AfficherNom,tblDonnées[DATE et HEURE]&amp;tblDonnées[QUI],0),3)&amp;" "&amp;INDEX(tblDonnées[],MATCH(D$8+$B21&amp;AfficherNom,tblDonnées[DATE et HEURE]&amp;tblDonnées[QUI],0),4),"")</f>
        <v/>
      </c>
      <c r="E21" s="25" t="str">
        <f t="array" ref="E21">IFERROR(INDEX(tblDonnées[],MATCH(E$8+$B21&amp;AfficherNom,tblDonnées[DATE et HEURE]&amp;tblDonnées[QUI],0),3)&amp;" "&amp;INDEX(tblDonnées[],MATCH(E$8+$B21&amp;AfficherNom,tblDonnées[DATE et HEURE]&amp;tblDonnées[QUI],0),4),"")</f>
        <v/>
      </c>
      <c r="F21" s="25" t="str">
        <f t="array" ref="F21">IFERROR(INDEX(tblDonnées[],MATCH(F$8+$B21&amp;AfficherNom,tblDonnées[DATE et HEURE]&amp;tblDonnées[QUI],0),3)&amp;" "&amp;INDEX(tblDonnées[],MATCH(F$8+$B21&amp;AfficherNom,tblDonnées[DATE et HEURE]&amp;tblDonnées[QUI],0),4),"")</f>
        <v/>
      </c>
      <c r="G21" s="25" t="str">
        <f t="array" ref="G21">IFERROR(INDEX(tblDonnées[],MATCH(G$8+$B21&amp;AfficherNom,tblDonnées[DATE et HEURE]&amp;tblDonnées[QUI],0),3)&amp;" "&amp;INDEX(tblDonnées[],MATCH(G$8+$B21&amp;AfficherNom,tblDonnées[DATE et HEURE]&amp;tblDonnées[QUI],0),4),"")</f>
        <v/>
      </c>
      <c r="H21" s="25" t="str">
        <f t="array" ref="H21">IFERROR(INDEX(tblDonnées[],MATCH(H$8+$B21&amp;AfficherNom,tblDonnées[DATE et HEURE]&amp;tblDonnées[QUI],0),3)&amp;" "&amp;INDEX(tblDonnées[],MATCH(H$8+$B21&amp;AfficherNom,tblDonnées[DATE et HEURE]&amp;tblDonnées[QUI],0),4),"")</f>
        <v/>
      </c>
      <c r="I21" s="25" t="str">
        <f t="array" ref="I21">IFERROR(INDEX(tblDonnées[],MATCH(I$8+$B21&amp;AfficherNom,tblDonnées[DATE et HEURE]&amp;tblDonnées[QUI],0),3)&amp;" "&amp;INDEX(tblDonnées[],MATCH(I$8+$B21&amp;AfficherNom,tblDonnées[DATE et HEURE]&amp;tblDonnées[QUI],0),4),"")</f>
        <v/>
      </c>
    </row>
    <row r="22" spans="2:9" ht="26.25" customHeight="1">
      <c r="B22" s="20">
        <v>0.75</v>
      </c>
      <c r="C22" s="25" t="str">
        <f t="array" ref="C22">IFERROR(INDEX(tblDonnées[],MATCH(C$8+$B22&amp;AfficherNom,tblDonnées[DATE et HEURE]&amp;tblDonnées[QUI],0),3)&amp;" "&amp;INDEX(tblDonnées[],MATCH(C$8+$B22&amp;AfficherNom,tblDonnées[DATE et HEURE]&amp;tblDonnées[QUI],0),4),"")</f>
        <v/>
      </c>
      <c r="D22" s="25" t="str">
        <f t="array" ref="D22">IFERROR(INDEX(tblDonnées[],MATCH(D$8+$B22&amp;AfficherNom,tblDonnées[DATE et HEURE]&amp;tblDonnées[QUI],0),3)&amp;" "&amp;INDEX(tblDonnées[],MATCH(D$8+$B22&amp;AfficherNom,tblDonnées[DATE et HEURE]&amp;tblDonnées[QUI],0),4),"")</f>
        <v/>
      </c>
      <c r="E22" s="25" t="str">
        <f t="array" ref="E22">IFERROR(INDEX(tblDonnées[],MATCH(E$8+$B22&amp;AfficherNom,tblDonnées[DATE et HEURE]&amp;tblDonnées[QUI],0),3)&amp;" "&amp;INDEX(tblDonnées[],MATCH(E$8+$B22&amp;AfficherNom,tblDonnées[DATE et HEURE]&amp;tblDonnées[QUI],0),4),"")</f>
        <v/>
      </c>
      <c r="F22" s="25" t="str">
        <f t="array" ref="F22">IFERROR(INDEX(tblDonnées[],MATCH(F$8+$B22&amp;AfficherNom,tblDonnées[DATE et HEURE]&amp;tblDonnées[QUI],0),3)&amp;" "&amp;INDEX(tblDonnées[],MATCH(F$8+$B22&amp;AfficherNom,tblDonnées[DATE et HEURE]&amp;tblDonnées[QUI],0),4),"")</f>
        <v/>
      </c>
      <c r="G22" s="25" t="str">
        <f t="array" ref="G22">IFERROR(INDEX(tblDonnées[],MATCH(G$8+$B22&amp;AfficherNom,tblDonnées[DATE et HEURE]&amp;tblDonnées[QUI],0),3)&amp;" "&amp;INDEX(tblDonnées[],MATCH(G$8+$B22&amp;AfficherNom,tblDonnées[DATE et HEURE]&amp;tblDonnées[QUI],0),4),"")</f>
        <v/>
      </c>
      <c r="H22" s="25" t="str">
        <f t="array" ref="H22">IFERROR(INDEX(tblDonnées[],MATCH(H$8+$B22&amp;AfficherNom,tblDonnées[DATE et HEURE]&amp;tblDonnées[QUI],0),3)&amp;" "&amp;INDEX(tblDonnées[],MATCH(H$8+$B22&amp;AfficherNom,tblDonnées[DATE et HEURE]&amp;tblDonnées[QUI],0),4),"")</f>
        <v/>
      </c>
      <c r="I22" s="25" t="str">
        <f t="array" ref="I22">IFERROR(INDEX(tblDonnées[],MATCH(I$8+$B22&amp;AfficherNom,tblDonnées[DATE et HEURE]&amp;tblDonnées[QUI],0),3)&amp;" "&amp;INDEX(tblDonnées[],MATCH(I$8+$B22&amp;AfficherNom,tblDonnées[DATE et HEURE]&amp;tblDonnées[QUI],0),4),"")</f>
        <v/>
      </c>
    </row>
    <row r="23" spans="2:9" ht="26.25" customHeight="1">
      <c r="B23" s="20">
        <v>0.79166666666666696</v>
      </c>
      <c r="C23" s="25" t="str">
        <f t="array" ref="C23">IFERROR(INDEX(tblDonnées[],MATCH(C$8+$B23&amp;AfficherNom,tblDonnées[DATE et HEURE]&amp;tblDonnées[QUI],0),3)&amp;" "&amp;INDEX(tblDonnées[],MATCH(C$8+$B23&amp;AfficherNom,tblDonnées[DATE et HEURE]&amp;tblDonnées[QUI],0),4),"")</f>
        <v/>
      </c>
      <c r="D23" s="25" t="str">
        <f t="array" ref="D23">IFERROR(INDEX(tblDonnées[],MATCH(D$8+$B23&amp;AfficherNom,tblDonnées[DATE et HEURE]&amp;tblDonnées[QUI],0),3)&amp;" "&amp;INDEX(tblDonnées[],MATCH(D$8+$B23&amp;AfficherNom,tblDonnées[DATE et HEURE]&amp;tblDonnées[QUI],0),4),"")</f>
        <v/>
      </c>
      <c r="E23" s="25" t="str">
        <f t="array" ref="E23">IFERROR(INDEX(tblDonnées[],MATCH(E$8+$B23&amp;AfficherNom,tblDonnées[DATE et HEURE]&amp;tblDonnées[QUI],0),3)&amp;" "&amp;INDEX(tblDonnées[],MATCH(E$8+$B23&amp;AfficherNom,tblDonnées[DATE et HEURE]&amp;tblDonnées[QUI],0),4),"")</f>
        <v/>
      </c>
      <c r="F23" s="25" t="str">
        <f t="array" ref="F23">IFERROR(INDEX(tblDonnées[],MATCH(F$8+$B23&amp;AfficherNom,tblDonnées[DATE et HEURE]&amp;tblDonnées[QUI],0),3)&amp;" "&amp;INDEX(tblDonnées[],MATCH(F$8+$B23&amp;AfficherNom,tblDonnées[DATE et HEURE]&amp;tblDonnées[QUI],0),4),"")</f>
        <v/>
      </c>
      <c r="G23" s="25" t="str">
        <f t="array" ref="G23">IFERROR(INDEX(tblDonnées[],MATCH(G$8+$B23&amp;AfficherNom,tblDonnées[DATE et HEURE]&amp;tblDonnées[QUI],0),3)&amp;" "&amp;INDEX(tblDonnées[],MATCH(G$8+$B23&amp;AfficherNom,tblDonnées[DATE et HEURE]&amp;tblDonnées[QUI],0),4),"")</f>
        <v/>
      </c>
      <c r="H23" s="25" t="str">
        <f t="array" ref="H23">IFERROR(INDEX(tblDonnées[],MATCH(H$8+$B23&amp;AfficherNom,tblDonnées[DATE et HEURE]&amp;tblDonnées[QUI],0),3)&amp;" "&amp;INDEX(tblDonnées[],MATCH(H$8+$B23&amp;AfficherNom,tblDonnées[DATE et HEURE]&amp;tblDonnées[QUI],0),4),"")</f>
        <v/>
      </c>
      <c r="I23" s="25" t="str">
        <f t="array" ref="I23">IFERROR(INDEX(tblDonnées[],MATCH(I$8+$B23&amp;AfficherNom,tblDonnées[DATE et HEURE]&amp;tblDonnées[QUI],0),3)&amp;" "&amp;INDEX(tblDonnées[],MATCH(I$8+$B23&amp;AfficherNom,tblDonnées[DATE et HEURE]&amp;tblDonnées[QUI],0),4),"")</f>
        <v/>
      </c>
    </row>
    <row r="24" spans="2:9" ht="26.25" customHeight="1">
      <c r="B24" s="20">
        <v>0.83333333333333404</v>
      </c>
      <c r="C24" s="25" t="str">
        <f t="array" ref="C24">IFERROR(INDEX(tblDonnées[],MATCH(C$8+$B24&amp;AfficherNom,tblDonnées[DATE et HEURE]&amp;tblDonnées[QUI],0),3)&amp;" "&amp;INDEX(tblDonnées[],MATCH(C$8+$B24&amp;AfficherNom,tblDonnées[DATE et HEURE]&amp;tblDonnées[QUI],0),4),"")</f>
        <v/>
      </c>
      <c r="D24" s="25" t="str">
        <f t="array" ref="D24">IFERROR(INDEX(tblDonnées[],MATCH(D$8+$B24&amp;AfficherNom,tblDonnées[DATE et HEURE]&amp;tblDonnées[QUI],0),3)&amp;" "&amp;INDEX(tblDonnées[],MATCH(D$8+$B24&amp;AfficherNom,tblDonnées[DATE et HEURE]&amp;tblDonnées[QUI],0),4),"")</f>
        <v/>
      </c>
      <c r="E24" s="25" t="str">
        <f t="array" ref="E24">IFERROR(INDEX(tblDonnées[],MATCH(E$8+$B24&amp;AfficherNom,tblDonnées[DATE et HEURE]&amp;tblDonnées[QUI],0),3)&amp;" "&amp;INDEX(tblDonnées[],MATCH(E$8+$B24&amp;AfficherNom,tblDonnées[DATE et HEURE]&amp;tblDonnées[QUI],0),4),"")</f>
        <v/>
      </c>
      <c r="F24" s="25" t="str">
        <f t="array" ref="F24">IFERROR(INDEX(tblDonnées[],MATCH(F$8+$B24&amp;AfficherNom,tblDonnées[DATE et HEURE]&amp;tblDonnées[QUI],0),3)&amp;" "&amp;INDEX(tblDonnées[],MATCH(F$8+$B24&amp;AfficherNom,tblDonnées[DATE et HEURE]&amp;tblDonnées[QUI],0),4),"")</f>
        <v/>
      </c>
      <c r="G24" s="25" t="str">
        <f t="array" ref="G24">IFERROR(INDEX(tblDonnées[],MATCH(G$8+$B24&amp;AfficherNom,tblDonnées[DATE et HEURE]&amp;tblDonnées[QUI],0),3)&amp;" "&amp;INDEX(tblDonnées[],MATCH(G$8+$B24&amp;AfficherNom,tblDonnées[DATE et HEURE]&amp;tblDonnées[QUI],0),4),"")</f>
        <v/>
      </c>
      <c r="H24" s="25" t="str">
        <f t="array" ref="H24">IFERROR(INDEX(tblDonnées[],MATCH(H$8+$B24&amp;AfficherNom,tblDonnées[DATE et HEURE]&amp;tblDonnées[QUI],0),3)&amp;" "&amp;INDEX(tblDonnées[],MATCH(H$8+$B24&amp;AfficherNom,tblDonnées[DATE et HEURE]&amp;tblDonnées[QUI],0),4),"")</f>
        <v/>
      </c>
      <c r="I24" s="25" t="str">
        <f t="array" ref="I24">IFERROR(INDEX(tblDonnées[],MATCH(I$8+$B24&amp;AfficherNom,tblDonnées[DATE et HEURE]&amp;tblDonnées[QUI],0),3)&amp;" "&amp;INDEX(tblDonnées[],MATCH(I$8+$B24&amp;AfficherNom,tblDonnées[DATE et HEURE]&amp;tblDonnées[QUI],0),4),"")</f>
        <v/>
      </c>
    </row>
    <row r="25" spans="2:9" ht="26.25" customHeight="1">
      <c r="B25" s="20">
        <v>0.875</v>
      </c>
      <c r="C25" s="25" t="str">
        <f t="array" ref="C25">IFERROR(INDEX(tblDonnées[],MATCH(C$8+$B25&amp;AfficherNom,tblDonnées[DATE et HEURE]&amp;tblDonnées[QUI],0),3)&amp;" "&amp;INDEX(tblDonnées[],MATCH(C$8+$B25&amp;AfficherNom,tblDonnées[DATE et HEURE]&amp;tblDonnées[QUI],0),4),"")</f>
        <v/>
      </c>
      <c r="D25" s="25" t="str">
        <f t="array" ref="D25">IFERROR(INDEX(tblDonnées[],MATCH(D$8+$B25&amp;AfficherNom,tblDonnées[DATE et HEURE]&amp;tblDonnées[QUI],0),3)&amp;" "&amp;INDEX(tblDonnées[],MATCH(D$8+$B25&amp;AfficherNom,tblDonnées[DATE et HEURE]&amp;tblDonnées[QUI],0),4),"")</f>
        <v/>
      </c>
      <c r="E25" s="25" t="str">
        <f t="array" ref="E25">IFERROR(INDEX(tblDonnées[],MATCH(E$8+$B25&amp;AfficherNom,tblDonnées[DATE et HEURE]&amp;tblDonnées[QUI],0),3)&amp;" "&amp;INDEX(tblDonnées[],MATCH(E$8+$B25&amp;AfficherNom,tblDonnées[DATE et HEURE]&amp;tblDonnées[QUI],0),4),"")</f>
        <v/>
      </c>
      <c r="F25" s="25" t="str">
        <f t="array" ref="F25">IFERROR(INDEX(tblDonnées[],MATCH(F$8+$B25&amp;AfficherNom,tblDonnées[DATE et HEURE]&amp;tblDonnées[QUI],0),3)&amp;" "&amp;INDEX(tblDonnées[],MATCH(F$8+$B25&amp;AfficherNom,tblDonnées[DATE et HEURE]&amp;tblDonnées[QUI],0),4),"")</f>
        <v/>
      </c>
      <c r="G25" s="25" t="str">
        <f t="array" ref="G25">IFERROR(INDEX(tblDonnées[],MATCH(G$8+$B25&amp;AfficherNom,tblDonnées[DATE et HEURE]&amp;tblDonnées[QUI],0),3)&amp;" "&amp;INDEX(tblDonnées[],MATCH(G$8+$B25&amp;AfficherNom,tblDonnées[DATE et HEURE]&amp;tblDonnées[QUI],0),4),"")</f>
        <v/>
      </c>
      <c r="H25" s="25" t="str">
        <f t="array" ref="H25">IFERROR(INDEX(tblDonnées[],MATCH(H$8+$B25&amp;AfficherNom,tblDonnées[DATE et HEURE]&amp;tblDonnées[QUI],0),3)&amp;" "&amp;INDEX(tblDonnées[],MATCH(H$8+$B25&amp;AfficherNom,tblDonnées[DATE et HEURE]&amp;tblDonnées[QUI],0),4),"")</f>
        <v/>
      </c>
      <c r="I25" s="25" t="str">
        <f t="array" ref="I25">IFERROR(INDEX(tblDonnées[],MATCH(I$8+$B25&amp;AfficherNom,tblDonnées[DATE et HEURE]&amp;tblDonnées[QUI],0),3)&amp;" "&amp;INDEX(tblDonnées[],MATCH(I$8+$B25&amp;AfficherNom,tblDonnées[DATE et HEURE]&amp;tblDonnées[QUI],0),4),"")</f>
        <v/>
      </c>
    </row>
    <row r="26" spans="2:9" ht="26.25" customHeight="1">
      <c r="B26" s="20">
        <v>0.91666666666666696</v>
      </c>
      <c r="C26" s="25" t="str">
        <f t="array" ref="C26">IFERROR(INDEX(tblDonnées[],MATCH(C$8+$B26&amp;AfficherNom,tblDonnées[DATE et HEURE]&amp;tblDonnées[QUI],0),3)&amp;" "&amp;INDEX(tblDonnées[],MATCH(C$8+$B26&amp;AfficherNom,tblDonnées[DATE et HEURE]&amp;tblDonnées[QUI],0),4),"")</f>
        <v/>
      </c>
      <c r="D26" s="25" t="str">
        <f t="array" ref="D26">IFERROR(INDEX(tblDonnées[],MATCH(D$8+$B26&amp;AfficherNom,tblDonnées[DATE et HEURE]&amp;tblDonnées[QUI],0),3)&amp;" "&amp;INDEX(tblDonnées[],MATCH(D$8+$B26&amp;AfficherNom,tblDonnées[DATE et HEURE]&amp;tblDonnées[QUI],0),4),"")</f>
        <v/>
      </c>
      <c r="E26" s="25" t="str">
        <f t="array" ref="E26">IFERROR(INDEX(tblDonnées[],MATCH(E$8+$B26&amp;AfficherNom,tblDonnées[DATE et HEURE]&amp;tblDonnées[QUI],0),3)&amp;" "&amp;INDEX(tblDonnées[],MATCH(E$8+$B26&amp;AfficherNom,tblDonnées[DATE et HEURE]&amp;tblDonnées[QUI],0),4),"")</f>
        <v/>
      </c>
      <c r="F26" s="25" t="str">
        <f t="array" ref="F26">IFERROR(INDEX(tblDonnées[],MATCH(F$8+$B26&amp;AfficherNom,tblDonnées[DATE et HEURE]&amp;tblDonnées[QUI],0),3)&amp;" "&amp;INDEX(tblDonnées[],MATCH(F$8+$B26&amp;AfficherNom,tblDonnées[DATE et HEURE]&amp;tblDonnées[QUI],0),4),"")</f>
        <v/>
      </c>
      <c r="G26" s="25" t="str">
        <f t="array" ref="G26">IFERROR(INDEX(tblDonnées[],MATCH(G$8+$B26&amp;AfficherNom,tblDonnées[DATE et HEURE]&amp;tblDonnées[QUI],0),3)&amp;" "&amp;INDEX(tblDonnées[],MATCH(G$8+$B26&amp;AfficherNom,tblDonnées[DATE et HEURE]&amp;tblDonnées[QUI],0),4),"")</f>
        <v/>
      </c>
      <c r="H26" s="25" t="str">
        <f t="array" ref="H26">IFERROR(INDEX(tblDonnées[],MATCH(H$8+$B26&amp;AfficherNom,tblDonnées[DATE et HEURE]&amp;tblDonnées[QUI],0),3)&amp;" "&amp;INDEX(tblDonnées[],MATCH(H$8+$B26&amp;AfficherNom,tblDonnées[DATE et HEURE]&amp;tblDonnées[QUI],0),4),"")</f>
        <v/>
      </c>
      <c r="I26" s="25" t="str">
        <f t="array" ref="I26">IFERROR(INDEX(tblDonnées[],MATCH(I$8+$B26&amp;AfficherNom,tblDonnées[DATE et HEURE]&amp;tblDonnées[QUI],0),3)&amp;" "&amp;INDEX(tblDonnées[],MATCH(I$8+$B26&amp;AfficherNom,tblDonnées[DATE et HEURE]&amp;tblDonnées[QUI],0),4),"")</f>
        <v/>
      </c>
    </row>
  </sheetData>
  <mergeCells count="1">
    <mergeCell ref="B5:D6"/>
  </mergeCells>
  <conditionalFormatting sqref="C10:I26">
    <cfRule type="containsText" dxfId="57" priority="1" operator="containsText" text="analyse">
      <formula>NOT(ISERROR(SEARCH("analyse",C10)))</formula>
    </cfRule>
  </conditionalFormatting>
  <dataValidations count="1">
    <dataValidation type="list" allowBlank="1" showInputMessage="1" sqref="H6">
      <formula1>RechercherQui</formula1>
    </dataValidation>
  </dataValidations>
  <printOptions horizontalCentered="1" verticalCentered="1"/>
  <pageMargins left="0" right="0" top="0" bottom="0" header="0" footer="0"/>
  <pageSetup orientation="landscape" r:id="rId1"/>
  <drawing r:id="rId2"/>
  <tableParts count="1">
    <tablePart r:id="rId3"/>
  </tableParts>
</worksheet>
</file>

<file path=xl/worksheets/sheet5.xml><?xml version="1.0" encoding="utf-8"?>
<worksheet xmlns="http://schemas.openxmlformats.org/spreadsheetml/2006/main" xmlns:r="http://schemas.openxmlformats.org/officeDocument/2006/relationships">
  <sheetPr codeName="Feuil5">
    <tabColor theme="6"/>
  </sheetPr>
  <dimension ref="A1:C132"/>
  <sheetViews>
    <sheetView showGridLines="0" workbookViewId="0">
      <selection sqref="A1:B1"/>
    </sheetView>
  </sheetViews>
  <sheetFormatPr baseColWidth="10" defaultColWidth="9.140625" defaultRowHeight="26.25" customHeight="1"/>
  <cols>
    <col min="1" max="1" width="20.28515625" style="16" customWidth="1"/>
    <col min="2" max="2" width="18.42578125" style="15" bestFit="1" customWidth="1"/>
  </cols>
  <sheetData>
    <row r="1" spans="1:3" ht="48" customHeight="1">
      <c r="A1" s="120" t="s">
        <v>14</v>
      </c>
      <c r="B1" s="120"/>
      <c r="C1" s="19"/>
    </row>
    <row r="2" spans="1:3" ht="26.25" customHeight="1">
      <c r="A2" s="17" t="s">
        <v>15</v>
      </c>
      <c r="B2" s="18" t="s">
        <v>16</v>
      </c>
    </row>
    <row r="3" spans="1:3" ht="26.25" customHeight="1">
      <c r="A3" s="16">
        <f t="array" ref="A3">IFERROR(INDEX(ChampQui,MATCH(0,COUNTIF($A$2:A2,ChampQui),0)),"")</f>
        <v>0</v>
      </c>
      <c r="B3" s="15">
        <f>IF(A3="","",ROW())</f>
        <v>3</v>
      </c>
    </row>
    <row r="4" spans="1:3" ht="26.25" customHeight="1">
      <c r="A4" s="16" t="str">
        <f t="array" ref="A4">IFERROR(INDEX(ChampQui,MATCH(0,COUNTIF($A$2:A3,ChampQui),0)),"")</f>
        <v>ROMAIN &amp; ROXANE</v>
      </c>
      <c r="B4" s="15">
        <f t="shared" ref="B4:B67" si="0">IF(A4="","",ROW())</f>
        <v>4</v>
      </c>
    </row>
    <row r="5" spans="1:3" ht="26.25" customHeight="1">
      <c r="A5" s="16" t="str">
        <f t="array" ref="A5">IFERROR(INDEX(ChampQui,MATCH(0,COUNTIF($A$2:A4,ChampQui),0)),"")</f>
        <v>ROMAIN</v>
      </c>
      <c r="B5" s="15">
        <f t="shared" si="0"/>
        <v>5</v>
      </c>
    </row>
    <row r="6" spans="1:3" ht="26.25" customHeight="1">
      <c r="A6" s="16" t="str">
        <f t="array" ref="A6">IFERROR(INDEX(ChampQui,MATCH(0,COUNTIF($A$2:A5,ChampQui),0)),"")</f>
        <v>ROXANE</v>
      </c>
      <c r="B6" s="15">
        <f t="shared" si="0"/>
        <v>6</v>
      </c>
    </row>
    <row r="7" spans="1:3" ht="26.25" customHeight="1">
      <c r="A7" s="16" t="str">
        <f t="array" ref="A7">IFERROR(INDEX(ChampQui,MATCH(0,COUNTIF($A$2:A6,ChampQui),0)),"")</f>
        <v/>
      </c>
      <c r="B7" s="15" t="str">
        <f t="shared" si="0"/>
        <v/>
      </c>
    </row>
    <row r="8" spans="1:3" ht="26.25" customHeight="1">
      <c r="A8" s="16" t="str">
        <f t="array" ref="A8">IFERROR(INDEX(ChampQui,MATCH(0,COUNTIF($A$2:A7,ChampQui),0)),"")</f>
        <v/>
      </c>
      <c r="B8" s="15" t="str">
        <f t="shared" si="0"/>
        <v/>
      </c>
    </row>
    <row r="9" spans="1:3" ht="26.25" customHeight="1">
      <c r="A9" s="16" t="str">
        <f t="array" ref="A9">IFERROR(INDEX(ChampQui,MATCH(0,COUNTIF($A$2:A8,ChampQui),0)),"")</f>
        <v/>
      </c>
      <c r="B9" s="15" t="str">
        <f t="shared" si="0"/>
        <v/>
      </c>
    </row>
    <row r="10" spans="1:3" ht="26.25" customHeight="1">
      <c r="A10" s="16" t="str">
        <f t="array" ref="A10">IFERROR(INDEX(ChampQui,MATCH(0,COUNTIF($A$2:A9,ChampQui),0)),"")</f>
        <v/>
      </c>
      <c r="B10" s="15" t="str">
        <f t="shared" si="0"/>
        <v/>
      </c>
    </row>
    <row r="11" spans="1:3" ht="26.25" customHeight="1">
      <c r="A11" s="16" t="str">
        <f t="array" ref="A11">IFERROR(INDEX(ChampQui,MATCH(0,COUNTIF($A$2:A10,ChampQui),0)),"")</f>
        <v/>
      </c>
      <c r="B11" s="15" t="str">
        <f t="shared" si="0"/>
        <v/>
      </c>
    </row>
    <row r="12" spans="1:3" ht="26.25" customHeight="1">
      <c r="A12" s="16" t="str">
        <f t="array" ref="A12">IFERROR(INDEX(ChampQui,MATCH(0,COUNTIF($A$2:A11,ChampQui),0)),"")</f>
        <v/>
      </c>
      <c r="B12" s="15" t="str">
        <f t="shared" si="0"/>
        <v/>
      </c>
    </row>
    <row r="13" spans="1:3" ht="26.25" customHeight="1">
      <c r="A13" s="16" t="str">
        <f t="array" ref="A13">IFERROR(INDEX(ChampQui,MATCH(0,COUNTIF($A$2:A12,ChampQui),0)),"")</f>
        <v/>
      </c>
      <c r="B13" s="15" t="str">
        <f t="shared" si="0"/>
        <v/>
      </c>
    </row>
    <row r="14" spans="1:3" ht="26.25" customHeight="1">
      <c r="A14" s="16" t="str">
        <f t="array" ref="A14">IFERROR(INDEX(ChampQui,MATCH(0,COUNTIF($A$2:A13,ChampQui),0)),"")</f>
        <v/>
      </c>
      <c r="B14" s="15" t="str">
        <f t="shared" si="0"/>
        <v/>
      </c>
    </row>
    <row r="15" spans="1:3" ht="26.25" customHeight="1">
      <c r="A15" s="16" t="str">
        <f t="array" ref="A15">IFERROR(INDEX(ChampQui,MATCH(0,COUNTIF($A$2:A14,ChampQui),0)),"")</f>
        <v/>
      </c>
      <c r="B15" s="15" t="str">
        <f t="shared" si="0"/>
        <v/>
      </c>
    </row>
    <row r="16" spans="1:3" ht="26.25" customHeight="1">
      <c r="A16" s="16" t="str">
        <f t="array" ref="A16">IFERROR(INDEX(ChampQui,MATCH(0,COUNTIF($A$2:A15,ChampQui),0)),"")</f>
        <v/>
      </c>
      <c r="B16" s="15" t="str">
        <f t="shared" si="0"/>
        <v/>
      </c>
    </row>
    <row r="17" spans="1:2" ht="26.25" customHeight="1">
      <c r="A17" s="16" t="str">
        <f t="array" ref="A17">IFERROR(INDEX(ChampQui,MATCH(0,COUNTIF($A$2:A16,ChampQui),0)),"")</f>
        <v/>
      </c>
      <c r="B17" s="15" t="str">
        <f t="shared" si="0"/>
        <v/>
      </c>
    </row>
    <row r="18" spans="1:2" ht="26.25" customHeight="1">
      <c r="A18" s="16" t="str">
        <f t="array" ref="A18">IFERROR(INDEX(ChampQui,MATCH(0,COUNTIF($A$2:A17,ChampQui),0)),"")</f>
        <v/>
      </c>
      <c r="B18" s="15" t="str">
        <f t="shared" si="0"/>
        <v/>
      </c>
    </row>
    <row r="19" spans="1:2" ht="26.25" customHeight="1">
      <c r="A19" s="16" t="str">
        <f t="array" ref="A19">IFERROR(INDEX(ChampQui,MATCH(0,COUNTIF($A$2:A18,ChampQui),0)),"")</f>
        <v/>
      </c>
      <c r="B19" s="15" t="str">
        <f t="shared" si="0"/>
        <v/>
      </c>
    </row>
    <row r="20" spans="1:2" ht="26.25" customHeight="1">
      <c r="A20" s="16" t="str">
        <f t="array" ref="A20">IFERROR(INDEX(ChampQui,MATCH(0,COUNTIF($A$2:A19,ChampQui),0)),"")</f>
        <v/>
      </c>
      <c r="B20" s="15" t="str">
        <f t="shared" si="0"/>
        <v/>
      </c>
    </row>
    <row r="21" spans="1:2" ht="26.25" customHeight="1">
      <c r="A21" s="16" t="str">
        <f t="array" ref="A21">IFERROR(INDEX(ChampQui,MATCH(0,COUNTIF($A$2:A20,ChampQui),0)),"")</f>
        <v/>
      </c>
      <c r="B21" s="15" t="str">
        <f t="shared" si="0"/>
        <v/>
      </c>
    </row>
    <row r="22" spans="1:2" ht="26.25" customHeight="1">
      <c r="A22" s="16" t="str">
        <f t="array" ref="A22">IFERROR(INDEX(ChampQui,MATCH(0,COUNTIF($A$2:A21,ChampQui),0)),"")</f>
        <v/>
      </c>
      <c r="B22" s="15" t="str">
        <f t="shared" si="0"/>
        <v/>
      </c>
    </row>
    <row r="23" spans="1:2" ht="26.25" customHeight="1">
      <c r="A23" s="16" t="str">
        <f t="array" ref="A23">IFERROR(INDEX(ChampQui,MATCH(0,COUNTIF($A$2:A22,ChampQui),0)),"")</f>
        <v/>
      </c>
      <c r="B23" s="15" t="str">
        <f t="shared" si="0"/>
        <v/>
      </c>
    </row>
    <row r="24" spans="1:2" ht="26.25" customHeight="1">
      <c r="A24" s="16" t="str">
        <f t="array" ref="A24">IFERROR(INDEX(ChampQui,MATCH(0,COUNTIF($A$2:A23,ChampQui),0)),"")</f>
        <v/>
      </c>
      <c r="B24" s="15" t="str">
        <f t="shared" si="0"/>
        <v/>
      </c>
    </row>
    <row r="25" spans="1:2" ht="26.25" customHeight="1">
      <c r="A25" s="16" t="str">
        <f t="array" ref="A25">IFERROR(INDEX(ChampQui,MATCH(0,COUNTIF($A$2:A24,ChampQui),0)),"")</f>
        <v/>
      </c>
      <c r="B25" s="15" t="str">
        <f t="shared" si="0"/>
        <v/>
      </c>
    </row>
    <row r="26" spans="1:2" ht="26.25" customHeight="1">
      <c r="A26" s="16" t="str">
        <f t="array" ref="A26">IFERROR(INDEX(ChampQui,MATCH(0,COUNTIF($A$2:A25,ChampQui),0)),"")</f>
        <v/>
      </c>
      <c r="B26" s="15" t="str">
        <f t="shared" si="0"/>
        <v/>
      </c>
    </row>
    <row r="27" spans="1:2" ht="26.25" customHeight="1">
      <c r="A27" s="16" t="str">
        <f t="array" ref="A27">IFERROR(INDEX(ChampQui,MATCH(0,COUNTIF($A$2:A26,ChampQui),0)),"")</f>
        <v/>
      </c>
      <c r="B27" s="15" t="str">
        <f t="shared" si="0"/>
        <v/>
      </c>
    </row>
    <row r="28" spans="1:2" ht="26.25" customHeight="1">
      <c r="A28" s="16" t="str">
        <f t="array" ref="A28">IFERROR(INDEX(ChampQui,MATCH(0,COUNTIF($A$2:A27,ChampQui),0)),"")</f>
        <v/>
      </c>
      <c r="B28" s="15" t="str">
        <f t="shared" si="0"/>
        <v/>
      </c>
    </row>
    <row r="29" spans="1:2" ht="26.25" customHeight="1">
      <c r="A29" s="16" t="str">
        <f t="array" ref="A29">IFERROR(INDEX(ChampQui,MATCH(0,COUNTIF($A$2:A28,ChampQui),0)),"")</f>
        <v/>
      </c>
      <c r="B29" s="15" t="str">
        <f t="shared" si="0"/>
        <v/>
      </c>
    </row>
    <row r="30" spans="1:2" ht="26.25" customHeight="1">
      <c r="A30" s="16" t="str">
        <f t="array" ref="A30">IFERROR(INDEX(ChampQui,MATCH(0,COUNTIF($A$2:A29,ChampQui),0)),"")</f>
        <v/>
      </c>
      <c r="B30" s="15" t="str">
        <f t="shared" si="0"/>
        <v/>
      </c>
    </row>
    <row r="31" spans="1:2" ht="26.25" customHeight="1">
      <c r="A31" s="16" t="str">
        <f t="array" ref="A31">IFERROR(INDEX(ChampQui,MATCH(0,COUNTIF($A$2:A30,ChampQui),0)),"")</f>
        <v/>
      </c>
      <c r="B31" s="15" t="str">
        <f t="shared" si="0"/>
        <v/>
      </c>
    </row>
    <row r="32" spans="1:2" ht="26.25" customHeight="1">
      <c r="A32" s="16" t="str">
        <f t="array" ref="A32">IFERROR(INDEX(ChampQui,MATCH(0,COUNTIF($A$2:A31,ChampQui),0)),"")</f>
        <v/>
      </c>
      <c r="B32" s="15" t="str">
        <f t="shared" si="0"/>
        <v/>
      </c>
    </row>
    <row r="33" spans="1:2" ht="26.25" customHeight="1">
      <c r="A33" s="16" t="str">
        <f t="array" ref="A33">IFERROR(INDEX(ChampQui,MATCH(0,COUNTIF($A$2:A32,ChampQui),0)),"")</f>
        <v/>
      </c>
      <c r="B33" s="15" t="str">
        <f t="shared" si="0"/>
        <v/>
      </c>
    </row>
    <row r="34" spans="1:2" ht="26.25" customHeight="1">
      <c r="A34" s="16" t="str">
        <f t="array" ref="A34">IFERROR(INDEX(ChampQui,MATCH(0,COUNTIF($A$2:A33,ChampQui),0)),"")</f>
        <v/>
      </c>
      <c r="B34" s="15" t="str">
        <f t="shared" si="0"/>
        <v/>
      </c>
    </row>
    <row r="35" spans="1:2" ht="26.25" customHeight="1">
      <c r="A35" s="16" t="str">
        <f t="array" ref="A35">IFERROR(INDEX(ChampQui,MATCH(0,COUNTIF($A$2:A34,ChampQui),0)),"")</f>
        <v/>
      </c>
      <c r="B35" s="15" t="str">
        <f t="shared" si="0"/>
        <v/>
      </c>
    </row>
    <row r="36" spans="1:2" ht="26.25" customHeight="1">
      <c r="A36" s="16" t="str">
        <f t="array" ref="A36">IFERROR(INDEX(ChampQui,MATCH(0,COUNTIF($A$2:A35,ChampQui),0)),"")</f>
        <v/>
      </c>
      <c r="B36" s="15" t="str">
        <f t="shared" si="0"/>
        <v/>
      </c>
    </row>
    <row r="37" spans="1:2" ht="26.25" customHeight="1">
      <c r="A37" s="16" t="str">
        <f t="array" ref="A37">IFERROR(INDEX(ChampQui,MATCH(0,COUNTIF($A$2:A36,ChampQui),0)),"")</f>
        <v/>
      </c>
      <c r="B37" s="15" t="str">
        <f t="shared" si="0"/>
        <v/>
      </c>
    </row>
    <row r="38" spans="1:2" ht="26.25" customHeight="1">
      <c r="A38" s="16" t="str">
        <f t="array" ref="A38">IFERROR(INDEX(ChampQui,MATCH(0,COUNTIF($A$2:A37,ChampQui),0)),"")</f>
        <v/>
      </c>
      <c r="B38" s="15" t="str">
        <f t="shared" si="0"/>
        <v/>
      </c>
    </row>
    <row r="39" spans="1:2" ht="26.25" customHeight="1">
      <c r="A39" s="16" t="str">
        <f t="array" ref="A39">IFERROR(INDEX(ChampQui,MATCH(0,COUNTIF($A$2:A38,ChampQui),0)),"")</f>
        <v/>
      </c>
      <c r="B39" s="15" t="str">
        <f t="shared" si="0"/>
        <v/>
      </c>
    </row>
    <row r="40" spans="1:2" ht="26.25" customHeight="1">
      <c r="A40" s="16" t="str">
        <f t="array" ref="A40">IFERROR(INDEX(ChampQui,MATCH(0,COUNTIF($A$2:A39,ChampQui),0)),"")</f>
        <v/>
      </c>
      <c r="B40" s="15" t="str">
        <f t="shared" si="0"/>
        <v/>
      </c>
    </row>
    <row r="41" spans="1:2" ht="26.25" customHeight="1">
      <c r="A41" s="16" t="str">
        <f t="array" ref="A41">IFERROR(INDEX(ChampQui,MATCH(0,COUNTIF($A$2:A40,ChampQui),0)),"")</f>
        <v/>
      </c>
      <c r="B41" s="15" t="str">
        <f t="shared" si="0"/>
        <v/>
      </c>
    </row>
    <row r="42" spans="1:2" ht="26.25" customHeight="1">
      <c r="A42" s="16" t="str">
        <f t="array" ref="A42">IFERROR(INDEX(ChampQui,MATCH(0,COUNTIF($A$2:A41,ChampQui),0)),"")</f>
        <v/>
      </c>
      <c r="B42" s="15" t="str">
        <f t="shared" si="0"/>
        <v/>
      </c>
    </row>
    <row r="43" spans="1:2" ht="26.25" customHeight="1">
      <c r="A43" s="16" t="str">
        <f t="array" ref="A43">IFERROR(INDEX(ChampQui,MATCH(0,COUNTIF($A$2:A42,ChampQui),0)),"")</f>
        <v/>
      </c>
      <c r="B43" s="15" t="str">
        <f t="shared" si="0"/>
        <v/>
      </c>
    </row>
    <row r="44" spans="1:2" ht="26.25" customHeight="1">
      <c r="A44" s="16" t="str">
        <f t="array" ref="A44">IFERROR(INDEX(ChampQui,MATCH(0,COUNTIF($A$2:A43,ChampQui),0)),"")</f>
        <v/>
      </c>
      <c r="B44" s="15" t="str">
        <f t="shared" si="0"/>
        <v/>
      </c>
    </row>
    <row r="45" spans="1:2" ht="26.25" customHeight="1">
      <c r="A45" s="16" t="str">
        <f t="array" ref="A45">IFERROR(INDEX(ChampQui,MATCH(0,COUNTIF($A$2:A44,ChampQui),0)),"")</f>
        <v/>
      </c>
      <c r="B45" s="15" t="str">
        <f t="shared" si="0"/>
        <v/>
      </c>
    </row>
    <row r="46" spans="1:2" ht="26.25" customHeight="1">
      <c r="A46" s="16" t="str">
        <f t="array" ref="A46">IFERROR(INDEX(ChampQui,MATCH(0,COUNTIF($A$2:A45,ChampQui),0)),"")</f>
        <v/>
      </c>
      <c r="B46" s="15" t="str">
        <f t="shared" si="0"/>
        <v/>
      </c>
    </row>
    <row r="47" spans="1:2" ht="26.25" customHeight="1">
      <c r="A47" s="16" t="str">
        <f t="array" ref="A47">IFERROR(INDEX(ChampQui,MATCH(0,COUNTIF($A$2:A46,ChampQui),0)),"")</f>
        <v/>
      </c>
      <c r="B47" s="15" t="str">
        <f t="shared" si="0"/>
        <v/>
      </c>
    </row>
    <row r="48" spans="1:2" ht="26.25" customHeight="1">
      <c r="A48" s="16" t="str">
        <f t="array" ref="A48">IFERROR(INDEX(ChampQui,MATCH(0,COUNTIF($A$2:A47,ChampQui),0)),"")</f>
        <v/>
      </c>
      <c r="B48" s="15" t="str">
        <f t="shared" si="0"/>
        <v/>
      </c>
    </row>
    <row r="49" spans="1:2" ht="26.25" customHeight="1">
      <c r="A49" s="16" t="str">
        <f t="array" ref="A49">IFERROR(INDEX(ChampQui,MATCH(0,COUNTIF($A$2:A48,ChampQui),0)),"")</f>
        <v/>
      </c>
      <c r="B49" s="15" t="str">
        <f t="shared" si="0"/>
        <v/>
      </c>
    </row>
    <row r="50" spans="1:2" ht="26.25" customHeight="1">
      <c r="A50" s="16" t="str">
        <f t="array" ref="A50">IFERROR(INDEX(ChampQui,MATCH(0,COUNTIF($A$2:A49,ChampQui),0)),"")</f>
        <v/>
      </c>
      <c r="B50" s="15" t="str">
        <f t="shared" si="0"/>
        <v/>
      </c>
    </row>
    <row r="51" spans="1:2" ht="26.25" customHeight="1">
      <c r="A51" s="16" t="str">
        <f t="array" ref="A51">IFERROR(INDEX(ChampQui,MATCH(0,COUNTIF($A$2:A50,ChampQui),0)),"")</f>
        <v/>
      </c>
      <c r="B51" s="15" t="str">
        <f t="shared" si="0"/>
        <v/>
      </c>
    </row>
    <row r="52" spans="1:2" ht="26.25" customHeight="1">
      <c r="A52" s="16" t="str">
        <f t="array" ref="A52">IFERROR(INDEX(ChampQui,MATCH(0,COUNTIF($A$2:A51,ChampQui),0)),"")</f>
        <v/>
      </c>
      <c r="B52" s="15" t="str">
        <f t="shared" si="0"/>
        <v/>
      </c>
    </row>
    <row r="53" spans="1:2" ht="26.25" customHeight="1">
      <c r="A53" s="16" t="str">
        <f t="array" ref="A53">IFERROR(INDEX(ChampQui,MATCH(0,COUNTIF($A$2:A52,ChampQui),0)),"")</f>
        <v/>
      </c>
      <c r="B53" s="15" t="str">
        <f t="shared" si="0"/>
        <v/>
      </c>
    </row>
    <row r="54" spans="1:2" ht="26.25" customHeight="1">
      <c r="A54" s="16" t="str">
        <f t="array" ref="A54">IFERROR(INDEX(ChampQui,MATCH(0,COUNTIF($A$2:A53,ChampQui),0)),"")</f>
        <v/>
      </c>
      <c r="B54" s="15" t="str">
        <f t="shared" si="0"/>
        <v/>
      </c>
    </row>
    <row r="55" spans="1:2" ht="26.25" customHeight="1">
      <c r="A55" s="16" t="str">
        <f t="array" ref="A55">IFERROR(INDEX(ChampQui,MATCH(0,COUNTIF($A$2:A54,ChampQui),0)),"")</f>
        <v/>
      </c>
      <c r="B55" s="15" t="str">
        <f t="shared" si="0"/>
        <v/>
      </c>
    </row>
    <row r="56" spans="1:2" ht="26.25" customHeight="1">
      <c r="A56" s="16" t="str">
        <f t="array" ref="A56">IFERROR(INDEX(ChampQui,MATCH(0,COUNTIF($A$2:A55,ChampQui),0)),"")</f>
        <v/>
      </c>
      <c r="B56" s="15" t="str">
        <f t="shared" si="0"/>
        <v/>
      </c>
    </row>
    <row r="57" spans="1:2" ht="26.25" customHeight="1">
      <c r="A57" s="16" t="str">
        <f t="array" ref="A57">IFERROR(INDEX(ChampQui,MATCH(0,COUNTIF($A$2:A56,ChampQui),0)),"")</f>
        <v/>
      </c>
      <c r="B57" s="15" t="str">
        <f t="shared" si="0"/>
        <v/>
      </c>
    </row>
    <row r="58" spans="1:2" ht="26.25" customHeight="1">
      <c r="A58" s="16" t="str">
        <f t="array" ref="A58">IFERROR(INDEX(ChampQui,MATCH(0,COUNTIF($A$2:A57,ChampQui),0)),"")</f>
        <v/>
      </c>
      <c r="B58" s="15" t="str">
        <f t="shared" si="0"/>
        <v/>
      </c>
    </row>
    <row r="59" spans="1:2" ht="26.25" customHeight="1">
      <c r="A59" s="16" t="str">
        <f t="array" ref="A59">IFERROR(INDEX(ChampQui,MATCH(0,COUNTIF($A$2:A58,ChampQui),0)),"")</f>
        <v/>
      </c>
      <c r="B59" s="15" t="str">
        <f t="shared" si="0"/>
        <v/>
      </c>
    </row>
    <row r="60" spans="1:2" ht="26.25" customHeight="1">
      <c r="A60" s="16" t="str">
        <f t="array" ref="A60">IFERROR(INDEX(ChampQui,MATCH(0,COUNTIF($A$2:A59,ChampQui),0)),"")</f>
        <v/>
      </c>
      <c r="B60" s="15" t="str">
        <f t="shared" si="0"/>
        <v/>
      </c>
    </row>
    <row r="61" spans="1:2" ht="26.25" customHeight="1">
      <c r="A61" s="16" t="str">
        <f t="array" ref="A61">IFERROR(INDEX(ChampQui,MATCH(0,COUNTIF($A$2:A60,ChampQui),0)),"")</f>
        <v/>
      </c>
      <c r="B61" s="15" t="str">
        <f t="shared" si="0"/>
        <v/>
      </c>
    </row>
    <row r="62" spans="1:2" ht="26.25" customHeight="1">
      <c r="A62" s="16" t="str">
        <f t="array" ref="A62">IFERROR(INDEX(ChampQui,MATCH(0,COUNTIF($A$2:A61,ChampQui),0)),"")</f>
        <v/>
      </c>
      <c r="B62" s="15" t="str">
        <f t="shared" si="0"/>
        <v/>
      </c>
    </row>
    <row r="63" spans="1:2" ht="26.25" customHeight="1">
      <c r="A63" s="16" t="str">
        <f t="array" ref="A63">IFERROR(INDEX(ChampQui,MATCH(0,COUNTIF($A$2:A62,ChampQui),0)),"")</f>
        <v/>
      </c>
      <c r="B63" s="15" t="str">
        <f t="shared" si="0"/>
        <v/>
      </c>
    </row>
    <row r="64" spans="1:2" ht="26.25" customHeight="1">
      <c r="A64" s="16" t="str">
        <f t="array" ref="A64">IFERROR(INDEX(ChampQui,MATCH(0,COUNTIF($A$2:A63,ChampQui),0)),"")</f>
        <v/>
      </c>
      <c r="B64" s="15" t="str">
        <f t="shared" si="0"/>
        <v/>
      </c>
    </row>
    <row r="65" spans="1:2" ht="26.25" customHeight="1">
      <c r="A65" s="16" t="str">
        <f t="array" ref="A65">IFERROR(INDEX(ChampQui,MATCH(0,COUNTIF($A$2:A64,ChampQui),0)),"")</f>
        <v/>
      </c>
      <c r="B65" s="15" t="str">
        <f t="shared" si="0"/>
        <v/>
      </c>
    </row>
    <row r="66" spans="1:2" ht="26.25" customHeight="1">
      <c r="A66" s="16" t="str">
        <f t="array" ref="A66">IFERROR(INDEX(ChampQui,MATCH(0,COUNTIF($A$2:A65,ChampQui),0)),"")</f>
        <v/>
      </c>
      <c r="B66" s="15" t="str">
        <f t="shared" si="0"/>
        <v/>
      </c>
    </row>
    <row r="67" spans="1:2" ht="26.25" customHeight="1">
      <c r="A67" s="16" t="str">
        <f t="array" ref="A67">IFERROR(INDEX(ChampQui,MATCH(0,COUNTIF($A$2:A66,ChampQui),0)),"")</f>
        <v/>
      </c>
      <c r="B67" s="15" t="str">
        <f t="shared" si="0"/>
        <v/>
      </c>
    </row>
    <row r="68" spans="1:2" ht="26.25" customHeight="1">
      <c r="A68" s="16" t="str">
        <f t="array" ref="A68">IFERROR(INDEX(ChampQui,MATCH(0,COUNTIF($A$2:A67,ChampQui),0)),"")</f>
        <v/>
      </c>
      <c r="B68" s="15" t="str">
        <f t="shared" ref="B68:B131" si="1">IF(A68="","",ROW())</f>
        <v/>
      </c>
    </row>
    <row r="69" spans="1:2" ht="26.25" customHeight="1">
      <c r="A69" s="16" t="str">
        <f t="array" ref="A69">IFERROR(INDEX(ChampQui,MATCH(0,COUNTIF($A$2:A68,ChampQui),0)),"")</f>
        <v/>
      </c>
      <c r="B69" s="15" t="str">
        <f t="shared" si="1"/>
        <v/>
      </c>
    </row>
    <row r="70" spans="1:2" ht="26.25" customHeight="1">
      <c r="A70" s="16" t="str">
        <f t="array" ref="A70">IFERROR(INDEX(ChampQui,MATCH(0,COUNTIF($A$2:A69,ChampQui),0)),"")</f>
        <v/>
      </c>
      <c r="B70" s="15" t="str">
        <f t="shared" si="1"/>
        <v/>
      </c>
    </row>
    <row r="71" spans="1:2" ht="26.25" customHeight="1">
      <c r="A71" s="16" t="str">
        <f t="array" ref="A71">IFERROR(INDEX(ChampQui,MATCH(0,COUNTIF($A$2:A70,ChampQui),0)),"")</f>
        <v/>
      </c>
      <c r="B71" s="15" t="str">
        <f t="shared" si="1"/>
        <v/>
      </c>
    </row>
    <row r="72" spans="1:2" ht="26.25" customHeight="1">
      <c r="A72" s="16" t="str">
        <f t="array" ref="A72">IFERROR(INDEX(ChampQui,MATCH(0,COUNTIF($A$2:A71,ChampQui),0)),"")</f>
        <v/>
      </c>
      <c r="B72" s="15" t="str">
        <f t="shared" si="1"/>
        <v/>
      </c>
    </row>
    <row r="73" spans="1:2" ht="26.25" customHeight="1">
      <c r="A73" s="16" t="str">
        <f t="array" ref="A73">IFERROR(INDEX(ChampQui,MATCH(0,COUNTIF($A$2:A72,ChampQui),0)),"")</f>
        <v/>
      </c>
      <c r="B73" s="15" t="str">
        <f t="shared" si="1"/>
        <v/>
      </c>
    </row>
    <row r="74" spans="1:2" ht="26.25" customHeight="1">
      <c r="A74" s="16" t="str">
        <f t="array" ref="A74">IFERROR(INDEX(ChampQui,MATCH(0,COUNTIF($A$2:A73,ChampQui),0)),"")</f>
        <v/>
      </c>
      <c r="B74" s="15" t="str">
        <f t="shared" si="1"/>
        <v/>
      </c>
    </row>
    <row r="75" spans="1:2" ht="26.25" customHeight="1">
      <c r="A75" s="16" t="str">
        <f t="array" ref="A75">IFERROR(INDEX(ChampQui,MATCH(0,COUNTIF($A$2:A74,ChampQui),0)),"")</f>
        <v/>
      </c>
      <c r="B75" s="15" t="str">
        <f t="shared" si="1"/>
        <v/>
      </c>
    </row>
    <row r="76" spans="1:2" ht="26.25" customHeight="1">
      <c r="A76" s="16" t="str">
        <f t="array" ref="A76">IFERROR(INDEX(ChampQui,MATCH(0,COUNTIF($A$2:A75,ChampQui),0)),"")</f>
        <v/>
      </c>
      <c r="B76" s="15" t="str">
        <f t="shared" si="1"/>
        <v/>
      </c>
    </row>
    <row r="77" spans="1:2" ht="26.25" customHeight="1">
      <c r="A77" s="16" t="str">
        <f t="array" ref="A77">IFERROR(INDEX(ChampQui,MATCH(0,COUNTIF($A$2:A76,ChampQui),0)),"")</f>
        <v/>
      </c>
      <c r="B77" s="15" t="str">
        <f t="shared" si="1"/>
        <v/>
      </c>
    </row>
    <row r="78" spans="1:2" ht="26.25" customHeight="1">
      <c r="A78" s="16" t="str">
        <f t="array" ref="A78">IFERROR(INDEX(ChampQui,MATCH(0,COUNTIF($A$2:A77,ChampQui),0)),"")</f>
        <v/>
      </c>
      <c r="B78" s="15" t="str">
        <f t="shared" si="1"/>
        <v/>
      </c>
    </row>
    <row r="79" spans="1:2" ht="26.25" customHeight="1">
      <c r="A79" s="16" t="str">
        <f t="array" ref="A79">IFERROR(INDEX(ChampQui,MATCH(0,COUNTIF($A$2:A78,ChampQui),0)),"")</f>
        <v/>
      </c>
      <c r="B79" s="15" t="str">
        <f t="shared" si="1"/>
        <v/>
      </c>
    </row>
    <row r="80" spans="1:2" ht="26.25" customHeight="1">
      <c r="A80" s="16" t="str">
        <f t="array" ref="A80">IFERROR(INDEX(ChampQui,MATCH(0,COUNTIF($A$2:A79,ChampQui),0)),"")</f>
        <v/>
      </c>
      <c r="B80" s="15" t="str">
        <f t="shared" si="1"/>
        <v/>
      </c>
    </row>
    <row r="81" spans="1:2" ht="26.25" customHeight="1">
      <c r="A81" s="16" t="str">
        <f t="array" ref="A81">IFERROR(INDEX(ChampQui,MATCH(0,COUNTIF($A$2:A80,ChampQui),0)),"")</f>
        <v/>
      </c>
      <c r="B81" s="15" t="str">
        <f t="shared" si="1"/>
        <v/>
      </c>
    </row>
    <row r="82" spans="1:2" ht="26.25" customHeight="1">
      <c r="A82" s="16" t="str">
        <f t="array" ref="A82">IFERROR(INDEX(ChampQui,MATCH(0,COUNTIF($A$2:A81,ChampQui),0)),"")</f>
        <v/>
      </c>
      <c r="B82" s="15" t="str">
        <f t="shared" si="1"/>
        <v/>
      </c>
    </row>
    <row r="83" spans="1:2" ht="26.25" customHeight="1">
      <c r="A83" s="16" t="str">
        <f t="array" ref="A83">IFERROR(INDEX(ChampQui,MATCH(0,COUNTIF($A$2:A82,ChampQui),0)),"")</f>
        <v/>
      </c>
      <c r="B83" s="15" t="str">
        <f t="shared" si="1"/>
        <v/>
      </c>
    </row>
    <row r="84" spans="1:2" ht="26.25" customHeight="1">
      <c r="A84" s="16" t="str">
        <f t="array" ref="A84">IFERROR(INDEX(ChampQui,MATCH(0,COUNTIF($A$2:A83,ChampQui),0)),"")</f>
        <v/>
      </c>
      <c r="B84" s="15" t="str">
        <f t="shared" si="1"/>
        <v/>
      </c>
    </row>
    <row r="85" spans="1:2" ht="26.25" customHeight="1">
      <c r="A85" s="16" t="str">
        <f t="array" ref="A85">IFERROR(INDEX(ChampQui,MATCH(0,COUNTIF($A$2:A84,ChampQui),0)),"")</f>
        <v/>
      </c>
      <c r="B85" s="15" t="str">
        <f t="shared" si="1"/>
        <v/>
      </c>
    </row>
    <row r="86" spans="1:2" ht="26.25" customHeight="1">
      <c r="A86" s="16" t="str">
        <f t="array" ref="A86">IFERROR(INDEX(ChampQui,MATCH(0,COUNTIF($A$2:A85,ChampQui),0)),"")</f>
        <v/>
      </c>
      <c r="B86" s="15" t="str">
        <f t="shared" si="1"/>
        <v/>
      </c>
    </row>
    <row r="87" spans="1:2" ht="26.25" customHeight="1">
      <c r="A87" s="16" t="str">
        <f t="array" ref="A87">IFERROR(INDEX(ChampQui,MATCH(0,COUNTIF($A$2:A86,ChampQui),0)),"")</f>
        <v/>
      </c>
      <c r="B87" s="15" t="str">
        <f t="shared" si="1"/>
        <v/>
      </c>
    </row>
    <row r="88" spans="1:2" ht="26.25" customHeight="1">
      <c r="A88" s="16" t="str">
        <f t="array" ref="A88">IFERROR(INDEX(ChampQui,MATCH(0,COUNTIF($A$2:A87,ChampQui),0)),"")</f>
        <v/>
      </c>
      <c r="B88" s="15" t="str">
        <f t="shared" si="1"/>
        <v/>
      </c>
    </row>
    <row r="89" spans="1:2" ht="26.25" customHeight="1">
      <c r="A89" s="16" t="str">
        <f t="array" ref="A89">IFERROR(INDEX(ChampQui,MATCH(0,COUNTIF($A$2:A88,ChampQui),0)),"")</f>
        <v/>
      </c>
      <c r="B89" s="15" t="str">
        <f t="shared" si="1"/>
        <v/>
      </c>
    </row>
    <row r="90" spans="1:2" ht="26.25" customHeight="1">
      <c r="A90" s="16" t="str">
        <f t="array" ref="A90">IFERROR(INDEX(ChampQui,MATCH(0,COUNTIF($A$2:A89,ChampQui),0)),"")</f>
        <v/>
      </c>
      <c r="B90" s="15" t="str">
        <f t="shared" si="1"/>
        <v/>
      </c>
    </row>
    <row r="91" spans="1:2" ht="26.25" customHeight="1">
      <c r="A91" s="16" t="str">
        <f t="array" ref="A91">IFERROR(INDEX(ChampQui,MATCH(0,COUNTIF($A$2:A90,ChampQui),0)),"")</f>
        <v/>
      </c>
      <c r="B91" s="15" t="str">
        <f t="shared" si="1"/>
        <v/>
      </c>
    </row>
    <row r="92" spans="1:2" ht="26.25" customHeight="1">
      <c r="A92" s="16" t="str">
        <f t="array" ref="A92">IFERROR(INDEX(ChampQui,MATCH(0,COUNTIF($A$2:A91,ChampQui),0)),"")</f>
        <v/>
      </c>
      <c r="B92" s="15" t="str">
        <f t="shared" si="1"/>
        <v/>
      </c>
    </row>
    <row r="93" spans="1:2" ht="26.25" customHeight="1">
      <c r="A93" s="16" t="str">
        <f t="array" ref="A93">IFERROR(INDEX(ChampQui,MATCH(0,COUNTIF($A$2:A92,ChampQui),0)),"")</f>
        <v/>
      </c>
      <c r="B93" s="15" t="str">
        <f t="shared" si="1"/>
        <v/>
      </c>
    </row>
    <row r="94" spans="1:2" ht="26.25" customHeight="1">
      <c r="A94" s="16" t="str">
        <f t="array" ref="A94">IFERROR(INDEX(ChampQui,MATCH(0,COUNTIF($A$2:A93,ChampQui),0)),"")</f>
        <v/>
      </c>
      <c r="B94" s="15" t="str">
        <f t="shared" si="1"/>
        <v/>
      </c>
    </row>
    <row r="95" spans="1:2" ht="26.25" customHeight="1">
      <c r="A95" s="16" t="str">
        <f t="array" ref="A95">IFERROR(INDEX(ChampQui,MATCH(0,COUNTIF($A$2:A94,ChampQui),0)),"")</f>
        <v/>
      </c>
      <c r="B95" s="15" t="str">
        <f t="shared" si="1"/>
        <v/>
      </c>
    </row>
    <row r="96" spans="1:2" ht="26.25" customHeight="1">
      <c r="A96" s="16" t="str">
        <f t="array" ref="A96">IFERROR(INDEX(ChampQui,MATCH(0,COUNTIF($A$2:A95,ChampQui),0)),"")</f>
        <v/>
      </c>
      <c r="B96" s="15" t="str">
        <f t="shared" si="1"/>
        <v/>
      </c>
    </row>
    <row r="97" spans="1:2" ht="26.25" customHeight="1">
      <c r="A97" s="16" t="str">
        <f t="array" ref="A97">IFERROR(INDEX(ChampQui,MATCH(0,COUNTIF($A$2:A96,ChampQui),0)),"")</f>
        <v/>
      </c>
      <c r="B97" s="15" t="str">
        <f t="shared" si="1"/>
        <v/>
      </c>
    </row>
    <row r="98" spans="1:2" ht="26.25" customHeight="1">
      <c r="A98" s="16" t="str">
        <f t="array" ref="A98">IFERROR(INDEX(ChampQui,MATCH(0,COUNTIF($A$2:A97,ChampQui),0)),"")</f>
        <v/>
      </c>
      <c r="B98" s="15" t="str">
        <f t="shared" si="1"/>
        <v/>
      </c>
    </row>
    <row r="99" spans="1:2" ht="26.25" customHeight="1">
      <c r="A99" s="16" t="str">
        <f t="array" ref="A99">IFERROR(INDEX(ChampQui,MATCH(0,COUNTIF($A$2:A98,ChampQui),0)),"")</f>
        <v/>
      </c>
      <c r="B99" s="15" t="str">
        <f t="shared" si="1"/>
        <v/>
      </c>
    </row>
    <row r="100" spans="1:2" ht="26.25" customHeight="1">
      <c r="A100" s="16" t="str">
        <f t="array" ref="A100">IFERROR(INDEX(ChampQui,MATCH(0,COUNTIF($A$2:A99,ChampQui),0)),"")</f>
        <v/>
      </c>
      <c r="B100" s="15" t="str">
        <f t="shared" si="1"/>
        <v/>
      </c>
    </row>
    <row r="101" spans="1:2" ht="26.25" customHeight="1">
      <c r="A101" s="16" t="str">
        <f t="array" ref="A101">IFERROR(INDEX(ChampQui,MATCH(0,COUNTIF($A$2:A100,ChampQui),0)),"")</f>
        <v/>
      </c>
      <c r="B101" s="15" t="str">
        <f t="shared" si="1"/>
        <v/>
      </c>
    </row>
    <row r="102" spans="1:2" ht="26.25" customHeight="1">
      <c r="A102" s="16" t="str">
        <f t="array" ref="A102">IFERROR(INDEX(ChampQui,MATCH(0,COUNTIF($A$2:A101,ChampQui),0)),"")</f>
        <v/>
      </c>
      <c r="B102" s="15" t="str">
        <f t="shared" si="1"/>
        <v/>
      </c>
    </row>
    <row r="103" spans="1:2" ht="26.25" customHeight="1">
      <c r="A103" s="16" t="str">
        <f t="array" ref="A103">IFERROR(INDEX(ChampQui,MATCH(0,COUNTIF($A$2:A102,ChampQui),0)),"")</f>
        <v/>
      </c>
      <c r="B103" s="15" t="str">
        <f t="shared" si="1"/>
        <v/>
      </c>
    </row>
    <row r="104" spans="1:2" ht="26.25" customHeight="1">
      <c r="A104" s="16" t="str">
        <f t="array" ref="A104">IFERROR(INDEX(ChampQui,MATCH(0,COUNTIF($A$2:A103,ChampQui),0)),"")</f>
        <v/>
      </c>
      <c r="B104" s="15" t="str">
        <f t="shared" si="1"/>
        <v/>
      </c>
    </row>
    <row r="105" spans="1:2" ht="26.25" customHeight="1">
      <c r="A105" s="16" t="str">
        <f t="array" ref="A105">IFERROR(INDEX(ChampQui,MATCH(0,COUNTIF($A$2:A104,ChampQui),0)),"")</f>
        <v/>
      </c>
      <c r="B105" s="15" t="str">
        <f t="shared" si="1"/>
        <v/>
      </c>
    </row>
    <row r="106" spans="1:2" ht="26.25" customHeight="1">
      <c r="A106" s="16" t="str">
        <f t="array" ref="A106">IFERROR(INDEX(ChampQui,MATCH(0,COUNTIF($A$2:A105,ChampQui),0)),"")</f>
        <v/>
      </c>
      <c r="B106" s="15" t="str">
        <f t="shared" si="1"/>
        <v/>
      </c>
    </row>
    <row r="107" spans="1:2" ht="26.25" customHeight="1">
      <c r="A107" s="16" t="str">
        <f t="array" ref="A107">IFERROR(INDEX(ChampQui,MATCH(0,COUNTIF($A$2:A106,ChampQui),0)),"")</f>
        <v/>
      </c>
      <c r="B107" s="15" t="str">
        <f t="shared" si="1"/>
        <v/>
      </c>
    </row>
    <row r="108" spans="1:2" ht="26.25" customHeight="1">
      <c r="A108" s="16" t="str">
        <f t="array" ref="A108">IFERROR(INDEX(ChampQui,MATCH(0,COUNTIF($A$2:A107,ChampQui),0)),"")</f>
        <v/>
      </c>
      <c r="B108" s="15" t="str">
        <f t="shared" si="1"/>
        <v/>
      </c>
    </row>
    <row r="109" spans="1:2" ht="26.25" customHeight="1">
      <c r="A109" s="16" t="str">
        <f t="array" ref="A109">IFERROR(INDEX(ChampQui,MATCH(0,COUNTIF($A$2:A108,ChampQui),0)),"")</f>
        <v/>
      </c>
      <c r="B109" s="15" t="str">
        <f t="shared" si="1"/>
        <v/>
      </c>
    </row>
    <row r="110" spans="1:2" ht="26.25" customHeight="1">
      <c r="A110" s="16" t="str">
        <f t="array" ref="A110">IFERROR(INDEX(ChampQui,MATCH(0,COUNTIF($A$2:A109,ChampQui),0)),"")</f>
        <v/>
      </c>
      <c r="B110" s="15" t="str">
        <f t="shared" si="1"/>
        <v/>
      </c>
    </row>
    <row r="111" spans="1:2" ht="26.25" customHeight="1">
      <c r="A111" s="16" t="str">
        <f t="array" ref="A111">IFERROR(INDEX(ChampQui,MATCH(0,COUNTIF($A$2:A110,ChampQui),0)),"")</f>
        <v/>
      </c>
      <c r="B111" s="15" t="str">
        <f t="shared" si="1"/>
        <v/>
      </c>
    </row>
    <row r="112" spans="1:2" ht="26.25" customHeight="1">
      <c r="A112" s="16" t="str">
        <f t="array" ref="A112">IFERROR(INDEX(ChampQui,MATCH(0,COUNTIF($A$2:A111,ChampQui),0)),"")</f>
        <v/>
      </c>
      <c r="B112" s="15" t="str">
        <f t="shared" si="1"/>
        <v/>
      </c>
    </row>
    <row r="113" spans="1:2" ht="26.25" customHeight="1">
      <c r="A113" s="16" t="str">
        <f t="array" ref="A113">IFERROR(INDEX(ChampQui,MATCH(0,COUNTIF($A$2:A112,ChampQui),0)),"")</f>
        <v/>
      </c>
      <c r="B113" s="15" t="str">
        <f t="shared" si="1"/>
        <v/>
      </c>
    </row>
    <row r="114" spans="1:2" ht="26.25" customHeight="1">
      <c r="A114" s="16" t="str">
        <f t="array" ref="A114">IFERROR(INDEX(ChampQui,MATCH(0,COUNTIF($A$2:A113,ChampQui),0)),"")</f>
        <v/>
      </c>
      <c r="B114" s="15" t="str">
        <f t="shared" si="1"/>
        <v/>
      </c>
    </row>
    <row r="115" spans="1:2" ht="26.25" customHeight="1">
      <c r="A115" s="16" t="str">
        <f t="array" ref="A115">IFERROR(INDEX(ChampQui,MATCH(0,COUNTIF($A$2:A114,ChampQui),0)),"")</f>
        <v/>
      </c>
      <c r="B115" s="15" t="str">
        <f t="shared" si="1"/>
        <v/>
      </c>
    </row>
    <row r="116" spans="1:2" ht="26.25" customHeight="1">
      <c r="A116" s="16" t="str">
        <f t="array" ref="A116">IFERROR(INDEX(ChampQui,MATCH(0,COUNTIF($A$2:A115,ChampQui),0)),"")</f>
        <v/>
      </c>
      <c r="B116" s="15" t="str">
        <f t="shared" si="1"/>
        <v/>
      </c>
    </row>
    <row r="117" spans="1:2" ht="26.25" customHeight="1">
      <c r="A117" s="16" t="str">
        <f t="array" ref="A117">IFERROR(INDEX(ChampQui,MATCH(0,COUNTIF($A$2:A116,ChampQui),0)),"")</f>
        <v/>
      </c>
      <c r="B117" s="15" t="str">
        <f t="shared" si="1"/>
        <v/>
      </c>
    </row>
    <row r="118" spans="1:2" ht="26.25" customHeight="1">
      <c r="A118" s="16" t="str">
        <f t="array" ref="A118">IFERROR(INDEX(ChampQui,MATCH(0,COUNTIF($A$2:A117,ChampQui),0)),"")</f>
        <v/>
      </c>
      <c r="B118" s="15" t="str">
        <f t="shared" si="1"/>
        <v/>
      </c>
    </row>
    <row r="119" spans="1:2" ht="26.25" customHeight="1">
      <c r="A119" s="16" t="str">
        <f t="array" ref="A119">IFERROR(INDEX(ChampQui,MATCH(0,COUNTIF($A$2:A118,ChampQui),0)),"")</f>
        <v/>
      </c>
      <c r="B119" s="15" t="str">
        <f t="shared" si="1"/>
        <v/>
      </c>
    </row>
    <row r="120" spans="1:2" ht="26.25" customHeight="1">
      <c r="A120" s="16" t="str">
        <f t="array" ref="A120">IFERROR(INDEX(ChampQui,MATCH(0,COUNTIF($A$2:A119,ChampQui),0)),"")</f>
        <v/>
      </c>
      <c r="B120" s="15" t="str">
        <f t="shared" si="1"/>
        <v/>
      </c>
    </row>
    <row r="121" spans="1:2" ht="26.25" customHeight="1">
      <c r="A121" s="16" t="str">
        <f t="array" ref="A121">IFERROR(INDEX(ChampQui,MATCH(0,COUNTIF($A$2:A120,ChampQui),0)),"")</f>
        <v/>
      </c>
      <c r="B121" s="15" t="str">
        <f t="shared" si="1"/>
        <v/>
      </c>
    </row>
    <row r="122" spans="1:2" ht="26.25" customHeight="1">
      <c r="A122" s="16" t="str">
        <f t="array" ref="A122">IFERROR(INDEX(ChampQui,MATCH(0,COUNTIF($A$2:A121,ChampQui),0)),"")</f>
        <v/>
      </c>
      <c r="B122" s="15" t="str">
        <f t="shared" si="1"/>
        <v/>
      </c>
    </row>
    <row r="123" spans="1:2" ht="26.25" customHeight="1">
      <c r="A123" s="16" t="str">
        <f t="array" ref="A123">IFERROR(INDEX(ChampQui,MATCH(0,COUNTIF($A$2:A122,ChampQui),0)),"")</f>
        <v/>
      </c>
      <c r="B123" s="15" t="str">
        <f t="shared" si="1"/>
        <v/>
      </c>
    </row>
    <row r="124" spans="1:2" ht="26.25" customHeight="1">
      <c r="A124" s="16" t="str">
        <f t="array" ref="A124">IFERROR(INDEX(ChampQui,MATCH(0,COUNTIF($A$2:A123,ChampQui),0)),"")</f>
        <v/>
      </c>
      <c r="B124" s="15" t="str">
        <f t="shared" si="1"/>
        <v/>
      </c>
    </row>
    <row r="125" spans="1:2" ht="26.25" customHeight="1">
      <c r="A125" s="16" t="str">
        <f t="array" ref="A125">IFERROR(INDEX(ChampQui,MATCH(0,COUNTIF($A$2:A124,ChampQui),0)),"")</f>
        <v/>
      </c>
      <c r="B125" s="15" t="str">
        <f t="shared" si="1"/>
        <v/>
      </c>
    </row>
    <row r="126" spans="1:2" ht="26.25" customHeight="1">
      <c r="A126" s="16" t="str">
        <f t="array" ref="A126">IFERROR(INDEX(ChampQui,MATCH(0,COUNTIF($A$2:A125,ChampQui),0)),"")</f>
        <v/>
      </c>
      <c r="B126" s="15" t="str">
        <f t="shared" si="1"/>
        <v/>
      </c>
    </row>
    <row r="127" spans="1:2" ht="26.25" customHeight="1">
      <c r="A127" s="16" t="str">
        <f t="array" ref="A127">IFERROR(INDEX(ChampQui,MATCH(0,COUNTIF($A$2:A126,ChampQui),0)),"")</f>
        <v/>
      </c>
      <c r="B127" s="15" t="str">
        <f t="shared" si="1"/>
        <v/>
      </c>
    </row>
    <row r="128" spans="1:2" ht="26.25" customHeight="1">
      <c r="A128" s="16" t="str">
        <f t="array" ref="A128">IFERROR(INDEX(ChampQui,MATCH(0,COUNTIF($A$2:A127,ChampQui),0)),"")</f>
        <v/>
      </c>
      <c r="B128" s="15" t="str">
        <f t="shared" si="1"/>
        <v/>
      </c>
    </row>
    <row r="129" spans="1:2" ht="26.25" customHeight="1">
      <c r="A129" s="16" t="str">
        <f t="array" ref="A129">IFERROR(INDEX(ChampQui,MATCH(0,COUNTIF($A$2:A128,ChampQui),0)),"")</f>
        <v/>
      </c>
      <c r="B129" s="15" t="str">
        <f t="shared" si="1"/>
        <v/>
      </c>
    </row>
    <row r="130" spans="1:2" ht="26.25" customHeight="1">
      <c r="A130" s="16" t="str">
        <f t="array" ref="A130">IFERROR(INDEX(ChampQui,MATCH(0,COUNTIF($A$2:A129,ChampQui),0)),"")</f>
        <v/>
      </c>
      <c r="B130" s="15" t="str">
        <f t="shared" si="1"/>
        <v/>
      </c>
    </row>
    <row r="131" spans="1:2" ht="26.25" customHeight="1">
      <c r="A131" s="16" t="str">
        <f t="array" ref="A131">IFERROR(INDEX(ChampQui,MATCH(0,COUNTIF($A$2:A130,ChampQui),0)),"")</f>
        <v/>
      </c>
      <c r="B131" s="15" t="str">
        <f t="shared" si="1"/>
        <v/>
      </c>
    </row>
    <row r="132" spans="1:2" ht="26.25" customHeight="1">
      <c r="A132" s="16" t="str">
        <f t="array" ref="A132">IFERROR(INDEX(ChampQui,MATCH(0,COUNTIF($A$2:A131,ChampQui),0)),"")</f>
        <v/>
      </c>
      <c r="B132" s="15" t="str">
        <f t="shared" ref="B132" si="2">IF(A132="","",ROW())</f>
        <v/>
      </c>
    </row>
  </sheetData>
  <mergeCells count="1">
    <mergeCell ref="A1:B1"/>
  </mergeCells>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6">
    <tabColor theme="6"/>
  </sheetPr>
  <dimension ref="A1:S28"/>
  <sheetViews>
    <sheetView showGridLines="0" workbookViewId="0"/>
  </sheetViews>
  <sheetFormatPr baseColWidth="10" defaultRowHeight="12"/>
  <cols>
    <col min="1" max="1" width="17.85546875" style="72" customWidth="1"/>
    <col min="2" max="2" width="17.140625" style="72" customWidth="1"/>
    <col min="5" max="5" width="12.140625" customWidth="1"/>
    <col min="7" max="7" width="13.85546875" customWidth="1"/>
    <col min="11" max="11" width="18" customWidth="1"/>
    <col min="12" max="12" width="15.140625" customWidth="1"/>
    <col min="18" max="18" width="11.7109375" customWidth="1"/>
    <col min="19" max="19" width="12.28515625" hidden="1" customWidth="1"/>
  </cols>
  <sheetData>
    <row r="1" spans="3:19" ht="10.5" customHeight="1">
      <c r="S1" s="68" t="s">
        <v>137</v>
      </c>
    </row>
    <row r="2" spans="3:19">
      <c r="S2" t="str">
        <f>E7</f>
        <v>l'O12</v>
      </c>
    </row>
    <row r="6" spans="3:19" ht="16.5" thickBot="1">
      <c r="E6" s="121" t="s">
        <v>26</v>
      </c>
      <c r="F6" s="122"/>
    </row>
    <row r="7" spans="3:19" ht="15.75" customHeight="1" thickBot="1">
      <c r="E7" s="124" t="s">
        <v>127</v>
      </c>
      <c r="F7" s="125"/>
    </row>
    <row r="11" spans="3:19" ht="15">
      <c r="D11" s="32" t="s">
        <v>76</v>
      </c>
      <c r="E11" s="123" t="str">
        <f>IF($E$7&lt;&gt;"",VLOOKUP(E7,'BDD clients-prospect'!$A$5:$J$65532,2,FALSE),"")</f>
        <v xml:space="preserve">CHR </v>
      </c>
      <c r="F11" s="123"/>
      <c r="G11" s="123"/>
    </row>
    <row r="12" spans="3:19" ht="15">
      <c r="C12" s="27"/>
      <c r="D12" s="32" t="s">
        <v>75</v>
      </c>
      <c r="E12" s="123" t="str">
        <f>IF($E$7&lt;&gt;"",VLOOKUP($E$7,'BDD clients-prospect'!$A$5:$J$65532,3,FALSE),"")</f>
        <v>Mathieu Regourd</v>
      </c>
      <c r="F12" s="123"/>
      <c r="G12" s="123"/>
    </row>
    <row r="13" spans="3:19" ht="15">
      <c r="C13" s="27"/>
      <c r="D13" s="32" t="s">
        <v>77</v>
      </c>
      <c r="E13" s="123" t="str">
        <f>IF($E$7&lt;&gt;"",VLOOKUP($E$7,'BDD clients-prospect'!$A$5:$J$65532,4,FALSE),"")</f>
        <v>rue peynavere</v>
      </c>
      <c r="F13" s="123"/>
      <c r="G13" s="123"/>
    </row>
    <row r="14" spans="3:19" ht="15" customHeight="1">
      <c r="C14" s="27"/>
      <c r="D14" s="32" t="s">
        <v>78</v>
      </c>
      <c r="E14" s="123" t="str">
        <f>IF($E$7&lt;&gt;"",VLOOKUP($E$7,'BDD clients-prospect'!$A$5:$J$65532,5,FALSE),"")</f>
        <v>12000</v>
      </c>
      <c r="F14" s="123"/>
      <c r="G14" s="123"/>
    </row>
    <row r="15" spans="3:19" ht="15" customHeight="1">
      <c r="C15" s="27"/>
      <c r="D15" s="32" t="s">
        <v>79</v>
      </c>
      <c r="E15" s="123" t="str">
        <f>IF($E$7&lt;&gt;"",VLOOKUP($E$7,'BDD clients-prospect'!$A$5:$J$65532,6,FALSE),"")</f>
        <v>rodez</v>
      </c>
      <c r="F15" s="123"/>
      <c r="G15" s="123"/>
    </row>
    <row r="16" spans="3:19" ht="15" customHeight="1">
      <c r="C16" s="27"/>
      <c r="D16" s="32" t="s">
        <v>80</v>
      </c>
      <c r="E16" s="123" t="str">
        <f>IF($E$7&lt;&gt;"",VLOOKUP($E$7,'BDD clients-prospect'!$A$5:$J$65532,7,FALSE),"")</f>
        <v>555555555</v>
      </c>
      <c r="F16" s="123"/>
      <c r="G16" s="123"/>
    </row>
    <row r="17" spans="1:18" ht="15">
      <c r="C17" s="27"/>
      <c r="D17" s="32" t="s">
        <v>81</v>
      </c>
      <c r="E17" s="123" t="str">
        <f>IF($E$7&lt;&gt;"",VLOOKUP($E$7,'BDD clients-prospect'!$A$5:$J$65532,8,FALSE),"")</f>
        <v>fefe@vefe</v>
      </c>
      <c r="F17" s="123"/>
      <c r="G17" s="123"/>
    </row>
    <row r="18" spans="1:18" ht="15">
      <c r="C18" s="27"/>
      <c r="D18" s="32" t="s">
        <v>82</v>
      </c>
      <c r="E18" s="123" t="str">
        <f>IF($E$7&lt;&gt;"",VLOOKUP($E$7,'BDD clients-prospect'!$A$5:$J$65532,9,FALSE),"")</f>
        <v>8h</v>
      </c>
      <c r="F18" s="123"/>
      <c r="G18" s="123"/>
    </row>
    <row r="19" spans="1:18" ht="15">
      <c r="C19" s="27"/>
      <c r="D19" s="32" t="s">
        <v>83</v>
      </c>
      <c r="E19" s="123" t="str">
        <f>IF($E$7&lt;&gt;"",VLOOKUP($E$7,'BDD clients-prospect'!$A$5:$J$65532,10,FALSE),"")</f>
        <v xml:space="preserve">Prospect </v>
      </c>
      <c r="F19" s="123"/>
      <c r="G19" s="123"/>
    </row>
    <row r="21" spans="1:18">
      <c r="D21" s="27"/>
    </row>
    <row r="22" spans="1:18" ht="14.25">
      <c r="A22" s="73" t="s">
        <v>84</v>
      </c>
      <c r="B22"/>
      <c r="F22" s="28" t="s">
        <v>86</v>
      </c>
    </row>
    <row r="24" spans="1:18" ht="36" customHeight="1">
      <c r="A24" s="74" t="s">
        <v>9</v>
      </c>
      <c r="B24" s="69" t="s">
        <v>10</v>
      </c>
      <c r="C24" s="69" t="s">
        <v>26</v>
      </c>
      <c r="D24" s="69" t="s">
        <v>11</v>
      </c>
      <c r="F24" s="63" t="s">
        <v>137</v>
      </c>
      <c r="G24" s="63" t="s">
        <v>45</v>
      </c>
      <c r="H24" s="63" t="s">
        <v>87</v>
      </c>
      <c r="I24" s="63" t="s">
        <v>179</v>
      </c>
      <c r="J24" s="63" t="s">
        <v>90</v>
      </c>
      <c r="K24" s="64" t="s">
        <v>174</v>
      </c>
      <c r="L24" s="64" t="s">
        <v>91</v>
      </c>
      <c r="M24" s="65" t="s">
        <v>92</v>
      </c>
      <c r="N24" s="66" t="s">
        <v>93</v>
      </c>
      <c r="O24" s="67" t="s">
        <v>135</v>
      </c>
      <c r="P24" s="67" t="s">
        <v>136</v>
      </c>
      <c r="Q24" s="64" t="s">
        <v>139</v>
      </c>
    </row>
    <row r="25" spans="1:18">
      <c r="A25" s="114">
        <v>42990.333333333336</v>
      </c>
      <c r="B25" s="54" t="s">
        <v>50</v>
      </c>
      <c r="C25" s="54" t="s">
        <v>127</v>
      </c>
      <c r="D25" s="55" t="s">
        <v>126</v>
      </c>
      <c r="F25" s="41" t="s">
        <v>127</v>
      </c>
      <c r="G25" s="42" t="s">
        <v>27</v>
      </c>
      <c r="H25" s="42"/>
      <c r="I25" s="42" t="s">
        <v>190</v>
      </c>
      <c r="J25" s="85" t="s">
        <v>154</v>
      </c>
      <c r="K25" s="85">
        <v>2013</v>
      </c>
      <c r="L25" s="43" t="s">
        <v>150</v>
      </c>
      <c r="M25" s="48" t="s">
        <v>151</v>
      </c>
      <c r="N25" s="47" t="s">
        <v>155</v>
      </c>
      <c r="O25" s="47" t="s">
        <v>209</v>
      </c>
      <c r="P25" s="44" t="s">
        <v>177</v>
      </c>
      <c r="Q25" s="44" t="s">
        <v>163</v>
      </c>
    </row>
    <row r="26" spans="1:18">
      <c r="A26" s="114">
        <v>42986.375</v>
      </c>
      <c r="B26" s="54" t="s">
        <v>50</v>
      </c>
      <c r="C26" s="54" t="s">
        <v>127</v>
      </c>
      <c r="D26" s="55" t="s">
        <v>170</v>
      </c>
      <c r="E26" s="23"/>
      <c r="F26" s="38" t="s">
        <v>127</v>
      </c>
      <c r="G26" s="33" t="s">
        <v>27</v>
      </c>
      <c r="H26" s="33"/>
      <c r="I26" s="33"/>
      <c r="J26" s="84" t="s">
        <v>106</v>
      </c>
      <c r="K26" s="84" t="s">
        <v>106</v>
      </c>
      <c r="L26" s="36" t="s">
        <v>150</v>
      </c>
      <c r="M26" s="49">
        <v>2</v>
      </c>
      <c r="N26" s="46" t="s">
        <v>155</v>
      </c>
      <c r="O26" s="46" t="s">
        <v>176</v>
      </c>
      <c r="P26" s="39" t="s">
        <v>177</v>
      </c>
      <c r="Q26" s="39" t="s">
        <v>158</v>
      </c>
      <c r="R26" s="23"/>
    </row>
    <row r="27" spans="1:18">
      <c r="B27" s="75"/>
      <c r="C27" s="23"/>
      <c r="D27" s="23"/>
      <c r="E27" s="23"/>
      <c r="G27" s="23"/>
      <c r="H27" s="23"/>
      <c r="I27" s="23"/>
      <c r="J27" s="23"/>
      <c r="K27" s="23"/>
      <c r="L27" s="23"/>
      <c r="M27" s="23"/>
      <c r="N27" s="23"/>
      <c r="O27" s="23"/>
      <c r="P27" s="23"/>
      <c r="Q27" s="23"/>
      <c r="R27" s="23"/>
    </row>
    <row r="28" spans="1:18">
      <c r="G28" s="23"/>
      <c r="H28" s="23"/>
      <c r="I28" s="23"/>
      <c r="J28" s="23"/>
      <c r="K28" s="23"/>
      <c r="L28" s="23"/>
      <c r="M28" s="23"/>
      <c r="N28" s="23"/>
      <c r="O28" s="23"/>
      <c r="P28" s="23"/>
      <c r="Q28" s="23"/>
      <c r="R28" s="23"/>
    </row>
  </sheetData>
  <mergeCells count="11">
    <mergeCell ref="E6:F6"/>
    <mergeCell ref="E16:G16"/>
    <mergeCell ref="E17:G17"/>
    <mergeCell ref="E18:G18"/>
    <mergeCell ref="E19:G19"/>
    <mergeCell ref="E7:F7"/>
    <mergeCell ref="E11:G11"/>
    <mergeCell ref="E12:G12"/>
    <mergeCell ref="E13:G13"/>
    <mergeCell ref="E14:G14"/>
    <mergeCell ref="E15:G15"/>
  </mergeCells>
  <dataValidations count="1">
    <dataValidation type="list" allowBlank="1" showInputMessage="1" showErrorMessage="1" sqref="E7">
      <formula1>TabNomeEntreprise</formula1>
    </dataValidation>
  </dataValidations>
  <pageMargins left="0.7" right="0.7" top="0.75" bottom="0.75" header="0.3" footer="0.3"/>
  <pageSetup paperSize="9" orientation="portrait" horizontalDpi="4294967293" verticalDpi="0" r:id="rId1"/>
  <drawing r:id="rId2"/>
</worksheet>
</file>

<file path=xl/worksheets/sheet7.xml><?xml version="1.0" encoding="utf-8"?>
<worksheet xmlns="http://schemas.openxmlformats.org/spreadsheetml/2006/main" xmlns:r="http://schemas.openxmlformats.org/officeDocument/2006/relationships">
  <sheetPr codeName="Feuil7">
    <tabColor theme="9"/>
  </sheetPr>
  <dimension ref="A6:L28"/>
  <sheetViews>
    <sheetView showGridLines="0" tabSelected="1" workbookViewId="0">
      <selection activeCell="G31" sqref="G31"/>
    </sheetView>
  </sheetViews>
  <sheetFormatPr baseColWidth="10" defaultRowHeight="12"/>
  <cols>
    <col min="1" max="1" width="13.85546875" customWidth="1"/>
    <col min="2" max="2" width="12" customWidth="1"/>
    <col min="3" max="4" width="14.85546875" customWidth="1"/>
    <col min="5" max="5" width="16.140625" customWidth="1"/>
    <col min="6" max="6" width="17.140625" customWidth="1"/>
    <col min="7" max="7" width="11.7109375" style="45" customWidth="1"/>
    <col min="8" max="8" width="13.42578125" style="50" customWidth="1"/>
    <col min="9" max="10" width="11.42578125" style="22"/>
    <col min="11" max="11" width="13.140625" customWidth="1"/>
  </cols>
  <sheetData>
    <row r="6" spans="1:12" s="31" customFormat="1" ht="47.25" customHeight="1">
      <c r="A6" s="96" t="s">
        <v>137</v>
      </c>
      <c r="B6" s="97" t="s">
        <v>45</v>
      </c>
      <c r="C6" s="97" t="s">
        <v>87</v>
      </c>
      <c r="D6" s="97" t="s">
        <v>208</v>
      </c>
      <c r="E6" s="97" t="s">
        <v>90</v>
      </c>
      <c r="F6" s="98" t="s">
        <v>174</v>
      </c>
      <c r="G6" s="98" t="s">
        <v>91</v>
      </c>
      <c r="H6" s="99" t="s">
        <v>92</v>
      </c>
      <c r="I6" s="100" t="s">
        <v>93</v>
      </c>
      <c r="J6" s="101" t="s">
        <v>135</v>
      </c>
      <c r="K6" s="101" t="s">
        <v>136</v>
      </c>
      <c r="L6" s="98" t="s">
        <v>139</v>
      </c>
    </row>
    <row r="7" spans="1:12">
      <c r="A7" s="38" t="s">
        <v>106</v>
      </c>
      <c r="B7" s="33"/>
      <c r="C7" s="33"/>
      <c r="D7" s="33" t="s">
        <v>106</v>
      </c>
      <c r="E7" s="84" t="str">
        <f>IF(Tableau5[[#This Row],[Code Produit]]&lt;&gt;"",VLOOKUP(Tableau5[[#This Row],[Code Produit]],Etat_Stock[#All],2,FALSE),"")</f>
        <v/>
      </c>
      <c r="F7" s="84" t="str">
        <f>IF(Tableau5[[#This Row],[Code Produit]]&lt;&gt;"",VLOOKUP(Tableau5[[#This Row],[Code Produit]],Etat_Stock[#All],3,FALSE),"")</f>
        <v/>
      </c>
      <c r="G7" s="36" t="s">
        <v>106</v>
      </c>
      <c r="H7" s="49" t="s">
        <v>106</v>
      </c>
      <c r="I7" s="46" t="s">
        <v>106</v>
      </c>
      <c r="J7" s="46" t="s">
        <v>106</v>
      </c>
      <c r="K7" s="39"/>
      <c r="L7" s="39"/>
    </row>
    <row r="8" spans="1:12">
      <c r="A8" s="41" t="s">
        <v>145</v>
      </c>
      <c r="B8" s="42" t="s">
        <v>27</v>
      </c>
      <c r="C8" s="42"/>
      <c r="D8" s="42" t="s">
        <v>190</v>
      </c>
      <c r="E8" s="85" t="str">
        <f>IF(Tableau5[[#This Row],[Code Produit]]&lt;&gt;"",VLOOKUP(Tableau5[[#This Row],[Code Produit]],Etat_Stock[#All],2,FALSE),"")</f>
        <v xml:space="preserve">Petite Robe Rose </v>
      </c>
      <c r="F8" s="85">
        <f>IF(Tableau5[[#This Row],[Code Produit]]&lt;&gt;"",VLOOKUP(Tableau5[[#This Row],[Code Produit]],Etat_Stock[#All],3,FALSE),"")</f>
        <v>2013</v>
      </c>
      <c r="G8" s="43" t="s">
        <v>150</v>
      </c>
      <c r="H8" s="48" t="s">
        <v>151</v>
      </c>
      <c r="I8" s="47" t="s">
        <v>155</v>
      </c>
      <c r="J8" s="47" t="s">
        <v>223</v>
      </c>
      <c r="K8" s="117">
        <v>42899</v>
      </c>
      <c r="L8" s="44" t="s">
        <v>224</v>
      </c>
    </row>
    <row r="9" spans="1:12">
      <c r="A9" s="38" t="s">
        <v>145</v>
      </c>
      <c r="B9" s="33" t="s">
        <v>27</v>
      </c>
      <c r="C9" s="33"/>
      <c r="D9" s="33" t="s">
        <v>189</v>
      </c>
      <c r="E9" s="84" t="str">
        <f>IF(Tableau5[[#This Row],[Code Produit]]&lt;&gt;"",VLOOKUP(Tableau5[[#This Row],[Code Produit]],Etat_Stock[#All],2,FALSE),"")</f>
        <v xml:space="preserve">Petite Robe Rose </v>
      </c>
      <c r="F9" s="84">
        <f>IF(Tableau5[[#This Row],[Code Produit]]&lt;&gt;"",VLOOKUP(Tableau5[[#This Row],[Code Produit]],Etat_Stock[#All],3,FALSE),"")</f>
        <v>2014</v>
      </c>
      <c r="G9" s="36" t="s">
        <v>150</v>
      </c>
      <c r="H9" s="49" t="s">
        <v>151</v>
      </c>
      <c r="I9" s="46" t="s">
        <v>155</v>
      </c>
      <c r="J9" s="46" t="s">
        <v>209</v>
      </c>
      <c r="K9" s="39" t="s">
        <v>209</v>
      </c>
      <c r="L9" s="39" t="s">
        <v>210</v>
      </c>
    </row>
    <row r="10" spans="1:12">
      <c r="A10" s="41" t="s">
        <v>127</v>
      </c>
      <c r="B10" s="42" t="s">
        <v>27</v>
      </c>
      <c r="C10" s="42"/>
      <c r="D10" s="42" t="s">
        <v>190</v>
      </c>
      <c r="E10" s="85" t="str">
        <f>IF(Tableau5[[#This Row],[Code Produit]]&lt;&gt;"",VLOOKUP(Tableau5[[#This Row],[Code Produit]],Etat_Stock[#All],2,FALSE),"")</f>
        <v xml:space="preserve">Petite Robe Rose </v>
      </c>
      <c r="F10" s="85">
        <f>IF(Tableau5[[#This Row],[Code Produit]]&lt;&gt;"",VLOOKUP(Tableau5[[#This Row],[Code Produit]],Etat_Stock[#All],3,FALSE),"")</f>
        <v>2013</v>
      </c>
      <c r="G10" s="43" t="s">
        <v>150</v>
      </c>
      <c r="H10" s="48" t="s">
        <v>151</v>
      </c>
      <c r="I10" s="47" t="s">
        <v>155</v>
      </c>
      <c r="J10" s="47" t="s">
        <v>209</v>
      </c>
      <c r="K10" s="44" t="s">
        <v>177</v>
      </c>
      <c r="L10" s="44" t="s">
        <v>163</v>
      </c>
    </row>
    <row r="11" spans="1:12">
      <c r="A11" s="38" t="s">
        <v>127</v>
      </c>
      <c r="B11" s="33" t="s">
        <v>27</v>
      </c>
      <c r="C11" s="33"/>
      <c r="D11" s="33"/>
      <c r="E11" s="84" t="str">
        <f>IF(Tableau5[[#This Row],[Code Produit]]&lt;&gt;"",VLOOKUP(Tableau5[[#This Row],[Code Produit]],Etat_Stock[#All],2,FALSE),"")</f>
        <v/>
      </c>
      <c r="F11" s="84" t="str">
        <f>IF(Tableau5[[#This Row],[Code Produit]]&lt;&gt;"",VLOOKUP(Tableau5[[#This Row],[Code Produit]],Etat_Stock[#All],3,FALSE),"")</f>
        <v/>
      </c>
      <c r="G11" s="36" t="s">
        <v>150</v>
      </c>
      <c r="H11" s="49">
        <v>2</v>
      </c>
      <c r="I11" s="46" t="s">
        <v>155</v>
      </c>
      <c r="J11" s="46" t="s">
        <v>176</v>
      </c>
      <c r="K11" s="39" t="s">
        <v>177</v>
      </c>
      <c r="L11" s="39" t="s">
        <v>158</v>
      </c>
    </row>
    <row r="12" spans="1:12">
      <c r="A12" s="41" t="s">
        <v>147</v>
      </c>
      <c r="B12" s="42" t="s">
        <v>28</v>
      </c>
      <c r="C12" s="42"/>
      <c r="D12" s="42"/>
      <c r="E12" s="85" t="str">
        <f>IF(Tableau5[[#This Row],[Code Produit]]&lt;&gt;"",VLOOKUP(Tableau5[[#This Row],[Code Produit]],Etat_Stock[#All],2,FALSE),"")</f>
        <v/>
      </c>
      <c r="F12" s="85" t="str">
        <f>IF(Tableau5[[#This Row],[Code Produit]]&lt;&gt;"",VLOOKUP(Tableau5[[#This Row],[Code Produit]],Etat_Stock[#All],3,FALSE),"")</f>
        <v/>
      </c>
      <c r="G12" s="43" t="s">
        <v>168</v>
      </c>
      <c r="H12" s="48" t="s">
        <v>169</v>
      </c>
      <c r="I12" s="47"/>
      <c r="J12" s="47"/>
      <c r="K12" s="44"/>
      <c r="L12" s="44"/>
    </row>
    <row r="13" spans="1:12">
      <c r="A13" s="38" t="s">
        <v>145</v>
      </c>
      <c r="B13" s="33" t="s">
        <v>28</v>
      </c>
      <c r="C13" s="33"/>
      <c r="D13" s="33"/>
      <c r="E13" s="84" t="str">
        <f>IF(Tableau5[[#This Row],[Code Produit]]&lt;&gt;"",VLOOKUP(Tableau5[[#This Row],[Code Produit]],Etat_Stock[#All],2,FALSE),"")</f>
        <v/>
      </c>
      <c r="F13" s="84" t="str">
        <f>IF(Tableau5[[#This Row],[Code Produit]]&lt;&gt;"",VLOOKUP(Tableau5[[#This Row],[Code Produit]],Etat_Stock[#All],3,FALSE),"")</f>
        <v/>
      </c>
      <c r="G13" s="36" t="s">
        <v>151</v>
      </c>
      <c r="H13" s="49" t="s">
        <v>155</v>
      </c>
      <c r="I13" s="46" t="s">
        <v>106</v>
      </c>
      <c r="J13" s="46" t="s">
        <v>106</v>
      </c>
      <c r="K13" s="39" t="s">
        <v>106</v>
      </c>
      <c r="L13" s="39"/>
    </row>
    <row r="14" spans="1:12">
      <c r="A14" s="41" t="s">
        <v>164</v>
      </c>
      <c r="B14" s="42" t="s">
        <v>27</v>
      </c>
      <c r="C14" s="42"/>
      <c r="D14" s="42"/>
      <c r="E14" s="85" t="str">
        <f>IF(Tableau5[[#This Row],[Code Produit]]&lt;&gt;"",VLOOKUP(Tableau5[[#This Row],[Code Produit]],Etat_Stock[#All],2,FALSE),"")</f>
        <v/>
      </c>
      <c r="F14" s="85" t="str">
        <f>IF(Tableau5[[#This Row],[Code Produit]]&lt;&gt;"",VLOOKUP(Tableau5[[#This Row],[Code Produit]],Etat_Stock[#All],3,FALSE),"")</f>
        <v/>
      </c>
      <c r="G14" s="43" t="s">
        <v>151</v>
      </c>
      <c r="H14" s="48" t="s">
        <v>155</v>
      </c>
      <c r="I14" s="47" t="s">
        <v>165</v>
      </c>
      <c r="J14" s="47" t="s">
        <v>166</v>
      </c>
      <c r="K14" s="39"/>
      <c r="L14" s="44" t="s">
        <v>167</v>
      </c>
    </row>
    <row r="15" spans="1:12">
      <c r="A15" s="38" t="s">
        <v>161</v>
      </c>
      <c r="B15" s="33" t="s">
        <v>28</v>
      </c>
      <c r="C15" s="33" t="s">
        <v>106</v>
      </c>
      <c r="D15" s="33"/>
      <c r="E15" s="84" t="str">
        <f>IF(Tableau5[[#This Row],[Code Produit]]&lt;&gt;"",VLOOKUP(Tableau5[[#This Row],[Code Produit]],Etat_Stock[#All],2,FALSE),"")</f>
        <v/>
      </c>
      <c r="F15" s="84" t="str">
        <f>IF(Tableau5[[#This Row],[Code Produit]]&lt;&gt;"",VLOOKUP(Tableau5[[#This Row],[Code Produit]],Etat_Stock[#All],3,FALSE),"")</f>
        <v/>
      </c>
      <c r="G15" s="36" t="s">
        <v>151</v>
      </c>
      <c r="H15" s="49" t="s">
        <v>155</v>
      </c>
      <c r="I15" s="46" t="s">
        <v>162</v>
      </c>
      <c r="J15" s="46" t="s">
        <v>162</v>
      </c>
      <c r="K15" s="39"/>
      <c r="L15" s="39" t="s">
        <v>163</v>
      </c>
    </row>
    <row r="16" spans="1:12">
      <c r="A16" s="41" t="s">
        <v>152</v>
      </c>
      <c r="B16" s="42" t="s">
        <v>27</v>
      </c>
      <c r="C16" s="42" t="s">
        <v>153</v>
      </c>
      <c r="D16" s="42"/>
      <c r="E16" s="85" t="str">
        <f>IF(Tableau5[[#This Row],[Code Produit]]&lt;&gt;"",VLOOKUP(Tableau5[[#This Row],[Code Produit]],Etat_Stock[#All],2,FALSE),"")</f>
        <v/>
      </c>
      <c r="F16" s="85" t="str">
        <f>IF(Tableau5[[#This Row],[Code Produit]]&lt;&gt;"",VLOOKUP(Tableau5[[#This Row],[Code Produit]],Etat_Stock[#All],3,FALSE),"")</f>
        <v/>
      </c>
      <c r="G16" s="43" t="s">
        <v>151</v>
      </c>
      <c r="H16" s="48" t="s">
        <v>155</v>
      </c>
      <c r="I16" s="47" t="s">
        <v>156</v>
      </c>
      <c r="J16" s="47" t="s">
        <v>157</v>
      </c>
      <c r="K16" s="44" t="s">
        <v>158</v>
      </c>
      <c r="L16" s="44"/>
    </row>
    <row r="28" spans="12:12">
      <c r="L28" s="86"/>
    </row>
  </sheetData>
  <conditionalFormatting sqref="K8:K13 K16 L7:L16 C7:C16 K7:L7">
    <cfRule type="containsBlanks" dxfId="46" priority="3">
      <formula>LEN(TRIM(C7))=0</formula>
    </cfRule>
  </conditionalFormatting>
  <pageMargins left="0.7" right="0.7" top="0.75" bottom="0.75" header="0.3" footer="0.3"/>
  <pageSetup paperSize="9" orientation="portrait" horizontalDpi="4294967293" verticalDpi="0" r:id="rId1"/>
  <ignoredErrors>
    <ignoredError sqref="G9" numberStoredAsText="1"/>
  </ignoredErrors>
  <drawing r:id="rId2"/>
  <tableParts count="1">
    <tablePart r:id="rId3"/>
  </tableParts>
</worksheet>
</file>

<file path=xl/worksheets/sheet8.xml><?xml version="1.0" encoding="utf-8"?>
<worksheet xmlns="http://schemas.openxmlformats.org/spreadsheetml/2006/main" xmlns:r="http://schemas.openxmlformats.org/officeDocument/2006/relationships">
  <sheetPr codeName="Feuil8">
    <tabColor rgb="FF7030A0"/>
  </sheetPr>
  <dimension ref="A7:Q13"/>
  <sheetViews>
    <sheetView showGridLines="0" workbookViewId="0">
      <selection activeCell="I12" sqref="I12"/>
    </sheetView>
  </sheetViews>
  <sheetFormatPr baseColWidth="10" defaultRowHeight="12"/>
  <cols>
    <col min="1" max="1" width="17" customWidth="1"/>
    <col min="2" max="2" width="17.28515625" customWidth="1"/>
    <col min="3" max="3" width="14.28515625" customWidth="1"/>
    <col min="4" max="4" width="13" customWidth="1"/>
    <col min="5" max="5" width="17.140625" customWidth="1"/>
    <col min="6" max="6" width="22.7109375" customWidth="1"/>
    <col min="7" max="7" width="17.85546875" customWidth="1"/>
    <col min="11" max="11" width="12.28515625" customWidth="1"/>
    <col min="12" max="12" width="19.140625" customWidth="1"/>
    <col min="16" max="16" width="11" customWidth="1"/>
  </cols>
  <sheetData>
    <row r="7" spans="1:17" ht="14.25">
      <c r="A7" s="28" t="s">
        <v>96</v>
      </c>
    </row>
    <row r="8" spans="1:17">
      <c r="O8" s="15"/>
      <c r="Q8" s="15"/>
    </row>
    <row r="9" spans="1:17" ht="32.25" customHeight="1">
      <c r="A9" s="78" t="s">
        <v>179</v>
      </c>
      <c r="B9" s="79" t="s">
        <v>90</v>
      </c>
      <c r="C9" s="80" t="s">
        <v>174</v>
      </c>
      <c r="D9" s="40" t="s">
        <v>95</v>
      </c>
      <c r="E9" s="40" t="s">
        <v>91</v>
      </c>
      <c r="F9" s="40" t="s">
        <v>148</v>
      </c>
      <c r="G9" s="87" t="s">
        <v>149</v>
      </c>
      <c r="O9" s="29"/>
    </row>
    <row r="10" spans="1:17">
      <c r="A10" s="41" t="s">
        <v>106</v>
      </c>
      <c r="B10" s="85" t="str">
        <f>IF(Tableau6[[#This Row],[Code produit]]&lt;&gt;"",VLOOKUP(Tableau6[[#This Row],[Code produit]],Etat_Stock[#All],2,FALSE),"")</f>
        <v/>
      </c>
      <c r="C10" s="85" t="str">
        <f>IF(Tableau6[[#This Row],[Code produit]]&lt;&gt;"",VLOOKUP(Tableau6[[#This Row],[Code produit]],Etat_Stock[#All],3,FALSE),"")</f>
        <v/>
      </c>
      <c r="D10" s="47" t="s">
        <v>106</v>
      </c>
      <c r="E10" s="42" t="s">
        <v>106</v>
      </c>
      <c r="F10" s="42" t="s">
        <v>106</v>
      </c>
      <c r="G10" s="44" t="s">
        <v>106</v>
      </c>
      <c r="O10" s="29"/>
    </row>
    <row r="11" spans="1:17">
      <c r="A11" s="89" t="s">
        <v>188</v>
      </c>
      <c r="B11" s="89" t="str">
        <f>IF(Tableau6[[#This Row],[Code produit]]&lt;&gt;"",VLOOKUP(Tableau6[[#This Row],[Code produit]],Etat_Stock[#All],2,FALSE),"")</f>
        <v>Petite Robe du Lot</v>
      </c>
      <c r="C11" s="89">
        <f>IF(Tableau6[[#This Row],[Code produit]]&lt;&gt;"",VLOOKUP(Tableau6[[#This Row],[Code produit]],Etat_Stock[#All],3,FALSE),"")</f>
        <v>2016</v>
      </c>
      <c r="D11" s="89" t="s">
        <v>225</v>
      </c>
      <c r="E11" s="89" t="s">
        <v>212</v>
      </c>
      <c r="F11" s="89" t="s">
        <v>74</v>
      </c>
      <c r="G11" s="89" t="s">
        <v>226</v>
      </c>
      <c r="O11" s="29"/>
    </row>
    <row r="12" spans="1:17">
      <c r="A12" s="41" t="s">
        <v>190</v>
      </c>
      <c r="B12" s="85" t="str">
        <f>IF(Tableau6[[#This Row],[Code produit]]&lt;&gt;"",VLOOKUP(Tableau6[[#This Row],[Code produit]],Etat_Stock[#All],2,FALSE),"")</f>
        <v xml:space="preserve">Petite Robe Rose </v>
      </c>
      <c r="C12" s="85">
        <f>IF(Tableau6[[#This Row],[Code produit]]&lt;&gt;"",VLOOKUP(Tableau6[[#This Row],[Code produit]],Etat_Stock[#All],3,FALSE),"")</f>
        <v>2013</v>
      </c>
      <c r="D12" s="47">
        <v>42955</v>
      </c>
      <c r="E12" s="42" t="s">
        <v>212</v>
      </c>
      <c r="F12" s="42" t="s">
        <v>74</v>
      </c>
      <c r="G12" s="44" t="s">
        <v>146</v>
      </c>
      <c r="O12" s="29"/>
    </row>
    <row r="13" spans="1:17" ht="15.75">
      <c r="A13" s="88"/>
      <c r="B13" s="89" t="str">
        <f>IF(Tableau6[[#This Row],[Code produit]]&lt;&gt;"",VLOOKUP(Tableau6[[#This Row],[Code produit]],Etat_Stock[#All],2,FALSE),"")</f>
        <v/>
      </c>
      <c r="C13" s="89" t="str">
        <f>IF(Tableau6[[#This Row],[Code produit]]&lt;&gt;"",VLOOKUP(Tableau6[[#This Row],[Code produit]],Etat_Stock[#All],3,FALSE),"")</f>
        <v/>
      </c>
      <c r="D13" s="90"/>
      <c r="E13" s="90"/>
      <c r="F13" s="90"/>
      <c r="G13" s="91"/>
      <c r="O13" s="29"/>
    </row>
  </sheetData>
  <pageMargins left="0.7" right="0.7" top="0.75" bottom="0.75" header="0.3" footer="0.3"/>
  <pageSetup paperSize="9" orientation="portrait" horizontalDpi="4294967293" verticalDpi="0" r:id="rId1"/>
  <drawing r:id="rId2"/>
  <tableParts count="1">
    <tablePart r:id="rId3"/>
  </tableParts>
</worksheet>
</file>

<file path=xl/worksheets/sheet9.xml><?xml version="1.0" encoding="utf-8"?>
<worksheet xmlns="http://schemas.openxmlformats.org/spreadsheetml/2006/main" xmlns:r="http://schemas.openxmlformats.org/officeDocument/2006/relationships">
  <sheetPr codeName="Feuil13">
    <tabColor theme="5" tint="0.59999389629810485"/>
  </sheetPr>
  <dimension ref="A7:Q12"/>
  <sheetViews>
    <sheetView showGridLines="0" workbookViewId="0"/>
  </sheetViews>
  <sheetFormatPr baseColWidth="10" defaultRowHeight="12"/>
  <cols>
    <col min="1" max="1" width="13.85546875" customWidth="1"/>
    <col min="2" max="2" width="16" customWidth="1"/>
    <col min="3" max="3" width="13.28515625" customWidth="1"/>
    <col min="5" max="5" width="17.140625" customWidth="1"/>
    <col min="11" max="11" width="12.28515625" customWidth="1"/>
    <col min="12" max="12" width="20" customWidth="1"/>
    <col min="16" max="16" width="11" customWidth="1"/>
  </cols>
  <sheetData>
    <row r="7" spans="1:17" ht="14.25">
      <c r="A7" s="28" t="s">
        <v>94</v>
      </c>
    </row>
    <row r="8" spans="1:17">
      <c r="O8" s="15"/>
      <c r="Q8" s="15"/>
    </row>
    <row r="9" spans="1:17" ht="31.5">
      <c r="A9" s="78" t="s">
        <v>179</v>
      </c>
      <c r="B9" s="79" t="s">
        <v>90</v>
      </c>
      <c r="C9" s="80" t="s">
        <v>174</v>
      </c>
      <c r="D9" s="40" t="s">
        <v>95</v>
      </c>
      <c r="E9" s="87" t="s">
        <v>91</v>
      </c>
    </row>
    <row r="10" spans="1:17">
      <c r="A10" s="92" t="s">
        <v>106</v>
      </c>
      <c r="B10" s="95" t="str">
        <f>IF(Tableau7[[#This Row],[Code produit]]&lt;&gt;"",VLOOKUP(Tableau7[[#This Row],[Code produit]],Etat_Stock[#All],2,FALSE),"")</f>
        <v/>
      </c>
      <c r="C10" s="95" t="str">
        <f>IF(Tableau7[[#This Row],[Code produit]]&lt;&gt;"",VLOOKUP(Tableau7[[#This Row],[Code produit]],Etat_Stock[#All],3,FALSE),"")</f>
        <v/>
      </c>
      <c r="D10" s="93" t="s">
        <v>106</v>
      </c>
      <c r="E10" s="94" t="s">
        <v>106</v>
      </c>
    </row>
    <row r="11" spans="1:17">
      <c r="A11" s="92" t="s">
        <v>180</v>
      </c>
      <c r="B11" s="95" t="str">
        <f>IF(Tableau7[[#This Row],[Code produit]]&lt;&gt;"",VLOOKUP(Tableau7[[#This Row],[Code produit]],Etat_Stock[#All],2,FALSE),"")</f>
        <v>N°2</v>
      </c>
      <c r="C11" s="95">
        <f>IF(Tableau7[[#This Row],[Code produit]]&lt;&gt;"",VLOOKUP(Tableau7[[#This Row],[Code produit]],Etat_Stock[#All],3,FALSE),"")</f>
        <v>2009</v>
      </c>
      <c r="D11" s="93" t="s">
        <v>227</v>
      </c>
      <c r="E11" s="94" t="s">
        <v>150</v>
      </c>
    </row>
    <row r="12" spans="1:17">
      <c r="A12" s="92" t="s">
        <v>189</v>
      </c>
      <c r="B12" s="95" t="str">
        <f>IF(Tableau7[[#This Row],[Code produit]]&lt;&gt;"",VLOOKUP(Tableau7[[#This Row],[Code produit]],Etat_Stock[#All],2,FALSE),"")</f>
        <v xml:space="preserve">Petite Robe Rose </v>
      </c>
      <c r="C12" s="95">
        <f>IF(Tableau7[[#This Row],[Code produit]]&lt;&gt;"",VLOOKUP(Tableau7[[#This Row],[Code produit]],Etat_Stock[#All],3,FALSE),"")</f>
        <v>2014</v>
      </c>
      <c r="D12" s="93" t="s">
        <v>209</v>
      </c>
      <c r="E12" s="94" t="s">
        <v>213</v>
      </c>
    </row>
  </sheetData>
  <pageMargins left="0.7" right="0.7" top="0.75" bottom="0.75" header="0.3" footer="0.3"/>
  <drawing r:id="rId1"/>
  <tableParts count="1">
    <tablePart r:id="rId2"/>
  </tableParts>
</worksheet>
</file>

<file path=xl/worksheets/sheet10.xml><?xml version="1.0" encoding="utf-8"?>
<worksheet xmlns="http://schemas.openxmlformats.org/spreadsheetml/2006/main" xmlns:r="http://schemas.openxmlformats.org/officeDocument/2006/relationships">
  <sheetPr codeName="Feuil9">
    <tabColor theme="3" tint="0.249977111117893"/>
  </sheetPr>
  <dimension ref="A3:O32"/>
  <sheetViews>
    <sheetView showGridLines="0" workbookViewId="0">
      <selection activeCell="K11" sqref="K11"/>
    </sheetView>
  </sheetViews>
  <sheetFormatPr baseColWidth="10" defaultRowHeight="12"/>
  <cols>
    <col min="1" max="1" width="17" customWidth="1"/>
    <col min="2" max="2" width="17.28515625" customWidth="1"/>
    <col min="3" max="3" width="14" customWidth="1"/>
    <col min="4" max="4" width="12.5703125" customWidth="1"/>
    <col min="5" max="5" width="11.42578125" customWidth="1"/>
    <col min="6" max="6" width="14.7109375" customWidth="1"/>
    <col min="7" max="7" width="12.5703125" customWidth="1"/>
    <col min="8" max="8" width="13.7109375" customWidth="1"/>
    <col min="10" max="10" width="13.7109375" customWidth="1"/>
    <col min="15" max="15" width="13.28515625" customWidth="1"/>
    <col min="16" max="16" width="12.5703125" customWidth="1"/>
    <col min="18" max="18" width="14" customWidth="1"/>
    <col min="27" max="27" width="12.85546875" customWidth="1"/>
  </cols>
  <sheetData>
    <row r="3" spans="1:15" ht="15.75">
      <c r="L3" s="37"/>
      <c r="O3" s="37"/>
    </row>
    <row r="6" spans="1:15" ht="31.5">
      <c r="A6" s="78" t="s">
        <v>179</v>
      </c>
      <c r="B6" s="79" t="s">
        <v>90</v>
      </c>
      <c r="C6" s="80" t="s">
        <v>174</v>
      </c>
      <c r="D6" s="76" t="s">
        <v>101</v>
      </c>
      <c r="E6" s="76" t="s">
        <v>102</v>
      </c>
      <c r="F6" s="76" t="s">
        <v>103</v>
      </c>
      <c r="G6" s="76" t="s">
        <v>104</v>
      </c>
      <c r="H6" s="81" t="s">
        <v>105</v>
      </c>
    </row>
    <row r="7" spans="1:15" ht="15">
      <c r="A7" s="77" t="s">
        <v>190</v>
      </c>
      <c r="B7" s="71" t="s">
        <v>154</v>
      </c>
      <c r="C7" s="71">
        <v>2013</v>
      </c>
      <c r="D7" s="71"/>
      <c r="E7" s="107">
        <f>SUMIF(Etat_Stock[[#This Row],[Code produit]],Tableau5[Code Produit],Tableau5[NB Bouteilles])</f>
        <v>0</v>
      </c>
      <c r="F7" s="107">
        <f ca="1">SUMIF([Code produit],Tableau6[Code produit],Tableau6[NB Bouteilles])</f>
        <v>0</v>
      </c>
      <c r="G7" s="107">
        <f>SUMIF(Tableau7[Code produit],[Code produit],Tableau7[NB Bouteilles])</f>
        <v>0</v>
      </c>
      <c r="H7" s="110">
        <f ca="1">Etat_Stock[[#This Row],[Stock initial]]-Etat_Stock[[#This Row],[Total ventes]]-Etat_Stock[[#This Row],[Total sorties diverses]]+Etat_Stock[[#This Row],[Total entrées]]</f>
        <v>0</v>
      </c>
    </row>
    <row r="8" spans="1:15" ht="15">
      <c r="A8" s="77" t="s">
        <v>189</v>
      </c>
      <c r="B8" s="71" t="s">
        <v>154</v>
      </c>
      <c r="C8" s="71">
        <v>2014</v>
      </c>
      <c r="D8" s="71"/>
      <c r="E8" s="107">
        <f>SUMIF(Etat_Stock[[#This Row],[Code produit]],Tableau5[Code Produit],Tableau5[NB Bouteilles])</f>
        <v>0</v>
      </c>
      <c r="F8" s="107">
        <f ca="1">SUMIF([Code produit],Tableau6[Code produit],Tableau6[NB Bouteilles])</f>
        <v>0</v>
      </c>
      <c r="G8" s="107">
        <f>SUMIF(Tableau7[Code produit],[Code produit],Tableau7[NB Bouteilles])</f>
        <v>0</v>
      </c>
      <c r="H8" s="110">
        <f ca="1">Etat_Stock[[#This Row],[Stock initial]]-Etat_Stock[[#This Row],[Total ventes]]-Etat_Stock[[#This Row],[Total sorties diverses]]+Etat_Stock[[#This Row],[Total entrées]]</f>
        <v>0</v>
      </c>
    </row>
    <row r="9" spans="1:15" ht="30">
      <c r="A9" s="77" t="s">
        <v>187</v>
      </c>
      <c r="B9" s="71" t="s">
        <v>206</v>
      </c>
      <c r="C9" s="71">
        <v>2015</v>
      </c>
      <c r="D9" s="71"/>
      <c r="E9" s="107">
        <f>SUMIF(Etat_Stock[[#This Row],[Code produit]],Tableau5[Code Produit],Tableau5[NB Bouteilles])</f>
        <v>0</v>
      </c>
      <c r="F9" s="107">
        <f ca="1">SUMIF([Code produit],Tableau6[Code produit],Tableau6[NB Bouteilles])</f>
        <v>0</v>
      </c>
      <c r="G9" s="107">
        <f>SUMIF(Tableau7[Code produit],[Code produit],Tableau7[NB Bouteilles])</f>
        <v>0</v>
      </c>
      <c r="H9" s="110">
        <f ca="1">Etat_Stock[[#This Row],[Stock initial]]-Etat_Stock[[#This Row],[Total ventes]]-Etat_Stock[[#This Row],[Total sorties diverses]]+Etat_Stock[[#This Row],[Total entrées]]</f>
        <v>0</v>
      </c>
    </row>
    <row r="10" spans="1:15" ht="30">
      <c r="A10" s="77" t="s">
        <v>188</v>
      </c>
      <c r="B10" s="71" t="s">
        <v>206</v>
      </c>
      <c r="C10" s="71">
        <v>2016</v>
      </c>
      <c r="D10" s="71"/>
      <c r="E10" s="107">
        <f>SUMIF(Etat_Stock[[#This Row],[Code produit]],Tableau5[Code Produit],Tableau5[NB Bouteilles])</f>
        <v>0</v>
      </c>
      <c r="F10" s="107">
        <f ca="1">SUMIF([Code produit],Tableau6[Code produit],Tableau6[NB Bouteilles])</f>
        <v>0</v>
      </c>
      <c r="G10" s="107">
        <f>SUMIF(Tableau7[Code produit],[Code produit],Tableau7[NB Bouteilles])</f>
        <v>0</v>
      </c>
      <c r="H10" s="110">
        <f ca="1">Etat_Stock[[#This Row],[Stock initial]]-Etat_Stock[[#This Row],[Total ventes]]-Etat_Stock[[#This Row],[Total sorties diverses]]+Etat_Stock[[#This Row],[Total entrées]]</f>
        <v>0</v>
      </c>
    </row>
    <row r="11" spans="1:15" ht="15">
      <c r="A11" s="77" t="s">
        <v>180</v>
      </c>
      <c r="B11" s="71" t="s">
        <v>159</v>
      </c>
      <c r="C11" s="71">
        <v>2009</v>
      </c>
      <c r="D11" s="71"/>
      <c r="E11" s="107">
        <f>SUMIF(Etat_Stock[[#This Row],[Code produit]],Tableau5[Code Produit],Tableau5[NB Bouteilles])</f>
        <v>0</v>
      </c>
      <c r="F11" s="107">
        <f ca="1">SUMIF([Code produit],Tableau6[Code produit],Tableau6[NB Bouteilles])</f>
        <v>0</v>
      </c>
      <c r="G11" s="107">
        <f>SUMIF(Tableau7[Code produit],[Code produit],Tableau7[NB Bouteilles])</f>
        <v>0</v>
      </c>
      <c r="H11" s="110">
        <f ca="1">Etat_Stock[[#This Row],[Stock initial]]-Etat_Stock[[#This Row],[Total ventes]]-Etat_Stock[[#This Row],[Total sorties diverses]]+Etat_Stock[[#This Row],[Total entrées]]</f>
        <v>0</v>
      </c>
    </row>
    <row r="12" spans="1:15" ht="15">
      <c r="A12" s="77" t="s">
        <v>181</v>
      </c>
      <c r="B12" s="71" t="s">
        <v>159</v>
      </c>
      <c r="C12" s="71">
        <v>2010</v>
      </c>
      <c r="D12" s="71"/>
      <c r="E12" s="107">
        <f>SUMIF(Etat_Stock[[#This Row],[Code produit]],Tableau5[Code Produit],Tableau5[NB Bouteilles])</f>
        <v>0</v>
      </c>
      <c r="F12" s="107">
        <f ca="1">SUMIF([Code produit],Tableau6[Code produit],Tableau6[NB Bouteilles])</f>
        <v>0</v>
      </c>
      <c r="G12" s="107">
        <f>SUMIF(Tableau7[Code produit],[Code produit],Tableau7[NB Bouteilles])</f>
        <v>0</v>
      </c>
      <c r="H12" s="110">
        <f ca="1">Etat_Stock[[#This Row],[Stock initial]]-Etat_Stock[[#This Row],[Total ventes]]-Etat_Stock[[#This Row],[Total sorties diverses]]+Etat_Stock[[#This Row],[Total entrées]]</f>
        <v>0</v>
      </c>
    </row>
    <row r="13" spans="1:15" ht="15">
      <c r="A13" s="77" t="s">
        <v>182</v>
      </c>
      <c r="B13" s="71" t="s">
        <v>171</v>
      </c>
      <c r="C13" s="71">
        <v>2010</v>
      </c>
      <c r="D13" s="71"/>
      <c r="E13" s="107">
        <f>SUMIF(Etat_Stock[[#This Row],[Code produit]],Tableau5[Code Produit],Tableau5[NB Bouteilles])</f>
        <v>0</v>
      </c>
      <c r="F13" s="107">
        <f ca="1">SUMIF([Code produit],Tableau6[Code produit],Tableau6[NB Bouteilles])</f>
        <v>0</v>
      </c>
      <c r="G13" s="107">
        <f>SUMIF(Tableau7[Code produit],[Code produit],Tableau7[NB Bouteilles])</f>
        <v>0</v>
      </c>
      <c r="H13" s="110">
        <f ca="1">Etat_Stock[[#This Row],[Stock initial]]-Etat_Stock[[#This Row],[Total ventes]]-Etat_Stock[[#This Row],[Total sorties diverses]]+Etat_Stock[[#This Row],[Total entrées]]</f>
        <v>0</v>
      </c>
    </row>
    <row r="14" spans="1:15" ht="15">
      <c r="A14" s="77" t="s">
        <v>183</v>
      </c>
      <c r="B14" s="71" t="s">
        <v>159</v>
      </c>
      <c r="C14" s="71">
        <v>2012</v>
      </c>
      <c r="D14" s="71"/>
      <c r="E14" s="107">
        <f>SUMIF(Etat_Stock[[#This Row],[Code produit]],Tableau5[Code Produit],Tableau5[NB Bouteilles])</f>
        <v>0</v>
      </c>
      <c r="F14" s="107">
        <f ca="1">SUMIF([Code produit],Tableau6[Code produit],Tableau6[NB Bouteilles])</f>
        <v>0</v>
      </c>
      <c r="G14" s="107">
        <f>SUMIF(Tableau7[Code produit],[Code produit],Tableau7[NB Bouteilles])</f>
        <v>0</v>
      </c>
      <c r="H14" s="110">
        <f ca="1">Etat_Stock[[#This Row],[Stock initial]]-Etat_Stock[[#This Row],[Total ventes]]-Etat_Stock[[#This Row],[Total sorties diverses]]+Etat_Stock[[#This Row],[Total entrées]]</f>
        <v>0</v>
      </c>
    </row>
    <row r="15" spans="1:15" ht="15">
      <c r="A15" s="77" t="s">
        <v>184</v>
      </c>
      <c r="B15" s="71" t="s">
        <v>159</v>
      </c>
      <c r="C15" s="71">
        <v>2014</v>
      </c>
      <c r="D15" s="71"/>
      <c r="E15" s="107">
        <f>SUMIF(Etat_Stock[[#This Row],[Code produit]],Tableau5[Code Produit],Tableau5[NB Bouteilles])</f>
        <v>0</v>
      </c>
      <c r="F15" s="107">
        <f ca="1">SUMIF([Code produit],Tableau6[Code produit],Tableau6[NB Bouteilles])</f>
        <v>0</v>
      </c>
      <c r="G15" s="107">
        <f>SUMIF(Tableau7[Code produit],[Code produit],Tableau7[NB Bouteilles])</f>
        <v>0</v>
      </c>
      <c r="H15" s="110">
        <f ca="1">Etat_Stock[[#This Row],[Stock initial]]-Etat_Stock[[#This Row],[Total ventes]]-Etat_Stock[[#This Row],[Total sorties diverses]]+Etat_Stock[[#This Row],[Total entrées]]</f>
        <v>0</v>
      </c>
    </row>
    <row r="16" spans="1:15" ht="15">
      <c r="A16" s="77" t="s">
        <v>185</v>
      </c>
      <c r="B16" s="71" t="s">
        <v>159</v>
      </c>
      <c r="C16" s="71">
        <v>2015</v>
      </c>
      <c r="D16" s="71"/>
      <c r="E16" s="107">
        <f>SUMIF(Etat_Stock[[#This Row],[Code produit]],Tableau5[Code Produit],Tableau5[NB Bouteilles])</f>
        <v>0</v>
      </c>
      <c r="F16" s="107">
        <f ca="1">SUMIF([Code produit],Tableau6[Code produit],Tableau6[NB Bouteilles])</f>
        <v>0</v>
      </c>
      <c r="G16" s="107">
        <f>SUMIF(Tableau7[Code produit],[Code produit],Tableau7[NB Bouteilles])</f>
        <v>0</v>
      </c>
      <c r="H16" s="110">
        <f ca="1">Etat_Stock[[#This Row],[Stock initial]]-Etat_Stock[[#This Row],[Total ventes]]-Etat_Stock[[#This Row],[Total sorties diverses]]+Etat_Stock[[#This Row],[Total entrées]]</f>
        <v>0</v>
      </c>
    </row>
    <row r="17" spans="1:8" ht="15">
      <c r="A17" s="77" t="s">
        <v>186</v>
      </c>
      <c r="B17" s="71" t="s">
        <v>159</v>
      </c>
      <c r="C17" s="70">
        <v>2016</v>
      </c>
      <c r="D17" s="70"/>
      <c r="E17" s="107">
        <f>SUMIF(Etat_Stock[[#This Row],[Code produit]],Tableau5[Code Produit],Tableau5[NB Bouteilles])</f>
        <v>0</v>
      </c>
      <c r="F17" s="107">
        <f ca="1">SUMIF([Code produit],Tableau6[Code produit],Tableau6[NB Bouteilles])</f>
        <v>0</v>
      </c>
      <c r="G17" s="108">
        <f>SUMIF(Tableau7[Code produit],[Code produit],Tableau7[NB Bouteilles])</f>
        <v>0</v>
      </c>
      <c r="H17" s="110">
        <f ca="1">Etat_Stock[[#This Row],[Stock initial]]-Etat_Stock[[#This Row],[Total ventes]]-Etat_Stock[[#This Row],[Total sorties diverses]]+Etat_Stock[[#This Row],[Total entrées]]</f>
        <v>0</v>
      </c>
    </row>
    <row r="18" spans="1:8" ht="15">
      <c r="A18" s="77" t="s">
        <v>191</v>
      </c>
      <c r="B18" s="70" t="s">
        <v>160</v>
      </c>
      <c r="C18" s="70">
        <v>2011</v>
      </c>
      <c r="D18" s="70"/>
      <c r="E18" s="107">
        <f>SUMIF(Etat_Stock[[#This Row],[Code produit]],Tableau5[Code Produit],Tableau5[NB Bouteilles])</f>
        <v>0</v>
      </c>
      <c r="F18" s="107">
        <f ca="1">SUMIF([Code produit],Tableau6[Code produit],Tableau6[NB Bouteilles])</f>
        <v>0</v>
      </c>
      <c r="G18" s="108">
        <f>SUMIF(Tableau7[Code produit],[Code produit],Tableau7[NB Bouteilles])</f>
        <v>0</v>
      </c>
      <c r="H18" s="110">
        <f ca="1">Etat_Stock[[#This Row],[Stock initial]]-Etat_Stock[[#This Row],[Total ventes]]-Etat_Stock[[#This Row],[Total sorties diverses]]+Etat_Stock[[#This Row],[Total entrées]]</f>
        <v>0</v>
      </c>
    </row>
    <row r="19" spans="1:8" ht="15">
      <c r="A19" s="77" t="s">
        <v>192</v>
      </c>
      <c r="B19" s="70" t="s">
        <v>172</v>
      </c>
      <c r="C19" s="70">
        <v>2011</v>
      </c>
      <c r="D19" s="70"/>
      <c r="E19" s="107">
        <f>SUMIF(Etat_Stock[[#This Row],[Code produit]],Tableau5[Code Produit],Tableau5[NB Bouteilles])</f>
        <v>0</v>
      </c>
      <c r="F19" s="107">
        <f ca="1">SUMIF([Code produit],Tableau6[Code produit],Tableau6[NB Bouteilles])</f>
        <v>0</v>
      </c>
      <c r="G19" s="108">
        <f>SUMIF(Tableau7[Code produit],[Code produit],Tableau7[NB Bouteilles])</f>
        <v>0</v>
      </c>
      <c r="H19" s="110">
        <f ca="1">Etat_Stock[[#This Row],[Stock initial]]-Etat_Stock[[#This Row],[Total ventes]]-Etat_Stock[[#This Row],[Total sorties diverses]]+Etat_Stock[[#This Row],[Total entrées]]</f>
        <v>0</v>
      </c>
    </row>
    <row r="20" spans="1:8" ht="15">
      <c r="A20" s="77" t="s">
        <v>193</v>
      </c>
      <c r="B20" s="70" t="s">
        <v>160</v>
      </c>
      <c r="C20" s="70">
        <v>2012</v>
      </c>
      <c r="D20" s="70"/>
      <c r="E20" s="107">
        <f>SUMIF(Etat_Stock[[#This Row],[Code produit]],Tableau5[Code Produit],Tableau5[NB Bouteilles])</f>
        <v>0</v>
      </c>
      <c r="F20" s="107">
        <f ca="1">SUMIF([Code produit],Tableau6[Code produit],Tableau6[NB Bouteilles])</f>
        <v>0</v>
      </c>
      <c r="G20" s="108">
        <f>SUMIF(Tableau7[Code produit],[Code produit],Tableau7[NB Bouteilles])</f>
        <v>0</v>
      </c>
      <c r="H20" s="110">
        <f ca="1">Etat_Stock[[#This Row],[Stock initial]]-Etat_Stock[[#This Row],[Total ventes]]-Etat_Stock[[#This Row],[Total sorties diverses]]+Etat_Stock[[#This Row],[Total entrées]]</f>
        <v>0</v>
      </c>
    </row>
    <row r="21" spans="1:8" ht="15">
      <c r="A21" s="77" t="s">
        <v>194</v>
      </c>
      <c r="B21" s="70" t="s">
        <v>160</v>
      </c>
      <c r="C21" s="70">
        <v>2013</v>
      </c>
      <c r="D21" s="70"/>
      <c r="E21" s="107">
        <f>SUMIF(Etat_Stock[[#This Row],[Code produit]],Tableau5[Code Produit],Tableau5[NB Bouteilles])</f>
        <v>0</v>
      </c>
      <c r="F21" s="107">
        <f ca="1">SUMIF([Code produit],Tableau6[Code produit],Tableau6[NB Bouteilles])</f>
        <v>0</v>
      </c>
      <c r="G21" s="108">
        <f>SUMIF(Tableau7[Code produit],[Code produit],Tableau7[NB Bouteilles])</f>
        <v>0</v>
      </c>
      <c r="H21" s="110">
        <f ca="1">Etat_Stock[[#This Row],[Stock initial]]-Etat_Stock[[#This Row],[Total ventes]]-Etat_Stock[[#This Row],[Total sorties diverses]]+Etat_Stock[[#This Row],[Total entrées]]</f>
        <v>0</v>
      </c>
    </row>
    <row r="22" spans="1:8" ht="15">
      <c r="A22" s="77" t="s">
        <v>195</v>
      </c>
      <c r="B22" s="70" t="s">
        <v>160</v>
      </c>
      <c r="C22" s="70">
        <v>2014</v>
      </c>
      <c r="D22" s="70"/>
      <c r="E22" s="107">
        <f>SUMIF(Etat_Stock[[#This Row],[Code produit]],Tableau5[Code Produit],Tableau5[NB Bouteilles])</f>
        <v>0</v>
      </c>
      <c r="F22" s="107">
        <f ca="1">SUMIF([Code produit],Tableau6[Code produit],Tableau6[NB Bouteilles])</f>
        <v>0</v>
      </c>
      <c r="G22" s="108">
        <f>SUMIF(Tableau7[Code produit],[Code produit],Tableau7[NB Bouteilles])</f>
        <v>0</v>
      </c>
      <c r="H22" s="110">
        <f ca="1">Etat_Stock[[#This Row],[Stock initial]]-Etat_Stock[[#This Row],[Total ventes]]-Etat_Stock[[#This Row],[Total sorties diverses]]+Etat_Stock[[#This Row],[Total entrées]]</f>
        <v>0</v>
      </c>
    </row>
    <row r="23" spans="1:8" ht="15">
      <c r="A23" s="77" t="s">
        <v>196</v>
      </c>
      <c r="B23" s="70" t="s">
        <v>160</v>
      </c>
      <c r="C23" s="70">
        <v>2015</v>
      </c>
      <c r="D23" s="70"/>
      <c r="E23" s="107">
        <f>SUMIF(Etat_Stock[[#This Row],[Code produit]],Tableau5[Code Produit],Tableau5[NB Bouteilles])</f>
        <v>0</v>
      </c>
      <c r="F23" s="107">
        <f ca="1">SUMIF([Code produit],Tableau6[Code produit],Tableau6[NB Bouteilles])</f>
        <v>0</v>
      </c>
      <c r="G23" s="108">
        <f>SUMIF(Tableau7[Code produit],[Code produit],Tableau7[NB Bouteilles])</f>
        <v>0</v>
      </c>
      <c r="H23" s="110">
        <f ca="1">Etat_Stock[[#This Row],[Stock initial]]-Etat_Stock[[#This Row],[Total ventes]]-Etat_Stock[[#This Row],[Total sorties diverses]]+Etat_Stock[[#This Row],[Total entrées]]</f>
        <v>0</v>
      </c>
    </row>
    <row r="24" spans="1:8" ht="15">
      <c r="A24" s="77" t="s">
        <v>197</v>
      </c>
      <c r="B24" s="70" t="s">
        <v>160</v>
      </c>
      <c r="C24" s="70">
        <v>2016</v>
      </c>
      <c r="D24" s="70"/>
      <c r="E24" s="107">
        <f>SUMIF(Etat_Stock[[#This Row],[Code produit]],Tableau5[Code Produit],Tableau5[NB Bouteilles])</f>
        <v>0</v>
      </c>
      <c r="F24" s="107">
        <f ca="1">SUMIF([Code produit],Tableau6[Code produit],Tableau6[NB Bouteilles])</f>
        <v>0</v>
      </c>
      <c r="G24" s="108">
        <f>SUMIF(Tableau7[Code produit],[Code produit],Tableau7[NB Bouteilles])</f>
        <v>0</v>
      </c>
      <c r="H24" s="110">
        <f ca="1">Etat_Stock[[#This Row],[Stock initial]]-Etat_Stock[[#This Row],[Total ventes]]-Etat_Stock[[#This Row],[Total sorties diverses]]+Etat_Stock[[#This Row],[Total entrées]]</f>
        <v>0</v>
      </c>
    </row>
    <row r="25" spans="1:8" ht="15">
      <c r="A25" s="77" t="s">
        <v>198</v>
      </c>
      <c r="B25" s="70" t="s">
        <v>173</v>
      </c>
      <c r="C25" s="70">
        <v>2011</v>
      </c>
      <c r="D25" s="70"/>
      <c r="E25" s="107">
        <f>SUMIF(Etat_Stock[[#This Row],[Code produit]],Tableau5[Code Produit],Tableau5[NB Bouteilles])</f>
        <v>0</v>
      </c>
      <c r="F25" s="107">
        <f ca="1">SUMIF([Code produit],Tableau6[Code produit],Tableau6[NB Bouteilles])</f>
        <v>0</v>
      </c>
      <c r="G25" s="108">
        <f>SUMIF(Tableau7[Code produit],[Code produit],Tableau7[NB Bouteilles])</f>
        <v>0</v>
      </c>
      <c r="H25" s="110">
        <f ca="1">Etat_Stock[[#This Row],[Stock initial]]-Etat_Stock[[#This Row],[Total ventes]]-Etat_Stock[[#This Row],[Total sorties diverses]]+Etat_Stock[[#This Row],[Total entrées]]</f>
        <v>0</v>
      </c>
    </row>
    <row r="26" spans="1:8" ht="15">
      <c r="A26" s="77" t="s">
        <v>199</v>
      </c>
      <c r="B26" s="70" t="s">
        <v>173</v>
      </c>
      <c r="C26" s="70">
        <v>2012</v>
      </c>
      <c r="D26" s="70"/>
      <c r="E26" s="107">
        <f>SUMIF(Etat_Stock[[#This Row],[Code produit]],Tableau5[Code Produit],Tableau5[NB Bouteilles])</f>
        <v>0</v>
      </c>
      <c r="F26" s="107">
        <f ca="1">SUMIF([Code produit],Tableau6[Code produit],Tableau6[NB Bouteilles])</f>
        <v>0</v>
      </c>
      <c r="G26" s="108">
        <f>SUMIF(Tableau7[Code produit],[Code produit],Tableau7[NB Bouteilles])</f>
        <v>0</v>
      </c>
      <c r="H26" s="110">
        <f ca="1">Etat_Stock[[#This Row],[Stock initial]]-Etat_Stock[[#This Row],[Total ventes]]-Etat_Stock[[#This Row],[Total sorties diverses]]+Etat_Stock[[#This Row],[Total entrées]]</f>
        <v>0</v>
      </c>
    </row>
    <row r="27" spans="1:8" ht="15">
      <c r="A27" s="77" t="s">
        <v>200</v>
      </c>
      <c r="B27" s="70" t="s">
        <v>173</v>
      </c>
      <c r="C27" s="70">
        <v>2014</v>
      </c>
      <c r="D27" s="70"/>
      <c r="E27" s="107">
        <f>SUMIF(Etat_Stock[[#This Row],[Code produit]],Tableau5[Code Produit],Tableau5[NB Bouteilles])</f>
        <v>0</v>
      </c>
      <c r="F27" s="107">
        <f ca="1">SUMIF([Code produit],Tableau6[Code produit],Tableau6[NB Bouteilles])</f>
        <v>0</v>
      </c>
      <c r="G27" s="108">
        <f>SUMIF(Tableau7[Code produit],[Code produit],Tableau7[NB Bouteilles])</f>
        <v>0</v>
      </c>
      <c r="H27" s="110">
        <f ca="1">Etat_Stock[[#This Row],[Stock initial]]-Etat_Stock[[#This Row],[Total ventes]]-Etat_Stock[[#This Row],[Total sorties diverses]]+Etat_Stock[[#This Row],[Total entrées]]</f>
        <v>0</v>
      </c>
    </row>
    <row r="28" spans="1:8" ht="15">
      <c r="A28" s="77" t="s">
        <v>201</v>
      </c>
      <c r="B28" s="70" t="s">
        <v>173</v>
      </c>
      <c r="C28" s="70">
        <v>2015</v>
      </c>
      <c r="D28" s="70"/>
      <c r="E28" s="107">
        <f>SUMIF(Etat_Stock[[#This Row],[Code produit]],Tableau5[Code Produit],Tableau5[NB Bouteilles])</f>
        <v>0</v>
      </c>
      <c r="F28" s="107">
        <f ca="1">SUMIF([Code produit],Tableau6[Code produit],Tableau6[NB Bouteilles])</f>
        <v>0</v>
      </c>
      <c r="G28" s="108">
        <f>SUMIF(Tableau7[Code produit],[Code produit],Tableau7[NB Bouteilles])</f>
        <v>0</v>
      </c>
      <c r="H28" s="110">
        <f ca="1">Etat_Stock[[#This Row],[Stock initial]]-Etat_Stock[[#This Row],[Total ventes]]-Etat_Stock[[#This Row],[Total sorties diverses]]+Etat_Stock[[#This Row],[Total entrées]]</f>
        <v>0</v>
      </c>
    </row>
    <row r="29" spans="1:8" ht="15">
      <c r="A29" s="77" t="s">
        <v>202</v>
      </c>
      <c r="B29" s="70" t="s">
        <v>173</v>
      </c>
      <c r="C29" s="70">
        <v>2016</v>
      </c>
      <c r="D29" s="70"/>
      <c r="E29" s="107">
        <f>SUMIF(Etat_Stock[[#This Row],[Code produit]],Tableau5[Code Produit],Tableau5[NB Bouteilles])</f>
        <v>0</v>
      </c>
      <c r="F29" s="107">
        <f ca="1">SUMIF([Code produit],Tableau6[Code produit],Tableau6[NB Bouteilles])</f>
        <v>0</v>
      </c>
      <c r="G29" s="108">
        <f>SUMIF(Tableau7[Code produit],[Code produit],Tableau7[NB Bouteilles])</f>
        <v>0</v>
      </c>
      <c r="H29" s="110">
        <f ca="1">Etat_Stock[[#This Row],[Stock initial]]-Etat_Stock[[#This Row],[Total ventes]]-Etat_Stock[[#This Row],[Total sorties diverses]]+Etat_Stock[[#This Row],[Total entrées]]</f>
        <v>0</v>
      </c>
    </row>
    <row r="30" spans="1:8" ht="15">
      <c r="A30" s="77" t="s">
        <v>203</v>
      </c>
      <c r="B30" s="70" t="s">
        <v>207</v>
      </c>
      <c r="C30" s="70">
        <v>2014</v>
      </c>
      <c r="D30" s="70"/>
      <c r="E30" s="107">
        <f>SUMIF(Etat_Stock[[#This Row],[Code produit]],Tableau5[Code Produit],Tableau5[NB Bouteilles])</f>
        <v>0</v>
      </c>
      <c r="F30" s="107">
        <f ca="1">SUMIF([Code produit],Tableau6[Code produit],Tableau6[NB Bouteilles])</f>
        <v>0</v>
      </c>
      <c r="G30" s="108">
        <f>SUMIF(Tableau7[Code produit],[Code produit],Tableau7[NB Bouteilles])</f>
        <v>0</v>
      </c>
      <c r="H30" s="110">
        <f ca="1">Etat_Stock[[#This Row],[Stock initial]]-Etat_Stock[[#This Row],[Total ventes]]-Etat_Stock[[#This Row],[Total sorties diverses]]+Etat_Stock[[#This Row],[Total entrées]]</f>
        <v>0</v>
      </c>
    </row>
    <row r="31" spans="1:8" ht="15">
      <c r="A31" s="77" t="s">
        <v>204</v>
      </c>
      <c r="B31" s="70" t="s">
        <v>207</v>
      </c>
      <c r="C31" s="70">
        <v>2015</v>
      </c>
      <c r="D31" s="70"/>
      <c r="E31" s="107">
        <f>SUMIF(Etat_Stock[[#This Row],[Code produit]],Tableau5[Code Produit],Tableau5[NB Bouteilles])</f>
        <v>0</v>
      </c>
      <c r="F31" s="107">
        <f ca="1">SUMIF([Code produit],Tableau6[Code produit],Tableau6[NB Bouteilles])</f>
        <v>0</v>
      </c>
      <c r="G31" s="108">
        <f>SUMIF(Tableau7[Code produit],[Code produit],Tableau7[NB Bouteilles])</f>
        <v>0</v>
      </c>
      <c r="H31" s="110">
        <f ca="1">Etat_Stock[[#This Row],[Stock initial]]-Etat_Stock[[#This Row],[Total ventes]]-Etat_Stock[[#This Row],[Total sorties diverses]]+Etat_Stock[[#This Row],[Total entrées]]</f>
        <v>0</v>
      </c>
    </row>
    <row r="32" spans="1:8" ht="15">
      <c r="A32" s="82" t="s">
        <v>205</v>
      </c>
      <c r="B32" s="83" t="s">
        <v>207</v>
      </c>
      <c r="C32" s="83">
        <v>2016</v>
      </c>
      <c r="D32" s="83"/>
      <c r="E32" s="107">
        <f>SUMIF(Etat_Stock[[#This Row],[Code produit]],Tableau5[Code Produit],Tableau5[NB Bouteilles])</f>
        <v>0</v>
      </c>
      <c r="F32" s="107">
        <f ca="1">SUMIF([Code produit],Tableau6[Code produit],Tableau6[NB Bouteilles])</f>
        <v>0</v>
      </c>
      <c r="G32" s="109">
        <f>SUMIF(Tableau7[Code produit],[Code produit],Tableau7[NB Bouteilles])</f>
        <v>0</v>
      </c>
      <c r="H32" s="111">
        <f ca="1">Etat_Stock[[#This Row],[Stock initial]]-Etat_Stock[[#This Row],[Total ventes]]-Etat_Stock[[#This Row],[Total sorties diverses]]+Etat_Stock[[#This Row],[Total entrées]]</f>
        <v>0</v>
      </c>
    </row>
  </sheetData>
  <pageMargins left="0.7" right="0.7" top="0.75" bottom="0.75" header="0.3" footer="0.3"/>
  <pageSetup paperSize="9" orientation="portrait" horizontalDpi="4294967293" verticalDpi="0" r:id="rId1"/>
  <drawing r:id="rId2"/>
  <tableParts count="1">
    <tablePart r:id="rId3"/>
  </tableParts>
</worksheet>
</file>

<file path=xl/worksheets/sheet11.xml><?xml version="1.0" encoding="utf-8"?>
<worksheet xmlns="http://schemas.openxmlformats.org/spreadsheetml/2006/main" xmlns:r="http://schemas.openxmlformats.org/officeDocument/2006/relationships">
  <sheetPr codeName="Feuil10">
    <tabColor theme="6" tint="-0.249977111117893"/>
  </sheetPr>
  <dimension ref="A9:G10"/>
  <sheetViews>
    <sheetView showGridLines="0" workbookViewId="0"/>
  </sheetViews>
  <sheetFormatPr baseColWidth="10" defaultRowHeight="12"/>
  <cols>
    <col min="1" max="1" width="11.42578125" customWidth="1"/>
    <col min="4" max="4" width="16.85546875" customWidth="1"/>
    <col min="5" max="5" width="13.7109375" customWidth="1"/>
  </cols>
  <sheetData>
    <row r="9" spans="1:7">
      <c r="A9" t="s">
        <v>215</v>
      </c>
      <c r="G9" s="62"/>
    </row>
    <row r="10" spans="1:7">
      <c r="A10" t="s">
        <v>216</v>
      </c>
    </row>
  </sheetData>
  <pageMargins left="0.7" right="0.7" top="0.75" bottom="0.75" header="0.3" footer="0.3"/>
  <pageSetup paperSize="9" orientation="portrait" horizontalDpi="4294967293" verticalDpi="0" r:id="rId1"/>
  <drawing r:id="rId2"/>
</worksheet>
</file>

<file path=xl/worksheets/sheet12.xml><?xml version="1.0" encoding="utf-8"?>
<worksheet xmlns="http://schemas.openxmlformats.org/spreadsheetml/2006/main" xmlns:r="http://schemas.openxmlformats.org/officeDocument/2006/relationships">
  <sheetPr codeName="Feuil11"/>
  <dimension ref="A1:I26"/>
  <sheetViews>
    <sheetView workbookViewId="0">
      <selection activeCell="K9" sqref="K9"/>
    </sheetView>
  </sheetViews>
  <sheetFormatPr baseColWidth="10" defaultRowHeight="12"/>
  <cols>
    <col min="1" max="1" width="4.7109375" customWidth="1"/>
    <col min="2" max="2" width="15.5703125" bestFit="1" customWidth="1"/>
  </cols>
  <sheetData>
    <row r="1" spans="1:9">
      <c r="A1">
        <v>2017</v>
      </c>
      <c r="G1" t="s">
        <v>24</v>
      </c>
      <c r="H1" s="22">
        <v>42768</v>
      </c>
    </row>
    <row r="4" spans="1:9">
      <c r="C4" t="b">
        <v>1</v>
      </c>
    </row>
    <row r="5" spans="1:9">
      <c r="C5" s="22"/>
      <c r="D5" s="22"/>
      <c r="F5" s="22">
        <f>COLUMN(A$1)-MATCH(TRUE,$C$4:$I$4,0)+semaine</f>
        <v>42768</v>
      </c>
      <c r="G5" s="22">
        <f>COLUMN(A$1)-MATCH(TRUE,$C$4:$I$4,0)+semaine+1</f>
        <v>42769</v>
      </c>
      <c r="H5" s="22">
        <f>COLUMN(B$1)-MATCH(TRUE,$C$4:$I$4,0)+semaine+1</f>
        <v>42770</v>
      </c>
      <c r="I5" s="22">
        <f>COLUMN(C$1)-MATCH(TRUE,$C$4:$I$4,0)+semaine+1</f>
        <v>42771</v>
      </c>
    </row>
    <row r="6" spans="1:9">
      <c r="C6" t="s">
        <v>17</v>
      </c>
      <c r="D6" t="s">
        <v>18</v>
      </c>
      <c r="E6" t="s">
        <v>19</v>
      </c>
      <c r="F6" t="s">
        <v>20</v>
      </c>
      <c r="G6" t="s">
        <v>21</v>
      </c>
      <c r="H6" t="s">
        <v>22</v>
      </c>
      <c r="I6" t="s">
        <v>23</v>
      </c>
    </row>
    <row r="7" spans="1:9">
      <c r="B7" s="21">
        <v>0.20833333333333334</v>
      </c>
      <c r="C7" t="str">
        <f>IFERROR(INDEX(tblDonnées[],MATCH(C$5+$B7&amp;AfficherNom,tblDonnées[DATE et HEURE]&amp;tblDonnées[QUI],0),3),"")</f>
        <v/>
      </c>
    </row>
    <row r="8" spans="1:9">
      <c r="B8" s="21">
        <v>0.25</v>
      </c>
    </row>
    <row r="9" spans="1:9">
      <c r="B9" s="21">
        <v>0.29166666666666702</v>
      </c>
    </row>
    <row r="10" spans="1:9">
      <c r="B10" s="21">
        <v>0.33333333333333298</v>
      </c>
    </row>
    <row r="11" spans="1:9">
      <c r="B11" s="21">
        <v>0.375</v>
      </c>
    </row>
    <row r="12" spans="1:9">
      <c r="B12" s="21">
        <v>0.41666666666666702</v>
      </c>
    </row>
    <row r="13" spans="1:9">
      <c r="B13" s="21">
        <v>0.45833333333333298</v>
      </c>
    </row>
    <row r="14" spans="1:9">
      <c r="B14" s="21">
        <v>0.5</v>
      </c>
    </row>
    <row r="15" spans="1:9">
      <c r="B15" s="21">
        <v>0.54166666666666596</v>
      </c>
    </row>
    <row r="16" spans="1:9">
      <c r="B16" s="21">
        <v>0.58333333333333304</v>
      </c>
    </row>
    <row r="17" spans="2:2">
      <c r="B17" s="21">
        <v>0.625</v>
      </c>
    </row>
    <row r="18" spans="2:2">
      <c r="B18" s="21">
        <v>0.66666666666666596</v>
      </c>
    </row>
    <row r="19" spans="2:2">
      <c r="B19" s="21">
        <v>0.70833333333333304</v>
      </c>
    </row>
    <row r="20" spans="2:2">
      <c r="B20" s="21">
        <v>0.75</v>
      </c>
    </row>
    <row r="21" spans="2:2">
      <c r="B21" s="21">
        <v>0.79166666666666596</v>
      </c>
    </row>
    <row r="22" spans="2:2">
      <c r="B22" s="21">
        <v>0.83333333333333304</v>
      </c>
    </row>
    <row r="23" spans="2:2">
      <c r="B23" s="21">
        <v>0.875</v>
      </c>
    </row>
    <row r="24" spans="2:2">
      <c r="B24" s="21">
        <v>0.91666666666666596</v>
      </c>
    </row>
    <row r="25" spans="2:2">
      <c r="B25" s="21">
        <v>0.95833333333333304</v>
      </c>
    </row>
    <row r="26" spans="2:2">
      <c r="B26" s="21">
        <v>1</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sheetPr codeName="Feuil12"/>
  <dimension ref="A1:M11"/>
  <sheetViews>
    <sheetView workbookViewId="0">
      <selection activeCell="I12" sqref="I12"/>
    </sheetView>
  </sheetViews>
  <sheetFormatPr baseColWidth="10" defaultRowHeight="12"/>
  <cols>
    <col min="3" max="3" width="12.85546875" customWidth="1"/>
    <col min="7" max="7" width="14.28515625" customWidth="1"/>
  </cols>
  <sheetData>
    <row r="1" spans="1:13" ht="14.25">
      <c r="A1" s="24" t="s">
        <v>62</v>
      </c>
      <c r="C1" s="24" t="s">
        <v>98</v>
      </c>
      <c r="E1" s="24" t="s">
        <v>70</v>
      </c>
      <c r="G1" s="24" t="s">
        <v>97</v>
      </c>
      <c r="I1" s="24" t="s">
        <v>99</v>
      </c>
      <c r="K1" s="24" t="s">
        <v>85</v>
      </c>
      <c r="M1" s="24" t="s">
        <v>175</v>
      </c>
    </row>
    <row r="2" spans="1:13">
      <c r="A2" t="s">
        <v>63</v>
      </c>
      <c r="C2" t="s">
        <v>68</v>
      </c>
      <c r="E2" t="s">
        <v>71</v>
      </c>
      <c r="G2" t="s">
        <v>31</v>
      </c>
      <c r="I2" t="s">
        <v>74</v>
      </c>
      <c r="K2" t="s">
        <v>116</v>
      </c>
      <c r="M2">
        <v>2009</v>
      </c>
    </row>
    <row r="3" spans="1:13">
      <c r="A3" t="s">
        <v>65</v>
      </c>
      <c r="C3" t="s">
        <v>69</v>
      </c>
      <c r="E3" t="s">
        <v>72</v>
      </c>
      <c r="G3" t="s">
        <v>32</v>
      </c>
      <c r="I3" t="s">
        <v>100</v>
      </c>
      <c r="K3" t="s">
        <v>117</v>
      </c>
      <c r="M3">
        <v>2010</v>
      </c>
    </row>
    <row r="4" spans="1:13">
      <c r="A4" t="s">
        <v>64</v>
      </c>
      <c r="C4" t="s">
        <v>28</v>
      </c>
      <c r="E4" t="s">
        <v>73</v>
      </c>
      <c r="G4" t="s">
        <v>29</v>
      </c>
      <c r="I4" t="s">
        <v>211</v>
      </c>
      <c r="K4" t="s">
        <v>118</v>
      </c>
      <c r="M4">
        <v>2011</v>
      </c>
    </row>
    <row r="5" spans="1:13">
      <c r="A5" t="s">
        <v>66</v>
      </c>
      <c r="G5" t="s">
        <v>89</v>
      </c>
      <c r="K5" t="s">
        <v>119</v>
      </c>
      <c r="M5">
        <v>2012</v>
      </c>
    </row>
    <row r="6" spans="1:13">
      <c r="A6" t="s">
        <v>67</v>
      </c>
      <c r="G6" t="s">
        <v>33</v>
      </c>
      <c r="K6" t="s">
        <v>120</v>
      </c>
      <c r="M6">
        <v>2013</v>
      </c>
    </row>
    <row r="7" spans="1:13">
      <c r="G7" t="s">
        <v>34</v>
      </c>
      <c r="M7">
        <v>2014</v>
      </c>
    </row>
    <row r="8" spans="1:13">
      <c r="G8" t="s">
        <v>35</v>
      </c>
      <c r="M8">
        <v>2015</v>
      </c>
    </row>
    <row r="9" spans="1:13">
      <c r="G9" t="s">
        <v>36</v>
      </c>
      <c r="M9">
        <v>2016</v>
      </c>
    </row>
    <row r="10" spans="1:13">
      <c r="G10" t="s">
        <v>88</v>
      </c>
    </row>
    <row r="11" spans="1:13">
      <c r="G11" t="s">
        <v>30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3891DAE2-A044-423E-ACE5-54D3D6352D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17</vt:i4>
      </vt:variant>
    </vt:vector>
  </HeadingPairs>
  <TitlesOfParts>
    <vt:vector size="30" baseType="lpstr">
      <vt:lpstr>Sommaire</vt:lpstr>
      <vt:lpstr>BDD clients-prospect</vt:lpstr>
      <vt:lpstr>Evenements</vt:lpstr>
      <vt:lpstr>Agenda</vt:lpstr>
      <vt:lpstr>Recherche de nom</vt:lpstr>
      <vt:lpstr>Visuel clients</vt:lpstr>
      <vt:lpstr>Ventes </vt:lpstr>
      <vt:lpstr>Sorties diverses</vt:lpstr>
      <vt:lpstr>Entrées</vt:lpstr>
      <vt:lpstr>Etat des stocks</vt:lpstr>
      <vt:lpstr>produits-tarifs</vt:lpstr>
      <vt:lpstr>Annexe 1</vt:lpstr>
      <vt:lpstr>Annexe 2</vt:lpstr>
      <vt:lpstr>Actions</vt:lpstr>
      <vt:lpstr>AfficherNom</vt:lpstr>
      <vt:lpstr>Entrées!ChampQui</vt:lpstr>
      <vt:lpstr>ChampQui</vt:lpstr>
      <vt:lpstr>'Visuel clients'!Criteres</vt:lpstr>
      <vt:lpstr>'Visuel clients'!Extraire</vt:lpstr>
      <vt:lpstr>Nom_Entreprise</vt:lpstr>
      <vt:lpstr>NomProduit</vt:lpstr>
      <vt:lpstr>QUI</vt:lpstr>
      <vt:lpstr>semaine</vt:lpstr>
      <vt:lpstr>SemaineDu</vt:lpstr>
      <vt:lpstr>Statut</vt:lpstr>
      <vt:lpstr>Entrées!TabNomeEntreprise</vt:lpstr>
      <vt:lpstr>TabNomeEntreprise</vt:lpstr>
      <vt:lpstr>TabVente</vt:lpstr>
      <vt:lpstr>TypeCli</vt:lpstr>
      <vt:lpstr>Agenda!Zone_d_impression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2017-06-21T12:06:07Z</dcterms:created>
  <dcterms:modified xsi:type="dcterms:W3CDTF">2017-09-11T15:26:39Z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TC029300209991</vt:lpwstr>
  </property>
</Properties>
</file>