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drawings/drawing9.xml" ContentType="application/vnd.openxmlformats-officedocument.drawing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13200" windowHeight="7485" tabRatio="883" activeTab="1"/>
  </bookViews>
  <sheets>
    <sheet name="sommaire" sheetId="1" r:id="rId1"/>
    <sheet name="client-prosp" sheetId="2" r:id="rId2"/>
    <sheet name="Liste DAS" sheetId="3" r:id="rId3"/>
    <sheet name="Création Aff" sheetId="5" r:id="rId4"/>
    <sheet name="Suivi affaire" sheetId="16" r:id="rId5"/>
    <sheet name="BDD créa aff" sheetId="6" r:id="rId6"/>
    <sheet name="Création Devis" sheetId="17" r:id="rId7"/>
    <sheet name="Modif Devis" sheetId="22" r:id="rId8"/>
    <sheet name="BDD en-tête" sheetId="9" r:id="rId9"/>
    <sheet name="BDD devis Détail" sheetId="21" r:id="rId10"/>
    <sheet name="Création Facture" sheetId="23" r:id="rId11"/>
    <sheet name="BDD fact en-tête" sheetId="12" r:id="rId12"/>
    <sheet name="BDD factDétail" sheetId="13" r:id="rId13"/>
    <sheet name="Annexe liste " sheetId="14" r:id="rId14"/>
    <sheet name="Feuil1" sheetId="24" r:id="rId15"/>
  </sheets>
  <definedNames>
    <definedName name="_xlnm._FilterDatabase" localSheetId="6" hidden="1">'Création Devis'!$D$12:$H$20</definedName>
    <definedName name="ColLigMaJ" localSheetId="10">'Création Facture'!$L$22:$L$31</definedName>
    <definedName name="ColLigMaJ">'Modif Devis'!$L$22:$L$31</definedName>
    <definedName name="Das">'Liste DAS'!$C$1:$F$1</definedName>
    <definedName name="Das_1">'Liste DAS'!$C$2:$C$6</definedName>
    <definedName name="Das_2">'Liste DAS'!$D$2:$D$6</definedName>
    <definedName name="Das_3">'Liste DAS'!$E$2</definedName>
    <definedName name="Das_4">'Liste DAS'!$F$2</definedName>
    <definedName name="dasDev">'BDD devis Détail'!$C$2:$C$6</definedName>
    <definedName name="Lancement_de_projet">'Annexe liste '!$E$2:$E$3</definedName>
    <definedName name="LigneAff">'Suivi affaire'!$K$1</definedName>
    <definedName name="M">'BDD devis Détail'!$H$2:$H$6</definedName>
    <definedName name="mat_Aff" localSheetId="9">Tableau4[]</definedName>
    <definedName name="mat_Aff" localSheetId="10">Tableau4[]</definedName>
    <definedName name="mat_Aff" localSheetId="7">Tableau4[]</definedName>
    <definedName name="mat_Aff">Tableau4[]</definedName>
    <definedName name="MatDevDet">'BDD devis Détail'!$A:$H</definedName>
    <definedName name="N°_DevisDet">'BDD devis Détail'!$A:$A</definedName>
    <definedName name="N°_DevisModDev">OFFSET('BDD devis Détail'!$A$2,0,0,COUNTA('BDD devis Détail'!$A:$A)-1)</definedName>
    <definedName name="N°Client">OFFSET('client-prosp'!$A$3,0,0,COUNTA('client-prosp'!$A:$A)-1)</definedName>
    <definedName name="N°devis">'BDD en-tête'!$A:$A</definedName>
    <definedName name="N°ligne">'BDD devis Détail'!$B:$B</definedName>
    <definedName name="N°LigneAffaire">'Suivi affaire'!$K$1</definedName>
    <definedName name="Nom_Aff">OFFSET('BDD créa aff'!$A$3,0,0,COUNTA('BDD créa aff'!$A:$A)-1)</definedName>
    <definedName name="NumDevModif">OFFSET('BDD créa aff'!#REF!,0,0,COUNTA('BDD en-tête'!$B:$B)-1)</definedName>
    <definedName name="Prestation">'BDD devis Détail'!$D$2:$D$6</definedName>
    <definedName name="Prix">'BDD devis Détail'!$G$2:$G$6</definedName>
    <definedName name="Quantité">'BDD devis Détail'!$F$2:$F$6</definedName>
    <definedName name="Sexe">'Annexe liste '!$C$2:$C$3</definedName>
    <definedName name="Type_client">'Annexe liste '!$A$2:$A$3</definedName>
    <definedName name="TypeFac">'BDD devis Détail'!$E$2:$E$6</definedName>
    <definedName name="Unité_facturation">'Annexe liste '!$G$2:$G$3</definedName>
    <definedName name="_xlnm.Print_Area" localSheetId="6">'Création Devis'!$E$1:$J$49</definedName>
    <definedName name="_xlnm.Print_Area" localSheetId="10">'Création Facture'!$E$1:$J$44</definedName>
    <definedName name="_xlnm.Print_Area" localSheetId="7">'Modif Devis'!$E$1:$J$47</definedName>
  </definedNames>
  <calcPr calcId="124519"/>
</workbook>
</file>

<file path=xl/calcChain.xml><?xml version="1.0" encoding="utf-8"?>
<calcChain xmlns="http://schemas.openxmlformats.org/spreadsheetml/2006/main">
  <c r="H3" i="13"/>
  <c r="H4"/>
  <c r="H5"/>
  <c r="H6"/>
  <c r="H7"/>
  <c r="H8"/>
  <c r="H9"/>
  <c r="H2"/>
  <c r="H2" i="21"/>
  <c r="L23" i="22" a="1"/>
  <c r="L24" a="1"/>
  <c r="L25" a="1"/>
  <c r="L26" a="1"/>
  <c r="L27" a="1"/>
  <c r="L28" a="1"/>
  <c r="L29" a="1"/>
  <c r="L30" a="1"/>
  <c r="L31" a="1"/>
  <c r="L22" a="1"/>
  <c r="A23"/>
  <c r="A24"/>
  <c r="A25"/>
  <c r="A26"/>
  <c r="A27"/>
  <c r="A28"/>
  <c r="A29"/>
  <c r="A30"/>
  <c r="A31"/>
  <c r="A22"/>
  <c r="F10"/>
  <c r="J13" s="1"/>
  <c r="H3" i="21"/>
  <c r="H4"/>
  <c r="H5"/>
  <c r="H6"/>
  <c r="A23" i="17"/>
  <c r="A24"/>
  <c r="A25"/>
  <c r="A26"/>
  <c r="A27"/>
  <c r="A28"/>
  <c r="A29"/>
  <c r="A30"/>
  <c r="A31"/>
  <c r="A22"/>
  <c r="C13" i="5"/>
  <c r="J14" i="23"/>
  <c r="J13"/>
  <c r="F18"/>
  <c r="F17"/>
  <c r="F16"/>
  <c r="F15"/>
  <c r="F14"/>
  <c r="F13"/>
  <c r="L22" a="1"/>
  <c r="L22" s="1"/>
  <c r="F11" i="9"/>
  <c r="B27" i="16"/>
  <c r="B26"/>
  <c r="B25"/>
  <c r="B24"/>
  <c r="B23"/>
  <c r="B22"/>
  <c r="B9"/>
  <c r="C17" s="1"/>
  <c r="J14" i="17"/>
  <c r="J13"/>
  <c r="F18"/>
  <c r="F17"/>
  <c r="F16"/>
  <c r="F15"/>
  <c r="F14"/>
  <c r="F13"/>
  <c r="C18" i="5"/>
  <c r="C17"/>
  <c r="C16"/>
  <c r="C15"/>
  <c r="C14"/>
  <c r="A23" i="23"/>
  <c r="A24"/>
  <c r="A25"/>
  <c r="A26"/>
  <c r="A27"/>
  <c r="A28"/>
  <c r="A29"/>
  <c r="A30"/>
  <c r="A31"/>
  <c r="A22"/>
  <c r="L23" a="1"/>
  <c r="L23" s="1"/>
  <c r="H23" s="1"/>
  <c r="L24" a="1"/>
  <c r="L25" a="1"/>
  <c r="L25" s="1"/>
  <c r="F25" s="1"/>
  <c r="L26" a="1"/>
  <c r="L27" a="1"/>
  <c r="L27" s="1"/>
  <c r="G27" s="1"/>
  <c r="L28" a="1"/>
  <c r="L29" a="1"/>
  <c r="L29" s="1"/>
  <c r="F29" s="1"/>
  <c r="L30" a="1"/>
  <c r="L31" a="1"/>
  <c r="L31" s="1"/>
  <c r="H31" s="1"/>
  <c r="J22" i="17"/>
  <c r="L30" i="22" l="1"/>
  <c r="H30" s="1"/>
  <c r="L26"/>
  <c r="H26" s="1"/>
  <c r="F18"/>
  <c r="F14"/>
  <c r="G30"/>
  <c r="L31"/>
  <c r="L27"/>
  <c r="L23"/>
  <c r="F16"/>
  <c r="J14"/>
  <c r="L22"/>
  <c r="L28"/>
  <c r="L24"/>
  <c r="E30"/>
  <c r="E26"/>
  <c r="F13"/>
  <c r="F17"/>
  <c r="J6"/>
  <c r="F15"/>
  <c r="L29"/>
  <c r="L25"/>
  <c r="D30"/>
  <c r="D26"/>
  <c r="C15" i="16"/>
  <c r="C14"/>
  <c r="C18"/>
  <c r="C16"/>
  <c r="C13"/>
  <c r="E29" i="23"/>
  <c r="E25"/>
  <c r="G31"/>
  <c r="J31" s="1"/>
  <c r="G23"/>
  <c r="J23" s="1"/>
  <c r="L28"/>
  <c r="L24"/>
  <c r="D29"/>
  <c r="D25"/>
  <c r="F31"/>
  <c r="F27"/>
  <c r="F23"/>
  <c r="H29"/>
  <c r="H25"/>
  <c r="E23"/>
  <c r="G29"/>
  <c r="E31"/>
  <c r="E27"/>
  <c r="G25"/>
  <c r="L30"/>
  <c r="L26"/>
  <c r="D31"/>
  <c r="D27"/>
  <c r="D23"/>
  <c r="H27"/>
  <c r="J27" s="1"/>
  <c r="H22"/>
  <c r="K1" i="16"/>
  <c r="G26" i="22" l="1"/>
  <c r="I2" i="21"/>
  <c r="F30" i="22"/>
  <c r="F26"/>
  <c r="F22"/>
  <c r="E22"/>
  <c r="G22"/>
  <c r="H22"/>
  <c r="D22"/>
  <c r="I6" i="13"/>
  <c r="I2"/>
  <c r="I5"/>
  <c r="I9"/>
  <c r="I4"/>
  <c r="I8"/>
  <c r="I3"/>
  <c r="I7"/>
  <c r="F24" i="22"/>
  <c r="G24"/>
  <c r="H24"/>
  <c r="D24"/>
  <c r="E24"/>
  <c r="E23"/>
  <c r="F23"/>
  <c r="G23"/>
  <c r="H23"/>
  <c r="D23"/>
  <c r="G29"/>
  <c r="H29"/>
  <c r="D29"/>
  <c r="E29"/>
  <c r="F29"/>
  <c r="F28"/>
  <c r="G28"/>
  <c r="H28"/>
  <c r="D28"/>
  <c r="E28"/>
  <c r="E31"/>
  <c r="F31"/>
  <c r="G31"/>
  <c r="H31"/>
  <c r="D31"/>
  <c r="G25"/>
  <c r="H25"/>
  <c r="D25"/>
  <c r="E25"/>
  <c r="F25"/>
  <c r="E27"/>
  <c r="F27"/>
  <c r="G27"/>
  <c r="H27"/>
  <c r="D27"/>
  <c r="I6" i="21"/>
  <c r="I5"/>
  <c r="I4"/>
  <c r="I3"/>
  <c r="J29" i="23"/>
  <c r="J25"/>
  <c r="G26"/>
  <c r="H26"/>
  <c r="D26"/>
  <c r="E26"/>
  <c r="F26"/>
  <c r="F30"/>
  <c r="G30"/>
  <c r="H30"/>
  <c r="D30"/>
  <c r="E30"/>
  <c r="H24"/>
  <c r="D24"/>
  <c r="E24"/>
  <c r="F24"/>
  <c r="G24"/>
  <c r="J24" s="1"/>
  <c r="E28"/>
  <c r="F28"/>
  <c r="G28"/>
  <c r="H28"/>
  <c r="D28"/>
  <c r="F22"/>
  <c r="G22"/>
  <c r="J22" s="1"/>
  <c r="E22"/>
  <c r="D22"/>
  <c r="J22" i="22" l="1"/>
  <c r="J26"/>
  <c r="J30"/>
  <c r="J27"/>
  <c r="J29"/>
  <c r="J25"/>
  <c r="J26" i="23"/>
  <c r="J28"/>
  <c r="J30"/>
  <c r="J28" i="22"/>
  <c r="J23"/>
  <c r="J24"/>
  <c r="J31"/>
  <c r="J33" l="1"/>
  <c r="J23" i="17" l="1"/>
  <c r="J24"/>
  <c r="J25"/>
  <c r="J26"/>
  <c r="J27"/>
  <c r="J28"/>
  <c r="J29"/>
  <c r="J30"/>
  <c r="J31"/>
  <c r="J33" l="1"/>
  <c r="J33" i="23"/>
</calcChain>
</file>

<file path=xl/sharedStrings.xml><?xml version="1.0" encoding="utf-8"?>
<sst xmlns="http://schemas.openxmlformats.org/spreadsheetml/2006/main" count="251" uniqueCount="144">
  <si>
    <t>Type</t>
  </si>
  <si>
    <t>Nom Entreprise</t>
  </si>
  <si>
    <t>Sexe</t>
  </si>
  <si>
    <t>Nom</t>
  </si>
  <si>
    <t>Prenom</t>
  </si>
  <si>
    <t>Mail</t>
  </si>
  <si>
    <t>Adresse</t>
  </si>
  <si>
    <t>Ville</t>
  </si>
  <si>
    <t>Code Postal</t>
  </si>
  <si>
    <t>Date de prise de contact</t>
  </si>
  <si>
    <t>DAS</t>
  </si>
  <si>
    <t>DAS 1</t>
  </si>
  <si>
    <t>DAS 2</t>
  </si>
  <si>
    <t>DAS 3</t>
  </si>
  <si>
    <t>DAS 4</t>
  </si>
  <si>
    <t>Aménagement stand salon</t>
  </si>
  <si>
    <t>Sous traitance</t>
  </si>
  <si>
    <t>Prestation</t>
  </si>
  <si>
    <t>Unité de Facturation</t>
  </si>
  <si>
    <t>Saisir nom affaire:</t>
  </si>
  <si>
    <t>Numero client:</t>
  </si>
  <si>
    <t>Coordonnées client:</t>
  </si>
  <si>
    <t>Nom:</t>
  </si>
  <si>
    <t>Prénom:</t>
  </si>
  <si>
    <t xml:space="preserve">Adresse: </t>
  </si>
  <si>
    <t>Ville:</t>
  </si>
  <si>
    <t>° Tel:</t>
  </si>
  <si>
    <t>Mail:</t>
  </si>
  <si>
    <t>Avancement du projet:</t>
  </si>
  <si>
    <t>Date 1er RDV</t>
  </si>
  <si>
    <t>N° Devis</t>
  </si>
  <si>
    <t>Date Devis</t>
  </si>
  <si>
    <t>Date Facture</t>
  </si>
  <si>
    <t>N° Client</t>
  </si>
  <si>
    <t>Date :</t>
  </si>
  <si>
    <t>Société :</t>
  </si>
  <si>
    <t>Tel :</t>
  </si>
  <si>
    <t>Nom :</t>
  </si>
  <si>
    <t>Prénom :</t>
  </si>
  <si>
    <t>Adresse :</t>
  </si>
  <si>
    <t>Code Postal :</t>
  </si>
  <si>
    <t>Ville :</t>
  </si>
  <si>
    <t xml:space="preserve">Prestation </t>
  </si>
  <si>
    <t>Cachet et signature précédés de "Bon pour accord"</t>
  </si>
  <si>
    <t>Signature:</t>
  </si>
  <si>
    <t>Prénom</t>
  </si>
  <si>
    <t>Tel</t>
  </si>
  <si>
    <t>Quantité</t>
  </si>
  <si>
    <t xml:space="preserve">Montant </t>
  </si>
  <si>
    <t>N° Facture</t>
  </si>
  <si>
    <t>Date Facturation</t>
  </si>
  <si>
    <t xml:space="preserve">N°ligne </t>
  </si>
  <si>
    <t>Type de facturation</t>
  </si>
  <si>
    <t>Sommaire</t>
  </si>
  <si>
    <t>2. Liste DAS</t>
  </si>
  <si>
    <t>N°devis</t>
  </si>
  <si>
    <t>Facturation</t>
  </si>
  <si>
    <t>Prix</t>
  </si>
  <si>
    <t>N° Client :</t>
  </si>
  <si>
    <t xml:space="preserve">  Date 1er RDV</t>
  </si>
  <si>
    <t xml:space="preserve">  Date DEVIS</t>
  </si>
  <si>
    <t xml:space="preserve">  Date Acceptation DEVIS</t>
  </si>
  <si>
    <t xml:space="preserve">  Date Facture</t>
  </si>
  <si>
    <t xml:space="preserve">  Date facture partiellement encaissée</t>
  </si>
  <si>
    <t xml:space="preserve">  Facture encaissée</t>
  </si>
  <si>
    <t xml:space="preserve"> Tel</t>
  </si>
  <si>
    <t>DAS_1</t>
  </si>
  <si>
    <t>DAS_2</t>
  </si>
  <si>
    <t>DAS_3</t>
  </si>
  <si>
    <t>DAS_4</t>
  </si>
  <si>
    <t>Création affaire</t>
  </si>
  <si>
    <t>Date encaissement partiel facture</t>
  </si>
  <si>
    <t>Facture encaissée</t>
  </si>
  <si>
    <t xml:space="preserve">type </t>
  </si>
  <si>
    <t>sexe</t>
  </si>
  <si>
    <t>Homme</t>
  </si>
  <si>
    <t>Femme</t>
  </si>
  <si>
    <t xml:space="preserve">Particulier </t>
  </si>
  <si>
    <t>Professionnel</t>
  </si>
  <si>
    <t>Lancement de projet</t>
  </si>
  <si>
    <t>OUI</t>
  </si>
  <si>
    <t>NON</t>
  </si>
  <si>
    <t>N° Devis:</t>
  </si>
  <si>
    <t xml:space="preserve">Client </t>
  </si>
  <si>
    <t>Toatal</t>
  </si>
  <si>
    <t>Modalité de règlement:</t>
  </si>
  <si>
    <r>
      <t xml:space="preserve">                       </t>
    </r>
    <r>
      <rPr>
        <sz val="8"/>
        <rFont val="Courier New"/>
        <family val="3"/>
      </rPr>
      <t xml:space="preserve">  (Montants exonérés de T.V.A.: </t>
    </r>
  </si>
  <si>
    <t xml:space="preserve">           prestation de formation et accessoires Art 261-4-4 du Code général des impôts)</t>
  </si>
  <si>
    <t>Rendez-vous 1er contact</t>
  </si>
  <si>
    <t>Entretient conseil en décoration</t>
  </si>
  <si>
    <t>Conception de projet (book personnalisé)</t>
  </si>
  <si>
    <t xml:space="preserve">Suivi de projet </t>
  </si>
  <si>
    <t>Conception de projet mobilier</t>
  </si>
  <si>
    <t xml:space="preserve">Conception dossier de vente </t>
  </si>
  <si>
    <t>Horaire</t>
  </si>
  <si>
    <t>Forfait</t>
  </si>
  <si>
    <t>?</t>
  </si>
  <si>
    <t>Nom affaire :</t>
  </si>
  <si>
    <t>N°ligne</t>
  </si>
  <si>
    <r>
      <t>Virement bancaire</t>
    </r>
    <r>
      <rPr>
        <sz val="16"/>
        <color theme="1"/>
        <rFont val="Calibri"/>
        <family val="2"/>
        <scheme val="minor"/>
      </rPr>
      <t xml:space="preserve">    </t>
    </r>
    <r>
      <rPr>
        <sz val="16"/>
        <color theme="1"/>
        <rFont val="Calibri"/>
        <family val="2"/>
      </rPr>
      <t>□</t>
    </r>
  </si>
  <si>
    <r>
      <t xml:space="preserve">Espèce   </t>
    </r>
    <r>
      <rPr>
        <sz val="16"/>
        <color theme="1"/>
        <rFont val="Calibri"/>
        <family val="2"/>
        <scheme val="minor"/>
      </rPr>
      <t>□</t>
    </r>
  </si>
  <si>
    <r>
      <t xml:space="preserve">Chèque   </t>
    </r>
    <r>
      <rPr>
        <sz val="16"/>
        <color theme="1"/>
        <rFont val="Calibri"/>
        <family val="2"/>
        <scheme val="minor"/>
      </rPr>
      <t>□</t>
    </r>
  </si>
  <si>
    <t>Société</t>
  </si>
  <si>
    <t>Nom Affaire</t>
  </si>
  <si>
    <t>M</t>
  </si>
  <si>
    <t>dasDev</t>
  </si>
  <si>
    <t>Situation Familiale</t>
  </si>
  <si>
    <t>Connu via</t>
  </si>
  <si>
    <t>Date Acceptation Devis</t>
  </si>
  <si>
    <t>N°facture</t>
  </si>
  <si>
    <t>Code postal :</t>
  </si>
  <si>
    <t>Mail :</t>
  </si>
  <si>
    <t>rodez</t>
  </si>
  <si>
    <t>perso</t>
  </si>
  <si>
    <t>dressing</t>
  </si>
  <si>
    <t>N°_Devis</t>
  </si>
  <si>
    <t>N° devis :</t>
  </si>
  <si>
    <t>N° Facture:</t>
  </si>
  <si>
    <t>N°client</t>
  </si>
  <si>
    <t>1. Client Prosp</t>
  </si>
  <si>
    <t xml:space="preserve">4. Création Affaire </t>
  </si>
  <si>
    <t>5. Suivi affaire</t>
  </si>
  <si>
    <t xml:space="preserve">6. Base de donnée création affaire </t>
  </si>
  <si>
    <t xml:space="preserve">7. Création devis </t>
  </si>
  <si>
    <t xml:space="preserve">8. Modification Devis </t>
  </si>
  <si>
    <t>10. Base de données devis détail</t>
  </si>
  <si>
    <t xml:space="preserve">9. Base de données en-tête </t>
  </si>
  <si>
    <t xml:space="preserve">11. Création facture </t>
  </si>
  <si>
    <t xml:space="preserve">12. Base de données facture en-tête </t>
  </si>
  <si>
    <t xml:space="preserve">13. Base de données Facture détail </t>
  </si>
  <si>
    <t>14. Annexes</t>
  </si>
  <si>
    <t>bec</t>
  </si>
  <si>
    <t xml:space="preserve">3. Base de données Prestation </t>
  </si>
  <si>
    <t>bec fleur</t>
  </si>
  <si>
    <t>christophe</t>
  </si>
  <si>
    <t>0688074140</t>
  </si>
  <si>
    <t>christobeabec@hotmail.fr</t>
  </si>
  <si>
    <t xml:space="preserve">rue du toit </t>
  </si>
  <si>
    <t>12000</t>
  </si>
  <si>
    <t>01/04/2016</t>
  </si>
  <si>
    <t/>
  </si>
  <si>
    <t>N°lige</t>
  </si>
  <si>
    <t>Corresp ligne</t>
  </si>
  <si>
    <t>Modification affaire</t>
  </si>
</sst>
</file>

<file path=xl/styles.xml><?xml version="1.0" encoding="utf-8"?>
<styleSheet xmlns="http://schemas.openxmlformats.org/spreadsheetml/2006/main">
  <numFmts count="2">
    <numFmt numFmtId="164" formatCode="0.0"/>
    <numFmt numFmtId="166" formatCode="#,##0.00\ &quot;€&quot;"/>
  </numFmts>
  <fonts count="2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5"/>
      <name val="Arial"/>
      <family val="2"/>
    </font>
    <font>
      <b/>
      <sz val="8"/>
      <name val="Arial"/>
      <family val="2"/>
    </font>
    <font>
      <sz val="11"/>
      <color rgb="FFFF0000"/>
      <name val="Calibri"/>
      <family val="2"/>
      <scheme val="minor"/>
    </font>
    <font>
      <sz val="10"/>
      <name val="Courier New"/>
      <family val="3"/>
    </font>
    <font>
      <sz val="11"/>
      <color theme="1"/>
      <name val="Courier New"/>
      <family val="3"/>
    </font>
    <font>
      <sz val="8"/>
      <name val="Courier New"/>
      <family val="3"/>
    </font>
    <font>
      <b/>
      <sz val="10"/>
      <name val="Courier New"/>
      <family val="3"/>
    </font>
    <font>
      <sz val="18"/>
      <color theme="0" tint="-4.9989318521683403E-2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Calibri"/>
      <family val="2"/>
    </font>
    <font>
      <sz val="11"/>
      <name val="Calibri"/>
      <family val="2"/>
      <scheme val="minor"/>
    </font>
    <font>
      <sz val="12"/>
      <color theme="1"/>
      <name val="Courier New"/>
      <family val="3"/>
    </font>
    <font>
      <u/>
      <sz val="12"/>
      <color indexed="12"/>
      <name val="Courier New"/>
      <family val="3"/>
    </font>
    <font>
      <b/>
      <sz val="11"/>
      <color theme="0"/>
      <name val="Calibri"/>
      <scheme val="minor"/>
    </font>
    <font>
      <sz val="11"/>
      <color theme="1"/>
      <name val="Calibri"/>
      <scheme val="minor"/>
    </font>
    <font>
      <sz val="11"/>
      <name val="Calibri"/>
      <scheme val="minor"/>
    </font>
    <font>
      <b/>
      <sz val="14"/>
      <color rgb="FF000000"/>
      <name val="Calibri"/>
      <family val="2"/>
      <scheme val="minor"/>
    </font>
    <font>
      <b/>
      <sz val="20"/>
      <color theme="1"/>
      <name val="Courier New"/>
      <family val="3"/>
    </font>
    <font>
      <b/>
      <u/>
      <sz val="11"/>
      <color theme="1"/>
      <name val="Courier New"/>
      <family val="3"/>
    </font>
  </fonts>
  <fills count="1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ck">
        <color theme="0"/>
      </bottom>
      <diagonal/>
    </border>
    <border>
      <left/>
      <right/>
      <top style="thin">
        <color rgb="FF000000"/>
      </top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53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6" fillId="3" borderId="1" xfId="0" applyFont="1" applyFill="1" applyBorder="1" applyAlignment="1">
      <alignment horizontal="center"/>
    </xf>
    <xf numFmtId="0" fontId="4" fillId="4" borderId="0" xfId="0" applyFont="1" applyFill="1"/>
    <xf numFmtId="0" fontId="1" fillId="2" borderId="11" xfId="0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/>
    <xf numFmtId="0" fontId="4" fillId="4" borderId="4" xfId="0" applyFont="1" applyFill="1" applyBorder="1"/>
    <xf numFmtId="0" fontId="4" fillId="4" borderId="5" xfId="0" applyFont="1" applyFill="1" applyBorder="1"/>
    <xf numFmtId="0" fontId="4" fillId="4" borderId="6" xfId="0" applyFont="1" applyFill="1" applyBorder="1"/>
    <xf numFmtId="0" fontId="9" fillId="4" borderId="7" xfId="0" applyFont="1" applyFill="1" applyBorder="1" applyAlignment="1">
      <alignment horizontal="centerContinuous"/>
    </xf>
    <xf numFmtId="0" fontId="9" fillId="4" borderId="0" xfId="0" applyFont="1" applyFill="1" applyBorder="1" applyAlignment="1">
      <alignment horizontal="centerContinuous"/>
    </xf>
    <xf numFmtId="0" fontId="9" fillId="4" borderId="8" xfId="0" applyFont="1" applyFill="1" applyBorder="1" applyAlignment="1">
      <alignment horizontal="centerContinuous"/>
    </xf>
    <xf numFmtId="0" fontId="4" fillId="4" borderId="9" xfId="0" applyFont="1" applyFill="1" applyBorder="1"/>
    <xf numFmtId="0" fontId="4" fillId="4" borderId="10" xfId="0" applyFont="1" applyFill="1" applyBorder="1"/>
    <xf numFmtId="0" fontId="4" fillId="4" borderId="11" xfId="0" applyFont="1" applyFill="1" applyBorder="1"/>
    <xf numFmtId="0" fontId="8" fillId="3" borderId="0" xfId="0" applyFont="1" applyFill="1" applyAlignment="1">
      <alignment horizontal="center"/>
    </xf>
    <xf numFmtId="0" fontId="4" fillId="3" borderId="15" xfId="0" applyFont="1" applyFill="1" applyBorder="1"/>
    <xf numFmtId="0" fontId="0" fillId="0" borderId="0" xfId="0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0" borderId="0" xfId="0" applyBorder="1"/>
    <xf numFmtId="14" fontId="0" fillId="0" borderId="0" xfId="0" applyNumberFormat="1"/>
    <xf numFmtId="0" fontId="0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0" fillId="4" borderId="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/>
    </xf>
    <xf numFmtId="0" fontId="4" fillId="4" borderId="0" xfId="0" applyFont="1" applyFill="1" applyBorder="1" applyAlignment="1">
      <alignment horizontal="left" vertical="center"/>
    </xf>
    <xf numFmtId="0" fontId="12" fillId="4" borderId="0" xfId="0" applyFont="1" applyFill="1" applyBorder="1" applyAlignment="1">
      <alignment horizontal="left"/>
    </xf>
    <xf numFmtId="0" fontId="4" fillId="4" borderId="0" xfId="0" applyFont="1" applyFill="1" applyBorder="1" applyAlignment="1">
      <alignment horizontal="left"/>
    </xf>
    <xf numFmtId="0" fontId="0" fillId="6" borderId="14" xfId="0" applyFill="1" applyBorder="1"/>
    <xf numFmtId="0" fontId="0" fillId="6" borderId="13" xfId="0" applyFill="1" applyBorder="1"/>
    <xf numFmtId="0" fontId="4" fillId="3" borderId="16" xfId="0" applyFont="1" applyFill="1" applyBorder="1"/>
    <xf numFmtId="0" fontId="0" fillId="4" borderId="16" xfId="0" applyFont="1" applyFill="1" applyBorder="1"/>
    <xf numFmtId="0" fontId="13" fillId="6" borderId="12" xfId="0" applyFont="1" applyFill="1" applyBorder="1"/>
    <xf numFmtId="0" fontId="12" fillId="4" borderId="0" xfId="0" applyFont="1" applyFill="1" applyBorder="1" applyAlignment="1">
      <alignment horizontal="center"/>
    </xf>
    <xf numFmtId="0" fontId="12" fillId="6" borderId="12" xfId="0" applyFont="1" applyFill="1" applyBorder="1" applyAlignment="1">
      <alignment horizontal="center"/>
    </xf>
    <xf numFmtId="0" fontId="0" fillId="4" borderId="12" xfId="0" applyFill="1" applyBorder="1"/>
    <xf numFmtId="0" fontId="0" fillId="4" borderId="14" xfId="0" applyFill="1" applyBorder="1"/>
    <xf numFmtId="0" fontId="0" fillId="4" borderId="13" xfId="0" applyFill="1" applyBorder="1"/>
    <xf numFmtId="0" fontId="14" fillId="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12" fillId="6" borderId="12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left"/>
    </xf>
    <xf numFmtId="0" fontId="12" fillId="4" borderId="0" xfId="0" applyFont="1" applyFill="1" applyBorder="1" applyAlignment="1">
      <alignment horizontal="center"/>
    </xf>
    <xf numFmtId="166" fontId="6" fillId="3" borderId="1" xfId="0" applyNumberFormat="1" applyFont="1" applyFill="1" applyBorder="1" applyAlignment="1">
      <alignment horizontal="center"/>
    </xf>
    <xf numFmtId="0" fontId="16" fillId="7" borderId="0" xfId="0" applyFont="1" applyFill="1" applyAlignment="1">
      <alignment horizontal="center" vertical="center"/>
    </xf>
    <xf numFmtId="0" fontId="12" fillId="6" borderId="12" xfId="0" applyFont="1" applyFill="1" applyBorder="1" applyAlignment="1">
      <alignment horizontal="left"/>
    </xf>
    <xf numFmtId="166" fontId="0" fillId="0" borderId="3" xfId="0" applyNumberFormat="1" applyBorder="1"/>
    <xf numFmtId="0" fontId="0" fillId="6" borderId="14" xfId="0" applyFill="1" applyBorder="1" applyAlignment="1">
      <alignment horizontal="centerContinuous"/>
    </xf>
    <xf numFmtId="0" fontId="0" fillId="6" borderId="13" xfId="0" applyFill="1" applyBorder="1" applyAlignment="1">
      <alignment horizontal="centerContinuous"/>
    </xf>
    <xf numFmtId="0" fontId="15" fillId="6" borderId="1" xfId="0" applyFont="1" applyFill="1" applyBorder="1" applyAlignment="1">
      <alignment horizontal="center"/>
    </xf>
    <xf numFmtId="0" fontId="0" fillId="4" borderId="0" xfId="0" applyFont="1" applyFill="1"/>
    <xf numFmtId="0" fontId="1" fillId="2" borderId="3" xfId="0" applyFont="1" applyFill="1" applyBorder="1" applyAlignment="1">
      <alignment horizontal="center" vertical="center" wrapText="1"/>
    </xf>
    <xf numFmtId="0" fontId="7" fillId="0" borderId="0" xfId="1" applyBorder="1" applyAlignment="1" applyProtection="1">
      <alignment horizontal="center" vertical="center" wrapText="1"/>
    </xf>
    <xf numFmtId="0" fontId="0" fillId="4" borderId="1" xfId="0" applyFill="1" applyBorder="1" applyAlignment="1">
      <alignment horizontal="left" wrapText="1"/>
    </xf>
    <xf numFmtId="0" fontId="12" fillId="4" borderId="0" xfId="0" applyFont="1" applyFill="1" applyBorder="1" applyAlignment="1">
      <alignment horizontal="left" wrapText="1"/>
    </xf>
    <xf numFmtId="0" fontId="12" fillId="4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15" fillId="6" borderId="3" xfId="0" applyFont="1" applyFill="1" applyBorder="1" applyAlignment="1">
      <alignment horizontal="center"/>
    </xf>
    <xf numFmtId="0" fontId="0" fillId="0" borderId="14" xfId="0" applyBorder="1"/>
    <xf numFmtId="14" fontId="1" fillId="2" borderId="9" xfId="0" applyNumberFormat="1" applyFont="1" applyFill="1" applyBorder="1" applyAlignment="1">
      <alignment horizontal="center" vertical="center" wrapText="1"/>
    </xf>
    <xf numFmtId="0" fontId="12" fillId="6" borderId="12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left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2" fillId="4" borderId="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4" borderId="1" xfId="0" applyNumberFormat="1" applyFill="1" applyBorder="1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2" borderId="8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0" fillId="4" borderId="1" xfId="0" applyFill="1" applyBorder="1" applyAlignment="1">
      <alignment horizontal="left"/>
    </xf>
    <xf numFmtId="0" fontId="6" fillId="4" borderId="1" xfId="0" applyNumberFormat="1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6" fillId="8" borderId="1" xfId="0" applyNumberFormat="1" applyFont="1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/>
    </xf>
    <xf numFmtId="0" fontId="12" fillId="8" borderId="1" xfId="0" applyFont="1" applyFill="1" applyBorder="1" applyAlignment="1">
      <alignment horizontal="center" wrapText="1"/>
    </xf>
    <xf numFmtId="0" fontId="6" fillId="8" borderId="1" xfId="0" applyFont="1" applyFill="1" applyBorder="1" applyAlignment="1">
      <alignment horizontal="center"/>
    </xf>
    <xf numFmtId="166" fontId="6" fillId="8" borderId="1" xfId="0" applyNumberFormat="1" applyFont="1" applyFill="1" applyBorder="1" applyAlignment="1">
      <alignment horizontal="center"/>
    </xf>
    <xf numFmtId="0" fontId="6" fillId="8" borderId="17" xfId="0" applyFont="1" applyFill="1" applyBorder="1" applyAlignment="1">
      <alignment horizontal="center"/>
    </xf>
    <xf numFmtId="166" fontId="4" fillId="8" borderId="1" xfId="0" applyNumberFormat="1" applyFont="1" applyFill="1" applyBorder="1" applyAlignment="1">
      <alignment horizontal="center"/>
    </xf>
    <xf numFmtId="1" fontId="4" fillId="8" borderId="1" xfId="0" applyNumberFormat="1" applyFont="1" applyFill="1" applyBorder="1" applyAlignment="1">
      <alignment horizontal="center"/>
    </xf>
    <xf numFmtId="164" fontId="4" fillId="8" borderId="1" xfId="0" applyNumberFormat="1" applyFont="1" applyFill="1" applyBorder="1" applyAlignment="1">
      <alignment horizontal="center"/>
    </xf>
    <xf numFmtId="166" fontId="6" fillId="3" borderId="0" xfId="0" applyNumberFormat="1" applyFont="1" applyFill="1" applyBorder="1" applyAlignment="1">
      <alignment horizontal="center"/>
    </xf>
    <xf numFmtId="0" fontId="20" fillId="0" borderId="0" xfId="0" applyFont="1"/>
    <xf numFmtId="0" fontId="21" fillId="0" borderId="0" xfId="1" applyFont="1" applyAlignment="1" applyProtection="1"/>
    <xf numFmtId="0" fontId="1" fillId="2" borderId="3" xfId="0" applyFont="1" applyFill="1" applyBorder="1" applyAlignment="1">
      <alignment horizontal="center" vertical="center" wrapText="1"/>
    </xf>
    <xf numFmtId="0" fontId="22" fillId="2" borderId="3" xfId="0" applyFont="1" applyFill="1" applyBorder="1" applyAlignment="1">
      <alignment horizontal="center" vertical="center" wrapText="1"/>
    </xf>
    <xf numFmtId="14" fontId="6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10" borderId="0" xfId="0" applyFont="1" applyFill="1" applyBorder="1"/>
    <xf numFmtId="0" fontId="19" fillId="10" borderId="20" xfId="0" applyFont="1" applyFill="1" applyBorder="1" applyAlignment="1">
      <alignment horizontal="center" vertical="center" wrapText="1"/>
    </xf>
    <xf numFmtId="0" fontId="0" fillId="10" borderId="0" xfId="0" applyNumberFormat="1" applyFill="1" applyAlignment="1">
      <alignment horizontal="center" vertical="center"/>
    </xf>
    <xf numFmtId="0" fontId="1" fillId="9" borderId="20" xfId="0" applyFont="1" applyFill="1" applyBorder="1" applyAlignment="1">
      <alignment horizontal="center" vertical="center" wrapText="1"/>
    </xf>
    <xf numFmtId="0" fontId="1" fillId="9" borderId="0" xfId="0" applyFont="1" applyFill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3" fillId="10" borderId="0" xfId="0" applyNumberFormat="1" applyFont="1" applyFill="1"/>
    <xf numFmtId="0" fontId="24" fillId="10" borderId="23" xfId="0" applyNumberFormat="1" applyFont="1" applyFill="1" applyBorder="1" applyAlignment="1">
      <alignment horizontal="center" vertical="center" wrapText="1"/>
    </xf>
    <xf numFmtId="0" fontId="23" fillId="10" borderId="0" xfId="0" applyNumberFormat="1" applyFont="1" applyFill="1" applyBorder="1"/>
    <xf numFmtId="0" fontId="19" fillId="10" borderId="0" xfId="0" applyNumberFormat="1" applyFont="1" applyFill="1" applyBorder="1" applyAlignment="1">
      <alignment horizontal="center"/>
    </xf>
    <xf numFmtId="0" fontId="19" fillId="10" borderId="0" xfId="0" applyFont="1" applyFill="1" applyAlignment="1">
      <alignment horizontal="center"/>
    </xf>
    <xf numFmtId="0" fontId="19" fillId="10" borderId="0" xfId="0" applyNumberFormat="1" applyFont="1" applyFill="1" applyAlignment="1">
      <alignment horizontal="center"/>
    </xf>
    <xf numFmtId="0" fontId="25" fillId="0" borderId="0" xfId="0" applyFont="1" applyAlignment="1">
      <alignment horizontal="center"/>
    </xf>
    <xf numFmtId="0" fontId="1" fillId="2" borderId="24" xfId="0" applyFont="1" applyFill="1" applyBorder="1" applyAlignment="1">
      <alignment horizontal="center" vertical="center" wrapText="1"/>
    </xf>
    <xf numFmtId="0" fontId="0" fillId="11" borderId="25" xfId="0" applyFont="1" applyFill="1" applyBorder="1" applyAlignment="1">
      <alignment horizontal="center" vertical="center" wrapText="1"/>
    </xf>
    <xf numFmtId="0" fontId="0" fillId="12" borderId="25" xfId="0" applyFont="1" applyFill="1" applyBorder="1" applyAlignment="1">
      <alignment horizontal="center" vertical="center" wrapText="1"/>
    </xf>
    <xf numFmtId="0" fontId="19" fillId="8" borderId="31" xfId="0" applyFont="1" applyFill="1" applyBorder="1" applyAlignment="1">
      <alignment horizontal="center" vertical="center"/>
    </xf>
    <xf numFmtId="0" fontId="0" fillId="8" borderId="31" xfId="0" applyFill="1" applyBorder="1"/>
    <xf numFmtId="14" fontId="0" fillId="8" borderId="31" xfId="0" applyNumberFormat="1" applyFill="1" applyBorder="1"/>
    <xf numFmtId="0" fontId="0" fillId="6" borderId="26" xfId="0" applyFill="1" applyBorder="1"/>
    <xf numFmtId="0" fontId="0" fillId="6" borderId="27" xfId="0" applyFill="1" applyBorder="1"/>
    <xf numFmtId="0" fontId="0" fillId="6" borderId="28" xfId="0" applyFill="1" applyBorder="1"/>
    <xf numFmtId="0" fontId="0" fillId="6" borderId="29" xfId="0" applyFill="1" applyBorder="1"/>
    <xf numFmtId="14" fontId="0" fillId="6" borderId="0" xfId="0" applyNumberFormat="1" applyFill="1" applyBorder="1"/>
    <xf numFmtId="0" fontId="0" fillId="6" borderId="0" xfId="0" applyFill="1" applyBorder="1"/>
    <xf numFmtId="14" fontId="0" fillId="6" borderId="30" xfId="0" applyNumberFormat="1" applyFill="1" applyBorder="1"/>
    <xf numFmtId="0" fontId="27" fillId="6" borderId="29" xfId="0" applyFont="1" applyFill="1" applyBorder="1"/>
    <xf numFmtId="0" fontId="0" fillId="6" borderId="30" xfId="0" applyFill="1" applyBorder="1"/>
    <xf numFmtId="0" fontId="2" fillId="6" borderId="29" xfId="0" applyFont="1" applyFill="1" applyBorder="1"/>
    <xf numFmtId="0" fontId="0" fillId="6" borderId="32" xfId="0" applyFill="1" applyBorder="1"/>
    <xf numFmtId="0" fontId="0" fillId="6" borderId="33" xfId="0" applyFill="1" applyBorder="1"/>
    <xf numFmtId="0" fontId="0" fillId="6" borderId="34" xfId="0" applyFill="1" applyBorder="1"/>
    <xf numFmtId="14" fontId="0" fillId="8" borderId="31" xfId="0" applyNumberFormat="1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 wrapText="1"/>
    </xf>
    <xf numFmtId="0" fontId="1" fillId="9" borderId="22" xfId="0" applyFont="1" applyFill="1" applyBorder="1" applyAlignment="1">
      <alignment horizontal="center" vertical="center" wrapText="1"/>
    </xf>
    <xf numFmtId="0" fontId="26" fillId="6" borderId="0" xfId="0" applyFont="1" applyFill="1" applyBorder="1" applyAlignment="1">
      <alignment horizontal="center"/>
    </xf>
    <xf numFmtId="0" fontId="26" fillId="6" borderId="27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12" fillId="6" borderId="12" xfId="0" applyFont="1" applyFill="1" applyBorder="1" applyAlignment="1">
      <alignment horizontal="center"/>
    </xf>
    <xf numFmtId="0" fontId="12" fillId="6" borderId="14" xfId="0" applyFont="1" applyFill="1" applyBorder="1" applyAlignment="1">
      <alignment horizontal="center"/>
    </xf>
    <xf numFmtId="0" fontId="12" fillId="6" borderId="13" xfId="0" applyFont="1" applyFill="1" applyBorder="1" applyAlignment="1">
      <alignment horizontal="center"/>
    </xf>
    <xf numFmtId="0" fontId="12" fillId="4" borderId="5" xfId="0" applyFont="1" applyFill="1" applyBorder="1" applyAlignment="1">
      <alignment horizontal="left"/>
    </xf>
    <xf numFmtId="0" fontId="12" fillId="4" borderId="0" xfId="0" applyFont="1" applyFill="1" applyBorder="1" applyAlignment="1">
      <alignment horizontal="left"/>
    </xf>
    <xf numFmtId="0" fontId="12" fillId="4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9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top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top" textRotation="0" wrapText="0" indent="0" relativeIndent="255" justifyLastLine="0" shrinkToFit="0" mergeCell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border outline="0">
        <top style="thin">
          <color rgb="FF000000"/>
        </top>
      </border>
    </dxf>
    <dxf>
      <fill>
        <patternFill>
          <fgColor indexed="64"/>
        </patternFill>
      </fill>
      <alignment horizontal="center" textRotation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255" justifyLastLine="0" shrinkToFit="0" readingOrder="0"/>
    </dxf>
    <dxf>
      <numFmt numFmtId="19" formatCode="dd/mm/yyyy"/>
      <alignment horizontal="center" vertical="center" textRotation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0" justifyLastLine="0" shrinkToFit="0" readingOrder="0"/>
    </dxf>
    <dxf>
      <numFmt numFmtId="167" formatCode="m/d/yyyy"/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7" formatCode="m/d/yyyy"/>
      <fill>
        <patternFill>
          <fgColor indexed="64"/>
        </patternFill>
      </fill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readingOrder="0"/>
    </dxf>
    <dxf>
      <numFmt numFmtId="167" formatCode="m/d/yyyy"/>
      <alignment horizontal="center" vertical="center" textRotation="0" wrapText="0" indent="0" relativeIndent="255" justifyLastLine="0" shrinkToFit="0" readingOrder="0"/>
    </dxf>
    <dxf>
      <numFmt numFmtId="167" formatCode="m/d/yyyy"/>
      <alignment horizontal="center" vertical="center" textRotation="0" wrapText="0" indent="0" relativeIndent="255" justifyLastLine="0" shrinkToFit="0" readingOrder="0"/>
    </dxf>
    <dxf>
      <numFmt numFmtId="167" formatCode="m/d/yyyy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67" formatCode="m/d/yyyy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top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numFmt numFmtId="19" formatCode="dd/mm/yyyy"/>
      <alignment horizontal="center" vertical="center" textRotation="0" wrapText="1" indent="0" relativeIndent="0" justifyLastLine="0" shrinkToFit="0" mergeCell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C0C0C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lient-prosp'!A1"/><Relationship Id="rId1" Type="http://schemas.openxmlformats.org/officeDocument/2006/relationships/hyperlink" Target="#'Cr&#233;ation Aff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12" Type="http://schemas.openxmlformats.org/officeDocument/2006/relationships/image" Target="../media/image1.png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Modif Devis'!A1"/><Relationship Id="rId13" Type="http://schemas.openxmlformats.org/officeDocument/2006/relationships/hyperlink" Target="#'BDD factD&#233;tail'!A1"/><Relationship Id="rId3" Type="http://schemas.openxmlformats.org/officeDocument/2006/relationships/hyperlink" Target="#'client-prosp'!A1"/><Relationship Id="rId7" Type="http://schemas.openxmlformats.org/officeDocument/2006/relationships/hyperlink" Target="#'Cr&#233;ation Devis'!A1"/><Relationship Id="rId12" Type="http://schemas.openxmlformats.org/officeDocument/2006/relationships/hyperlink" Target="#'BDD fact en-t&#234;te'!A1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hyperlink" Target="#'BDD cr&#233;a aff'!A1"/><Relationship Id="rId11" Type="http://schemas.openxmlformats.org/officeDocument/2006/relationships/hyperlink" Target="#'Cr&#233;ation Facture'!A1"/><Relationship Id="rId5" Type="http://schemas.openxmlformats.org/officeDocument/2006/relationships/hyperlink" Target="#'Suivi affaire'!A1"/><Relationship Id="rId10" Type="http://schemas.openxmlformats.org/officeDocument/2006/relationships/hyperlink" Target="#'BDD devis D&#233;tail'!A1"/><Relationship Id="rId4" Type="http://schemas.openxmlformats.org/officeDocument/2006/relationships/hyperlink" Target="#'Cr&#233;ation Aff'!A1"/><Relationship Id="rId9" Type="http://schemas.openxmlformats.org/officeDocument/2006/relationships/hyperlink" Target="#'BDD en-t&#234;te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Modif Devis'!A1"/><Relationship Id="rId13" Type="http://schemas.openxmlformats.org/officeDocument/2006/relationships/hyperlink" Target="#'BDD factD&#233;tail'!A1"/><Relationship Id="rId3" Type="http://schemas.openxmlformats.org/officeDocument/2006/relationships/hyperlink" Target="#'client-prosp'!A1"/><Relationship Id="rId7" Type="http://schemas.openxmlformats.org/officeDocument/2006/relationships/hyperlink" Target="#'Cr&#233;ation Devis'!A1"/><Relationship Id="rId12" Type="http://schemas.openxmlformats.org/officeDocument/2006/relationships/hyperlink" Target="#'BDD fact en-t&#234;te'!A1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hyperlink" Target="#'BDD cr&#233;a aff'!A1"/><Relationship Id="rId11" Type="http://schemas.openxmlformats.org/officeDocument/2006/relationships/hyperlink" Target="#'Cr&#233;ation Facture'!A1"/><Relationship Id="rId5" Type="http://schemas.openxmlformats.org/officeDocument/2006/relationships/hyperlink" Target="#'Suivi affaire'!A1"/><Relationship Id="rId10" Type="http://schemas.openxmlformats.org/officeDocument/2006/relationships/hyperlink" Target="#'BDD devis D&#233;tail'!A1"/><Relationship Id="rId4" Type="http://schemas.openxmlformats.org/officeDocument/2006/relationships/hyperlink" Target="#'Cr&#233;ation Aff'!A1"/><Relationship Id="rId9" Type="http://schemas.openxmlformats.org/officeDocument/2006/relationships/hyperlink" Target="#'BDD en-t&#234;te'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'Cr&#233;ation Devis'!A1"/><Relationship Id="rId13" Type="http://schemas.openxmlformats.org/officeDocument/2006/relationships/hyperlink" Target="#'BDD fact en-t&#234;te'!A1"/><Relationship Id="rId3" Type="http://schemas.openxmlformats.org/officeDocument/2006/relationships/image" Target="../media/image8.png"/><Relationship Id="rId7" Type="http://schemas.openxmlformats.org/officeDocument/2006/relationships/hyperlink" Target="#'BDD cr&#233;a aff'!A1"/><Relationship Id="rId12" Type="http://schemas.openxmlformats.org/officeDocument/2006/relationships/hyperlink" Target="#'Cr&#233;ation Facture'!A1"/><Relationship Id="rId2" Type="http://schemas.openxmlformats.org/officeDocument/2006/relationships/image" Target="../media/image7.png"/><Relationship Id="rId1" Type="http://schemas.openxmlformats.org/officeDocument/2006/relationships/image" Target="../media/image6.jpeg"/><Relationship Id="rId6" Type="http://schemas.openxmlformats.org/officeDocument/2006/relationships/hyperlink" Target="#'Suivi affaire'!A1"/><Relationship Id="rId11" Type="http://schemas.openxmlformats.org/officeDocument/2006/relationships/hyperlink" Target="#'BDD devis D&#233;tail'!A1"/><Relationship Id="rId5" Type="http://schemas.openxmlformats.org/officeDocument/2006/relationships/hyperlink" Target="#'Cr&#233;ation Aff'!A1"/><Relationship Id="rId10" Type="http://schemas.openxmlformats.org/officeDocument/2006/relationships/hyperlink" Target="#'BDD en-t&#234;te'!A1"/><Relationship Id="rId4" Type="http://schemas.openxmlformats.org/officeDocument/2006/relationships/hyperlink" Target="#'client-prosp'!A1"/><Relationship Id="rId9" Type="http://schemas.openxmlformats.org/officeDocument/2006/relationships/hyperlink" Target="#'Modif Devis'!A1"/><Relationship Id="rId14" Type="http://schemas.openxmlformats.org/officeDocument/2006/relationships/hyperlink" Target="#'BDD factD&#233;tail'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Modif Devis'!A1"/><Relationship Id="rId13" Type="http://schemas.openxmlformats.org/officeDocument/2006/relationships/hyperlink" Target="#'BDD factD&#233;tail'!A1"/><Relationship Id="rId3" Type="http://schemas.openxmlformats.org/officeDocument/2006/relationships/hyperlink" Target="#'client-prosp'!A1"/><Relationship Id="rId7" Type="http://schemas.openxmlformats.org/officeDocument/2006/relationships/hyperlink" Target="#'Cr&#233;ation Devis'!A1"/><Relationship Id="rId12" Type="http://schemas.openxmlformats.org/officeDocument/2006/relationships/hyperlink" Target="#'BDD fact en-t&#234;te'!A1"/><Relationship Id="rId2" Type="http://schemas.openxmlformats.org/officeDocument/2006/relationships/image" Target="../media/image10.png"/><Relationship Id="rId1" Type="http://schemas.openxmlformats.org/officeDocument/2006/relationships/image" Target="../media/image9.jpeg"/><Relationship Id="rId6" Type="http://schemas.openxmlformats.org/officeDocument/2006/relationships/hyperlink" Target="#'BDD cr&#233;a aff'!A1"/><Relationship Id="rId11" Type="http://schemas.openxmlformats.org/officeDocument/2006/relationships/hyperlink" Target="#'Cr&#233;ation Facture'!A1"/><Relationship Id="rId5" Type="http://schemas.openxmlformats.org/officeDocument/2006/relationships/hyperlink" Target="#'Suivi affaire'!A1"/><Relationship Id="rId10" Type="http://schemas.openxmlformats.org/officeDocument/2006/relationships/hyperlink" Target="#'BDD devis D&#233;tail'!A1"/><Relationship Id="rId4" Type="http://schemas.openxmlformats.org/officeDocument/2006/relationships/hyperlink" Target="#'Cr&#233;ation Aff'!A1"/><Relationship Id="rId9" Type="http://schemas.openxmlformats.org/officeDocument/2006/relationships/hyperlink" Target="#'BDD en-t&#234;te'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9525</xdr:colOff>
      <xdr:row>2</xdr:row>
      <xdr:rowOff>9525</xdr:rowOff>
    </xdr:from>
    <xdr:to>
      <xdr:col>18</xdr:col>
      <xdr:colOff>76200</xdr:colOff>
      <xdr:row>2</xdr:row>
      <xdr:rowOff>295275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12925425" y="400050"/>
          <a:ext cx="16383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16</xdr:col>
      <xdr:colOff>0</xdr:colOff>
      <xdr:row>2</xdr:row>
      <xdr:rowOff>371475</xdr:rowOff>
    </xdr:from>
    <xdr:to>
      <xdr:col>18</xdr:col>
      <xdr:colOff>85725</xdr:colOff>
      <xdr:row>4</xdr:row>
      <xdr:rowOff>85725</xdr:rowOff>
    </xdr:to>
    <xdr:sp macro="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12915900" y="762000"/>
          <a:ext cx="16573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15</xdr:col>
      <xdr:colOff>533399</xdr:colOff>
      <xdr:row>4</xdr:row>
      <xdr:rowOff>180975</xdr:rowOff>
    </xdr:from>
    <xdr:to>
      <xdr:col>18</xdr:col>
      <xdr:colOff>114300</xdr:colOff>
      <xdr:row>5</xdr:row>
      <xdr:rowOff>85725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12915899" y="1143000"/>
          <a:ext cx="1685926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5</xdr:row>
      <xdr:rowOff>161925</xdr:rowOff>
    </xdr:from>
    <xdr:to>
      <xdr:col>18</xdr:col>
      <xdr:colOff>123825</xdr:colOff>
      <xdr:row>6</xdr:row>
      <xdr:rowOff>161925</xdr:rowOff>
    </xdr:to>
    <xdr:sp macro="" textlink="">
      <xdr:nvSpPr>
        <xdr:cNvPr id="9" name="Rectangle à coins arrondis 8">
          <a:hlinkClick xmlns:r="http://schemas.openxmlformats.org/officeDocument/2006/relationships" r:id="rId4"/>
        </xdr:cNvPr>
        <xdr:cNvSpPr/>
      </xdr:nvSpPr>
      <xdr:spPr>
        <a:xfrm>
          <a:off x="12915900" y="1638300"/>
          <a:ext cx="1695450" cy="3238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533399</xdr:colOff>
      <xdr:row>7</xdr:row>
      <xdr:rowOff>66675</xdr:rowOff>
    </xdr:from>
    <xdr:to>
      <xdr:col>18</xdr:col>
      <xdr:colOff>114300</xdr:colOff>
      <xdr:row>8</xdr:row>
      <xdr:rowOff>161925</xdr:rowOff>
    </xdr:to>
    <xdr:sp macro="" textlink="">
      <xdr:nvSpPr>
        <xdr:cNvPr id="10" name="Rectangle à coins arrondis 9">
          <a:hlinkClick xmlns:r="http://schemas.openxmlformats.org/officeDocument/2006/relationships" r:id="rId5"/>
        </xdr:cNvPr>
        <xdr:cNvSpPr/>
      </xdr:nvSpPr>
      <xdr:spPr>
        <a:xfrm>
          <a:off x="12915899" y="2057400"/>
          <a:ext cx="1685926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15</xdr:col>
      <xdr:colOff>533399</xdr:colOff>
      <xdr:row>9</xdr:row>
      <xdr:rowOff>85725</xdr:rowOff>
    </xdr:from>
    <xdr:to>
      <xdr:col>18</xdr:col>
      <xdr:colOff>133350</xdr:colOff>
      <xdr:row>10</xdr:row>
      <xdr:rowOff>180975</xdr:rowOff>
    </xdr:to>
    <xdr:sp macro="" textlink="">
      <xdr:nvSpPr>
        <xdr:cNvPr id="11" name="Rectangle à coins arrondis 10">
          <a:hlinkClick xmlns:r="http://schemas.openxmlformats.org/officeDocument/2006/relationships" r:id="rId6"/>
        </xdr:cNvPr>
        <xdr:cNvSpPr/>
      </xdr:nvSpPr>
      <xdr:spPr>
        <a:xfrm>
          <a:off x="12915899" y="2457450"/>
          <a:ext cx="1704976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533399</xdr:colOff>
      <xdr:row>11</xdr:row>
      <xdr:rowOff>85725</xdr:rowOff>
    </xdr:from>
    <xdr:to>
      <xdr:col>18</xdr:col>
      <xdr:colOff>123825</xdr:colOff>
      <xdr:row>12</xdr:row>
      <xdr:rowOff>180975</xdr:rowOff>
    </xdr:to>
    <xdr:sp macro="" textlink="">
      <xdr:nvSpPr>
        <xdr:cNvPr id="12" name="Rectangle à coins arrondis 11">
          <a:hlinkClick xmlns:r="http://schemas.openxmlformats.org/officeDocument/2006/relationships" r:id="rId7"/>
        </xdr:cNvPr>
        <xdr:cNvSpPr/>
      </xdr:nvSpPr>
      <xdr:spPr>
        <a:xfrm>
          <a:off x="12915899" y="2838450"/>
          <a:ext cx="1695451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15</xdr:col>
      <xdr:colOff>533399</xdr:colOff>
      <xdr:row>13</xdr:row>
      <xdr:rowOff>95250</xdr:rowOff>
    </xdr:from>
    <xdr:to>
      <xdr:col>18</xdr:col>
      <xdr:colOff>123825</xdr:colOff>
      <xdr:row>15</xdr:row>
      <xdr:rowOff>0</xdr:rowOff>
    </xdr:to>
    <xdr:sp macro="" textlink="">
      <xdr:nvSpPr>
        <xdr:cNvPr id="13" name="Rectangle à coins arrondis 12">
          <a:hlinkClick xmlns:r="http://schemas.openxmlformats.org/officeDocument/2006/relationships" r:id="rId8"/>
        </xdr:cNvPr>
        <xdr:cNvSpPr/>
      </xdr:nvSpPr>
      <xdr:spPr>
        <a:xfrm>
          <a:off x="12915899" y="2962275"/>
          <a:ext cx="1695451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15</xdr:col>
      <xdr:colOff>533399</xdr:colOff>
      <xdr:row>15</xdr:row>
      <xdr:rowOff>85725</xdr:rowOff>
    </xdr:from>
    <xdr:to>
      <xdr:col>18</xdr:col>
      <xdr:colOff>152400</xdr:colOff>
      <xdr:row>16</xdr:row>
      <xdr:rowOff>180975</xdr:rowOff>
    </xdr:to>
    <xdr:sp macro="" textlink="">
      <xdr:nvSpPr>
        <xdr:cNvPr id="14" name="Rectangle à coins arrondis 13">
          <a:hlinkClick xmlns:r="http://schemas.openxmlformats.org/officeDocument/2006/relationships" r:id="rId9"/>
        </xdr:cNvPr>
        <xdr:cNvSpPr/>
      </xdr:nvSpPr>
      <xdr:spPr>
        <a:xfrm>
          <a:off x="12915899" y="3333750"/>
          <a:ext cx="1724026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533398</xdr:colOff>
      <xdr:row>17</xdr:row>
      <xdr:rowOff>85725</xdr:rowOff>
    </xdr:from>
    <xdr:to>
      <xdr:col>18</xdr:col>
      <xdr:colOff>180974</xdr:colOff>
      <xdr:row>18</xdr:row>
      <xdr:rowOff>180975</xdr:rowOff>
    </xdr:to>
    <xdr:sp macro="" textlink="">
      <xdr:nvSpPr>
        <xdr:cNvPr id="15" name="Rectangle à coins arrondis 14">
          <a:hlinkClick xmlns:r="http://schemas.openxmlformats.org/officeDocument/2006/relationships" r:id="rId10"/>
        </xdr:cNvPr>
        <xdr:cNvSpPr/>
      </xdr:nvSpPr>
      <xdr:spPr>
        <a:xfrm>
          <a:off x="12915898" y="3714750"/>
          <a:ext cx="1752601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533399</xdr:colOff>
      <xdr:row>19</xdr:row>
      <xdr:rowOff>95250</xdr:rowOff>
    </xdr:from>
    <xdr:to>
      <xdr:col>18</xdr:col>
      <xdr:colOff>161925</xdr:colOff>
      <xdr:row>21</xdr:row>
      <xdr:rowOff>0</xdr:rowOff>
    </xdr:to>
    <xdr:sp macro="" textlink="">
      <xdr:nvSpPr>
        <xdr:cNvPr id="16" name="Rectangle à coins arrondis 15">
          <a:hlinkClick xmlns:r="http://schemas.openxmlformats.org/officeDocument/2006/relationships" r:id="rId11"/>
        </xdr:cNvPr>
        <xdr:cNvSpPr/>
      </xdr:nvSpPr>
      <xdr:spPr>
        <a:xfrm>
          <a:off x="12915899" y="4105275"/>
          <a:ext cx="1733551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1</xdr:row>
      <xdr:rowOff>323850</xdr:rowOff>
    </xdr:from>
    <xdr:to>
      <xdr:col>10</xdr:col>
      <xdr:colOff>361950</xdr:colOff>
      <xdr:row>2</xdr:row>
      <xdr:rowOff>38100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962775" y="5143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8</xdr:col>
      <xdr:colOff>123825</xdr:colOff>
      <xdr:row>0</xdr:row>
      <xdr:rowOff>152400</xdr:rowOff>
    </xdr:from>
    <xdr:to>
      <xdr:col>10</xdr:col>
      <xdr:colOff>352425</xdr:colOff>
      <xdr:row>1</xdr:row>
      <xdr:rowOff>247650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6934200" y="15240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8</xdr:col>
      <xdr:colOff>171450</xdr:colOff>
      <xdr:row>2</xdr:row>
      <xdr:rowOff>123825</xdr:rowOff>
    </xdr:from>
    <xdr:to>
      <xdr:col>10</xdr:col>
      <xdr:colOff>390525</xdr:colOff>
      <xdr:row>2</xdr:row>
      <xdr:rowOff>409575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6981825" y="8858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152400</xdr:colOff>
      <xdr:row>2</xdr:row>
      <xdr:rowOff>495300</xdr:rowOff>
    </xdr:from>
    <xdr:to>
      <xdr:col>10</xdr:col>
      <xdr:colOff>400050</xdr:colOff>
      <xdr:row>3</xdr:row>
      <xdr:rowOff>209550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6962775" y="1257300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152400</xdr:colOff>
      <xdr:row>3</xdr:row>
      <xdr:rowOff>285750</xdr:rowOff>
    </xdr:from>
    <xdr:to>
      <xdr:col>10</xdr:col>
      <xdr:colOff>390525</xdr:colOff>
      <xdr:row>4</xdr:row>
      <xdr:rowOff>0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6962775" y="161925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8</xdr:col>
      <xdr:colOff>142875</xdr:colOff>
      <xdr:row>4</xdr:row>
      <xdr:rowOff>66675</xdr:rowOff>
    </xdr:from>
    <xdr:to>
      <xdr:col>10</xdr:col>
      <xdr:colOff>381000</xdr:colOff>
      <xdr:row>4</xdr:row>
      <xdr:rowOff>352425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6953250" y="19716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133350</xdr:colOff>
      <xdr:row>5</xdr:row>
      <xdr:rowOff>38100</xdr:rowOff>
    </xdr:from>
    <xdr:to>
      <xdr:col>10</xdr:col>
      <xdr:colOff>352425</xdr:colOff>
      <xdr:row>5</xdr:row>
      <xdr:rowOff>323850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6943725" y="23241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8</xdr:col>
      <xdr:colOff>142875</xdr:colOff>
      <xdr:row>6</xdr:row>
      <xdr:rowOff>9525</xdr:rowOff>
    </xdr:from>
    <xdr:to>
      <xdr:col>10</xdr:col>
      <xdr:colOff>361950</xdr:colOff>
      <xdr:row>7</xdr:row>
      <xdr:rowOff>104775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6953250" y="26765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8</xdr:col>
      <xdr:colOff>133350</xdr:colOff>
      <xdr:row>7</xdr:row>
      <xdr:rowOff>180975</xdr:rowOff>
    </xdr:from>
    <xdr:to>
      <xdr:col>10</xdr:col>
      <xdr:colOff>352425</xdr:colOff>
      <xdr:row>9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6943725" y="30384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114300</xdr:colOff>
      <xdr:row>9</xdr:row>
      <xdr:rowOff>152400</xdr:rowOff>
    </xdr:from>
    <xdr:to>
      <xdr:col>10</xdr:col>
      <xdr:colOff>333375</xdr:colOff>
      <xdr:row>11</xdr:row>
      <xdr:rowOff>57150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6924675" y="33909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114300</xdr:colOff>
      <xdr:row>11</xdr:row>
      <xdr:rowOff>142875</xdr:rowOff>
    </xdr:from>
    <xdr:to>
      <xdr:col>10</xdr:col>
      <xdr:colOff>323850</xdr:colOff>
      <xdr:row>13</xdr:row>
      <xdr:rowOff>47625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6924675" y="3762375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0</xdr:row>
      <xdr:rowOff>152400</xdr:rowOff>
    </xdr:from>
    <xdr:to>
      <xdr:col>11</xdr:col>
      <xdr:colOff>247650</xdr:colOff>
      <xdr:row>1</xdr:row>
      <xdr:rowOff>104775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7896225" y="15240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9</xdr:col>
      <xdr:colOff>19050</xdr:colOff>
      <xdr:row>2</xdr:row>
      <xdr:rowOff>0</xdr:rowOff>
    </xdr:from>
    <xdr:to>
      <xdr:col>11</xdr:col>
      <xdr:colOff>228600</xdr:colOff>
      <xdr:row>3</xdr:row>
      <xdr:rowOff>95250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7896225" y="523875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9</xdr:col>
      <xdr:colOff>9525</xdr:colOff>
      <xdr:row>4</xdr:row>
      <xdr:rowOff>19050</xdr:rowOff>
    </xdr:from>
    <xdr:to>
      <xdr:col>11</xdr:col>
      <xdr:colOff>228600</xdr:colOff>
      <xdr:row>5</xdr:row>
      <xdr:rowOff>114300</xdr:rowOff>
    </xdr:to>
    <xdr:sp macro="" textlink="">
      <xdr:nvSpPr>
        <xdr:cNvPr id="5" name="Rectangle à coins arrondis 4">
          <a:hlinkClick xmlns:r="http://schemas.openxmlformats.org/officeDocument/2006/relationships" r:id="rId3"/>
        </xdr:cNvPr>
        <xdr:cNvSpPr/>
      </xdr:nvSpPr>
      <xdr:spPr>
        <a:xfrm>
          <a:off x="7886700" y="9239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19050</xdr:colOff>
      <xdr:row>6</xdr:row>
      <xdr:rowOff>9525</xdr:rowOff>
    </xdr:from>
    <xdr:to>
      <xdr:col>11</xdr:col>
      <xdr:colOff>266700</xdr:colOff>
      <xdr:row>7</xdr:row>
      <xdr:rowOff>104775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7896225" y="1295400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9525</xdr:colOff>
      <xdr:row>8</xdr:row>
      <xdr:rowOff>9525</xdr:rowOff>
    </xdr:from>
    <xdr:to>
      <xdr:col>11</xdr:col>
      <xdr:colOff>247650</xdr:colOff>
      <xdr:row>9</xdr:row>
      <xdr:rowOff>104775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7886700" y="16764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9</xdr:col>
      <xdr:colOff>0</xdr:colOff>
      <xdr:row>10</xdr:row>
      <xdr:rowOff>19050</xdr:rowOff>
    </xdr:from>
    <xdr:to>
      <xdr:col>11</xdr:col>
      <xdr:colOff>238125</xdr:colOff>
      <xdr:row>11</xdr:row>
      <xdr:rowOff>114300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7877175" y="206692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0</xdr:colOff>
      <xdr:row>12</xdr:row>
      <xdr:rowOff>9525</xdr:rowOff>
    </xdr:from>
    <xdr:to>
      <xdr:col>11</xdr:col>
      <xdr:colOff>219075</xdr:colOff>
      <xdr:row>13</xdr:row>
      <xdr:rowOff>104775</xdr:rowOff>
    </xdr:to>
    <xdr:sp macro="" textlink="">
      <xdr:nvSpPr>
        <xdr:cNvPr id="10" name="Rectangle à coins arrondis 9">
          <a:hlinkClick xmlns:r="http://schemas.openxmlformats.org/officeDocument/2006/relationships" r:id="rId7"/>
        </xdr:cNvPr>
        <xdr:cNvSpPr/>
      </xdr:nvSpPr>
      <xdr:spPr>
        <a:xfrm>
          <a:off x="7877175" y="24384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9</xdr:col>
      <xdr:colOff>9525</xdr:colOff>
      <xdr:row>14</xdr:row>
      <xdr:rowOff>19050</xdr:rowOff>
    </xdr:from>
    <xdr:to>
      <xdr:col>11</xdr:col>
      <xdr:colOff>228600</xdr:colOff>
      <xdr:row>15</xdr:row>
      <xdr:rowOff>114300</xdr:rowOff>
    </xdr:to>
    <xdr:sp macro="" textlink="">
      <xdr:nvSpPr>
        <xdr:cNvPr id="11" name="Rectangle à coins arrondis 10">
          <a:hlinkClick xmlns:r="http://schemas.openxmlformats.org/officeDocument/2006/relationships" r:id="rId8"/>
        </xdr:cNvPr>
        <xdr:cNvSpPr/>
      </xdr:nvSpPr>
      <xdr:spPr>
        <a:xfrm>
          <a:off x="7886700" y="28289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9</xdr:col>
      <xdr:colOff>9525</xdr:colOff>
      <xdr:row>16</xdr:row>
      <xdr:rowOff>38100</xdr:rowOff>
    </xdr:from>
    <xdr:to>
      <xdr:col>11</xdr:col>
      <xdr:colOff>228600</xdr:colOff>
      <xdr:row>17</xdr:row>
      <xdr:rowOff>133350</xdr:rowOff>
    </xdr:to>
    <xdr:sp macro="" textlink="">
      <xdr:nvSpPr>
        <xdr:cNvPr id="12" name="Rectangle à coins arrondis 11">
          <a:hlinkClick xmlns:r="http://schemas.openxmlformats.org/officeDocument/2006/relationships" r:id="rId9"/>
        </xdr:cNvPr>
        <xdr:cNvSpPr/>
      </xdr:nvSpPr>
      <xdr:spPr>
        <a:xfrm>
          <a:off x="7886700" y="32289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0</xdr:colOff>
      <xdr:row>18</xdr:row>
      <xdr:rowOff>47625</xdr:rowOff>
    </xdr:from>
    <xdr:to>
      <xdr:col>11</xdr:col>
      <xdr:colOff>219075</xdr:colOff>
      <xdr:row>19</xdr:row>
      <xdr:rowOff>142875</xdr:rowOff>
    </xdr:to>
    <xdr:sp macro="" textlink="">
      <xdr:nvSpPr>
        <xdr:cNvPr id="13" name="Rectangle à coins arrondis 12">
          <a:hlinkClick xmlns:r="http://schemas.openxmlformats.org/officeDocument/2006/relationships" r:id="rId10"/>
        </xdr:cNvPr>
        <xdr:cNvSpPr/>
      </xdr:nvSpPr>
      <xdr:spPr>
        <a:xfrm>
          <a:off x="7877175" y="36004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19050</xdr:colOff>
      <xdr:row>20</xdr:row>
      <xdr:rowOff>57150</xdr:rowOff>
    </xdr:from>
    <xdr:to>
      <xdr:col>11</xdr:col>
      <xdr:colOff>228600</xdr:colOff>
      <xdr:row>21</xdr:row>
      <xdr:rowOff>152400</xdr:rowOff>
    </xdr:to>
    <xdr:sp macro="" textlink="">
      <xdr:nvSpPr>
        <xdr:cNvPr id="14" name="Rectangle à coins arrondis 13">
          <a:hlinkClick xmlns:r="http://schemas.openxmlformats.org/officeDocument/2006/relationships" r:id="rId11"/>
        </xdr:cNvPr>
        <xdr:cNvSpPr/>
      </xdr:nvSpPr>
      <xdr:spPr>
        <a:xfrm>
          <a:off x="7896225" y="3990975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 editAs="oneCell">
    <xdr:from>
      <xdr:col>6</xdr:col>
      <xdr:colOff>457201</xdr:colOff>
      <xdr:row>0</xdr:row>
      <xdr:rowOff>152401</xdr:rowOff>
    </xdr:from>
    <xdr:to>
      <xdr:col>7</xdr:col>
      <xdr:colOff>476251</xdr:colOff>
      <xdr:row>4</xdr:row>
      <xdr:rowOff>9526</xdr:rowOff>
    </xdr:to>
    <xdr:pic macro="[0]!CrationAff">
      <xdr:nvPicPr>
        <xdr:cNvPr id="3073" name="Picture 1" descr="C:\Users\roxane\AppData\Local\Microsoft\Windows\INetCache\IE\2C2FNQIF\kuba-icon-ok[1].png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6048376" y="152401"/>
          <a:ext cx="781050" cy="781050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47461</xdr:colOff>
      <xdr:row>0</xdr:row>
      <xdr:rowOff>257174</xdr:rowOff>
    </xdr:from>
    <xdr:to>
      <xdr:col>7</xdr:col>
      <xdr:colOff>581024</xdr:colOff>
      <xdr:row>2</xdr:row>
      <xdr:rowOff>86721</xdr:rowOff>
    </xdr:to>
    <xdr:pic macro="[0]!CopieColSpecSuiviAff">
      <xdr:nvPicPr>
        <xdr:cNvPr id="6149" name="Picture 5" descr="C:\Users\roxane\AppData\Local\Microsoft\Windows\INetCache\IE\YF4M3FVH\Cyrillic-M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29136" y="257174"/>
          <a:ext cx="533563" cy="362947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19050</xdr:colOff>
      <xdr:row>4</xdr:row>
      <xdr:rowOff>152400</xdr:rowOff>
    </xdr:from>
    <xdr:to>
      <xdr:col>7</xdr:col>
      <xdr:colOff>695325</xdr:colOff>
      <xdr:row>8</xdr:row>
      <xdr:rowOff>9525</xdr:rowOff>
    </xdr:to>
    <xdr:pic macro="[0]!EnregSuiviAffOK">
      <xdr:nvPicPr>
        <xdr:cNvPr id="6150" name="Picture 6" descr="C:\Users\roxane\AppData\Local\Microsoft\Windows\INetCache\IE\2C2FNQIF\kuba-icon-ok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800725" y="1057275"/>
          <a:ext cx="676275" cy="676275"/>
        </a:xfrm>
        <a:prstGeom prst="rect">
          <a:avLst/>
        </a:prstGeom>
        <a:noFill/>
      </xdr:spPr>
    </xdr:pic>
    <xdr:clientData/>
  </xdr:twoCellAnchor>
  <xdr:twoCellAnchor>
    <xdr:from>
      <xdr:col>12</xdr:col>
      <xdr:colOff>28575</xdr:colOff>
      <xdr:row>1</xdr:row>
      <xdr:rowOff>19050</xdr:rowOff>
    </xdr:from>
    <xdr:to>
      <xdr:col>14</xdr:col>
      <xdr:colOff>257175</xdr:colOff>
      <xdr:row>2</xdr:row>
      <xdr:rowOff>114300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0696575" y="352425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12</xdr:col>
      <xdr:colOff>28575</xdr:colOff>
      <xdr:row>3</xdr:row>
      <xdr:rowOff>9525</xdr:rowOff>
    </xdr:from>
    <xdr:to>
      <xdr:col>14</xdr:col>
      <xdr:colOff>238125</xdr:colOff>
      <xdr:row>4</xdr:row>
      <xdr:rowOff>104775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0696575" y="7239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0</xdr:colOff>
      <xdr:row>5</xdr:row>
      <xdr:rowOff>9525</xdr:rowOff>
    </xdr:from>
    <xdr:to>
      <xdr:col>14</xdr:col>
      <xdr:colOff>219075</xdr:colOff>
      <xdr:row>6</xdr:row>
      <xdr:rowOff>104775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0668000" y="11049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7</xdr:row>
      <xdr:rowOff>19050</xdr:rowOff>
    </xdr:from>
    <xdr:to>
      <xdr:col>14</xdr:col>
      <xdr:colOff>257175</xdr:colOff>
      <xdr:row>8</xdr:row>
      <xdr:rowOff>66675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0677525" y="1495425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8</xdr:row>
      <xdr:rowOff>152400</xdr:rowOff>
    </xdr:from>
    <xdr:to>
      <xdr:col>14</xdr:col>
      <xdr:colOff>257175</xdr:colOff>
      <xdr:row>10</xdr:row>
      <xdr:rowOff>57150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10687050" y="18669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19050</xdr:colOff>
      <xdr:row>10</xdr:row>
      <xdr:rowOff>142875</xdr:rowOff>
    </xdr:from>
    <xdr:to>
      <xdr:col>14</xdr:col>
      <xdr:colOff>257175</xdr:colOff>
      <xdr:row>12</xdr:row>
      <xdr:rowOff>47625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0687050" y="22383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12</xdr:row>
      <xdr:rowOff>133350</xdr:rowOff>
    </xdr:from>
    <xdr:to>
      <xdr:col>14</xdr:col>
      <xdr:colOff>238125</xdr:colOff>
      <xdr:row>14</xdr:row>
      <xdr:rowOff>38100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0687050" y="26098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28575</xdr:colOff>
      <xdr:row>14</xdr:row>
      <xdr:rowOff>114300</xdr:rowOff>
    </xdr:from>
    <xdr:to>
      <xdr:col>14</xdr:col>
      <xdr:colOff>247650</xdr:colOff>
      <xdr:row>16</xdr:row>
      <xdr:rowOff>19050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0696575" y="29718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19050</xdr:colOff>
      <xdr:row>16</xdr:row>
      <xdr:rowOff>123825</xdr:rowOff>
    </xdr:from>
    <xdr:to>
      <xdr:col>14</xdr:col>
      <xdr:colOff>238125</xdr:colOff>
      <xdr:row>18</xdr:row>
      <xdr:rowOff>28575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10687050" y="33623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18</xdr:row>
      <xdr:rowOff>123825</xdr:rowOff>
    </xdr:from>
    <xdr:to>
      <xdr:col>14</xdr:col>
      <xdr:colOff>219075</xdr:colOff>
      <xdr:row>20</xdr:row>
      <xdr:rowOff>28575</xdr:rowOff>
    </xdr:to>
    <xdr:sp macro="" textlink="">
      <xdr:nvSpPr>
        <xdr:cNvPr id="13" name="Rectangle à coins arrondis 12">
          <a:hlinkClick xmlns:r="http://schemas.openxmlformats.org/officeDocument/2006/relationships" r:id="rId12"/>
        </xdr:cNvPr>
        <xdr:cNvSpPr/>
      </xdr:nvSpPr>
      <xdr:spPr>
        <a:xfrm>
          <a:off x="10668000" y="37433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20</xdr:row>
      <xdr:rowOff>114300</xdr:rowOff>
    </xdr:from>
    <xdr:to>
      <xdr:col>14</xdr:col>
      <xdr:colOff>219075</xdr:colOff>
      <xdr:row>22</xdr:row>
      <xdr:rowOff>19050</xdr:rowOff>
    </xdr:to>
    <xdr:sp macro="" textlink="">
      <xdr:nvSpPr>
        <xdr:cNvPr id="14" name="Rectangle à coins arrondis 13">
          <a:hlinkClick xmlns:r="http://schemas.openxmlformats.org/officeDocument/2006/relationships" r:id="rId13"/>
        </xdr:cNvPr>
        <xdr:cNvSpPr/>
      </xdr:nvSpPr>
      <xdr:spPr>
        <a:xfrm>
          <a:off x="10677525" y="41148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0</xdr:row>
      <xdr:rowOff>228600</xdr:rowOff>
    </xdr:from>
    <xdr:to>
      <xdr:col>15</xdr:col>
      <xdr:colOff>228600</xdr:colOff>
      <xdr:row>1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211050" y="22860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13</xdr:col>
      <xdr:colOff>0</xdr:colOff>
      <xdr:row>2</xdr:row>
      <xdr:rowOff>0</xdr:rowOff>
    </xdr:from>
    <xdr:to>
      <xdr:col>15</xdr:col>
      <xdr:colOff>209550</xdr:colOff>
      <xdr:row>3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2211050" y="5715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3</xdr:row>
      <xdr:rowOff>152400</xdr:rowOff>
    </xdr:from>
    <xdr:to>
      <xdr:col>15</xdr:col>
      <xdr:colOff>219075</xdr:colOff>
      <xdr:row>5</xdr:row>
      <xdr:rowOff>57150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2211050" y="9144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5</xdr:row>
      <xdr:rowOff>114300</xdr:rowOff>
    </xdr:from>
    <xdr:to>
      <xdr:col>15</xdr:col>
      <xdr:colOff>247650</xdr:colOff>
      <xdr:row>7</xdr:row>
      <xdr:rowOff>19050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2211050" y="1257300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9525</xdr:colOff>
      <xdr:row>7</xdr:row>
      <xdr:rowOff>85725</xdr:rowOff>
    </xdr:from>
    <xdr:to>
      <xdr:col>15</xdr:col>
      <xdr:colOff>247650</xdr:colOff>
      <xdr:row>8</xdr:row>
      <xdr:rowOff>180975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2220575" y="160972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9525</xdr:colOff>
      <xdr:row>9</xdr:row>
      <xdr:rowOff>76200</xdr:rowOff>
    </xdr:from>
    <xdr:to>
      <xdr:col>15</xdr:col>
      <xdr:colOff>247650</xdr:colOff>
      <xdr:row>10</xdr:row>
      <xdr:rowOff>171450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2220575" y="19812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11</xdr:row>
      <xdr:rowOff>66675</xdr:rowOff>
    </xdr:from>
    <xdr:to>
      <xdr:col>15</xdr:col>
      <xdr:colOff>219075</xdr:colOff>
      <xdr:row>12</xdr:row>
      <xdr:rowOff>161925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12211050" y="23526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9525</xdr:colOff>
      <xdr:row>13</xdr:row>
      <xdr:rowOff>38100</xdr:rowOff>
    </xdr:from>
    <xdr:to>
      <xdr:col>15</xdr:col>
      <xdr:colOff>228600</xdr:colOff>
      <xdr:row>14</xdr:row>
      <xdr:rowOff>133350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2220575" y="27051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15</xdr:row>
      <xdr:rowOff>19050</xdr:rowOff>
    </xdr:from>
    <xdr:to>
      <xdr:col>15</xdr:col>
      <xdr:colOff>219075</xdr:colOff>
      <xdr:row>16</xdr:row>
      <xdr:rowOff>114300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2211050" y="30670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17</xdr:row>
      <xdr:rowOff>0</xdr:rowOff>
    </xdr:from>
    <xdr:to>
      <xdr:col>15</xdr:col>
      <xdr:colOff>219075</xdr:colOff>
      <xdr:row>18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2211050" y="34290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19</xdr:row>
      <xdr:rowOff>0</xdr:rowOff>
    </xdr:from>
    <xdr:to>
      <xdr:col>15</xdr:col>
      <xdr:colOff>209550</xdr:colOff>
      <xdr:row>20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12211050" y="38100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1</xdr:row>
      <xdr:rowOff>0</xdr:rowOff>
    </xdr:from>
    <xdr:to>
      <xdr:col>1</xdr:col>
      <xdr:colOff>295275</xdr:colOff>
      <xdr:row>4</xdr:row>
      <xdr:rowOff>161455</xdr:rowOff>
    </xdr:to>
    <xdr:pic macro="[0]!CréaDeviOK">
      <xdr:nvPicPr>
        <xdr:cNvPr id="3084" name="Picture 12" descr="C:\Users\roxane\AppData\Local\Microsoft\Windows\INetCache\IE\2C2FNQIF\kuba-icon-ok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52425" y="190500"/>
          <a:ext cx="733425" cy="7424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276225</xdr:colOff>
      <xdr:row>6</xdr:row>
      <xdr:rowOff>1</xdr:rowOff>
    </xdr:from>
    <xdr:to>
      <xdr:col>1</xdr:col>
      <xdr:colOff>445001</xdr:colOff>
      <xdr:row>10</xdr:row>
      <xdr:rowOff>38100</xdr:rowOff>
    </xdr:to>
    <xdr:pic macro="[0]!ImpDev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76225" y="1152526"/>
          <a:ext cx="959351" cy="800099"/>
        </a:xfrm>
        <a:prstGeom prst="rect">
          <a:avLst/>
        </a:prstGeom>
      </xdr:spPr>
    </xdr:pic>
    <xdr:clientData/>
  </xdr:twoCellAnchor>
  <xdr:twoCellAnchor>
    <xdr:from>
      <xdr:col>12</xdr:col>
      <xdr:colOff>19050</xdr:colOff>
      <xdr:row>1</xdr:row>
      <xdr:rowOff>28575</xdr:rowOff>
    </xdr:from>
    <xdr:to>
      <xdr:col>14</xdr:col>
      <xdr:colOff>228600</xdr:colOff>
      <xdr:row>2</xdr:row>
      <xdr:rowOff>123825</xdr:rowOff>
    </xdr:to>
    <xdr:sp macro="" textlink="">
      <xdr:nvSpPr>
        <xdr:cNvPr id="5" name="Rectangle à coins arrondis 4">
          <a:hlinkClick xmlns:r="http://schemas.openxmlformats.org/officeDocument/2006/relationships" r:id="rId3"/>
        </xdr:cNvPr>
        <xdr:cNvSpPr/>
      </xdr:nvSpPr>
      <xdr:spPr>
        <a:xfrm>
          <a:off x="9315450" y="219075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12</xdr:col>
      <xdr:colOff>0</xdr:colOff>
      <xdr:row>3</xdr:row>
      <xdr:rowOff>0</xdr:rowOff>
    </xdr:from>
    <xdr:to>
      <xdr:col>14</xdr:col>
      <xdr:colOff>190500</xdr:colOff>
      <xdr:row>4</xdr:row>
      <xdr:rowOff>85725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9296400" y="5715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19050</xdr:colOff>
      <xdr:row>4</xdr:row>
      <xdr:rowOff>180975</xdr:rowOff>
    </xdr:from>
    <xdr:to>
      <xdr:col>14</xdr:col>
      <xdr:colOff>219075</xdr:colOff>
      <xdr:row>6</xdr:row>
      <xdr:rowOff>85725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9315450" y="9525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6</xdr:row>
      <xdr:rowOff>180975</xdr:rowOff>
    </xdr:from>
    <xdr:to>
      <xdr:col>14</xdr:col>
      <xdr:colOff>228600</xdr:colOff>
      <xdr:row>8</xdr:row>
      <xdr:rowOff>85725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9296400" y="1333500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8</xdr:row>
      <xdr:rowOff>171450</xdr:rowOff>
    </xdr:from>
    <xdr:to>
      <xdr:col>14</xdr:col>
      <xdr:colOff>238125</xdr:colOff>
      <xdr:row>10</xdr:row>
      <xdr:rowOff>76200</xdr:rowOff>
    </xdr:to>
    <xdr:sp macro="" textlink="">
      <xdr:nvSpPr>
        <xdr:cNvPr id="9" name="Rectangle à coins arrondis 8">
          <a:hlinkClick xmlns:r="http://schemas.openxmlformats.org/officeDocument/2006/relationships" r:id="rId7"/>
        </xdr:cNvPr>
        <xdr:cNvSpPr/>
      </xdr:nvSpPr>
      <xdr:spPr>
        <a:xfrm>
          <a:off x="9315450" y="17049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9525</xdr:colOff>
      <xdr:row>10</xdr:row>
      <xdr:rowOff>180975</xdr:rowOff>
    </xdr:from>
    <xdr:to>
      <xdr:col>14</xdr:col>
      <xdr:colOff>228600</xdr:colOff>
      <xdr:row>12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8"/>
        </xdr:cNvPr>
        <xdr:cNvSpPr/>
      </xdr:nvSpPr>
      <xdr:spPr>
        <a:xfrm>
          <a:off x="9305925" y="20955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12</xdr:row>
      <xdr:rowOff>171450</xdr:rowOff>
    </xdr:from>
    <xdr:to>
      <xdr:col>14</xdr:col>
      <xdr:colOff>209550</xdr:colOff>
      <xdr:row>14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9"/>
        </xdr:cNvPr>
        <xdr:cNvSpPr/>
      </xdr:nvSpPr>
      <xdr:spPr>
        <a:xfrm>
          <a:off x="9305925" y="24669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0</xdr:colOff>
      <xdr:row>14</xdr:row>
      <xdr:rowOff>171450</xdr:rowOff>
    </xdr:from>
    <xdr:to>
      <xdr:col>14</xdr:col>
      <xdr:colOff>200025</xdr:colOff>
      <xdr:row>16</xdr:row>
      <xdr:rowOff>76200</xdr:rowOff>
    </xdr:to>
    <xdr:sp macro="" textlink="">
      <xdr:nvSpPr>
        <xdr:cNvPr id="12" name="Rectangle à coins arrondis 11">
          <a:hlinkClick xmlns:r="http://schemas.openxmlformats.org/officeDocument/2006/relationships" r:id="rId10"/>
        </xdr:cNvPr>
        <xdr:cNvSpPr/>
      </xdr:nvSpPr>
      <xdr:spPr>
        <a:xfrm>
          <a:off x="9296400" y="28289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9525</xdr:colOff>
      <xdr:row>16</xdr:row>
      <xdr:rowOff>142875</xdr:rowOff>
    </xdr:from>
    <xdr:to>
      <xdr:col>14</xdr:col>
      <xdr:colOff>209550</xdr:colOff>
      <xdr:row>18</xdr:row>
      <xdr:rowOff>47625</xdr:rowOff>
    </xdr:to>
    <xdr:sp macro="" textlink="">
      <xdr:nvSpPr>
        <xdr:cNvPr id="13" name="Rectangle à coins arrondis 12">
          <a:hlinkClick xmlns:r="http://schemas.openxmlformats.org/officeDocument/2006/relationships" r:id="rId11"/>
        </xdr:cNvPr>
        <xdr:cNvSpPr/>
      </xdr:nvSpPr>
      <xdr:spPr>
        <a:xfrm>
          <a:off x="9305925" y="31813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18</xdr:row>
      <xdr:rowOff>142875</xdr:rowOff>
    </xdr:from>
    <xdr:to>
      <xdr:col>14</xdr:col>
      <xdr:colOff>200025</xdr:colOff>
      <xdr:row>20</xdr:row>
      <xdr:rowOff>47625</xdr:rowOff>
    </xdr:to>
    <xdr:sp macro="" textlink="">
      <xdr:nvSpPr>
        <xdr:cNvPr id="14" name="Rectangle à coins arrondis 13">
          <a:hlinkClick xmlns:r="http://schemas.openxmlformats.org/officeDocument/2006/relationships" r:id="rId12"/>
        </xdr:cNvPr>
        <xdr:cNvSpPr/>
      </xdr:nvSpPr>
      <xdr:spPr>
        <a:xfrm>
          <a:off x="9296400" y="35623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21</xdr:row>
      <xdr:rowOff>9525</xdr:rowOff>
    </xdr:from>
    <xdr:to>
      <xdr:col>14</xdr:col>
      <xdr:colOff>209550</xdr:colOff>
      <xdr:row>22</xdr:row>
      <xdr:rowOff>104775</xdr:rowOff>
    </xdr:to>
    <xdr:sp macro="" textlink="">
      <xdr:nvSpPr>
        <xdr:cNvPr id="15" name="Rectangle à coins arrondis 14">
          <a:hlinkClick xmlns:r="http://schemas.openxmlformats.org/officeDocument/2006/relationships" r:id="rId13"/>
        </xdr:cNvPr>
        <xdr:cNvSpPr/>
      </xdr:nvSpPr>
      <xdr:spPr>
        <a:xfrm>
          <a:off x="9315450" y="39433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390525</xdr:colOff>
      <xdr:row>11</xdr:row>
      <xdr:rowOff>114300</xdr:rowOff>
    </xdr:from>
    <xdr:to>
      <xdr:col>1</xdr:col>
      <xdr:colOff>400049</xdr:colOff>
      <xdr:row>14</xdr:row>
      <xdr:rowOff>190499</xdr:rowOff>
    </xdr:to>
    <xdr:pic macro="[0]!ModDevOK">
      <xdr:nvPicPr>
        <xdr:cNvPr id="1048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90525" y="2219325"/>
          <a:ext cx="800099" cy="800099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390525</xdr:colOff>
      <xdr:row>6</xdr:row>
      <xdr:rowOff>148514</xdr:rowOff>
    </xdr:from>
    <xdr:to>
      <xdr:col>1</xdr:col>
      <xdr:colOff>484016</xdr:colOff>
      <xdr:row>10</xdr:row>
      <xdr:rowOff>123825</xdr:rowOff>
    </xdr:to>
    <xdr:pic macro="[0]!ImpModDev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90525" y="1301039"/>
          <a:ext cx="884066" cy="737311"/>
        </a:xfrm>
        <a:prstGeom prst="rect">
          <a:avLst/>
        </a:prstGeom>
      </xdr:spPr>
    </xdr:pic>
    <xdr:clientData/>
  </xdr:twoCellAnchor>
  <xdr:twoCellAnchor editAs="oneCell">
    <xdr:from>
      <xdr:col>0</xdr:col>
      <xdr:colOff>511257</xdr:colOff>
      <xdr:row>2</xdr:row>
      <xdr:rowOff>159985</xdr:rowOff>
    </xdr:from>
    <xdr:to>
      <xdr:col>1</xdr:col>
      <xdr:colOff>504825</xdr:colOff>
      <xdr:row>5</xdr:row>
      <xdr:rowOff>112360</xdr:rowOff>
    </xdr:to>
    <xdr:pic>
      <xdr:nvPicPr>
        <xdr:cNvPr id="3074" name="Picture 2" descr="C:\Users\roxane\AppData\Local\Microsoft\Windows\INetCache\IE\YF4M3FVH\Cyrillic-M[1]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11257" y="540985"/>
          <a:ext cx="784143" cy="533400"/>
        </a:xfrm>
        <a:prstGeom prst="rect">
          <a:avLst/>
        </a:prstGeom>
        <a:noFill/>
      </xdr:spPr>
    </xdr:pic>
    <xdr:clientData/>
  </xdr:twoCellAnchor>
  <xdr:twoCellAnchor>
    <xdr:from>
      <xdr:col>12</xdr:col>
      <xdr:colOff>9525</xdr:colOff>
      <xdr:row>1</xdr:row>
      <xdr:rowOff>19050</xdr:rowOff>
    </xdr:from>
    <xdr:to>
      <xdr:col>14</xdr:col>
      <xdr:colOff>219075</xdr:colOff>
      <xdr:row>2</xdr:row>
      <xdr:rowOff>114300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8982075" y="20955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11</xdr:col>
      <xdr:colOff>628650</xdr:colOff>
      <xdr:row>3</xdr:row>
      <xdr:rowOff>0</xdr:rowOff>
    </xdr:from>
    <xdr:to>
      <xdr:col>14</xdr:col>
      <xdr:colOff>180975</xdr:colOff>
      <xdr:row>4</xdr:row>
      <xdr:rowOff>85725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8963025" y="5715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628650</xdr:colOff>
      <xdr:row>4</xdr:row>
      <xdr:rowOff>152400</xdr:rowOff>
    </xdr:from>
    <xdr:to>
      <xdr:col>14</xdr:col>
      <xdr:colOff>190500</xdr:colOff>
      <xdr:row>6</xdr:row>
      <xdr:rowOff>57150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8963025" y="9239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628650</xdr:colOff>
      <xdr:row>6</xdr:row>
      <xdr:rowOff>133350</xdr:rowOff>
    </xdr:from>
    <xdr:to>
      <xdr:col>14</xdr:col>
      <xdr:colOff>219075</xdr:colOff>
      <xdr:row>8</xdr:row>
      <xdr:rowOff>38100</xdr:rowOff>
    </xdr:to>
    <xdr:sp macro="" textlink="">
      <xdr:nvSpPr>
        <xdr:cNvPr id="9" name="Rectangle à coins arrondis 8">
          <a:hlinkClick xmlns:r="http://schemas.openxmlformats.org/officeDocument/2006/relationships" r:id="rId7"/>
        </xdr:cNvPr>
        <xdr:cNvSpPr/>
      </xdr:nvSpPr>
      <xdr:spPr>
        <a:xfrm>
          <a:off x="8963025" y="1285875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628650</xdr:colOff>
      <xdr:row>8</xdr:row>
      <xdr:rowOff>114300</xdr:rowOff>
    </xdr:from>
    <xdr:to>
      <xdr:col>14</xdr:col>
      <xdr:colOff>209550</xdr:colOff>
      <xdr:row>10</xdr:row>
      <xdr:rowOff>19050</xdr:rowOff>
    </xdr:to>
    <xdr:sp macro="" textlink="">
      <xdr:nvSpPr>
        <xdr:cNvPr id="10" name="Rectangle à coins arrondis 9">
          <a:hlinkClick xmlns:r="http://schemas.openxmlformats.org/officeDocument/2006/relationships" r:id="rId8"/>
        </xdr:cNvPr>
        <xdr:cNvSpPr/>
      </xdr:nvSpPr>
      <xdr:spPr>
        <a:xfrm>
          <a:off x="8963025" y="164782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628650</xdr:colOff>
      <xdr:row>10</xdr:row>
      <xdr:rowOff>95250</xdr:rowOff>
    </xdr:from>
    <xdr:to>
      <xdr:col>14</xdr:col>
      <xdr:colOff>209550</xdr:colOff>
      <xdr:row>12</xdr:row>
      <xdr:rowOff>0</xdr:rowOff>
    </xdr:to>
    <xdr:sp macro="" textlink="">
      <xdr:nvSpPr>
        <xdr:cNvPr id="11" name="Rectangle à coins arrondis 10">
          <a:hlinkClick xmlns:r="http://schemas.openxmlformats.org/officeDocument/2006/relationships" r:id="rId9"/>
        </xdr:cNvPr>
        <xdr:cNvSpPr/>
      </xdr:nvSpPr>
      <xdr:spPr>
        <a:xfrm>
          <a:off x="8963025" y="20097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619125</xdr:colOff>
      <xdr:row>12</xdr:row>
      <xdr:rowOff>85725</xdr:rowOff>
    </xdr:from>
    <xdr:to>
      <xdr:col>14</xdr:col>
      <xdr:colOff>180975</xdr:colOff>
      <xdr:row>13</xdr:row>
      <xdr:rowOff>180975</xdr:rowOff>
    </xdr:to>
    <xdr:sp macro="" textlink="">
      <xdr:nvSpPr>
        <xdr:cNvPr id="12" name="Rectangle à coins arrondis 11">
          <a:hlinkClick xmlns:r="http://schemas.openxmlformats.org/officeDocument/2006/relationships" r:id="rId10"/>
        </xdr:cNvPr>
        <xdr:cNvSpPr/>
      </xdr:nvSpPr>
      <xdr:spPr>
        <a:xfrm>
          <a:off x="8953500" y="23812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628650</xdr:colOff>
      <xdr:row>13</xdr:row>
      <xdr:rowOff>257175</xdr:rowOff>
    </xdr:from>
    <xdr:to>
      <xdr:col>14</xdr:col>
      <xdr:colOff>190500</xdr:colOff>
      <xdr:row>15</xdr:row>
      <xdr:rowOff>9525</xdr:rowOff>
    </xdr:to>
    <xdr:sp macro="" textlink="">
      <xdr:nvSpPr>
        <xdr:cNvPr id="13" name="Rectangle à coins arrondis 12">
          <a:hlinkClick xmlns:r="http://schemas.openxmlformats.org/officeDocument/2006/relationships" r:id="rId11"/>
        </xdr:cNvPr>
        <xdr:cNvSpPr/>
      </xdr:nvSpPr>
      <xdr:spPr>
        <a:xfrm>
          <a:off x="8963025" y="27432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0</xdr:colOff>
      <xdr:row>15</xdr:row>
      <xdr:rowOff>95250</xdr:rowOff>
    </xdr:from>
    <xdr:to>
      <xdr:col>14</xdr:col>
      <xdr:colOff>200025</xdr:colOff>
      <xdr:row>17</xdr:row>
      <xdr:rowOff>0</xdr:rowOff>
    </xdr:to>
    <xdr:sp macro="" textlink="">
      <xdr:nvSpPr>
        <xdr:cNvPr id="14" name="Rectangle à coins arrondis 13">
          <a:hlinkClick xmlns:r="http://schemas.openxmlformats.org/officeDocument/2006/relationships" r:id="rId12"/>
        </xdr:cNvPr>
        <xdr:cNvSpPr/>
      </xdr:nvSpPr>
      <xdr:spPr>
        <a:xfrm>
          <a:off x="8972550" y="31146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17</xdr:row>
      <xdr:rowOff>104775</xdr:rowOff>
    </xdr:from>
    <xdr:to>
      <xdr:col>14</xdr:col>
      <xdr:colOff>200025</xdr:colOff>
      <xdr:row>19</xdr:row>
      <xdr:rowOff>9525</xdr:rowOff>
    </xdr:to>
    <xdr:sp macro="" textlink="">
      <xdr:nvSpPr>
        <xdr:cNvPr id="15" name="Rectangle à coins arrondis 14">
          <a:hlinkClick xmlns:r="http://schemas.openxmlformats.org/officeDocument/2006/relationships" r:id="rId13"/>
        </xdr:cNvPr>
        <xdr:cNvSpPr/>
      </xdr:nvSpPr>
      <xdr:spPr>
        <a:xfrm>
          <a:off x="8972550" y="35052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19</xdr:row>
      <xdr:rowOff>123825</xdr:rowOff>
    </xdr:from>
    <xdr:to>
      <xdr:col>14</xdr:col>
      <xdr:colOff>190500</xdr:colOff>
      <xdr:row>21</xdr:row>
      <xdr:rowOff>28575</xdr:rowOff>
    </xdr:to>
    <xdr:sp macro="" textlink="">
      <xdr:nvSpPr>
        <xdr:cNvPr id="16" name="Rectangle à coins arrondis 15">
          <a:hlinkClick xmlns:r="http://schemas.openxmlformats.org/officeDocument/2006/relationships" r:id="rId14"/>
        </xdr:cNvPr>
        <xdr:cNvSpPr/>
      </xdr:nvSpPr>
      <xdr:spPr>
        <a:xfrm>
          <a:off x="8972550" y="39052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1</xdr:row>
      <xdr:rowOff>0</xdr:rowOff>
    </xdr:from>
    <xdr:to>
      <xdr:col>15</xdr:col>
      <xdr:colOff>228600</xdr:colOff>
      <xdr:row>2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1591925" y="38100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13</xdr:col>
      <xdr:colOff>0</xdr:colOff>
      <xdr:row>3</xdr:row>
      <xdr:rowOff>0</xdr:rowOff>
    </xdr:from>
    <xdr:to>
      <xdr:col>15</xdr:col>
      <xdr:colOff>209550</xdr:colOff>
      <xdr:row>4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1591925" y="7620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5</xdr:row>
      <xdr:rowOff>0</xdr:rowOff>
    </xdr:from>
    <xdr:to>
      <xdr:col>15</xdr:col>
      <xdr:colOff>219075</xdr:colOff>
      <xdr:row>6</xdr:row>
      <xdr:rowOff>95250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1591925" y="11430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7</xdr:row>
      <xdr:rowOff>0</xdr:rowOff>
    </xdr:from>
    <xdr:to>
      <xdr:col>15</xdr:col>
      <xdr:colOff>247650</xdr:colOff>
      <xdr:row>8</xdr:row>
      <xdr:rowOff>95250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1591925" y="1524000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9</xdr:row>
      <xdr:rowOff>0</xdr:rowOff>
    </xdr:from>
    <xdr:to>
      <xdr:col>15</xdr:col>
      <xdr:colOff>238125</xdr:colOff>
      <xdr:row>10</xdr:row>
      <xdr:rowOff>95250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1591925" y="19050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11</xdr:row>
      <xdr:rowOff>0</xdr:rowOff>
    </xdr:from>
    <xdr:to>
      <xdr:col>15</xdr:col>
      <xdr:colOff>238125</xdr:colOff>
      <xdr:row>12</xdr:row>
      <xdr:rowOff>95250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1591925" y="22860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13</xdr:row>
      <xdr:rowOff>0</xdr:rowOff>
    </xdr:from>
    <xdr:to>
      <xdr:col>15</xdr:col>
      <xdr:colOff>219075</xdr:colOff>
      <xdr:row>14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11591925" y="26670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15</xdr:row>
      <xdr:rowOff>0</xdr:rowOff>
    </xdr:from>
    <xdr:to>
      <xdr:col>15</xdr:col>
      <xdr:colOff>219075</xdr:colOff>
      <xdr:row>16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1591925" y="30480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17</xdr:row>
      <xdr:rowOff>0</xdr:rowOff>
    </xdr:from>
    <xdr:to>
      <xdr:col>15</xdr:col>
      <xdr:colOff>219075</xdr:colOff>
      <xdr:row>18</xdr:row>
      <xdr:rowOff>95250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1591925" y="34290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19</xdr:row>
      <xdr:rowOff>0</xdr:rowOff>
    </xdr:from>
    <xdr:to>
      <xdr:col>15</xdr:col>
      <xdr:colOff>219075</xdr:colOff>
      <xdr:row>20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1591925" y="38100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21</xdr:row>
      <xdr:rowOff>0</xdr:rowOff>
    </xdr:from>
    <xdr:to>
      <xdr:col>15</xdr:col>
      <xdr:colOff>209550</xdr:colOff>
      <xdr:row>22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11591925" y="41910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266700</xdr:rowOff>
    </xdr:from>
    <xdr:to>
      <xdr:col>13</xdr:col>
      <xdr:colOff>228600</xdr:colOff>
      <xdr:row>1</xdr:row>
      <xdr:rowOff>123825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839450" y="26670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11</xdr:col>
      <xdr:colOff>0</xdr:colOff>
      <xdr:row>2</xdr:row>
      <xdr:rowOff>0</xdr:rowOff>
    </xdr:from>
    <xdr:to>
      <xdr:col>13</xdr:col>
      <xdr:colOff>209550</xdr:colOff>
      <xdr:row>3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0839450" y="6286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0</xdr:colOff>
      <xdr:row>4</xdr:row>
      <xdr:rowOff>0</xdr:rowOff>
    </xdr:from>
    <xdr:to>
      <xdr:col>13</xdr:col>
      <xdr:colOff>219075</xdr:colOff>
      <xdr:row>5</xdr:row>
      <xdr:rowOff>95250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0839450" y="10096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6</xdr:row>
      <xdr:rowOff>0</xdr:rowOff>
    </xdr:from>
    <xdr:to>
      <xdr:col>13</xdr:col>
      <xdr:colOff>247650</xdr:colOff>
      <xdr:row>7</xdr:row>
      <xdr:rowOff>95250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0839450" y="1390650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8</xdr:row>
      <xdr:rowOff>0</xdr:rowOff>
    </xdr:from>
    <xdr:to>
      <xdr:col>13</xdr:col>
      <xdr:colOff>238125</xdr:colOff>
      <xdr:row>9</xdr:row>
      <xdr:rowOff>95250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0839450" y="177165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0</xdr:colOff>
      <xdr:row>10</xdr:row>
      <xdr:rowOff>0</xdr:rowOff>
    </xdr:from>
    <xdr:to>
      <xdr:col>13</xdr:col>
      <xdr:colOff>238125</xdr:colOff>
      <xdr:row>11</xdr:row>
      <xdr:rowOff>95250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0839450" y="215265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12</xdr:row>
      <xdr:rowOff>0</xdr:rowOff>
    </xdr:from>
    <xdr:to>
      <xdr:col>13</xdr:col>
      <xdr:colOff>219075</xdr:colOff>
      <xdr:row>13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10839450" y="25336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0</xdr:colOff>
      <xdr:row>14</xdr:row>
      <xdr:rowOff>0</xdr:rowOff>
    </xdr:from>
    <xdr:to>
      <xdr:col>13</xdr:col>
      <xdr:colOff>219075</xdr:colOff>
      <xdr:row>15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0839450" y="29146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0</xdr:colOff>
      <xdr:row>16</xdr:row>
      <xdr:rowOff>0</xdr:rowOff>
    </xdr:from>
    <xdr:to>
      <xdr:col>13</xdr:col>
      <xdr:colOff>219075</xdr:colOff>
      <xdr:row>17</xdr:row>
      <xdr:rowOff>95250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0839450" y="32956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219075</xdr:colOff>
      <xdr:row>19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0839450" y="36766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20</xdr:row>
      <xdr:rowOff>0</xdr:rowOff>
    </xdr:from>
    <xdr:to>
      <xdr:col>13</xdr:col>
      <xdr:colOff>209550</xdr:colOff>
      <xdr:row>21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10839450" y="40576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419100</xdr:colOff>
      <xdr:row>1</xdr:row>
      <xdr:rowOff>19050</xdr:rowOff>
    </xdr:from>
    <xdr:to>
      <xdr:col>1</xdr:col>
      <xdr:colOff>304801</xdr:colOff>
      <xdr:row>4</xdr:row>
      <xdr:rowOff>114301</xdr:rowOff>
    </xdr:to>
    <xdr:pic macro="[0]!EnregFacOK">
      <xdr:nvPicPr>
        <xdr:cNvPr id="2056" name="Picture 8" descr="C:\Users\roxane\AppData\Local\Microsoft\Windows\INetCache\IE\YF4M3FVH\lgi01a201403140200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19100" y="209550"/>
          <a:ext cx="676276" cy="676276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314325</xdr:colOff>
      <xdr:row>5</xdr:row>
      <xdr:rowOff>167602</xdr:rowOff>
    </xdr:from>
    <xdr:to>
      <xdr:col>1</xdr:col>
      <xdr:colOff>442034</xdr:colOff>
      <xdr:row>9</xdr:row>
      <xdr:rowOff>171450</xdr:rowOff>
    </xdr:to>
    <xdr:pic macro="[0]!ImpFAC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14325" y="1129627"/>
          <a:ext cx="918284" cy="765848"/>
        </a:xfrm>
        <a:prstGeom prst="rect">
          <a:avLst/>
        </a:prstGeom>
      </xdr:spPr>
    </xdr:pic>
    <xdr:clientData/>
  </xdr:twoCellAnchor>
  <xdr:twoCellAnchor>
    <xdr:from>
      <xdr:col>12</xdr:col>
      <xdr:colOff>9525</xdr:colOff>
      <xdr:row>1</xdr:row>
      <xdr:rowOff>28575</xdr:rowOff>
    </xdr:from>
    <xdr:to>
      <xdr:col>14</xdr:col>
      <xdr:colOff>219075</xdr:colOff>
      <xdr:row>2</xdr:row>
      <xdr:rowOff>123825</xdr:rowOff>
    </xdr:to>
    <xdr:sp macro="" textlink="">
      <xdr:nvSpPr>
        <xdr:cNvPr id="5" name="Rectangle à coins arrondis 4">
          <a:hlinkClick xmlns:r="http://schemas.openxmlformats.org/officeDocument/2006/relationships" r:id="rId3"/>
        </xdr:cNvPr>
        <xdr:cNvSpPr/>
      </xdr:nvSpPr>
      <xdr:spPr>
        <a:xfrm>
          <a:off x="9105900" y="219075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12</xdr:col>
      <xdr:colOff>19050</xdr:colOff>
      <xdr:row>3</xdr:row>
      <xdr:rowOff>9525</xdr:rowOff>
    </xdr:from>
    <xdr:to>
      <xdr:col>14</xdr:col>
      <xdr:colOff>209550</xdr:colOff>
      <xdr:row>4</xdr:row>
      <xdr:rowOff>95250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9115425" y="581025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9525</xdr:colOff>
      <xdr:row>5</xdr:row>
      <xdr:rowOff>0</xdr:rowOff>
    </xdr:from>
    <xdr:to>
      <xdr:col>14</xdr:col>
      <xdr:colOff>209550</xdr:colOff>
      <xdr:row>6</xdr:row>
      <xdr:rowOff>95250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9105900" y="9620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7</xdr:row>
      <xdr:rowOff>0</xdr:rowOff>
    </xdr:from>
    <xdr:to>
      <xdr:col>14</xdr:col>
      <xdr:colOff>228600</xdr:colOff>
      <xdr:row>8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9096375" y="1343025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9</xdr:row>
      <xdr:rowOff>19050</xdr:rowOff>
    </xdr:from>
    <xdr:to>
      <xdr:col>14</xdr:col>
      <xdr:colOff>228600</xdr:colOff>
      <xdr:row>10</xdr:row>
      <xdr:rowOff>114300</xdr:rowOff>
    </xdr:to>
    <xdr:sp macro="" textlink="">
      <xdr:nvSpPr>
        <xdr:cNvPr id="9" name="Rectangle à coins arrondis 8">
          <a:hlinkClick xmlns:r="http://schemas.openxmlformats.org/officeDocument/2006/relationships" r:id="rId7"/>
        </xdr:cNvPr>
        <xdr:cNvSpPr/>
      </xdr:nvSpPr>
      <xdr:spPr>
        <a:xfrm>
          <a:off x="9105900" y="17430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0</xdr:colOff>
      <xdr:row>11</xdr:row>
      <xdr:rowOff>19050</xdr:rowOff>
    </xdr:from>
    <xdr:to>
      <xdr:col>14</xdr:col>
      <xdr:colOff>219075</xdr:colOff>
      <xdr:row>12</xdr:row>
      <xdr:rowOff>114300</xdr:rowOff>
    </xdr:to>
    <xdr:sp macro="" textlink="">
      <xdr:nvSpPr>
        <xdr:cNvPr id="10" name="Rectangle à coins arrondis 9">
          <a:hlinkClick xmlns:r="http://schemas.openxmlformats.org/officeDocument/2006/relationships" r:id="rId8"/>
        </xdr:cNvPr>
        <xdr:cNvSpPr/>
      </xdr:nvSpPr>
      <xdr:spPr>
        <a:xfrm>
          <a:off x="9096375" y="21240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13</xdr:row>
      <xdr:rowOff>9525</xdr:rowOff>
    </xdr:from>
    <xdr:to>
      <xdr:col>14</xdr:col>
      <xdr:colOff>209550</xdr:colOff>
      <xdr:row>14</xdr:row>
      <xdr:rowOff>104775</xdr:rowOff>
    </xdr:to>
    <xdr:sp macro="" textlink="">
      <xdr:nvSpPr>
        <xdr:cNvPr id="11" name="Rectangle à coins arrondis 10">
          <a:hlinkClick xmlns:r="http://schemas.openxmlformats.org/officeDocument/2006/relationships" r:id="rId9"/>
        </xdr:cNvPr>
        <xdr:cNvSpPr/>
      </xdr:nvSpPr>
      <xdr:spPr>
        <a:xfrm>
          <a:off x="9105900" y="24955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19050</xdr:colOff>
      <xdr:row>15</xdr:row>
      <xdr:rowOff>19050</xdr:rowOff>
    </xdr:from>
    <xdr:to>
      <xdr:col>14</xdr:col>
      <xdr:colOff>219075</xdr:colOff>
      <xdr:row>16</xdr:row>
      <xdr:rowOff>114300</xdr:rowOff>
    </xdr:to>
    <xdr:sp macro="" textlink="">
      <xdr:nvSpPr>
        <xdr:cNvPr id="12" name="Rectangle à coins arrondis 11">
          <a:hlinkClick xmlns:r="http://schemas.openxmlformats.org/officeDocument/2006/relationships" r:id="rId10"/>
        </xdr:cNvPr>
        <xdr:cNvSpPr/>
      </xdr:nvSpPr>
      <xdr:spPr>
        <a:xfrm>
          <a:off x="9115425" y="28860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19050</xdr:colOff>
      <xdr:row>17</xdr:row>
      <xdr:rowOff>19050</xdr:rowOff>
    </xdr:from>
    <xdr:to>
      <xdr:col>14</xdr:col>
      <xdr:colOff>219075</xdr:colOff>
      <xdr:row>18</xdr:row>
      <xdr:rowOff>114300</xdr:rowOff>
    </xdr:to>
    <xdr:sp macro="" textlink="">
      <xdr:nvSpPr>
        <xdr:cNvPr id="13" name="Rectangle à coins arrondis 12">
          <a:hlinkClick xmlns:r="http://schemas.openxmlformats.org/officeDocument/2006/relationships" r:id="rId11"/>
        </xdr:cNvPr>
        <xdr:cNvSpPr/>
      </xdr:nvSpPr>
      <xdr:spPr>
        <a:xfrm>
          <a:off x="9115425" y="32670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19</xdr:row>
      <xdr:rowOff>19050</xdr:rowOff>
    </xdr:from>
    <xdr:to>
      <xdr:col>14</xdr:col>
      <xdr:colOff>219075</xdr:colOff>
      <xdr:row>20</xdr:row>
      <xdr:rowOff>114300</xdr:rowOff>
    </xdr:to>
    <xdr:sp macro="" textlink="">
      <xdr:nvSpPr>
        <xdr:cNvPr id="14" name="Rectangle à coins arrondis 13">
          <a:hlinkClick xmlns:r="http://schemas.openxmlformats.org/officeDocument/2006/relationships" r:id="rId12"/>
        </xdr:cNvPr>
        <xdr:cNvSpPr/>
      </xdr:nvSpPr>
      <xdr:spPr>
        <a:xfrm>
          <a:off x="9115425" y="36480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21</xdr:row>
      <xdr:rowOff>19050</xdr:rowOff>
    </xdr:from>
    <xdr:to>
      <xdr:col>14</xdr:col>
      <xdr:colOff>209550</xdr:colOff>
      <xdr:row>22</xdr:row>
      <xdr:rowOff>114300</xdr:rowOff>
    </xdr:to>
    <xdr:sp macro="" textlink="">
      <xdr:nvSpPr>
        <xdr:cNvPr id="15" name="Rectangle à coins arrondis 14">
          <a:hlinkClick xmlns:r="http://schemas.openxmlformats.org/officeDocument/2006/relationships" r:id="rId13"/>
        </xdr:cNvPr>
        <xdr:cNvSpPr/>
      </xdr:nvSpPr>
      <xdr:spPr>
        <a:xfrm>
          <a:off x="9115425" y="4029075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752475</xdr:colOff>
      <xdr:row>0</xdr:row>
      <xdr:rowOff>171450</xdr:rowOff>
    </xdr:from>
    <xdr:to>
      <xdr:col>15</xdr:col>
      <xdr:colOff>219075</xdr:colOff>
      <xdr:row>2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1830050" y="17145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13</xdr:col>
      <xdr:colOff>0</xdr:colOff>
      <xdr:row>2</xdr:row>
      <xdr:rowOff>161925</xdr:rowOff>
    </xdr:from>
    <xdr:to>
      <xdr:col>15</xdr:col>
      <xdr:colOff>247650</xdr:colOff>
      <xdr:row>4</xdr:row>
      <xdr:rowOff>66675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1620500" y="542925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9525</xdr:colOff>
      <xdr:row>4</xdr:row>
      <xdr:rowOff>180975</xdr:rowOff>
    </xdr:from>
    <xdr:to>
      <xdr:col>15</xdr:col>
      <xdr:colOff>228600</xdr:colOff>
      <xdr:row>6</xdr:row>
      <xdr:rowOff>85725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1849100" y="9429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19050</xdr:colOff>
      <xdr:row>7</xdr:row>
      <xdr:rowOff>9525</xdr:rowOff>
    </xdr:from>
    <xdr:to>
      <xdr:col>15</xdr:col>
      <xdr:colOff>266700</xdr:colOff>
      <xdr:row>8</xdr:row>
      <xdr:rowOff>104775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1858625" y="1343025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8</xdr:row>
      <xdr:rowOff>180975</xdr:rowOff>
    </xdr:from>
    <xdr:to>
      <xdr:col>15</xdr:col>
      <xdr:colOff>238125</xdr:colOff>
      <xdr:row>10</xdr:row>
      <xdr:rowOff>85725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1839575" y="17049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10</xdr:row>
      <xdr:rowOff>180975</xdr:rowOff>
    </xdr:from>
    <xdr:to>
      <xdr:col>15</xdr:col>
      <xdr:colOff>238125</xdr:colOff>
      <xdr:row>12</xdr:row>
      <xdr:rowOff>85725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1839575" y="20859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13</xdr:row>
      <xdr:rowOff>0</xdr:rowOff>
    </xdr:from>
    <xdr:to>
      <xdr:col>15</xdr:col>
      <xdr:colOff>209550</xdr:colOff>
      <xdr:row>14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11620500" y="24765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9525</xdr:colOff>
      <xdr:row>15</xdr:row>
      <xdr:rowOff>0</xdr:rowOff>
    </xdr:from>
    <xdr:to>
      <xdr:col>15</xdr:col>
      <xdr:colOff>200025</xdr:colOff>
      <xdr:row>16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1630025" y="2857500"/>
          <a:ext cx="171450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533400</xdr:colOff>
      <xdr:row>16</xdr:row>
      <xdr:rowOff>180975</xdr:rowOff>
    </xdr:from>
    <xdr:to>
      <xdr:col>15</xdr:col>
      <xdr:colOff>200025</xdr:colOff>
      <xdr:row>18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1610975" y="3228975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19</xdr:row>
      <xdr:rowOff>0</xdr:rowOff>
    </xdr:from>
    <xdr:to>
      <xdr:col>15</xdr:col>
      <xdr:colOff>171450</xdr:colOff>
      <xdr:row>20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1620500" y="3619500"/>
          <a:ext cx="16954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9525</xdr:colOff>
      <xdr:row>21</xdr:row>
      <xdr:rowOff>19050</xdr:rowOff>
    </xdr:from>
    <xdr:to>
      <xdr:col>15</xdr:col>
      <xdr:colOff>200025</xdr:colOff>
      <xdr:row>22</xdr:row>
      <xdr:rowOff>114300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11630025" y="4019550"/>
          <a:ext cx="171450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0</xdr:row>
      <xdr:rowOff>381000</xdr:rowOff>
    </xdr:from>
    <xdr:to>
      <xdr:col>13</xdr:col>
      <xdr:colOff>257175</xdr:colOff>
      <xdr:row>2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925175" y="38100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11</xdr:col>
      <xdr:colOff>19050</xdr:colOff>
      <xdr:row>3</xdr:row>
      <xdr:rowOff>0</xdr:rowOff>
    </xdr:from>
    <xdr:to>
      <xdr:col>13</xdr:col>
      <xdr:colOff>228600</xdr:colOff>
      <xdr:row>4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0915650" y="7810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19050</xdr:colOff>
      <xdr:row>5</xdr:row>
      <xdr:rowOff>9525</xdr:rowOff>
    </xdr:from>
    <xdr:to>
      <xdr:col>13</xdr:col>
      <xdr:colOff>238125</xdr:colOff>
      <xdr:row>6</xdr:row>
      <xdr:rowOff>104775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0915650" y="11715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19050</xdr:colOff>
      <xdr:row>6</xdr:row>
      <xdr:rowOff>180975</xdr:rowOff>
    </xdr:from>
    <xdr:to>
      <xdr:col>13</xdr:col>
      <xdr:colOff>266700</xdr:colOff>
      <xdr:row>8</xdr:row>
      <xdr:rowOff>85725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0915650" y="1533525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9525</xdr:colOff>
      <xdr:row>8</xdr:row>
      <xdr:rowOff>171450</xdr:rowOff>
    </xdr:from>
    <xdr:to>
      <xdr:col>13</xdr:col>
      <xdr:colOff>247650</xdr:colOff>
      <xdr:row>10</xdr:row>
      <xdr:rowOff>76200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0906125" y="19050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19050</xdr:colOff>
      <xdr:row>11</xdr:row>
      <xdr:rowOff>0</xdr:rowOff>
    </xdr:from>
    <xdr:to>
      <xdr:col>13</xdr:col>
      <xdr:colOff>257175</xdr:colOff>
      <xdr:row>12</xdr:row>
      <xdr:rowOff>95250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0915650" y="230505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13</xdr:row>
      <xdr:rowOff>0</xdr:rowOff>
    </xdr:from>
    <xdr:to>
      <xdr:col>13</xdr:col>
      <xdr:colOff>219075</xdr:colOff>
      <xdr:row>14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10896600" y="26860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0</xdr:colOff>
      <xdr:row>15</xdr:row>
      <xdr:rowOff>0</xdr:rowOff>
    </xdr:from>
    <xdr:to>
      <xdr:col>13</xdr:col>
      <xdr:colOff>219075</xdr:colOff>
      <xdr:row>16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0896600" y="30670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0</xdr:colOff>
      <xdr:row>17</xdr:row>
      <xdr:rowOff>0</xdr:rowOff>
    </xdr:from>
    <xdr:to>
      <xdr:col>13</xdr:col>
      <xdr:colOff>219075</xdr:colOff>
      <xdr:row>18</xdr:row>
      <xdr:rowOff>95250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0896600" y="34480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19</xdr:row>
      <xdr:rowOff>0</xdr:rowOff>
    </xdr:from>
    <xdr:to>
      <xdr:col>13</xdr:col>
      <xdr:colOff>219075</xdr:colOff>
      <xdr:row>20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0896600" y="38290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21</xdr:row>
      <xdr:rowOff>0</xdr:rowOff>
    </xdr:from>
    <xdr:to>
      <xdr:col>13</xdr:col>
      <xdr:colOff>209550</xdr:colOff>
      <xdr:row>22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10896600" y="42100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O7" totalsRowShown="0" headerRowDxfId="93" dataDxfId="91" headerRowBorderDxfId="92" tableBorderDxfId="90" totalsRowBorderDxfId="89">
  <autoFilter ref="A1:O7"/>
  <tableColumns count="15">
    <tableColumn id="1" name="N° Client" dataDxfId="88"/>
    <tableColumn id="2" name="Type" dataDxfId="87"/>
    <tableColumn id="3" name="Nom Entreprise" dataDxfId="86"/>
    <tableColumn id="4" name="Sexe" dataDxfId="85"/>
    <tableColumn id="5" name="Situation Familiale" dataDxfId="84"/>
    <tableColumn id="6" name="Nom" dataDxfId="83"/>
    <tableColumn id="7" name="Prenom" dataDxfId="82"/>
    <tableColumn id="8" name=" Tel" dataDxfId="81"/>
    <tableColumn id="9" name="Mail" dataDxfId="80"/>
    <tableColumn id="10" name="Adresse" dataDxfId="79"/>
    <tableColumn id="11" name="Ville" dataDxfId="78"/>
    <tableColumn id="12" name="Code Postal" dataDxfId="77"/>
    <tableColumn id="13" name="Date de prise de contact" dataDxfId="76"/>
    <tableColumn id="14" name="Connu via" dataDxfId="75"/>
    <tableColumn id="15" name="Lancement de projet" dataDxfId="74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L3" totalsRowShown="0" headerRowDxfId="73" dataDxfId="71" headerRowBorderDxfId="72" tableBorderDxfId="70" totalsRowBorderDxfId="69">
  <autoFilter ref="A1:L3">
    <filterColumn colId="11"/>
  </autoFilter>
  <tableColumns count="12">
    <tableColumn id="1" name="Nom Affaire" dataDxfId="68"/>
    <tableColumn id="2" name="N° Client" dataDxfId="67"/>
    <tableColumn id="3" name="Date 1er RDV" dataDxfId="66"/>
    <tableColumn id="4" name="N° Devis" dataDxfId="65"/>
    <tableColumn id="5" name="Date Devis" dataDxfId="64"/>
    <tableColumn id="6" name="Date Acceptation Devis" dataDxfId="63"/>
    <tableColumn id="7" name="N°facture" dataDxfId="62"/>
    <tableColumn id="8" name="Date Facture" dataDxfId="61"/>
    <tableColumn id="10" name="Date encaissement partiel facture" dataDxfId="60"/>
    <tableColumn id="11" name="Facture encaissée" dataDxfId="59"/>
    <tableColumn id="13" name="N°lige" dataDxfId="58"/>
    <tableColumn id="9" name="N°ligne" dataDxfId="57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L4" totalsRowShown="0" headerRowDxfId="56" headerRowBorderDxfId="55" tableBorderDxfId="54" totalsRowBorderDxfId="53">
  <autoFilter ref="A1:L4"/>
  <tableColumns count="12">
    <tableColumn id="1" name="N° Devis" dataDxfId="52"/>
    <tableColumn id="2" name="N° Client" dataDxfId="51"/>
    <tableColumn id="10" name="Nom Affaire" dataDxfId="50"/>
    <tableColumn id="11" name="Société" dataDxfId="49"/>
    <tableColumn id="3" name="Nom" dataDxfId="48"/>
    <tableColumn id="4" name="Prénom" dataDxfId="47"/>
    <tableColumn id="5" name="Adresse" dataDxfId="46"/>
    <tableColumn id="12" name="Code Postal" dataDxfId="45"/>
    <tableColumn id="6" name="Ville" dataDxfId="44"/>
    <tableColumn id="7" name="Tel" dataDxfId="43"/>
    <tableColumn id="8" name="Mail" dataDxfId="42"/>
    <tableColumn id="9" name="Date Devis" dataDxfId="41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J6" totalsRowShown="0" headerRowDxfId="40" dataDxfId="39">
  <autoFilter ref="A1:J6">
    <filterColumn colId="9"/>
  </autoFilter>
  <tableColumns count="10">
    <tableColumn id="1" name="N°_Devis" dataDxfId="38"/>
    <tableColumn id="2" name="N°ligne" dataDxfId="37"/>
    <tableColumn id="3" name="dasDev" dataDxfId="36"/>
    <tableColumn id="4" name="Prestation" dataDxfId="35"/>
    <tableColumn id="5" name="Type de facturation" dataDxfId="34"/>
    <tableColumn id="6" name="Quantité" dataDxfId="33"/>
    <tableColumn id="7" name="Prix" dataDxfId="32"/>
    <tableColumn id="8" name="?" dataDxfId="31">
      <calculatedColumnFormula>ROW('BDD devis Détail'!$B2)</calculatedColumnFormula>
    </tableColumn>
    <tableColumn id="9" name="Corresp ligne" dataDxfId="30">
      <calculatedColumnFormula>MATCH(H2,ColLigMaJ,0)</calculatedColumnFormula>
    </tableColumn>
    <tableColumn id="10" name="M" dataDxfId="29">
      <calculatedColumnFormula>IF(Tableau2[[#This Row],[Corresp ligne]]&lt;&gt;"","M"," ")</calculatedColumnFormula>
    </tableColumn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1:L2" totalsRowShown="0" headerRowDxfId="28" headerRowBorderDxfId="27" tableBorderDxfId="26" totalsRowBorderDxfId="25">
  <autoFilter ref="A1:L2"/>
  <tableColumns count="12">
    <tableColumn id="1" name="N° Devis" dataDxfId="24"/>
    <tableColumn id="13" name="N°client" dataDxfId="23"/>
    <tableColumn id="3" name="Société" dataDxfId="22"/>
    <tableColumn id="4" name="Nom" dataDxfId="21"/>
    <tableColumn id="7" name="Prenom" dataDxfId="20"/>
    <tableColumn id="9" name="Adresse" dataDxfId="19"/>
    <tableColumn id="10" name="Code Postal" dataDxfId="18"/>
    <tableColumn id="8" name="Ville" dataDxfId="17"/>
    <tableColumn id="11" name="Tel" dataDxfId="16"/>
    <tableColumn id="12" name="Mail" dataDxfId="15"/>
    <tableColumn id="5" name="N° Facture" dataDxfId="14"/>
    <tableColumn id="6" name="Date Facturation" dataDxfId="13"/>
  </tableColumns>
  <tableStyleInfo name="TableStyleMedium8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J9" totalsRowShown="0" headerRowDxfId="12" dataDxfId="11" tableBorderDxfId="10">
  <autoFilter ref="A1:J9">
    <filterColumn colId="9"/>
  </autoFilter>
  <tableColumns count="10">
    <tableColumn id="1" name="N°_Devis" dataDxfId="9"/>
    <tableColumn id="2" name="N°ligne" dataDxfId="8"/>
    <tableColumn id="3" name="dasDev" dataDxfId="7"/>
    <tableColumn id="4" name="Prestation" dataDxfId="6"/>
    <tableColumn id="5" name="Type de facturation" dataDxfId="5"/>
    <tableColumn id="6" name="Quantité" dataDxfId="4"/>
    <tableColumn id="7" name="Prix" dataDxfId="3"/>
    <tableColumn id="8" name="?" dataDxfId="2">
      <calculatedColumnFormula>ROW('BDD factDétail'!$B2)</calculatedColumnFormula>
    </tableColumn>
    <tableColumn id="9" name="Corresp ligne" dataDxfId="1">
      <calculatedColumnFormula>MATCH(H2,ColLigMaJ,0)</calculatedColumnFormula>
    </tableColumn>
    <tableColumn id="10" name="M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9"/>
  <sheetViews>
    <sheetView workbookViewId="0">
      <selection activeCell="A23" sqref="A23"/>
    </sheetView>
  </sheetViews>
  <sheetFormatPr baseColWidth="10" defaultRowHeight="15"/>
  <sheetData>
    <row r="1" spans="1:3" ht="26.25">
      <c r="C1" s="3" t="s">
        <v>53</v>
      </c>
    </row>
    <row r="2" spans="1:3" ht="15.75">
      <c r="A2" s="101"/>
      <c r="B2" s="101"/>
      <c r="C2" s="101"/>
    </row>
    <row r="3" spans="1:3" ht="15.75">
      <c r="A3" s="102" t="s">
        <v>119</v>
      </c>
      <c r="B3" s="101"/>
      <c r="C3" s="101"/>
    </row>
    <row r="4" spans="1:3" ht="15.75">
      <c r="A4" s="101"/>
      <c r="B4" s="101"/>
      <c r="C4" s="101"/>
    </row>
    <row r="5" spans="1:3" ht="15.75">
      <c r="A5" s="102" t="s">
        <v>54</v>
      </c>
      <c r="B5" s="101"/>
      <c r="C5" s="101"/>
    </row>
    <row r="6" spans="1:3" ht="15.75">
      <c r="A6" s="101"/>
      <c r="B6" s="101"/>
      <c r="C6" s="101"/>
    </row>
    <row r="7" spans="1:3" ht="15.75">
      <c r="A7" s="102" t="s">
        <v>132</v>
      </c>
      <c r="B7" s="101"/>
      <c r="C7" s="101"/>
    </row>
    <row r="8" spans="1:3" ht="15.75">
      <c r="A8" s="101"/>
      <c r="B8" s="101"/>
      <c r="C8" s="101"/>
    </row>
    <row r="9" spans="1:3" ht="15.75">
      <c r="A9" s="102" t="s">
        <v>120</v>
      </c>
      <c r="B9" s="101"/>
      <c r="C9" s="101"/>
    </row>
    <row r="10" spans="1:3" ht="15.75">
      <c r="A10" s="101"/>
      <c r="B10" s="101"/>
      <c r="C10" s="101"/>
    </row>
    <row r="11" spans="1:3" ht="15.75">
      <c r="A11" s="102" t="s">
        <v>121</v>
      </c>
      <c r="B11" s="101"/>
      <c r="C11" s="101"/>
    </row>
    <row r="12" spans="1:3" ht="15.75">
      <c r="A12" s="101"/>
      <c r="B12" s="101"/>
      <c r="C12" s="101"/>
    </row>
    <row r="13" spans="1:3" ht="15.75">
      <c r="A13" s="102" t="s">
        <v>122</v>
      </c>
      <c r="B13" s="101"/>
      <c r="C13" s="101"/>
    </row>
    <row r="14" spans="1:3" ht="15.75">
      <c r="A14" s="101"/>
      <c r="B14" s="101"/>
      <c r="C14" s="101"/>
    </row>
    <row r="15" spans="1:3" ht="15.75">
      <c r="A15" s="102" t="s">
        <v>123</v>
      </c>
      <c r="B15" s="101"/>
      <c r="C15" s="101"/>
    </row>
    <row r="16" spans="1:3" ht="15.75">
      <c r="A16" s="101"/>
      <c r="B16" s="101"/>
      <c r="C16" s="101"/>
    </row>
    <row r="17" spans="1:3" ht="15.75">
      <c r="A17" s="102" t="s">
        <v>124</v>
      </c>
      <c r="B17" s="101"/>
      <c r="C17" s="101"/>
    </row>
    <row r="18" spans="1:3" ht="15.75">
      <c r="A18" s="101"/>
      <c r="B18" s="101"/>
      <c r="C18" s="101"/>
    </row>
    <row r="19" spans="1:3" ht="15.75">
      <c r="A19" s="102" t="s">
        <v>126</v>
      </c>
      <c r="B19" s="101"/>
      <c r="C19" s="101"/>
    </row>
    <row r="20" spans="1:3" ht="15.75">
      <c r="A20" s="101"/>
      <c r="B20" s="101"/>
      <c r="C20" s="101"/>
    </row>
    <row r="21" spans="1:3" ht="15.75">
      <c r="A21" s="102" t="s">
        <v>125</v>
      </c>
      <c r="B21" s="101"/>
      <c r="C21" s="101"/>
    </row>
    <row r="22" spans="1:3" ht="15.75">
      <c r="A22" s="101"/>
      <c r="B22" s="101"/>
      <c r="C22" s="101"/>
    </row>
    <row r="23" spans="1:3" ht="15.75">
      <c r="A23" s="102" t="s">
        <v>127</v>
      </c>
      <c r="B23" s="101"/>
      <c r="C23" s="101"/>
    </row>
    <row r="24" spans="1:3" ht="15.75">
      <c r="A24" s="101"/>
      <c r="B24" s="101"/>
      <c r="C24" s="101"/>
    </row>
    <row r="25" spans="1:3" ht="15.75">
      <c r="A25" s="102" t="s">
        <v>128</v>
      </c>
      <c r="B25" s="101"/>
      <c r="C25" s="101"/>
    </row>
    <row r="26" spans="1:3" ht="15.75">
      <c r="A26" s="101"/>
      <c r="B26" s="101"/>
      <c r="C26" s="101"/>
    </row>
    <row r="27" spans="1:3" ht="15.75">
      <c r="A27" s="102" t="s">
        <v>129</v>
      </c>
      <c r="B27" s="101"/>
      <c r="C27" s="101"/>
    </row>
    <row r="28" spans="1:3" ht="15.75">
      <c r="A28" s="101"/>
      <c r="B28" s="101"/>
      <c r="C28" s="101"/>
    </row>
    <row r="29" spans="1:3" ht="15.75">
      <c r="A29" s="102" t="s">
        <v>130</v>
      </c>
      <c r="B29" s="101"/>
      <c r="C29" s="101"/>
    </row>
  </sheetData>
  <hyperlinks>
    <hyperlink ref="A3" location="'client-prosp'!A1" display="1. Client Prosp"/>
    <hyperlink ref="A5" location="'Liste DAS'!A1" display="2. Liste DAS"/>
    <hyperlink ref="A7" location="'BDD Prest'!A1" display="3. BDD Prestation "/>
    <hyperlink ref="A9" location="'Création Aff'!A1" display="4. Création Affaire "/>
    <hyperlink ref="A11" location="'Suivi affaire'!A1" display="5. Suivi affaire"/>
    <hyperlink ref="A13" location="'BDD créa aff'!A1" display="6. Base de donnée création affaire "/>
    <hyperlink ref="A15" location="'Création Devis'!A1" display="7. Création devis "/>
    <hyperlink ref="A17" location="'Modif Devis'!A1" display="8. Modification Devis "/>
    <hyperlink ref="A19" location="'BDD en-tête'!A1" display="9. Base de données en-tête "/>
    <hyperlink ref="A21" location="'BDD devis Détail'!A1" display="10. Base de données devis détail"/>
    <hyperlink ref="A23" location="'Création Facture'!A1" display="11. Création facture "/>
    <hyperlink ref="A25" location="'BDD fact en-tête'!A1" display="12. Base de données facture en-tête "/>
    <hyperlink ref="A27" location="'BDD factDétail'!A1" display="13. Base de données Facture détail "/>
    <hyperlink ref="A29" location="'Annexe liste '!A1" display="14. Annexes"/>
  </hyperlink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7"/>
  <sheetViews>
    <sheetView showGridLines="0" tabSelected="1" workbookViewId="0">
      <selection activeCell="C22" sqref="C22"/>
    </sheetView>
  </sheetViews>
  <sheetFormatPr baseColWidth="10" defaultRowHeight="15"/>
  <cols>
    <col min="1" max="1" width="8.28515625" customWidth="1"/>
    <col min="2" max="2" width="14.140625" customWidth="1"/>
    <col min="3" max="3" width="12.5703125" customWidth="1"/>
    <col min="5" max="5" width="14.85546875" customWidth="1"/>
    <col min="8" max="8" width="11.28515625" bestFit="1" customWidth="1"/>
    <col min="9" max="9" width="13.7109375" customWidth="1"/>
    <col min="12" max="12" width="13.5703125" customWidth="1"/>
    <col min="13" max="13" width="17" style="23" customWidth="1"/>
    <col min="14" max="14" width="11.7109375" customWidth="1"/>
    <col min="15" max="15" width="11.42578125" customWidth="1"/>
    <col min="16" max="16" width="8" customWidth="1"/>
    <col min="17" max="17" width="12.140625" customWidth="1"/>
  </cols>
  <sheetData>
    <row r="1" spans="1:16" s="73" customFormat="1" ht="30">
      <c r="A1" s="21" t="s">
        <v>33</v>
      </c>
      <c r="B1" s="21" t="s">
        <v>0</v>
      </c>
      <c r="C1" s="21" t="s">
        <v>1</v>
      </c>
      <c r="D1" s="21" t="s">
        <v>2</v>
      </c>
      <c r="E1" s="21" t="s">
        <v>106</v>
      </c>
      <c r="F1" s="21" t="s">
        <v>3</v>
      </c>
      <c r="G1" s="21" t="s">
        <v>4</v>
      </c>
      <c r="H1" s="21" t="s">
        <v>65</v>
      </c>
      <c r="I1" s="21" t="s">
        <v>5</v>
      </c>
      <c r="J1" s="21" t="s">
        <v>6</v>
      </c>
      <c r="K1" s="21" t="s">
        <v>7</v>
      </c>
      <c r="L1" s="21" t="s">
        <v>8</v>
      </c>
      <c r="M1" s="88" t="s">
        <v>9</v>
      </c>
      <c r="N1" s="21" t="s">
        <v>107</v>
      </c>
      <c r="O1" s="21" t="s">
        <v>79</v>
      </c>
      <c r="P1" s="1"/>
    </row>
    <row r="2" spans="1:16" ht="0.75" customHeight="1">
      <c r="A2" s="20" t="s">
        <v>140</v>
      </c>
      <c r="B2" s="20"/>
      <c r="C2" s="20" t="s">
        <v>133</v>
      </c>
      <c r="D2" s="20"/>
      <c r="E2" s="20"/>
      <c r="F2" s="20" t="s">
        <v>131</v>
      </c>
      <c r="G2" s="20" t="s">
        <v>134</v>
      </c>
      <c r="H2" s="20" t="s">
        <v>135</v>
      </c>
      <c r="I2" s="20" t="s">
        <v>136</v>
      </c>
      <c r="J2" s="20" t="s">
        <v>137</v>
      </c>
      <c r="K2" s="20" t="s">
        <v>112</v>
      </c>
      <c r="L2" s="20" t="s">
        <v>138</v>
      </c>
      <c r="M2" s="89" t="s">
        <v>139</v>
      </c>
      <c r="N2" s="20" t="s">
        <v>113</v>
      </c>
      <c r="O2" s="20"/>
      <c r="P2" s="1"/>
    </row>
    <row r="3" spans="1:16">
      <c r="A3" s="20"/>
      <c r="B3" s="20"/>
      <c r="C3" s="20"/>
      <c r="D3" s="20"/>
      <c r="E3" s="20"/>
      <c r="F3" s="20"/>
      <c r="G3" s="20"/>
      <c r="H3" s="20"/>
      <c r="I3" s="58"/>
      <c r="J3" s="20"/>
      <c r="K3" s="20"/>
      <c r="L3" s="20"/>
      <c r="M3" s="89"/>
      <c r="N3" s="20"/>
      <c r="O3" s="20"/>
      <c r="P3" s="1"/>
    </row>
    <row r="4" spans="1:16">
      <c r="A4" s="20"/>
      <c r="B4" s="20"/>
      <c r="C4" s="20"/>
      <c r="D4" s="20"/>
      <c r="E4" s="20"/>
      <c r="F4" s="20"/>
      <c r="G4" s="20"/>
      <c r="H4" s="20"/>
      <c r="I4" s="58"/>
      <c r="J4" s="20"/>
      <c r="K4" s="20"/>
      <c r="L4" s="20"/>
      <c r="M4" s="89"/>
      <c r="N4" s="20"/>
      <c r="O4" s="20"/>
    </row>
    <row r="5" spans="1:16" ht="23.25" customHeight="1">
      <c r="A5" s="20"/>
      <c r="B5" s="20"/>
      <c r="C5" s="20"/>
      <c r="D5" s="20"/>
      <c r="E5" s="20"/>
      <c r="F5" s="20"/>
      <c r="G5" s="20"/>
      <c r="H5" s="20"/>
      <c r="I5" s="58"/>
      <c r="J5" s="20"/>
      <c r="K5" s="20"/>
      <c r="L5" s="20"/>
      <c r="M5" s="89"/>
      <c r="N5" s="20"/>
      <c r="O5" s="20"/>
    </row>
    <row r="6" spans="1:16" ht="20.25" customHeight="1">
      <c r="A6" s="20"/>
      <c r="B6" s="20"/>
      <c r="C6" s="20"/>
      <c r="D6" s="20"/>
      <c r="E6" s="20"/>
      <c r="F6" s="20"/>
      <c r="G6" s="20"/>
      <c r="H6" s="20"/>
      <c r="I6" s="58"/>
      <c r="J6" s="20"/>
      <c r="K6" s="20"/>
      <c r="L6" s="20"/>
      <c r="M6" s="89"/>
      <c r="N6" s="20"/>
      <c r="O6" s="20"/>
    </row>
    <row r="7" spans="1:16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89"/>
      <c r="N7" s="20"/>
      <c r="O7" s="20"/>
    </row>
  </sheetData>
  <dataValidations count="3">
    <dataValidation type="list" allowBlank="1" showInputMessage="1" showErrorMessage="1" sqref="B2:B7">
      <formula1>Type_client</formula1>
    </dataValidation>
    <dataValidation type="list" allowBlank="1" showInputMessage="1" showErrorMessage="1" sqref="D2:D7">
      <formula1>Sexe</formula1>
    </dataValidation>
    <dataValidation type="list" allowBlank="1" showInputMessage="1" showErrorMessage="1" sqref="O2:O7">
      <formula1>Lancement_de_projet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6"/>
  <sheetViews>
    <sheetView showGridLines="0" workbookViewId="0">
      <selection activeCell="D12" sqref="D12"/>
    </sheetView>
  </sheetViews>
  <sheetFormatPr baseColWidth="10" defaultRowHeight="15"/>
  <cols>
    <col min="3" max="3" width="17.5703125" customWidth="1"/>
    <col min="4" max="4" width="16" customWidth="1"/>
  </cols>
  <sheetData>
    <row r="1" spans="1:10">
      <c r="A1" s="120" t="s">
        <v>10</v>
      </c>
      <c r="C1" s="2" t="s">
        <v>66</v>
      </c>
      <c r="D1" s="2" t="s">
        <v>67</v>
      </c>
      <c r="E1" s="2" t="s">
        <v>68</v>
      </c>
      <c r="F1" s="2" t="s">
        <v>69</v>
      </c>
    </row>
    <row r="2" spans="1:10" ht="45">
      <c r="A2" s="121" t="s">
        <v>11</v>
      </c>
      <c r="C2" s="121" t="s">
        <v>88</v>
      </c>
      <c r="D2" s="121" t="s">
        <v>90</v>
      </c>
      <c r="E2" s="121" t="s">
        <v>93</v>
      </c>
      <c r="F2" s="121" t="s">
        <v>16</v>
      </c>
      <c r="J2" s="119"/>
    </row>
    <row r="3" spans="1:10" ht="45">
      <c r="A3" s="122" t="s">
        <v>12</v>
      </c>
      <c r="C3" s="122" t="s">
        <v>89</v>
      </c>
      <c r="D3" s="122" t="s">
        <v>89</v>
      </c>
    </row>
    <row r="4" spans="1:10" ht="45">
      <c r="A4" s="121" t="s">
        <v>13</v>
      </c>
      <c r="C4" s="121" t="s">
        <v>90</v>
      </c>
      <c r="D4" s="121" t="s">
        <v>91</v>
      </c>
    </row>
    <row r="5" spans="1:10" ht="30">
      <c r="A5" s="122" t="s">
        <v>14</v>
      </c>
      <c r="C5" s="122" t="s">
        <v>91</v>
      </c>
      <c r="D5" s="122" t="s">
        <v>15</v>
      </c>
    </row>
    <row r="6" spans="1:10" ht="30">
      <c r="C6" s="121" t="s">
        <v>92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B1:J28"/>
  <sheetViews>
    <sheetView showGridLines="0" workbookViewId="0">
      <selection activeCell="I25" sqref="I25"/>
    </sheetView>
  </sheetViews>
  <sheetFormatPr baseColWidth="10" defaultRowHeight="15"/>
  <cols>
    <col min="1" max="1" width="10.5703125" customWidth="1"/>
    <col min="2" max="2" width="12.85546875" customWidth="1"/>
    <col min="3" max="3" width="26.140625" customWidth="1"/>
  </cols>
  <sheetData>
    <row r="1" spans="2:10" ht="27">
      <c r="B1" s="126"/>
      <c r="C1" s="143" t="s">
        <v>70</v>
      </c>
      <c r="D1" s="143"/>
      <c r="E1" s="143"/>
      <c r="F1" s="143"/>
      <c r="G1" s="127"/>
      <c r="H1" s="128"/>
    </row>
    <row r="2" spans="2:10">
      <c r="B2" s="129"/>
      <c r="C2" s="130"/>
      <c r="D2" s="131"/>
      <c r="E2" s="130"/>
      <c r="F2" s="130"/>
      <c r="G2" s="131"/>
      <c r="H2" s="132"/>
      <c r="I2" s="23"/>
      <c r="J2" s="23"/>
    </row>
    <row r="3" spans="2:10" ht="15.75">
      <c r="B3" s="133" t="s">
        <v>19</v>
      </c>
      <c r="C3" s="131"/>
      <c r="D3" s="131"/>
      <c r="E3" s="131"/>
      <c r="F3" s="131"/>
      <c r="G3" s="131"/>
      <c r="H3" s="134"/>
    </row>
    <row r="4" spans="2:10">
      <c r="B4" s="135"/>
      <c r="C4" s="131"/>
      <c r="D4" s="131"/>
      <c r="E4" s="131"/>
      <c r="F4" s="131"/>
      <c r="G4" s="131"/>
      <c r="H4" s="134"/>
    </row>
    <row r="5" spans="2:10">
      <c r="B5" s="123"/>
      <c r="C5" s="131"/>
      <c r="D5" s="131"/>
      <c r="E5" s="131"/>
      <c r="F5" s="131"/>
      <c r="G5" s="131"/>
      <c r="H5" s="134"/>
    </row>
    <row r="6" spans="2:10">
      <c r="B6" s="129"/>
      <c r="C6" s="131"/>
      <c r="D6" s="131"/>
      <c r="E6" s="131"/>
      <c r="F6" s="131"/>
      <c r="G6" s="131"/>
      <c r="H6" s="134"/>
    </row>
    <row r="7" spans="2:10" ht="15.75">
      <c r="B7" s="133" t="s">
        <v>20</v>
      </c>
      <c r="C7" s="131"/>
      <c r="D7" s="131"/>
      <c r="E7" s="131"/>
      <c r="F7" s="131"/>
      <c r="G7" s="131"/>
      <c r="H7" s="134"/>
    </row>
    <row r="8" spans="2:10">
      <c r="B8" s="135"/>
      <c r="C8" s="131"/>
      <c r="D8" s="131"/>
      <c r="E8" s="131"/>
      <c r="F8" s="131"/>
      <c r="G8" s="131"/>
      <c r="H8" s="134"/>
    </row>
    <row r="9" spans="2:10">
      <c r="B9" s="124"/>
      <c r="C9" s="131"/>
      <c r="D9" s="131"/>
      <c r="E9" s="131"/>
      <c r="F9" s="131"/>
      <c r="G9" s="131"/>
      <c r="H9" s="134"/>
    </row>
    <row r="10" spans="2:10">
      <c r="B10" s="129"/>
      <c r="C10" s="131"/>
      <c r="D10" s="131"/>
      <c r="E10" s="131"/>
      <c r="F10" s="131"/>
      <c r="G10" s="131"/>
      <c r="H10" s="134"/>
    </row>
    <row r="11" spans="2:10" ht="15.75">
      <c r="B11" s="133" t="s">
        <v>21</v>
      </c>
      <c r="C11" s="131"/>
      <c r="D11" s="131"/>
      <c r="E11" s="131"/>
      <c r="F11" s="131"/>
      <c r="G11" s="131"/>
      <c r="H11" s="134"/>
    </row>
    <row r="12" spans="2:10">
      <c r="B12" s="135"/>
      <c r="C12" s="131"/>
      <c r="D12" s="131"/>
      <c r="E12" s="131"/>
      <c r="F12" s="131"/>
      <c r="G12" s="131"/>
      <c r="H12" s="134"/>
    </row>
    <row r="13" spans="2:10">
      <c r="B13" s="129" t="s">
        <v>22</v>
      </c>
      <c r="C13" s="59" t="str">
        <f>IF(B9&lt;&gt;"",VLOOKUP(B9,'client-prosp'!A:O,6,FALSE),"")</f>
        <v/>
      </c>
      <c r="D13" s="131"/>
      <c r="E13" s="131"/>
      <c r="F13" s="131"/>
      <c r="G13" s="131"/>
      <c r="H13" s="134"/>
    </row>
    <row r="14" spans="2:10">
      <c r="B14" s="129" t="s">
        <v>23</v>
      </c>
      <c r="C14" s="59" t="str">
        <f>IF($B$9&lt;&gt;"",VLOOKUP(B9,'client-prosp'!A:O,7,FALSE),"")</f>
        <v/>
      </c>
      <c r="D14" s="131"/>
      <c r="E14" s="131"/>
      <c r="F14" s="131"/>
      <c r="G14" s="131"/>
      <c r="H14" s="134"/>
    </row>
    <row r="15" spans="2:10">
      <c r="B15" s="129" t="s">
        <v>24</v>
      </c>
      <c r="C15" s="59" t="str">
        <f>IF($B$9&lt;&gt;"",VLOOKUP(B9,'client-prosp'!A:O,10,FALSE),"")</f>
        <v/>
      </c>
      <c r="D15" s="131"/>
      <c r="E15" s="131"/>
      <c r="F15" s="131"/>
      <c r="G15" s="131"/>
      <c r="H15" s="134"/>
    </row>
    <row r="16" spans="2:10">
      <c r="B16" s="129" t="s">
        <v>25</v>
      </c>
      <c r="C16" s="59" t="str">
        <f>IF($B$9&lt;&gt;"",VLOOKUP(B9,'client-prosp'!A:O,11,FALSE),"")</f>
        <v/>
      </c>
      <c r="D16" s="131"/>
      <c r="E16" s="131"/>
      <c r="F16" s="131"/>
      <c r="G16" s="131"/>
      <c r="H16" s="134"/>
    </row>
    <row r="17" spans="2:8">
      <c r="B17" s="129" t="s">
        <v>26</v>
      </c>
      <c r="C17" s="59" t="str">
        <f>IF($B$9&lt;&gt;"",VLOOKUP(B9,'client-prosp'!A:O,8,FALSE),"")</f>
        <v/>
      </c>
      <c r="D17" s="131"/>
      <c r="E17" s="131"/>
      <c r="F17" s="131"/>
      <c r="G17" s="131"/>
      <c r="H17" s="134"/>
    </row>
    <row r="18" spans="2:8" ht="13.5" customHeight="1">
      <c r="B18" s="129" t="s">
        <v>27</v>
      </c>
      <c r="C18" s="86" t="str">
        <f>IF($B$9&lt;&gt;"",VLOOKUP(B9,'client-prosp'!A:O,9,FALSE),"")</f>
        <v/>
      </c>
      <c r="D18" s="131"/>
      <c r="E18" s="131"/>
      <c r="F18" s="131"/>
      <c r="G18" s="131"/>
      <c r="H18" s="134"/>
    </row>
    <row r="19" spans="2:8">
      <c r="B19" s="129"/>
      <c r="C19" s="131"/>
      <c r="D19" s="131"/>
      <c r="E19" s="131"/>
      <c r="F19" s="131"/>
      <c r="G19" s="131"/>
      <c r="H19" s="134"/>
    </row>
    <row r="20" spans="2:8" ht="15.75">
      <c r="B20" s="133" t="s">
        <v>28</v>
      </c>
      <c r="C20" s="131"/>
      <c r="D20" s="131"/>
      <c r="E20" s="131"/>
      <c r="F20" s="131"/>
      <c r="G20" s="131"/>
      <c r="H20" s="134"/>
    </row>
    <row r="21" spans="2:8">
      <c r="B21" s="129"/>
      <c r="C21" s="131"/>
      <c r="D21" s="131"/>
      <c r="E21" s="131"/>
      <c r="F21" s="131"/>
      <c r="G21" s="131"/>
      <c r="H21" s="134"/>
    </row>
    <row r="22" spans="2:8">
      <c r="B22" s="125"/>
      <c r="C22" s="131" t="s">
        <v>59</v>
      </c>
      <c r="D22" s="131"/>
      <c r="E22" s="131"/>
      <c r="F22" s="131"/>
      <c r="G22" s="131"/>
      <c r="H22" s="134"/>
    </row>
    <row r="23" spans="2:8">
      <c r="B23" s="125"/>
      <c r="C23" s="131" t="s">
        <v>60</v>
      </c>
      <c r="D23" s="131"/>
      <c r="E23" s="131"/>
      <c r="F23" s="131"/>
      <c r="G23" s="131"/>
      <c r="H23" s="134"/>
    </row>
    <row r="24" spans="2:8">
      <c r="B24" s="125"/>
      <c r="C24" s="131" t="s">
        <v>61</v>
      </c>
      <c r="D24" s="131"/>
      <c r="E24" s="131"/>
      <c r="F24" s="131"/>
      <c r="G24" s="131"/>
      <c r="H24" s="134"/>
    </row>
    <row r="25" spans="2:8">
      <c r="B25" s="125"/>
      <c r="C25" s="131" t="s">
        <v>62</v>
      </c>
      <c r="D25" s="131"/>
      <c r="E25" s="131"/>
      <c r="F25" s="131"/>
      <c r="G25" s="131"/>
      <c r="H25" s="134"/>
    </row>
    <row r="26" spans="2:8">
      <c r="B26" s="125"/>
      <c r="C26" s="131" t="s">
        <v>63</v>
      </c>
      <c r="D26" s="131"/>
      <c r="E26" s="131"/>
      <c r="F26" s="131"/>
      <c r="G26" s="131"/>
      <c r="H26" s="134"/>
    </row>
    <row r="27" spans="2:8">
      <c r="B27" s="125"/>
      <c r="C27" s="131" t="s">
        <v>64</v>
      </c>
      <c r="D27" s="131"/>
      <c r="E27" s="131"/>
      <c r="F27" s="131"/>
      <c r="G27" s="131"/>
      <c r="H27" s="134"/>
    </row>
    <row r="28" spans="2:8" ht="15.75" thickBot="1">
      <c r="B28" s="136"/>
      <c r="C28" s="137"/>
      <c r="D28" s="137"/>
      <c r="E28" s="137"/>
      <c r="F28" s="137"/>
      <c r="G28" s="137"/>
      <c r="H28" s="138"/>
    </row>
  </sheetData>
  <mergeCells count="1">
    <mergeCell ref="C1:F1"/>
  </mergeCells>
  <dataValidations count="1">
    <dataValidation type="list" allowBlank="1" showInputMessage="1" showErrorMessage="1" sqref="B9">
      <formula1>N°Client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K28"/>
  <sheetViews>
    <sheetView showGridLines="0" workbookViewId="0">
      <selection activeCell="D20" sqref="D20"/>
    </sheetView>
  </sheetViews>
  <sheetFormatPr baseColWidth="10" defaultRowHeight="15"/>
  <cols>
    <col min="1" max="1" width="10.5703125" customWidth="1"/>
    <col min="3" max="3" width="35.140625" bestFit="1" customWidth="1"/>
    <col min="7" max="7" width="6" customWidth="1"/>
    <col min="10" max="10" width="0" hidden="1" customWidth="1"/>
    <col min="11" max="11" width="10.28515625" customWidth="1"/>
    <col min="12" max="12" width="2.7109375" customWidth="1"/>
  </cols>
  <sheetData>
    <row r="1" spans="2:11" ht="27">
      <c r="B1" s="126"/>
      <c r="C1" s="144" t="s">
        <v>143</v>
      </c>
      <c r="D1" s="144"/>
      <c r="E1" s="144"/>
      <c r="F1" s="144"/>
      <c r="G1" s="127"/>
      <c r="H1" s="128"/>
      <c r="K1" s="50" t="e">
        <f ca="1">MATCH(B5,Nom_Aff,0)</f>
        <v>#REF!</v>
      </c>
    </row>
    <row r="2" spans="2:11">
      <c r="B2" s="129"/>
      <c r="C2" s="130"/>
      <c r="D2" s="131"/>
      <c r="E2" s="130"/>
      <c r="F2" s="130"/>
      <c r="G2" s="131"/>
      <c r="H2" s="132"/>
      <c r="I2" s="23"/>
      <c r="J2" s="23"/>
    </row>
    <row r="3" spans="2:11" ht="15.75">
      <c r="B3" s="133" t="s">
        <v>19</v>
      </c>
      <c r="C3" s="131"/>
      <c r="D3" s="131"/>
      <c r="E3" s="131"/>
      <c r="F3" s="131"/>
      <c r="G3" s="131"/>
      <c r="H3" s="134"/>
    </row>
    <row r="4" spans="2:11">
      <c r="B4" s="135"/>
      <c r="C4" s="131"/>
      <c r="D4" s="131"/>
      <c r="E4" s="131"/>
      <c r="F4" s="131"/>
      <c r="G4" s="131"/>
      <c r="H4" s="134"/>
    </row>
    <row r="5" spans="2:11">
      <c r="B5" s="124"/>
      <c r="C5" s="131"/>
      <c r="D5" s="131"/>
      <c r="E5" s="131"/>
      <c r="F5" s="131"/>
      <c r="G5" s="131"/>
      <c r="H5" s="134"/>
    </row>
    <row r="6" spans="2:11">
      <c r="B6" s="129"/>
      <c r="C6" s="131"/>
      <c r="D6" s="131"/>
      <c r="E6" s="131"/>
      <c r="F6" s="131"/>
      <c r="G6" s="131"/>
      <c r="H6" s="134"/>
    </row>
    <row r="7" spans="2:11" ht="15.75">
      <c r="B7" s="133" t="s">
        <v>20</v>
      </c>
      <c r="C7" s="131"/>
      <c r="D7" s="131"/>
      <c r="E7" s="131"/>
      <c r="F7" s="131"/>
      <c r="G7" s="131"/>
      <c r="H7" s="134"/>
    </row>
    <row r="8" spans="2:11" ht="18.75">
      <c r="B8" s="135"/>
      <c r="C8" s="131"/>
      <c r="D8" s="131"/>
      <c r="E8" s="131"/>
      <c r="F8" s="131"/>
      <c r="G8" s="131"/>
      <c r="H8" s="134"/>
      <c r="K8" s="119"/>
    </row>
    <row r="9" spans="2:11">
      <c r="B9" s="140" t="str">
        <f>IF($B$5&lt;&gt;"",VLOOKUP(B5,'BDD créa aff'!A:K,2,FALSE),"")</f>
        <v/>
      </c>
      <c r="C9" s="131"/>
      <c r="D9" s="131"/>
      <c r="E9" s="131"/>
      <c r="F9" s="131"/>
      <c r="G9" s="131"/>
      <c r="H9" s="134"/>
    </row>
    <row r="10" spans="2:11">
      <c r="B10" s="129"/>
      <c r="C10" s="131"/>
      <c r="D10" s="131"/>
      <c r="E10" s="131"/>
      <c r="F10" s="131"/>
      <c r="G10" s="131"/>
      <c r="H10" s="134"/>
    </row>
    <row r="11" spans="2:11" ht="15.75">
      <c r="B11" s="133" t="s">
        <v>21</v>
      </c>
      <c r="C11" s="131"/>
      <c r="D11" s="131"/>
      <c r="E11" s="131"/>
      <c r="F11" s="131"/>
      <c r="G11" s="131"/>
      <c r="H11" s="134"/>
    </row>
    <row r="12" spans="2:11">
      <c r="B12" s="135"/>
      <c r="C12" s="131"/>
      <c r="D12" s="131"/>
      <c r="E12" s="131"/>
      <c r="F12" s="131"/>
      <c r="G12" s="131"/>
      <c r="H12" s="134"/>
    </row>
    <row r="13" spans="2:11">
      <c r="B13" s="129" t="s">
        <v>22</v>
      </c>
      <c r="C13" s="44" t="str">
        <f>IF($B$9&lt;&gt;"",VLOOKUP(B9,'client-prosp'!A:O,6,FALSE),"")</f>
        <v/>
      </c>
      <c r="D13" s="131"/>
      <c r="E13" s="131"/>
      <c r="F13" s="131"/>
      <c r="G13" s="131"/>
      <c r="H13" s="134"/>
    </row>
    <row r="14" spans="2:11">
      <c r="B14" s="129" t="s">
        <v>23</v>
      </c>
      <c r="C14" s="44" t="str">
        <f>IF($B$9&lt;&gt;"",VLOOKUP(B9,'client-prosp'!A:O,7,FALSE),"")</f>
        <v/>
      </c>
      <c r="D14" s="131"/>
      <c r="E14" s="131"/>
      <c r="F14" s="131"/>
      <c r="G14" s="131"/>
      <c r="H14" s="134"/>
    </row>
    <row r="15" spans="2:11">
      <c r="B15" s="129" t="s">
        <v>24</v>
      </c>
      <c r="C15" s="44" t="str">
        <f>IF($B$9&lt;&gt;"",VLOOKUP(B9,'client-prosp'!A:O,10,FALSE),"")</f>
        <v/>
      </c>
      <c r="D15" s="131"/>
      <c r="E15" s="131"/>
      <c r="F15" s="131"/>
      <c r="G15" s="131"/>
      <c r="H15" s="134"/>
    </row>
    <row r="16" spans="2:11">
      <c r="B16" s="129" t="s">
        <v>25</v>
      </c>
      <c r="C16" s="44" t="str">
        <f>IF($B$9&lt;&gt;"",VLOOKUP(B9,'client-prosp'!A:O,11,FALSE),"")</f>
        <v/>
      </c>
      <c r="D16" s="131"/>
      <c r="E16" s="131"/>
      <c r="F16" s="131"/>
      <c r="G16" s="131"/>
      <c r="H16" s="134"/>
    </row>
    <row r="17" spans="2:8">
      <c r="B17" s="129" t="s">
        <v>26</v>
      </c>
      <c r="C17" s="44" t="str">
        <f>IF($B$9&lt;&gt;"",VLOOKUP(B9,'client-prosp'!A:O,8,FALSE),"")</f>
        <v/>
      </c>
      <c r="D17" s="131"/>
      <c r="E17" s="131"/>
      <c r="F17" s="131"/>
      <c r="G17" s="131"/>
      <c r="H17" s="134"/>
    </row>
    <row r="18" spans="2:8">
      <c r="B18" s="129" t="s">
        <v>27</v>
      </c>
      <c r="C18" s="44" t="str">
        <f>IF($B$9&lt;&gt;"",VLOOKUP(B9,'client-prosp'!A:O,9,FALSE),"")</f>
        <v/>
      </c>
      <c r="D18" s="131"/>
      <c r="E18" s="131"/>
      <c r="F18" s="131"/>
      <c r="G18" s="131"/>
      <c r="H18" s="134"/>
    </row>
    <row r="19" spans="2:8">
      <c r="B19" s="129"/>
      <c r="C19" s="131"/>
      <c r="D19" s="131"/>
      <c r="E19" s="131"/>
      <c r="F19" s="131"/>
      <c r="G19" s="131"/>
      <c r="H19" s="134"/>
    </row>
    <row r="20" spans="2:8" ht="15.75">
      <c r="B20" s="133" t="s">
        <v>28</v>
      </c>
      <c r="C20" s="131"/>
      <c r="D20" s="131"/>
      <c r="E20" s="131"/>
      <c r="F20" s="131"/>
      <c r="G20" s="131"/>
      <c r="H20" s="134"/>
    </row>
    <row r="21" spans="2:8">
      <c r="B21" s="129"/>
      <c r="C21" s="131"/>
      <c r="D21" s="131"/>
      <c r="E21" s="131"/>
      <c r="F21" s="131"/>
      <c r="G21" s="131"/>
      <c r="H21" s="134"/>
    </row>
    <row r="22" spans="2:8">
      <c r="B22" s="139" t="str">
        <f>IF($B$5&lt;&gt;"",VLOOKUP(B5,'BDD créa aff'!A:K,3,FALSE),"")</f>
        <v/>
      </c>
      <c r="C22" s="131" t="s">
        <v>59</v>
      </c>
      <c r="D22" s="131"/>
      <c r="E22" s="131"/>
      <c r="F22" s="131"/>
      <c r="G22" s="131"/>
      <c r="H22" s="134"/>
    </row>
    <row r="23" spans="2:8">
      <c r="B23" s="139" t="str">
        <f>IF($B$5&lt;&gt;"",VLOOKUP(B5,'BDD créa aff'!A:K,5,FALSE),"")</f>
        <v/>
      </c>
      <c r="C23" s="131" t="s">
        <v>60</v>
      </c>
      <c r="D23" s="131"/>
      <c r="E23" s="131"/>
      <c r="F23" s="131"/>
      <c r="G23" s="131"/>
      <c r="H23" s="134"/>
    </row>
    <row r="24" spans="2:8">
      <c r="B24" s="139" t="str">
        <f>IF($B$5&lt;&gt;"",VLOOKUP(B5,'BDD créa aff'!A:K,6,FALSE),"")</f>
        <v/>
      </c>
      <c r="C24" s="131" t="s">
        <v>61</v>
      </c>
      <c r="D24" s="131"/>
      <c r="E24" s="131"/>
      <c r="F24" s="131"/>
      <c r="G24" s="131"/>
      <c r="H24" s="134"/>
    </row>
    <row r="25" spans="2:8">
      <c r="B25" s="139" t="str">
        <f>IF($B$5&lt;&gt;"",VLOOKUP(B5,'BDD créa aff'!A:K,8,FALSE),"")</f>
        <v/>
      </c>
      <c r="C25" s="131" t="s">
        <v>62</v>
      </c>
      <c r="D25" s="131"/>
      <c r="E25" s="131"/>
      <c r="F25" s="131"/>
      <c r="G25" s="131"/>
      <c r="H25" s="134"/>
    </row>
    <row r="26" spans="2:8">
      <c r="B26" s="139" t="str">
        <f>IF($B$5&lt;&gt;"",VLOOKUP(B5,'BDD créa aff'!A:K,9,FALSE),"")</f>
        <v/>
      </c>
      <c r="C26" s="131" t="s">
        <v>63</v>
      </c>
      <c r="D26" s="131"/>
      <c r="E26" s="131"/>
      <c r="F26" s="131"/>
      <c r="G26" s="131"/>
      <c r="H26" s="134"/>
    </row>
    <row r="27" spans="2:8">
      <c r="B27" s="139" t="str">
        <f>IF($B$5&lt;&gt;"",VLOOKUP(B5,'BDD créa aff'!A:K,10,FALSE),"")</f>
        <v/>
      </c>
      <c r="C27" s="131" t="s">
        <v>64</v>
      </c>
      <c r="D27" s="131"/>
      <c r="E27" s="131"/>
      <c r="F27" s="131"/>
      <c r="G27" s="131"/>
      <c r="H27" s="134"/>
    </row>
    <row r="28" spans="2:8" ht="15.75" thickBot="1">
      <c r="B28" s="136"/>
      <c r="C28" s="137"/>
      <c r="D28" s="137"/>
      <c r="E28" s="137"/>
      <c r="F28" s="137"/>
      <c r="G28" s="137"/>
      <c r="H28" s="138"/>
    </row>
  </sheetData>
  <mergeCells count="1">
    <mergeCell ref="C1:F1"/>
  </mergeCells>
  <dataValidations count="1">
    <dataValidation type="list" allowBlank="1" showInputMessage="1" showErrorMessage="1" sqref="B5">
      <formula1>Nom_Aff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L9"/>
  <sheetViews>
    <sheetView showGridLines="0" workbookViewId="0">
      <selection activeCell="I27" sqref="I27"/>
    </sheetView>
  </sheetViews>
  <sheetFormatPr baseColWidth="10" defaultRowHeight="15"/>
  <cols>
    <col min="1" max="1" width="14.42578125" style="82" customWidth="1"/>
    <col min="2" max="2" width="11.42578125" style="82"/>
    <col min="3" max="3" width="14.7109375" style="82" customWidth="1"/>
    <col min="4" max="4" width="11.42578125" style="82"/>
    <col min="5" max="5" width="12.5703125" style="82" customWidth="1"/>
    <col min="6" max="6" width="26.28515625" style="82" bestFit="1" customWidth="1"/>
    <col min="7" max="7" width="12" style="82" customWidth="1"/>
    <col min="8" max="8" width="14.28515625" style="82" customWidth="1"/>
    <col min="9" max="10" width="21.5703125" style="82" customWidth="1"/>
    <col min="11" max="11" width="11" style="82" hidden="1" customWidth="1"/>
    <col min="12" max="12" width="11.42578125" style="42"/>
  </cols>
  <sheetData>
    <row r="1" spans="1:12" ht="30">
      <c r="A1" s="84" t="s">
        <v>103</v>
      </c>
      <c r="B1" s="80" t="s">
        <v>33</v>
      </c>
      <c r="C1" s="80" t="s">
        <v>29</v>
      </c>
      <c r="D1" s="80" t="s">
        <v>30</v>
      </c>
      <c r="E1" s="80" t="s">
        <v>31</v>
      </c>
      <c r="F1" s="80" t="s">
        <v>108</v>
      </c>
      <c r="G1" s="80" t="s">
        <v>109</v>
      </c>
      <c r="H1" s="80" t="s">
        <v>32</v>
      </c>
      <c r="I1" s="76" t="s">
        <v>71</v>
      </c>
      <c r="J1" s="76" t="s">
        <v>72</v>
      </c>
      <c r="K1" s="103" t="s">
        <v>141</v>
      </c>
      <c r="L1" s="104" t="s">
        <v>98</v>
      </c>
    </row>
    <row r="2" spans="1:12">
      <c r="A2"/>
      <c r="B2"/>
      <c r="C2" s="23"/>
      <c r="D2"/>
      <c r="E2" s="23"/>
      <c r="F2" s="23"/>
      <c r="G2"/>
      <c r="H2" s="23"/>
      <c r="I2" s="23"/>
      <c r="J2" s="23"/>
      <c r="K2"/>
    </row>
    <row r="3" spans="1:12">
      <c r="A3"/>
      <c r="B3"/>
      <c r="C3" s="23"/>
      <c r="D3"/>
      <c r="E3" s="23"/>
      <c r="F3" s="23"/>
      <c r="G3"/>
      <c r="H3" s="23"/>
      <c r="I3" s="23"/>
      <c r="J3" s="23"/>
      <c r="K3"/>
    </row>
    <row r="4" spans="1:12">
      <c r="A4" s="83"/>
      <c r="B4" s="83"/>
      <c r="C4" s="83"/>
      <c r="D4" s="83"/>
      <c r="E4" s="83"/>
      <c r="F4" s="83"/>
      <c r="G4" s="83"/>
      <c r="H4" s="83"/>
      <c r="I4" s="83"/>
      <c r="J4" s="83"/>
    </row>
    <row r="5" spans="1:12">
      <c r="A5" s="83"/>
      <c r="B5" s="83"/>
      <c r="C5" s="83"/>
      <c r="D5" s="83"/>
      <c r="E5" s="83"/>
      <c r="F5" s="83"/>
      <c r="G5" s="83"/>
      <c r="H5" s="83"/>
      <c r="I5" s="83"/>
      <c r="J5" s="83"/>
    </row>
    <row r="9" spans="1:12">
      <c r="A9" s="85"/>
    </row>
  </sheetData>
  <dataValidations count="1">
    <dataValidation type="list" allowBlank="1" showInputMessage="1" showErrorMessage="1" sqref="B2:B3">
      <formula1>N°Client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6"/>
  <dimension ref="A2:J47"/>
  <sheetViews>
    <sheetView showGridLines="0" workbookViewId="0">
      <selection activeCell="G51" sqref="G51"/>
    </sheetView>
  </sheetViews>
  <sheetFormatPr baseColWidth="10" defaultRowHeight="15"/>
  <cols>
    <col min="1" max="1" width="11.85546875" customWidth="1"/>
    <col min="2" max="2" width="12.5703125" customWidth="1"/>
    <col min="3" max="3" width="1.140625" customWidth="1"/>
    <col min="4" max="4" width="9.5703125" customWidth="1"/>
    <col min="5" max="5" width="28" customWidth="1"/>
    <col min="6" max="6" width="13.7109375" customWidth="1"/>
    <col min="7" max="7" width="11.85546875" customWidth="1"/>
    <col min="8" max="8" width="11.140625" customWidth="1"/>
    <col min="9" max="9" width="0.28515625" customWidth="1"/>
    <col min="10" max="10" width="19.7109375" customWidth="1"/>
    <col min="11" max="11" width="11" customWidth="1"/>
    <col min="12" max="12" width="3.85546875" customWidth="1"/>
    <col min="13" max="13" width="11.7109375" customWidth="1"/>
  </cols>
  <sheetData>
    <row r="2" spans="5:10">
      <c r="E2" s="7"/>
      <c r="F2" s="7"/>
      <c r="G2" s="7"/>
      <c r="H2" s="7"/>
      <c r="J2" s="7"/>
    </row>
    <row r="3" spans="5:10">
      <c r="E3" s="7"/>
      <c r="F3" s="7"/>
      <c r="G3" s="7"/>
      <c r="H3" s="7"/>
      <c r="J3" s="7"/>
    </row>
    <row r="4" spans="5:10" ht="15.75">
      <c r="E4" s="26"/>
      <c r="F4" s="27"/>
      <c r="G4" s="7"/>
      <c r="H4" s="7"/>
      <c r="J4" s="7"/>
    </row>
    <row r="5" spans="5:10">
      <c r="E5" s="29"/>
      <c r="F5" s="28"/>
      <c r="G5" s="7"/>
      <c r="H5" s="7"/>
      <c r="J5" s="7"/>
    </row>
    <row r="6" spans="5:10">
      <c r="E6" s="29"/>
      <c r="F6" s="30"/>
      <c r="G6" s="7"/>
      <c r="H6" s="29" t="s">
        <v>34</v>
      </c>
      <c r="J6" s="90"/>
    </row>
    <row r="7" spans="5:10">
      <c r="E7" s="29"/>
      <c r="F7" s="30"/>
      <c r="G7" s="7"/>
      <c r="H7" s="29"/>
      <c r="J7" s="62"/>
    </row>
    <row r="8" spans="5:10">
      <c r="E8" s="7"/>
      <c r="F8" s="7"/>
      <c r="G8" s="7"/>
      <c r="H8" s="29" t="s">
        <v>82</v>
      </c>
      <c r="J8" s="63">
        <v>6</v>
      </c>
    </row>
    <row r="9" spans="5:10">
      <c r="E9" s="7"/>
      <c r="F9" s="7"/>
      <c r="G9" s="7"/>
      <c r="H9" s="7"/>
      <c r="J9" s="7"/>
    </row>
    <row r="10" spans="5:10">
      <c r="E10" s="36" t="s">
        <v>33</v>
      </c>
      <c r="F10" s="91"/>
      <c r="G10" s="7"/>
      <c r="H10" s="7"/>
      <c r="J10" s="7"/>
    </row>
    <row r="11" spans="5:10">
      <c r="E11" s="7"/>
      <c r="F11" s="7"/>
      <c r="G11" s="7"/>
      <c r="H11" s="7"/>
      <c r="J11" s="7"/>
    </row>
    <row r="12" spans="5:10">
      <c r="E12" s="35" t="s">
        <v>83</v>
      </c>
      <c r="F12" s="31"/>
      <c r="G12" s="31"/>
      <c r="H12" s="31"/>
      <c r="J12" s="32"/>
    </row>
    <row r="13" spans="5:10">
      <c r="E13" s="36" t="s">
        <v>35</v>
      </c>
      <c r="F13" s="150" t="str">
        <f>IF($F$10&lt;&gt;"",VLOOKUP(F10,'client-prosp'!A:O,3,FALSE),"")</f>
        <v/>
      </c>
      <c r="G13" s="150"/>
      <c r="H13" s="48" t="s">
        <v>36</v>
      </c>
      <c r="J13" s="29" t="str">
        <f>IF($F$10&lt;&gt;"",VLOOKUP(F10,'client-prosp'!A:O,8,FALSE),"")</f>
        <v/>
      </c>
    </row>
    <row r="14" spans="5:10" ht="13.5" customHeight="1">
      <c r="E14" s="48" t="s">
        <v>37</v>
      </c>
      <c r="F14" s="151" t="str">
        <f>IF($F$10&lt;&gt;"",VLOOKUP(F10,'client-prosp'!A:O,6,FALSE),"")</f>
        <v/>
      </c>
      <c r="G14" s="151"/>
      <c r="H14" s="48" t="s">
        <v>111</v>
      </c>
      <c r="J14" s="60" t="str">
        <f>IF($F$10&lt;&gt;"",VLOOKUP(F10,'client-prosp'!A:O,9,FALSE),"")</f>
        <v/>
      </c>
    </row>
    <row r="15" spans="5:10">
      <c r="E15" s="48" t="s">
        <v>38</v>
      </c>
      <c r="F15" s="151" t="str">
        <f>IF($F$10&lt;&gt;"",VLOOKUP(F10,'client-prosp'!A:O,7,FALSE),"")</f>
        <v/>
      </c>
      <c r="G15" s="151"/>
      <c r="H15" s="29"/>
      <c r="J15" s="29"/>
    </row>
    <row r="16" spans="5:10">
      <c r="E16" s="48" t="s">
        <v>39</v>
      </c>
      <c r="F16" s="151" t="str">
        <f>IF($F$10&lt;&gt;"",VLOOKUP(F10,'client-prosp'!A:O,10,FALSE),"")</f>
        <v/>
      </c>
      <c r="G16" s="151"/>
      <c r="H16" s="29"/>
      <c r="J16" s="29"/>
    </row>
    <row r="17" spans="1:10">
      <c r="E17" s="48" t="s">
        <v>110</v>
      </c>
      <c r="F17" s="151" t="str">
        <f>IF($F$10&lt;&gt;"",VLOOKUP(F10,'client-prosp'!A:O,12,FALSE),"")</f>
        <v/>
      </c>
      <c r="G17" s="151"/>
      <c r="H17" s="29"/>
      <c r="J17" s="29"/>
    </row>
    <row r="18" spans="1:10">
      <c r="E18" s="48" t="s">
        <v>41</v>
      </c>
      <c r="F18" s="151" t="str">
        <f>IF($F$10&lt;&gt;"",VLOOKUP(F10,'client-prosp'!A:O,11,FALSE),"")</f>
        <v/>
      </c>
      <c r="G18" s="151"/>
      <c r="H18" s="29"/>
      <c r="J18" s="29"/>
    </row>
    <row r="19" spans="1:10">
      <c r="E19" s="51"/>
      <c r="F19" s="53"/>
      <c r="G19" s="53"/>
      <c r="H19" s="53"/>
      <c r="I19" s="65"/>
      <c r="J19" s="54"/>
    </row>
    <row r="20" spans="1:10">
      <c r="A20" s="55" t="s">
        <v>55</v>
      </c>
      <c r="B20" s="55" t="s">
        <v>51</v>
      </c>
      <c r="D20" s="55" t="s">
        <v>10</v>
      </c>
      <c r="E20" s="64" t="s">
        <v>42</v>
      </c>
      <c r="F20" s="64" t="s">
        <v>56</v>
      </c>
      <c r="G20" s="64" t="s">
        <v>47</v>
      </c>
      <c r="H20" s="64" t="s">
        <v>57</v>
      </c>
      <c r="J20" s="64" t="s">
        <v>48</v>
      </c>
    </row>
    <row r="21" spans="1:10" ht="10.5" customHeight="1">
      <c r="A21" s="19"/>
      <c r="B21" s="33"/>
      <c r="D21" s="33"/>
      <c r="E21" s="33"/>
      <c r="F21" s="33"/>
      <c r="G21" s="33"/>
      <c r="H21" s="34"/>
      <c r="J21" s="56"/>
    </row>
    <row r="22" spans="1:10">
      <c r="A22" s="8">
        <f>$J$8</f>
        <v>6</v>
      </c>
      <c r="B22" s="4">
        <v>1</v>
      </c>
      <c r="D22" s="92"/>
      <c r="E22" s="93"/>
      <c r="F22" s="94"/>
      <c r="G22" s="94"/>
      <c r="H22" s="95"/>
      <c r="J22" s="49">
        <f>G22*H22</f>
        <v>0</v>
      </c>
    </row>
    <row r="23" spans="1:10">
      <c r="A23" s="8">
        <f t="shared" ref="A23:A31" si="0">$J$8</f>
        <v>6</v>
      </c>
      <c r="B23" s="4">
        <v>2</v>
      </c>
      <c r="C23" s="4"/>
      <c r="D23" s="92"/>
      <c r="E23" s="93"/>
      <c r="F23" s="94"/>
      <c r="G23" s="96"/>
      <c r="H23" s="97"/>
      <c r="J23" s="49">
        <f t="shared" ref="J23:J31" si="1">G23*H23</f>
        <v>0</v>
      </c>
    </row>
    <row r="24" spans="1:10">
      <c r="A24" s="8">
        <f t="shared" si="0"/>
        <v>6</v>
      </c>
      <c r="B24" s="4">
        <v>3</v>
      </c>
      <c r="D24" s="92"/>
      <c r="E24" s="93"/>
      <c r="F24" s="94"/>
      <c r="G24" s="94"/>
      <c r="H24" s="97"/>
      <c r="J24" s="49">
        <f t="shared" si="1"/>
        <v>0</v>
      </c>
    </row>
    <row r="25" spans="1:10">
      <c r="A25" s="8">
        <f t="shared" si="0"/>
        <v>6</v>
      </c>
      <c r="B25" s="4">
        <v>4</v>
      </c>
      <c r="D25" s="92"/>
      <c r="E25" s="93"/>
      <c r="F25" s="94"/>
      <c r="G25" s="96"/>
      <c r="H25" s="97"/>
      <c r="J25" s="49">
        <f t="shared" si="1"/>
        <v>0</v>
      </c>
    </row>
    <row r="26" spans="1:10">
      <c r="A26" s="8">
        <f t="shared" si="0"/>
        <v>6</v>
      </c>
      <c r="B26" s="4">
        <v>5</v>
      </c>
      <c r="D26" s="92"/>
      <c r="E26" s="93"/>
      <c r="F26" s="94"/>
      <c r="G26" s="98"/>
      <c r="H26" s="97"/>
      <c r="J26" s="49">
        <f t="shared" si="1"/>
        <v>0</v>
      </c>
    </row>
    <row r="27" spans="1:10">
      <c r="A27" s="8">
        <f t="shared" si="0"/>
        <v>6</v>
      </c>
      <c r="B27" s="4">
        <v>6</v>
      </c>
      <c r="D27" s="92"/>
      <c r="E27" s="93"/>
      <c r="F27" s="94"/>
      <c r="G27" s="98"/>
      <c r="H27" s="97"/>
      <c r="J27" s="49">
        <f t="shared" si="1"/>
        <v>0</v>
      </c>
    </row>
    <row r="28" spans="1:10">
      <c r="A28" s="8">
        <f t="shared" si="0"/>
        <v>6</v>
      </c>
      <c r="B28" s="4">
        <v>7</v>
      </c>
      <c r="D28" s="92"/>
      <c r="E28" s="93"/>
      <c r="F28" s="94"/>
      <c r="G28" s="98"/>
      <c r="H28" s="97"/>
      <c r="J28" s="49">
        <f t="shared" si="1"/>
        <v>0</v>
      </c>
    </row>
    <row r="29" spans="1:10">
      <c r="A29" s="8">
        <f t="shared" si="0"/>
        <v>6</v>
      </c>
      <c r="B29" s="4">
        <v>8</v>
      </c>
      <c r="D29" s="92"/>
      <c r="E29" s="93"/>
      <c r="F29" s="94"/>
      <c r="G29" s="99"/>
      <c r="H29" s="97"/>
      <c r="J29" s="49">
        <f t="shared" si="1"/>
        <v>0</v>
      </c>
    </row>
    <row r="30" spans="1:10">
      <c r="A30" s="8">
        <f t="shared" si="0"/>
        <v>6</v>
      </c>
      <c r="B30" s="4">
        <v>9</v>
      </c>
      <c r="D30" s="92"/>
      <c r="E30" s="93"/>
      <c r="F30" s="94"/>
      <c r="G30" s="99"/>
      <c r="H30" s="97"/>
      <c r="J30" s="49">
        <f t="shared" si="1"/>
        <v>0</v>
      </c>
    </row>
    <row r="31" spans="1:10">
      <c r="A31" s="8">
        <f t="shared" si="0"/>
        <v>6</v>
      </c>
      <c r="B31" s="4">
        <v>10</v>
      </c>
      <c r="D31" s="92"/>
      <c r="E31" s="93"/>
      <c r="F31" s="94"/>
      <c r="G31" s="98"/>
      <c r="H31" s="97"/>
      <c r="J31" s="49">
        <f t="shared" si="1"/>
        <v>0</v>
      </c>
    </row>
    <row r="32" spans="1:10">
      <c r="E32" s="38"/>
      <c r="F32" s="39"/>
      <c r="G32" s="39"/>
      <c r="H32" s="39"/>
      <c r="J32" s="40"/>
    </row>
    <row r="33" spans="5:10">
      <c r="E33" s="147" t="s">
        <v>84</v>
      </c>
      <c r="F33" s="148"/>
      <c r="G33" s="148"/>
      <c r="H33" s="149"/>
      <c r="J33" s="52">
        <f>SUM(J22:J31)</f>
        <v>0</v>
      </c>
    </row>
    <row r="34" spans="5:10">
      <c r="E34" s="7"/>
      <c r="F34" s="18" t="s">
        <v>86</v>
      </c>
      <c r="G34" s="7"/>
      <c r="H34" s="7"/>
      <c r="J34" s="7"/>
    </row>
    <row r="35" spans="5:10">
      <c r="F35" s="41" t="s">
        <v>87</v>
      </c>
      <c r="G35" s="18"/>
      <c r="H35" s="18"/>
      <c r="J35" s="18"/>
    </row>
    <row r="36" spans="5:10">
      <c r="E36" s="37" t="s">
        <v>85</v>
      </c>
      <c r="F36" s="31"/>
      <c r="G36" s="31"/>
      <c r="H36" s="31"/>
      <c r="J36" s="32"/>
    </row>
    <row r="37" spans="5:10" ht="21">
      <c r="E37" s="48" t="s">
        <v>99</v>
      </c>
      <c r="F37" s="48" t="s">
        <v>100</v>
      </c>
      <c r="H37" s="48" t="s">
        <v>101</v>
      </c>
      <c r="J37" s="7"/>
    </row>
    <row r="38" spans="5:10">
      <c r="E38" s="37" t="s">
        <v>44</v>
      </c>
      <c r="F38" s="31"/>
      <c r="G38" s="31"/>
      <c r="H38" s="31"/>
      <c r="J38" s="32"/>
    </row>
    <row r="39" spans="5:10">
      <c r="E39" s="7"/>
      <c r="F39" s="36"/>
      <c r="G39" s="36" t="s">
        <v>43</v>
      </c>
      <c r="H39" s="36"/>
      <c r="J39" s="7"/>
    </row>
    <row r="40" spans="5:10">
      <c r="E40" s="7"/>
      <c r="F40" s="7"/>
      <c r="G40" s="7"/>
      <c r="H40" s="7"/>
      <c r="J40" s="5"/>
    </row>
    <row r="41" spans="5:10">
      <c r="E41" s="7"/>
      <c r="F41" s="7"/>
      <c r="G41" s="9"/>
      <c r="H41" s="10"/>
      <c r="J41" s="11"/>
    </row>
    <row r="42" spans="5:10">
      <c r="E42" s="7"/>
      <c r="F42" s="7"/>
      <c r="G42" s="12"/>
      <c r="H42" s="13"/>
      <c r="J42" s="14"/>
    </row>
    <row r="43" spans="5:10">
      <c r="E43" s="7"/>
      <c r="F43" s="7"/>
      <c r="G43" s="15"/>
      <c r="H43" s="16"/>
      <c r="J43" s="17"/>
    </row>
    <row r="44" spans="5:10">
      <c r="E44" s="7"/>
      <c r="F44" s="7"/>
      <c r="G44" s="7"/>
      <c r="H44" s="7"/>
      <c r="J44" s="7"/>
    </row>
    <row r="45" spans="5:10">
      <c r="E45" s="145"/>
      <c r="F45" s="145"/>
      <c r="G45" s="145"/>
      <c r="H45" s="145"/>
      <c r="I45" s="145"/>
      <c r="J45" s="145"/>
    </row>
    <row r="46" spans="5:10">
      <c r="E46" s="145"/>
      <c r="F46" s="145"/>
      <c r="G46" s="145"/>
      <c r="H46" s="145"/>
      <c r="I46" s="145"/>
      <c r="J46" s="145"/>
    </row>
    <row r="47" spans="5:10">
      <c r="E47" s="146"/>
      <c r="F47" s="146"/>
      <c r="G47" s="146"/>
      <c r="H47" s="146"/>
      <c r="I47" s="146"/>
      <c r="J47" s="146"/>
    </row>
  </sheetData>
  <mergeCells count="10">
    <mergeCell ref="E46:J46"/>
    <mergeCell ref="E47:J47"/>
    <mergeCell ref="E33:H33"/>
    <mergeCell ref="E45:J45"/>
    <mergeCell ref="F13:G13"/>
    <mergeCell ref="F14:G14"/>
    <mergeCell ref="F15:G15"/>
    <mergeCell ref="F16:G16"/>
    <mergeCell ref="F17:G17"/>
    <mergeCell ref="F18:G18"/>
  </mergeCells>
  <dataValidations count="4">
    <dataValidation type="list" allowBlank="1" showInputMessage="1" showErrorMessage="1" sqref="E21:E31">
      <formula1>INDIRECT(D21)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F10">
      <formula1>N°Client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7"/>
  <dimension ref="A2:N47"/>
  <sheetViews>
    <sheetView showGridLines="0" topLeftCell="A28" workbookViewId="0">
      <selection activeCell="E47" sqref="E47:J47"/>
    </sheetView>
  </sheetViews>
  <sheetFormatPr baseColWidth="10" defaultRowHeight="15"/>
  <cols>
    <col min="1" max="2" width="11.85546875" customWidth="1"/>
    <col min="3" max="3" width="1.28515625" customWidth="1"/>
    <col min="4" max="4" width="10" customWidth="1"/>
    <col min="5" max="5" width="29.28515625" customWidth="1"/>
    <col min="6" max="6" width="13.42578125" customWidth="1"/>
    <col min="7" max="7" width="11.42578125" customWidth="1"/>
    <col min="8" max="8" width="10.140625" customWidth="1"/>
    <col min="9" max="9" width="0.85546875" customWidth="1"/>
    <col min="10" max="10" width="21.5703125" customWidth="1"/>
    <col min="11" max="11" width="9.85546875" customWidth="1"/>
    <col min="12" max="12" width="9.5703125" bestFit="1" customWidth="1"/>
    <col min="13" max="13" width="11.7109375" customWidth="1"/>
  </cols>
  <sheetData>
    <row r="2" spans="5:10">
      <c r="E2" s="7"/>
      <c r="F2" s="7"/>
      <c r="G2" s="7"/>
      <c r="H2" s="7"/>
      <c r="J2" s="7"/>
    </row>
    <row r="3" spans="5:10">
      <c r="E3" s="7"/>
      <c r="F3" s="7"/>
      <c r="G3" s="7"/>
      <c r="H3" s="7"/>
      <c r="J3" s="7"/>
    </row>
    <row r="4" spans="5:10" ht="15.75">
      <c r="E4" s="26"/>
      <c r="F4" s="27"/>
      <c r="G4" s="7"/>
      <c r="H4" s="7"/>
      <c r="J4" s="7"/>
    </row>
    <row r="5" spans="5:10">
      <c r="E5" s="47"/>
      <c r="F5" s="28"/>
      <c r="G5" s="7"/>
      <c r="H5" s="7"/>
      <c r="J5" s="7"/>
    </row>
    <row r="6" spans="5:10">
      <c r="E6" s="47"/>
      <c r="F6" s="30"/>
      <c r="G6" s="7"/>
      <c r="H6" s="47" t="s">
        <v>34</v>
      </c>
      <c r="J6" s="105" t="str">
        <f>IF($F$10&lt;&gt;"",VLOOKUP(J8,'BDD en-tête'!A:L,12,FALSE),"")</f>
        <v/>
      </c>
    </row>
    <row r="7" spans="5:10">
      <c r="E7" s="47"/>
      <c r="F7" s="30"/>
      <c r="G7" s="7"/>
      <c r="H7" s="47"/>
      <c r="J7" s="7"/>
    </row>
    <row r="8" spans="5:10">
      <c r="E8" s="7"/>
      <c r="F8" s="7"/>
      <c r="G8" s="7"/>
      <c r="H8" s="47" t="s">
        <v>82</v>
      </c>
      <c r="J8" s="91"/>
    </row>
    <row r="9" spans="5:10">
      <c r="E9" s="7"/>
      <c r="F9" s="7"/>
      <c r="G9" s="7"/>
      <c r="H9" s="7"/>
      <c r="J9" s="7"/>
    </row>
    <row r="10" spans="5:10">
      <c r="E10" s="48" t="s">
        <v>33</v>
      </c>
      <c r="F10" s="8" t="str">
        <f>IF($J$8&lt;&gt;"",VLOOKUP(J8,'BDD en-tête'!A:L,2,FALSE),"")</f>
        <v/>
      </c>
      <c r="G10" s="7"/>
      <c r="H10" s="7"/>
      <c r="J10" s="7"/>
    </row>
    <row r="11" spans="5:10">
      <c r="E11" s="7"/>
      <c r="F11" s="7"/>
      <c r="G11" s="7"/>
      <c r="H11" s="7"/>
      <c r="J11" s="7"/>
    </row>
    <row r="12" spans="5:10">
      <c r="E12" s="35" t="s">
        <v>83</v>
      </c>
      <c r="F12" s="31"/>
      <c r="G12" s="31"/>
      <c r="H12" s="31"/>
      <c r="J12" s="32"/>
    </row>
    <row r="13" spans="5:10">
      <c r="E13" s="48" t="s">
        <v>35</v>
      </c>
      <c r="F13" s="150" t="str">
        <f>IF($F$10&lt;&gt;"",VLOOKUP(F10,'client-prosp'!A:O,3,FALSE),"")</f>
        <v/>
      </c>
      <c r="G13" s="150"/>
      <c r="H13" s="48" t="s">
        <v>36</v>
      </c>
      <c r="J13" s="47" t="str">
        <f>IF($F$10&lt;&gt;"",VLOOKUP(F10,'client-prosp'!A:O,8,FALSE),"")</f>
        <v/>
      </c>
    </row>
    <row r="14" spans="5:10">
      <c r="E14" s="48" t="s">
        <v>37</v>
      </c>
      <c r="F14" s="151" t="str">
        <f>IF($F$10&lt;&gt;"",VLOOKUP(F10,'client-prosp'!A:O,6,FALSE),"")</f>
        <v/>
      </c>
      <c r="G14" s="151"/>
      <c r="H14" s="48" t="s">
        <v>27</v>
      </c>
      <c r="J14" s="60" t="str">
        <f>IF($F$10&lt;&gt;"",VLOOKUP(F10,'client-prosp'!A:O,9,FALSE),"")</f>
        <v/>
      </c>
    </row>
    <row r="15" spans="5:10">
      <c r="E15" s="48" t="s">
        <v>38</v>
      </c>
      <c r="F15" s="151" t="str">
        <f>IF($F$10&lt;&gt;"",VLOOKUP(F10,'client-prosp'!A:O,7,FALSE),"")</f>
        <v/>
      </c>
      <c r="G15" s="151"/>
      <c r="H15" s="47"/>
      <c r="J15" s="47"/>
    </row>
    <row r="16" spans="5:10">
      <c r="E16" s="48" t="s">
        <v>39</v>
      </c>
      <c r="F16" s="151" t="str">
        <f>IF($F$10&lt;&gt;"",VLOOKUP(F10,'client-prosp'!A:O,10,FALSE),"")</f>
        <v/>
      </c>
      <c r="G16" s="151"/>
      <c r="H16" s="47"/>
      <c r="J16" s="47"/>
    </row>
    <row r="17" spans="1:14">
      <c r="E17" s="48" t="s">
        <v>40</v>
      </c>
      <c r="F17" s="151" t="str">
        <f>IF($F$10&lt;&gt;"",VLOOKUP(F10,'client-prosp'!A:O,12,FALSE),"")</f>
        <v/>
      </c>
      <c r="G17" s="151"/>
      <c r="H17" s="47"/>
      <c r="J17" s="47"/>
    </row>
    <row r="18" spans="1:14">
      <c r="E18" s="48" t="s">
        <v>41</v>
      </c>
      <c r="F18" s="151" t="str">
        <f>IF($F$10&lt;&gt;"",VLOOKUP(F10,'client-prosp'!A:O,11,FALSE),"")</f>
        <v/>
      </c>
      <c r="G18" s="151"/>
      <c r="H18" s="47"/>
      <c r="J18" s="47"/>
    </row>
    <row r="19" spans="1:14">
      <c r="B19" s="48"/>
      <c r="E19" s="35"/>
      <c r="F19" s="53"/>
      <c r="G19" s="53"/>
      <c r="H19" s="53"/>
      <c r="J19" s="54"/>
    </row>
    <row r="20" spans="1:14" ht="15" customHeight="1">
      <c r="A20" s="55" t="s">
        <v>55</v>
      </c>
      <c r="B20" s="55" t="s">
        <v>51</v>
      </c>
      <c r="D20" s="55" t="s">
        <v>10</v>
      </c>
      <c r="E20" s="64" t="s">
        <v>42</v>
      </c>
      <c r="F20" s="55" t="s">
        <v>56</v>
      </c>
      <c r="G20" s="55" t="s">
        <v>47</v>
      </c>
      <c r="H20" s="55" t="s">
        <v>57</v>
      </c>
      <c r="J20" s="55" t="s">
        <v>48</v>
      </c>
    </row>
    <row r="21" spans="1:14" ht="15" customHeight="1">
      <c r="A21" s="19"/>
      <c r="B21" s="33"/>
      <c r="D21" s="33"/>
      <c r="E21" s="45"/>
      <c r="F21" s="33"/>
      <c r="G21" s="33"/>
      <c r="H21" s="34"/>
      <c r="J21" s="56"/>
    </row>
    <row r="22" spans="1:14">
      <c r="A22" s="8">
        <f>$J$8</f>
        <v>0</v>
      </c>
      <c r="B22" s="4">
        <v>1</v>
      </c>
      <c r="D22" s="92" t="str">
        <f t="shared" ref="D22:D31" si="0">IF(ISNA(INDEX(MatDevDet,$L22,3)),"",INDEX(MatDevDet,$L22,3))</f>
        <v/>
      </c>
      <c r="E22" s="93" t="str">
        <f t="shared" ref="E22:E31" si="1">IF(ISNA(INDEX(MatDevDet,$L22,4)),"",INDEX(MatDevDet,$L22,4))</f>
        <v/>
      </c>
      <c r="F22" s="94" t="str">
        <f t="shared" ref="F22:F31" si="2">IF(ISNA(INDEX(MatDevDet,$L22,5)),"",INDEX(MatDevDet,$L22,5))</f>
        <v/>
      </c>
      <c r="G22" s="94" t="str">
        <f t="shared" ref="G22:G31" si="3">IF(ISNA(INDEX(MatDevDet,$L22,6)),"",INDEX(MatDevDet,$L22,6))</f>
        <v/>
      </c>
      <c r="H22" s="95" t="str">
        <f t="shared" ref="H22:H31" si="4">IF(ISNA(INDEX(MatDevDet,$L22,7)),"",INDEX(MatDevDet,$L22,7))</f>
        <v/>
      </c>
      <c r="J22" s="49" t="str">
        <f>IF(OR(G22="",H22=""),"",G22*H22)</f>
        <v/>
      </c>
      <c r="L22" t="e">
        <f t="array" ref="L22">MATCH(A22&amp;B22,N°_DevisDet&amp;N°ligne,0)</f>
        <v>#N/A</v>
      </c>
      <c r="N22" s="73"/>
    </row>
    <row r="23" spans="1:14" ht="26.25" customHeight="1">
      <c r="A23" s="8">
        <f t="shared" ref="A23:A31" si="5">$J$8</f>
        <v>0</v>
      </c>
      <c r="B23" s="4">
        <v>2</v>
      </c>
      <c r="D23" s="92" t="str">
        <f t="shared" si="0"/>
        <v/>
      </c>
      <c r="E23" s="93" t="str">
        <f t="shared" si="1"/>
        <v/>
      </c>
      <c r="F23" s="94" t="str">
        <f t="shared" si="2"/>
        <v/>
      </c>
      <c r="G23" s="94" t="str">
        <f t="shared" si="3"/>
        <v/>
      </c>
      <c r="H23" s="95" t="str">
        <f t="shared" si="4"/>
        <v/>
      </c>
      <c r="J23" s="49" t="str">
        <f t="shared" ref="J23:J31" si="6">IF(OR(G23="",H23=""),"",G23*H23)</f>
        <v/>
      </c>
      <c r="L23" t="e">
        <f t="array" ref="L23">MATCH(A23&amp;B23,N°_DevisDet&amp;N°ligne,0)</f>
        <v>#N/A</v>
      </c>
    </row>
    <row r="24" spans="1:14" ht="27" customHeight="1">
      <c r="A24" s="8">
        <f t="shared" si="5"/>
        <v>0</v>
      </c>
      <c r="B24" s="4">
        <v>3</v>
      </c>
      <c r="D24" s="92" t="str">
        <f t="shared" si="0"/>
        <v/>
      </c>
      <c r="E24" s="93" t="str">
        <f t="shared" si="1"/>
        <v/>
      </c>
      <c r="F24" s="94" t="str">
        <f t="shared" si="2"/>
        <v/>
      </c>
      <c r="G24" s="94" t="str">
        <f t="shared" si="3"/>
        <v/>
      </c>
      <c r="H24" s="95" t="str">
        <f t="shared" si="4"/>
        <v/>
      </c>
      <c r="J24" s="49" t="str">
        <f t="shared" si="6"/>
        <v/>
      </c>
      <c r="L24" t="e">
        <f t="array" ref="L24">MATCH(A24&amp;B24,N°_DevisDet&amp;N°ligne,0)</f>
        <v>#N/A</v>
      </c>
    </row>
    <row r="25" spans="1:14" ht="29.25" customHeight="1">
      <c r="A25" s="8">
        <f t="shared" si="5"/>
        <v>0</v>
      </c>
      <c r="B25" s="4">
        <v>4</v>
      </c>
      <c r="D25" s="92" t="str">
        <f t="shared" si="0"/>
        <v/>
      </c>
      <c r="E25" s="93" t="str">
        <f t="shared" si="1"/>
        <v/>
      </c>
      <c r="F25" s="94" t="str">
        <f t="shared" si="2"/>
        <v/>
      </c>
      <c r="G25" s="94" t="str">
        <f t="shared" si="3"/>
        <v/>
      </c>
      <c r="H25" s="95" t="str">
        <f t="shared" si="4"/>
        <v/>
      </c>
      <c r="J25" s="49" t="str">
        <f t="shared" si="6"/>
        <v/>
      </c>
      <c r="L25" t="e">
        <f t="array" ref="L25">MATCH(A25&amp;B25,N°_DevisDet&amp;N°ligne,0)</f>
        <v>#N/A</v>
      </c>
    </row>
    <row r="26" spans="1:14" ht="15" customHeight="1">
      <c r="A26" s="8">
        <f t="shared" si="5"/>
        <v>0</v>
      </c>
      <c r="B26" s="4">
        <v>5</v>
      </c>
      <c r="D26" s="92" t="str">
        <f t="shared" si="0"/>
        <v/>
      </c>
      <c r="E26" s="93" t="str">
        <f t="shared" si="1"/>
        <v/>
      </c>
      <c r="F26" s="94" t="str">
        <f t="shared" si="2"/>
        <v/>
      </c>
      <c r="G26" s="94" t="str">
        <f t="shared" si="3"/>
        <v/>
      </c>
      <c r="H26" s="95" t="str">
        <f t="shared" si="4"/>
        <v/>
      </c>
      <c r="J26" s="49" t="str">
        <f t="shared" si="6"/>
        <v/>
      </c>
      <c r="L26" t="e">
        <f t="array" ref="L26">MATCH(A26&amp;B26,N°_DevisDet&amp;N°ligne,0)</f>
        <v>#N/A</v>
      </c>
    </row>
    <row r="27" spans="1:14" ht="15" customHeight="1">
      <c r="A27" s="8">
        <f t="shared" si="5"/>
        <v>0</v>
      </c>
      <c r="B27" s="4">
        <v>6</v>
      </c>
      <c r="D27" s="92" t="str">
        <f t="shared" si="0"/>
        <v/>
      </c>
      <c r="E27" s="93" t="str">
        <f t="shared" si="1"/>
        <v/>
      </c>
      <c r="F27" s="94" t="str">
        <f t="shared" si="2"/>
        <v/>
      </c>
      <c r="G27" s="94" t="str">
        <f t="shared" si="3"/>
        <v/>
      </c>
      <c r="H27" s="95" t="str">
        <f t="shared" si="4"/>
        <v/>
      </c>
      <c r="J27" s="49" t="str">
        <f t="shared" si="6"/>
        <v/>
      </c>
      <c r="L27" t="e">
        <f t="array" ref="L27">MATCH(A27&amp;B27,N°_DevisDet&amp;N°ligne,0)</f>
        <v>#N/A</v>
      </c>
    </row>
    <row r="28" spans="1:14" ht="15" customHeight="1">
      <c r="A28" s="8">
        <f t="shared" si="5"/>
        <v>0</v>
      </c>
      <c r="B28" s="4">
        <v>7</v>
      </c>
      <c r="D28" s="92" t="str">
        <f t="shared" si="0"/>
        <v/>
      </c>
      <c r="E28" s="93" t="str">
        <f t="shared" si="1"/>
        <v/>
      </c>
      <c r="F28" s="94" t="str">
        <f t="shared" si="2"/>
        <v/>
      </c>
      <c r="G28" s="94" t="str">
        <f t="shared" si="3"/>
        <v/>
      </c>
      <c r="H28" s="95" t="str">
        <f t="shared" si="4"/>
        <v/>
      </c>
      <c r="J28" s="49" t="str">
        <f t="shared" si="6"/>
        <v/>
      </c>
      <c r="L28" t="e">
        <f t="array" ref="L28">MATCH(A28&amp;B28,N°_DevisDet&amp;N°ligne,0)</f>
        <v>#N/A</v>
      </c>
    </row>
    <row r="29" spans="1:14" ht="15" customHeight="1">
      <c r="A29" s="8">
        <f t="shared" si="5"/>
        <v>0</v>
      </c>
      <c r="B29" s="4">
        <v>8</v>
      </c>
      <c r="D29" s="92" t="str">
        <f t="shared" si="0"/>
        <v/>
      </c>
      <c r="E29" s="93" t="str">
        <f t="shared" si="1"/>
        <v/>
      </c>
      <c r="F29" s="94" t="str">
        <f t="shared" si="2"/>
        <v/>
      </c>
      <c r="G29" s="94" t="str">
        <f t="shared" si="3"/>
        <v/>
      </c>
      <c r="H29" s="95" t="str">
        <f t="shared" si="4"/>
        <v/>
      </c>
      <c r="J29" s="49" t="str">
        <f t="shared" si="6"/>
        <v/>
      </c>
      <c r="L29" t="e">
        <f t="array" ref="L29">MATCH(A29&amp;B29,N°_DevisDet&amp;N°ligne,0)</f>
        <v>#N/A</v>
      </c>
    </row>
    <row r="30" spans="1:14" ht="15" customHeight="1">
      <c r="A30" s="8">
        <f t="shared" si="5"/>
        <v>0</v>
      </c>
      <c r="B30" s="4">
        <v>9</v>
      </c>
      <c r="D30" s="92" t="str">
        <f t="shared" si="0"/>
        <v/>
      </c>
      <c r="E30" s="93" t="str">
        <f t="shared" si="1"/>
        <v/>
      </c>
      <c r="F30" s="94" t="str">
        <f t="shared" si="2"/>
        <v/>
      </c>
      <c r="G30" s="94" t="str">
        <f t="shared" si="3"/>
        <v/>
      </c>
      <c r="H30" s="95" t="str">
        <f t="shared" si="4"/>
        <v/>
      </c>
      <c r="J30" s="49" t="str">
        <f t="shared" si="6"/>
        <v/>
      </c>
      <c r="L30" t="e">
        <f t="array" ref="L30">MATCH(A30&amp;B30,N°_DevisDet&amp;N°ligne,0)</f>
        <v>#N/A</v>
      </c>
    </row>
    <row r="31" spans="1:14" ht="15" customHeight="1">
      <c r="A31" s="8">
        <f t="shared" si="5"/>
        <v>0</v>
      </c>
      <c r="B31" s="4">
        <v>10</v>
      </c>
      <c r="D31" s="92" t="str">
        <f t="shared" si="0"/>
        <v/>
      </c>
      <c r="E31" s="93" t="str">
        <f t="shared" si="1"/>
        <v/>
      </c>
      <c r="F31" s="94" t="str">
        <f t="shared" si="2"/>
        <v/>
      </c>
      <c r="G31" s="94" t="str">
        <f t="shared" si="3"/>
        <v/>
      </c>
      <c r="H31" s="95" t="str">
        <f t="shared" si="4"/>
        <v/>
      </c>
      <c r="J31" s="49" t="str">
        <f t="shared" si="6"/>
        <v/>
      </c>
      <c r="L31" t="e">
        <f t="array" ref="L31">MATCH(A31&amp;B31,N°_DevisDet&amp;N°ligne,0)</f>
        <v>#N/A</v>
      </c>
    </row>
    <row r="32" spans="1:14">
      <c r="E32" s="38"/>
      <c r="F32" s="39"/>
      <c r="G32" s="39"/>
      <c r="H32" s="39"/>
      <c r="J32" s="100"/>
    </row>
    <row r="33" spans="5:10">
      <c r="E33" s="147" t="s">
        <v>84</v>
      </c>
      <c r="F33" s="148"/>
      <c r="G33" s="148"/>
      <c r="H33" s="149"/>
      <c r="J33" s="49">
        <f>SUM(J22:J31)</f>
        <v>0</v>
      </c>
    </row>
    <row r="34" spans="5:10">
      <c r="E34" s="7"/>
      <c r="F34" s="18" t="s">
        <v>86</v>
      </c>
      <c r="G34" s="7"/>
      <c r="H34" s="7"/>
      <c r="J34" s="7"/>
    </row>
    <row r="35" spans="5:10">
      <c r="F35" s="41" t="s">
        <v>87</v>
      </c>
      <c r="G35" s="18"/>
      <c r="H35" s="18"/>
      <c r="J35" s="18"/>
    </row>
    <row r="36" spans="5:10">
      <c r="E36" s="46" t="s">
        <v>85</v>
      </c>
      <c r="F36" s="31"/>
      <c r="G36" s="31"/>
      <c r="H36" s="31"/>
      <c r="J36" s="32"/>
    </row>
    <row r="37" spans="5:10" ht="21">
      <c r="E37" s="48" t="s">
        <v>99</v>
      </c>
      <c r="F37" s="48" t="s">
        <v>100</v>
      </c>
      <c r="H37" s="48" t="s">
        <v>101</v>
      </c>
      <c r="J37" s="7"/>
    </row>
    <row r="38" spans="5:10">
      <c r="E38" s="46" t="s">
        <v>44</v>
      </c>
      <c r="F38" s="31"/>
      <c r="G38" s="31"/>
      <c r="H38" s="31"/>
      <c r="J38" s="32"/>
    </row>
    <row r="39" spans="5:10">
      <c r="E39" s="7"/>
      <c r="F39" s="48"/>
      <c r="G39" s="48" t="s">
        <v>43</v>
      </c>
      <c r="H39" s="48"/>
      <c r="J39" s="7"/>
    </row>
    <row r="40" spans="5:10">
      <c r="E40" s="7"/>
      <c r="F40" s="7"/>
      <c r="G40" s="7"/>
      <c r="H40" s="7"/>
      <c r="J40" s="5"/>
    </row>
    <row r="41" spans="5:10">
      <c r="E41" s="7"/>
      <c r="F41" s="7"/>
      <c r="G41" s="9"/>
      <c r="H41" s="10"/>
      <c r="J41" s="11"/>
    </row>
    <row r="42" spans="5:10">
      <c r="E42" s="7"/>
      <c r="F42" s="7"/>
      <c r="G42" s="12"/>
      <c r="H42" s="13"/>
      <c r="J42" s="14"/>
    </row>
    <row r="43" spans="5:10">
      <c r="E43" s="7"/>
      <c r="F43" s="7"/>
      <c r="G43" s="15"/>
      <c r="H43" s="16"/>
      <c r="J43" s="17"/>
    </row>
    <row r="44" spans="5:10">
      <c r="E44" s="7"/>
      <c r="F44" s="7"/>
      <c r="G44" s="7"/>
      <c r="H44" s="7"/>
      <c r="J44" s="7"/>
    </row>
    <row r="45" spans="5:10">
      <c r="E45" s="145"/>
      <c r="F45" s="145"/>
      <c r="G45" s="145"/>
      <c r="H45" s="145"/>
      <c r="I45" s="145"/>
      <c r="J45" s="145"/>
    </row>
    <row r="46" spans="5:10">
      <c r="E46" s="145"/>
      <c r="F46" s="145"/>
      <c r="G46" s="145"/>
      <c r="H46" s="145"/>
      <c r="I46" s="145"/>
      <c r="J46" s="145"/>
    </row>
    <row r="47" spans="5:10">
      <c r="E47" s="146"/>
      <c r="F47" s="146"/>
      <c r="G47" s="146"/>
      <c r="H47" s="146"/>
      <c r="I47" s="146"/>
      <c r="J47" s="146"/>
    </row>
  </sheetData>
  <mergeCells count="10">
    <mergeCell ref="E33:H33"/>
    <mergeCell ref="E45:J45"/>
    <mergeCell ref="E46:J46"/>
    <mergeCell ref="E47:J47"/>
    <mergeCell ref="F13:G13"/>
    <mergeCell ref="F14:G14"/>
    <mergeCell ref="F15:G15"/>
    <mergeCell ref="F16:G16"/>
    <mergeCell ref="F17:G17"/>
    <mergeCell ref="F18:G18"/>
  </mergeCells>
  <dataValidations count="5">
    <dataValidation type="list" allowBlank="1" showInputMessage="1" showErrorMessage="1" sqref="E21:E31">
      <formula1>INDIRECT(D21)</formula1>
    </dataValidation>
    <dataValidation type="list" allowBlank="1" showInputMessage="1" showErrorMessage="1" sqref="E19">
      <formula1>Nom_AffaireCréaAff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J8">
      <formula1>N°devis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L11"/>
  <sheetViews>
    <sheetView showGridLines="0" workbookViewId="0">
      <selection activeCell="D3" sqref="D3:L3"/>
    </sheetView>
  </sheetViews>
  <sheetFormatPr baseColWidth="10" defaultRowHeight="15"/>
  <cols>
    <col min="1" max="2" width="11.42578125" style="42"/>
    <col min="3" max="3" width="0" style="42" hidden="1" customWidth="1"/>
    <col min="4" max="5" width="11.42578125" style="42"/>
    <col min="6" max="6" width="12.5703125" style="42" bestFit="1" customWidth="1"/>
    <col min="7" max="7" width="20.85546875" style="42" customWidth="1"/>
    <col min="8" max="8" width="16" style="42" customWidth="1"/>
    <col min="9" max="9" width="14.85546875" style="42" customWidth="1"/>
    <col min="10" max="10" width="11.42578125" style="42"/>
    <col min="11" max="11" width="26" style="42" customWidth="1"/>
    <col min="12" max="12" width="15" style="43" bestFit="1" customWidth="1"/>
  </cols>
  <sheetData>
    <row r="1" spans="1:12" ht="30">
      <c r="A1" s="6" t="s">
        <v>30</v>
      </c>
      <c r="B1" s="112" t="s">
        <v>33</v>
      </c>
      <c r="C1" s="57" t="s">
        <v>103</v>
      </c>
      <c r="D1" s="57" t="s">
        <v>102</v>
      </c>
      <c r="E1" s="57" t="s">
        <v>3</v>
      </c>
      <c r="F1" s="57" t="s">
        <v>45</v>
      </c>
      <c r="G1" s="57" t="s">
        <v>6</v>
      </c>
      <c r="H1" s="57" t="s">
        <v>8</v>
      </c>
      <c r="I1" s="57" t="s">
        <v>7</v>
      </c>
      <c r="J1" s="57" t="s">
        <v>46</v>
      </c>
      <c r="K1" s="57" t="s">
        <v>5</v>
      </c>
      <c r="L1" s="66" t="s">
        <v>31</v>
      </c>
    </row>
    <row r="11" spans="1:12">
      <c r="F11" s="42" t="str">
        <f>IF($J$9&lt;&gt;"",VLOOKUP(J9,'BDD en-tête'!A:L,12,FALSE),"")</f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9"/>
  <dimension ref="A1:K6"/>
  <sheetViews>
    <sheetView showGridLines="0" workbookViewId="0">
      <selection activeCell="I21" sqref="I21"/>
    </sheetView>
  </sheetViews>
  <sheetFormatPr baseColWidth="10" defaultRowHeight="15"/>
  <cols>
    <col min="3" max="3" width="12.28515625" customWidth="1"/>
    <col min="4" max="4" width="38.28515625" bestFit="1" customWidth="1"/>
    <col min="5" max="5" width="20.28515625" customWidth="1"/>
    <col min="7" max="7" width="11.85546875" customWidth="1"/>
    <col min="8" max="8" width="11.140625" customWidth="1"/>
    <col min="9" max="9" width="11.5703125" customWidth="1"/>
    <col min="10" max="10" width="11.42578125" style="42"/>
  </cols>
  <sheetData>
    <row r="1" spans="1:11" ht="33.75" customHeight="1">
      <c r="A1" s="71" t="s">
        <v>115</v>
      </c>
      <c r="B1" s="72" t="s">
        <v>98</v>
      </c>
      <c r="C1" s="72" t="s">
        <v>105</v>
      </c>
      <c r="D1" s="72" t="s">
        <v>17</v>
      </c>
      <c r="E1" s="72" t="s">
        <v>52</v>
      </c>
      <c r="F1" s="72" t="s">
        <v>47</v>
      </c>
      <c r="G1" s="72" t="s">
        <v>57</v>
      </c>
      <c r="H1" s="110" t="s">
        <v>96</v>
      </c>
      <c r="I1" s="110" t="s">
        <v>142</v>
      </c>
      <c r="J1" s="111" t="s">
        <v>104</v>
      </c>
      <c r="K1" s="22"/>
    </row>
    <row r="2" spans="1:11" ht="15.75" customHeight="1">
      <c r="A2" s="42"/>
      <c r="B2" s="42"/>
      <c r="C2" s="42"/>
      <c r="D2" s="42"/>
      <c r="E2" s="42"/>
      <c r="F2" s="42"/>
      <c r="G2" s="42"/>
      <c r="H2" s="107">
        <f>ROW('BDD devis Détail'!$B2)</f>
        <v>2</v>
      </c>
      <c r="I2" s="108" t="e">
        <f>MATCH(H2,ColLigMaJ,0)</f>
        <v>#N/A</v>
      </c>
      <c r="J2" s="109"/>
      <c r="K2" s="22"/>
    </row>
    <row r="3" spans="1:11">
      <c r="A3" s="42"/>
      <c r="B3" s="42"/>
      <c r="C3" s="42"/>
      <c r="D3" s="42"/>
      <c r="E3" s="42"/>
      <c r="F3" s="42"/>
      <c r="G3" s="42"/>
      <c r="H3" s="113">
        <f>ROW('BDD devis Détail'!$B3)</f>
        <v>3</v>
      </c>
      <c r="I3" s="114" t="e">
        <f>MATCH(H3,ColLigMaJ,0)</f>
        <v>#N/A</v>
      </c>
      <c r="J3" s="109"/>
    </row>
    <row r="4" spans="1:11">
      <c r="A4" s="42"/>
      <c r="B4" s="42"/>
      <c r="C4" s="42"/>
      <c r="D4" s="42"/>
      <c r="E4" s="42"/>
      <c r="F4" s="42"/>
      <c r="G4" s="42"/>
      <c r="H4" s="113">
        <f>ROW('BDD devis Détail'!$B4)</f>
        <v>4</v>
      </c>
      <c r="I4" s="114" t="e">
        <f>MATCH(H4,ColLigMaJ,0)</f>
        <v>#N/A</v>
      </c>
      <c r="J4" s="109"/>
    </row>
    <row r="5" spans="1:11">
      <c r="A5" s="42"/>
      <c r="B5" s="42"/>
      <c r="C5" s="42"/>
      <c r="D5" s="42"/>
      <c r="E5" s="42"/>
      <c r="F5" s="42"/>
      <c r="G5" s="42"/>
      <c r="H5" s="113">
        <f>ROW('BDD devis Détail'!$B5)</f>
        <v>5</v>
      </c>
      <c r="I5" s="114" t="e">
        <f>MATCH(H5,ColLigMaJ,0)</f>
        <v>#N/A</v>
      </c>
      <c r="J5" s="109"/>
    </row>
    <row r="6" spans="1:11">
      <c r="A6" s="42"/>
      <c r="B6" s="42"/>
      <c r="C6" s="42"/>
      <c r="D6" s="42"/>
      <c r="E6" s="42"/>
      <c r="F6" s="42"/>
      <c r="G6" s="42"/>
      <c r="H6" s="115">
        <f>ROW('BDD devis Détail'!$B6)</f>
        <v>6</v>
      </c>
      <c r="I6" s="114" t="e">
        <f>MATCH(H6,ColLigMaJ,0)</f>
        <v>#N/A</v>
      </c>
      <c r="J6" s="109"/>
    </row>
  </sheetData>
  <dataValidations count="3">
    <dataValidation type="list" allowBlank="1" showInputMessage="1" showErrorMessage="1" sqref="D2:D6">
      <formula1>INDIRECT(C2)</formula1>
    </dataValidation>
    <dataValidation type="list" allowBlank="1" showInputMessage="1" showErrorMessage="1" sqref="E2:E6">
      <formula1>Unité_facturation</formula1>
    </dataValidation>
    <dataValidation type="list" allowBlank="1" showInputMessage="1" showErrorMessage="1" sqref="C2:C6">
      <formula1>Das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0"/>
  <dimension ref="A2:N43"/>
  <sheetViews>
    <sheetView showGridLines="0" topLeftCell="A19" workbookViewId="0">
      <selection activeCell="E43" sqref="E43:J43"/>
    </sheetView>
  </sheetViews>
  <sheetFormatPr baseColWidth="10" defaultRowHeight="15"/>
  <cols>
    <col min="1" max="2" width="11.85546875" customWidth="1"/>
    <col min="3" max="3" width="1.28515625" customWidth="1"/>
    <col min="4" max="4" width="10" customWidth="1"/>
    <col min="5" max="5" width="28.7109375" customWidth="1"/>
    <col min="6" max="6" width="13.42578125" customWidth="1"/>
    <col min="7" max="8" width="11.42578125" customWidth="1"/>
    <col min="9" max="9" width="0.85546875" customWidth="1"/>
    <col min="10" max="10" width="20.85546875" customWidth="1"/>
    <col min="11" max="11" width="7.85546875" customWidth="1"/>
    <col min="12" max="12" width="8.42578125" customWidth="1"/>
    <col min="13" max="13" width="11.7109375" customWidth="1"/>
  </cols>
  <sheetData>
    <row r="2" spans="5:10">
      <c r="E2" s="7"/>
      <c r="F2" s="7"/>
      <c r="G2" s="7"/>
      <c r="H2" s="7"/>
      <c r="J2" s="7"/>
    </row>
    <row r="3" spans="5:10">
      <c r="E3" s="7"/>
      <c r="F3" s="7"/>
      <c r="G3" s="7"/>
      <c r="H3" s="7"/>
      <c r="J3" s="7"/>
    </row>
    <row r="4" spans="5:10" ht="15.75">
      <c r="E4" s="26"/>
      <c r="F4" s="27"/>
      <c r="G4" s="7"/>
      <c r="H4" s="7"/>
      <c r="J4" s="7"/>
    </row>
    <row r="5" spans="5:10">
      <c r="E5" s="68"/>
      <c r="F5" s="28"/>
      <c r="G5" s="7"/>
      <c r="H5" s="7"/>
      <c r="J5" s="7"/>
    </row>
    <row r="6" spans="5:10">
      <c r="E6" s="68"/>
      <c r="F6" s="30"/>
      <c r="G6" s="7"/>
      <c r="H6" s="68" t="s">
        <v>34</v>
      </c>
      <c r="J6" s="90"/>
    </row>
    <row r="7" spans="5:10">
      <c r="E7" s="68"/>
      <c r="F7" s="30"/>
      <c r="G7" s="7"/>
      <c r="H7" s="68"/>
      <c r="J7" s="7"/>
    </row>
    <row r="8" spans="5:10">
      <c r="E8" s="7"/>
      <c r="F8" s="7"/>
      <c r="G8" s="152" t="s">
        <v>117</v>
      </c>
      <c r="H8" s="152"/>
      <c r="J8" s="87">
        <v>3</v>
      </c>
    </row>
    <row r="9" spans="5:10">
      <c r="E9" s="48" t="s">
        <v>116</v>
      </c>
      <c r="F9" s="91"/>
      <c r="G9" s="7"/>
      <c r="H9" s="7"/>
      <c r="I9" s="7"/>
      <c r="J9" s="7"/>
    </row>
    <row r="10" spans="5:10">
      <c r="E10" s="74" t="s">
        <v>58</v>
      </c>
      <c r="F10" s="106"/>
      <c r="G10" s="7"/>
      <c r="H10" s="7"/>
      <c r="I10" s="7"/>
      <c r="J10" s="7"/>
    </row>
    <row r="11" spans="5:10">
      <c r="G11" s="7"/>
      <c r="H11" s="7"/>
      <c r="I11" s="7"/>
      <c r="J11" s="7"/>
    </row>
    <row r="12" spans="5:10">
      <c r="E12" s="35" t="s">
        <v>83</v>
      </c>
      <c r="F12" s="31"/>
      <c r="G12" s="31"/>
      <c r="H12" s="31"/>
      <c r="J12" s="32"/>
    </row>
    <row r="13" spans="5:10">
      <c r="E13" s="48" t="s">
        <v>35</v>
      </c>
      <c r="F13" s="150" t="str">
        <f>IF($F$10&lt;&gt;"",VLOOKUP(F10,'client-prosp'!A:O,3,FALSE),"")</f>
        <v/>
      </c>
      <c r="G13" s="150"/>
      <c r="H13" s="48" t="s">
        <v>36</v>
      </c>
      <c r="J13" s="68" t="str">
        <f>IF($F$10&lt;&gt;"",VLOOKUP(F10,'client-prosp'!A:O,8,FALSE),"")</f>
        <v/>
      </c>
    </row>
    <row r="14" spans="5:10">
      <c r="E14" s="48" t="s">
        <v>37</v>
      </c>
      <c r="F14" s="151" t="str">
        <f>IF($F$10&lt;&gt;"",VLOOKUP(F10,'client-prosp'!A:O,6,FALSE),"")</f>
        <v/>
      </c>
      <c r="G14" s="151"/>
      <c r="H14" s="48" t="s">
        <v>27</v>
      </c>
      <c r="J14" s="68" t="str">
        <f>IF($F$10&lt;&gt;"",VLOOKUP(F10,'client-prosp'!A:O,9,FALSE),"")</f>
        <v/>
      </c>
    </row>
    <row r="15" spans="5:10">
      <c r="E15" s="48" t="s">
        <v>38</v>
      </c>
      <c r="F15" s="151" t="str">
        <f>IF($F$10&lt;&gt;"",VLOOKUP(F10,'client-prosp'!A:O,7,FALSE),"")</f>
        <v/>
      </c>
      <c r="G15" s="151"/>
      <c r="H15" s="68"/>
      <c r="J15" s="68"/>
    </row>
    <row r="16" spans="5:10">
      <c r="E16" s="48" t="s">
        <v>39</v>
      </c>
      <c r="F16" s="151" t="str">
        <f>IF($F$10&lt;&gt;"",VLOOKUP(F10,'client-prosp'!A:O,10,FALSE),"")</f>
        <v/>
      </c>
      <c r="G16" s="151"/>
      <c r="H16" s="68"/>
      <c r="J16" s="68"/>
    </row>
    <row r="17" spans="1:14">
      <c r="E17" s="48" t="s">
        <v>40</v>
      </c>
      <c r="F17" s="151" t="str">
        <f>IF($F$10&lt;&gt;"",VLOOKUP(F10,'client-prosp'!A:O,12,FALSE),"")</f>
        <v/>
      </c>
      <c r="G17" s="151"/>
      <c r="H17" s="68"/>
      <c r="J17" s="68"/>
    </row>
    <row r="18" spans="1:14">
      <c r="E18" s="48" t="s">
        <v>41</v>
      </c>
      <c r="F18" s="151" t="str">
        <f>IF($F$10&lt;&gt;"",VLOOKUP(F10,'client-prosp'!A:O,11,FALSE),"")</f>
        <v/>
      </c>
      <c r="G18" s="151"/>
      <c r="H18" s="68"/>
      <c r="J18" s="68"/>
    </row>
    <row r="19" spans="1:14">
      <c r="B19" s="48" t="s">
        <v>97</v>
      </c>
      <c r="E19" s="35" t="s">
        <v>114</v>
      </c>
      <c r="F19" s="53"/>
      <c r="G19" s="53"/>
      <c r="H19" s="53"/>
      <c r="J19" s="54"/>
    </row>
    <row r="20" spans="1:14" ht="15" customHeight="1">
      <c r="A20" s="55" t="s">
        <v>55</v>
      </c>
      <c r="B20" s="55" t="s">
        <v>51</v>
      </c>
      <c r="D20" s="55" t="s">
        <v>10</v>
      </c>
      <c r="E20" s="64" t="s">
        <v>42</v>
      </c>
      <c r="F20" s="55" t="s">
        <v>56</v>
      </c>
      <c r="G20" s="55" t="s">
        <v>47</v>
      </c>
      <c r="H20" s="55" t="s">
        <v>57</v>
      </c>
      <c r="J20" s="55" t="s">
        <v>48</v>
      </c>
    </row>
    <row r="21" spans="1:14" ht="15" customHeight="1">
      <c r="A21" s="19"/>
      <c r="B21" s="33"/>
      <c r="D21" s="33"/>
      <c r="E21" s="45"/>
      <c r="F21" s="33"/>
      <c r="G21" s="33"/>
      <c r="H21" s="34"/>
      <c r="J21" s="56"/>
    </row>
    <row r="22" spans="1:14">
      <c r="A22" s="77">
        <f>$J$8</f>
        <v>3</v>
      </c>
      <c r="B22" s="4">
        <v>1</v>
      </c>
      <c r="D22" s="45" t="str">
        <f t="shared" ref="D22:D31" si="0">IF(ISNA(INDEX(MatDevDet,$L22,3)),"",INDEX(MatDevDet,$L22,3))</f>
        <v/>
      </c>
      <c r="E22" s="61" t="str">
        <f t="shared" ref="E22:E31" si="1">IF(ISNA(INDEX(MatDevDet,$L22,4)),"",INDEX(MatDevDet,$L22,4))</f>
        <v/>
      </c>
      <c r="F22" s="4" t="str">
        <f t="shared" ref="F22:F31" si="2">IF(ISNA(INDEX(MatDevDet,$L22,5)),"",INDEX(MatDevDet,$L22,5))</f>
        <v/>
      </c>
      <c r="G22" s="4" t="str">
        <f t="shared" ref="G22:G31" si="3">IF(ISNA(INDEX(MatDevDet,$L22,6)),"",INDEX(MatDevDet,$L22,6))</f>
        <v/>
      </c>
      <c r="H22" s="49" t="str">
        <f t="shared" ref="H22:H31" si="4">IF(ISNA(INDEX(MatDevDet,$L22,7)),"",INDEX(MatDevDet,$L22,7))</f>
        <v/>
      </c>
      <c r="J22" s="49" t="str">
        <f>IF(OR(G22="",H22=""),"",G22*H22)</f>
        <v/>
      </c>
      <c r="L22" t="e">
        <f t="array" ref="L22">MATCH(A22&amp;B22,N°devis&amp;N°ligne,0)</f>
        <v>#N/A</v>
      </c>
      <c r="N22" s="73"/>
    </row>
    <row r="23" spans="1:14" ht="26.25" customHeight="1">
      <c r="A23" s="77">
        <f t="shared" ref="A23:A31" si="5">$J$8</f>
        <v>3</v>
      </c>
      <c r="B23" s="4">
        <v>2</v>
      </c>
      <c r="D23" s="45" t="str">
        <f t="shared" si="0"/>
        <v/>
      </c>
      <c r="E23" s="61" t="str">
        <f t="shared" si="1"/>
        <v/>
      </c>
      <c r="F23" s="4" t="str">
        <f t="shared" si="2"/>
        <v/>
      </c>
      <c r="G23" s="4" t="str">
        <f t="shared" si="3"/>
        <v/>
      </c>
      <c r="H23" s="49" t="str">
        <f t="shared" si="4"/>
        <v/>
      </c>
      <c r="J23" s="49" t="str">
        <f t="shared" ref="J23:J31" si="6">IF(OR(G23="",H23=""),"",G23*H23)</f>
        <v/>
      </c>
      <c r="L23" t="e">
        <f t="array" ref="L23">MATCH(A23&amp;B23,N°devis&amp;N°ligne,0)</f>
        <v>#N/A</v>
      </c>
    </row>
    <row r="24" spans="1:14" ht="23.25" customHeight="1">
      <c r="A24" s="77">
        <f t="shared" si="5"/>
        <v>3</v>
      </c>
      <c r="B24" s="4">
        <v>3</v>
      </c>
      <c r="D24" s="45" t="str">
        <f t="shared" si="0"/>
        <v/>
      </c>
      <c r="E24" s="61" t="str">
        <f t="shared" si="1"/>
        <v/>
      </c>
      <c r="F24" s="4" t="str">
        <f t="shared" si="2"/>
        <v/>
      </c>
      <c r="G24" s="4" t="str">
        <f t="shared" si="3"/>
        <v/>
      </c>
      <c r="H24" s="49" t="str">
        <f t="shared" si="4"/>
        <v/>
      </c>
      <c r="J24" s="49" t="str">
        <f t="shared" si="6"/>
        <v/>
      </c>
      <c r="L24" t="e">
        <f t="array" ref="L24">MATCH(A24&amp;B24,N°devis&amp;N°ligne,0)</f>
        <v>#N/A</v>
      </c>
    </row>
    <row r="25" spans="1:14" ht="15" customHeight="1">
      <c r="A25" s="77">
        <f t="shared" si="5"/>
        <v>3</v>
      </c>
      <c r="B25" s="4">
        <v>4</v>
      </c>
      <c r="D25" s="45" t="str">
        <f t="shared" si="0"/>
        <v/>
      </c>
      <c r="E25" s="61" t="str">
        <f t="shared" si="1"/>
        <v/>
      </c>
      <c r="F25" s="4" t="str">
        <f t="shared" si="2"/>
        <v/>
      </c>
      <c r="G25" s="4" t="str">
        <f t="shared" si="3"/>
        <v/>
      </c>
      <c r="H25" s="49" t="str">
        <f t="shared" si="4"/>
        <v/>
      </c>
      <c r="J25" s="49" t="str">
        <f t="shared" si="6"/>
        <v/>
      </c>
      <c r="L25" t="e">
        <f t="array" ref="L25">MATCH(A25&amp;B25,N°devis&amp;N°ligne,0)</f>
        <v>#N/A</v>
      </c>
    </row>
    <row r="26" spans="1:14" ht="15" customHeight="1">
      <c r="A26" s="77">
        <f t="shared" si="5"/>
        <v>3</v>
      </c>
      <c r="B26" s="4">
        <v>5</v>
      </c>
      <c r="D26" s="45" t="str">
        <f t="shared" si="0"/>
        <v/>
      </c>
      <c r="E26" s="61" t="str">
        <f t="shared" si="1"/>
        <v/>
      </c>
      <c r="F26" s="4" t="str">
        <f t="shared" si="2"/>
        <v/>
      </c>
      <c r="G26" s="4" t="str">
        <f t="shared" si="3"/>
        <v/>
      </c>
      <c r="H26" s="49" t="str">
        <f t="shared" si="4"/>
        <v/>
      </c>
      <c r="J26" s="49" t="str">
        <f t="shared" si="6"/>
        <v/>
      </c>
      <c r="L26" t="e">
        <f t="array" ref="L26">MATCH(A26&amp;B26,N°devis&amp;N°ligne,0)</f>
        <v>#N/A</v>
      </c>
    </row>
    <row r="27" spans="1:14" ht="15" customHeight="1">
      <c r="A27" s="77">
        <f t="shared" si="5"/>
        <v>3</v>
      </c>
      <c r="B27" s="4">
        <v>6</v>
      </c>
      <c r="D27" s="45" t="str">
        <f t="shared" si="0"/>
        <v/>
      </c>
      <c r="E27" s="61" t="str">
        <f t="shared" si="1"/>
        <v/>
      </c>
      <c r="F27" s="4" t="str">
        <f t="shared" si="2"/>
        <v/>
      </c>
      <c r="G27" s="4" t="str">
        <f t="shared" si="3"/>
        <v/>
      </c>
      <c r="H27" s="49" t="str">
        <f t="shared" si="4"/>
        <v/>
      </c>
      <c r="J27" s="49" t="str">
        <f t="shared" si="6"/>
        <v/>
      </c>
      <c r="L27" t="e">
        <f t="array" ref="L27">MATCH(A27&amp;B27,N°devis&amp;N°ligne,0)</f>
        <v>#N/A</v>
      </c>
    </row>
    <row r="28" spans="1:14" ht="15" customHeight="1">
      <c r="A28" s="77">
        <f t="shared" si="5"/>
        <v>3</v>
      </c>
      <c r="B28" s="4">
        <v>7</v>
      </c>
      <c r="D28" s="45" t="str">
        <f t="shared" si="0"/>
        <v/>
      </c>
      <c r="E28" s="61" t="str">
        <f t="shared" si="1"/>
        <v/>
      </c>
      <c r="F28" s="4" t="str">
        <f t="shared" si="2"/>
        <v/>
      </c>
      <c r="G28" s="4" t="str">
        <f t="shared" si="3"/>
        <v/>
      </c>
      <c r="H28" s="49" t="str">
        <f t="shared" si="4"/>
        <v/>
      </c>
      <c r="J28" s="49" t="str">
        <f t="shared" si="6"/>
        <v/>
      </c>
      <c r="L28" t="e">
        <f t="array" ref="L28">MATCH(A28&amp;B28,N°devis&amp;N°ligne,0)</f>
        <v>#N/A</v>
      </c>
    </row>
    <row r="29" spans="1:14" ht="15" customHeight="1">
      <c r="A29" s="77">
        <f t="shared" si="5"/>
        <v>3</v>
      </c>
      <c r="B29" s="4">
        <v>8</v>
      </c>
      <c r="D29" s="45" t="str">
        <f t="shared" si="0"/>
        <v/>
      </c>
      <c r="E29" s="61" t="str">
        <f t="shared" si="1"/>
        <v/>
      </c>
      <c r="F29" s="4" t="str">
        <f t="shared" si="2"/>
        <v/>
      </c>
      <c r="G29" s="4" t="str">
        <f t="shared" si="3"/>
        <v/>
      </c>
      <c r="H29" s="49" t="str">
        <f t="shared" si="4"/>
        <v/>
      </c>
      <c r="J29" s="49" t="str">
        <f t="shared" si="6"/>
        <v/>
      </c>
      <c r="L29" t="e">
        <f t="array" ref="L29">MATCH(A29&amp;B29,N°devis&amp;N°ligne,0)</f>
        <v>#N/A</v>
      </c>
    </row>
    <row r="30" spans="1:14" ht="15" customHeight="1">
      <c r="A30" s="77">
        <f t="shared" si="5"/>
        <v>3</v>
      </c>
      <c r="B30" s="4">
        <v>9</v>
      </c>
      <c r="D30" s="45" t="str">
        <f t="shared" si="0"/>
        <v/>
      </c>
      <c r="E30" s="61" t="str">
        <f t="shared" si="1"/>
        <v/>
      </c>
      <c r="F30" s="4" t="str">
        <f t="shared" si="2"/>
        <v/>
      </c>
      <c r="G30" s="4" t="str">
        <f t="shared" si="3"/>
        <v/>
      </c>
      <c r="H30" s="49" t="str">
        <f t="shared" si="4"/>
        <v/>
      </c>
      <c r="J30" s="49" t="str">
        <f t="shared" si="6"/>
        <v/>
      </c>
      <c r="L30" t="e">
        <f t="array" ref="L30">MATCH(A30&amp;B30,N°devis&amp;N°ligne,0)</f>
        <v>#N/A</v>
      </c>
    </row>
    <row r="31" spans="1:14" ht="15" customHeight="1">
      <c r="A31" s="77">
        <f t="shared" si="5"/>
        <v>3</v>
      </c>
      <c r="B31" s="4">
        <v>10</v>
      </c>
      <c r="D31" s="45" t="str">
        <f t="shared" si="0"/>
        <v/>
      </c>
      <c r="E31" s="61" t="str">
        <f t="shared" si="1"/>
        <v/>
      </c>
      <c r="F31" s="4" t="str">
        <f t="shared" si="2"/>
        <v/>
      </c>
      <c r="G31" s="4" t="str">
        <f t="shared" si="3"/>
        <v/>
      </c>
      <c r="H31" s="49" t="str">
        <f t="shared" si="4"/>
        <v/>
      </c>
      <c r="J31" s="49" t="str">
        <f t="shared" si="6"/>
        <v/>
      </c>
      <c r="L31" t="e">
        <f t="array" ref="L31">MATCH(A31&amp;B31,N°devis&amp;N°ligne,0)</f>
        <v>#N/A</v>
      </c>
    </row>
    <row r="32" spans="1:14">
      <c r="E32" s="38"/>
      <c r="F32" s="39"/>
      <c r="G32" s="39"/>
      <c r="H32" s="39"/>
      <c r="J32" s="40"/>
    </row>
    <row r="33" spans="5:10">
      <c r="E33" s="147" t="s">
        <v>84</v>
      </c>
      <c r="F33" s="148"/>
      <c r="G33" s="148"/>
      <c r="H33" s="149"/>
      <c r="J33" s="52">
        <f>SUM(J22:J31)</f>
        <v>0</v>
      </c>
    </row>
    <row r="34" spans="5:10">
      <c r="E34" s="7"/>
      <c r="F34" s="18" t="s">
        <v>86</v>
      </c>
      <c r="G34" s="7"/>
      <c r="H34" s="7"/>
      <c r="J34" s="7"/>
    </row>
    <row r="35" spans="5:10">
      <c r="F35" s="41" t="s">
        <v>87</v>
      </c>
      <c r="G35" s="18"/>
      <c r="H35" s="18"/>
      <c r="J35" s="18"/>
    </row>
    <row r="36" spans="5:10">
      <c r="E36" s="67" t="s">
        <v>85</v>
      </c>
      <c r="F36" s="31"/>
      <c r="G36" s="31"/>
      <c r="H36" s="31"/>
      <c r="J36" s="32"/>
    </row>
    <row r="37" spans="5:10" ht="21">
      <c r="E37" s="48" t="s">
        <v>99</v>
      </c>
      <c r="F37" s="48" t="s">
        <v>100</v>
      </c>
      <c r="H37" s="48" t="s">
        <v>101</v>
      </c>
      <c r="J37" s="7"/>
    </row>
    <row r="38" spans="5:10">
      <c r="E38" s="67"/>
      <c r="F38" s="31"/>
      <c r="G38" s="31"/>
      <c r="H38" s="31"/>
      <c r="J38" s="32"/>
    </row>
    <row r="39" spans="5:10">
      <c r="E39" s="7"/>
      <c r="F39" s="48"/>
      <c r="G39" s="48"/>
      <c r="H39" s="48"/>
      <c r="J39" s="7"/>
    </row>
    <row r="40" spans="5:10">
      <c r="E40" s="7"/>
      <c r="F40" s="7"/>
      <c r="H40" s="7"/>
      <c r="J40" s="5"/>
    </row>
    <row r="41" spans="5:10">
      <c r="E41" s="145"/>
      <c r="F41" s="145"/>
      <c r="G41" s="145"/>
      <c r="H41" s="145"/>
      <c r="I41" s="145"/>
      <c r="J41" s="145"/>
    </row>
    <row r="42" spans="5:10">
      <c r="E42" s="145"/>
      <c r="F42" s="145"/>
      <c r="G42" s="145"/>
      <c r="H42" s="145"/>
      <c r="I42" s="145"/>
      <c r="J42" s="145"/>
    </row>
    <row r="43" spans="5:10">
      <c r="E43" s="146"/>
      <c r="F43" s="146"/>
      <c r="G43" s="146"/>
      <c r="H43" s="146"/>
      <c r="I43" s="146"/>
      <c r="J43" s="146"/>
    </row>
  </sheetData>
  <mergeCells count="11">
    <mergeCell ref="E33:H33"/>
    <mergeCell ref="E41:J41"/>
    <mergeCell ref="E42:J42"/>
    <mergeCell ref="E43:J43"/>
    <mergeCell ref="G8:H8"/>
    <mergeCell ref="F13:G13"/>
    <mergeCell ref="F14:G14"/>
    <mergeCell ref="F15:G15"/>
    <mergeCell ref="F16:G16"/>
    <mergeCell ref="F17:G17"/>
    <mergeCell ref="F18:G18"/>
  </mergeCells>
  <dataValidations count="5">
    <dataValidation type="list" allowBlank="1" showInputMessage="1" showErrorMessage="1" sqref="E21:E31">
      <formula1>INDIRECT(D21)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E19">
      <formula1>Nom_AffaireCréaAff</formula1>
    </dataValidation>
    <dataValidation type="list" allowBlank="1" showInputMessage="1" showErrorMessage="1" sqref="F9">
      <formula1>N°devis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:L2"/>
  <sheetViews>
    <sheetView showGridLines="0" zoomScale="110" zoomScaleNormal="110" workbookViewId="0"/>
  </sheetViews>
  <sheetFormatPr baseColWidth="10" defaultRowHeight="15"/>
  <cols>
    <col min="1" max="1" width="11.42578125" style="42"/>
    <col min="2" max="2" width="11.42578125" style="82"/>
    <col min="3" max="5" width="11.42578125" style="42"/>
    <col min="6" max="6" width="19" style="42" customWidth="1"/>
    <col min="7" max="7" width="12.42578125" style="42" customWidth="1"/>
    <col min="8" max="9" width="11.42578125" style="42"/>
    <col min="10" max="10" width="24" style="42" customWidth="1"/>
    <col min="11" max="11" width="13" style="42" customWidth="1"/>
    <col min="12" max="12" width="17.7109375" style="43" customWidth="1"/>
    <col min="13" max="13" width="8.140625" customWidth="1"/>
  </cols>
  <sheetData>
    <row r="1" spans="1:12">
      <c r="A1" s="6" t="s">
        <v>30</v>
      </c>
      <c r="B1" s="81" t="s">
        <v>118</v>
      </c>
      <c r="C1" s="79" t="s">
        <v>102</v>
      </c>
      <c r="D1" s="79" t="s">
        <v>3</v>
      </c>
      <c r="E1" s="79" t="s">
        <v>4</v>
      </c>
      <c r="F1" s="79" t="s">
        <v>6</v>
      </c>
      <c r="G1" s="79" t="s">
        <v>8</v>
      </c>
      <c r="H1" s="79" t="s">
        <v>7</v>
      </c>
      <c r="I1" s="79" t="s">
        <v>46</v>
      </c>
      <c r="J1" s="79" t="s">
        <v>5</v>
      </c>
      <c r="K1" s="79" t="s">
        <v>49</v>
      </c>
      <c r="L1" s="66" t="s">
        <v>50</v>
      </c>
    </row>
    <row r="2" spans="1:12">
      <c r="A2" s="70"/>
      <c r="B2" s="83"/>
      <c r="C2" s="70"/>
      <c r="D2" s="70"/>
      <c r="E2" s="70"/>
      <c r="F2" s="70"/>
      <c r="G2" s="70"/>
      <c r="H2" s="70"/>
      <c r="I2" s="70"/>
      <c r="J2" s="70"/>
      <c r="K2" s="70"/>
      <c r="L2" s="69"/>
    </row>
  </sheetData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/>
  <dimension ref="A1:J9"/>
  <sheetViews>
    <sheetView showGridLines="0" zoomScale="110" zoomScaleNormal="110" workbookViewId="0">
      <selection activeCell="A3" sqref="A3:G9"/>
    </sheetView>
  </sheetViews>
  <sheetFormatPr baseColWidth="10" defaultRowHeight="15"/>
  <cols>
    <col min="1" max="3" width="11.42578125" style="82"/>
    <col min="4" max="4" width="40.140625" style="82" customWidth="1"/>
    <col min="5" max="5" width="20.28515625" style="82" customWidth="1"/>
    <col min="6" max="8" width="11.42578125" style="82"/>
    <col min="9" max="9" width="11.5703125" style="82" customWidth="1"/>
    <col min="11" max="11" width="8.7109375" customWidth="1"/>
  </cols>
  <sheetData>
    <row r="1" spans="1:10" ht="30.75" thickBot="1">
      <c r="A1" s="75" t="s">
        <v>115</v>
      </c>
      <c r="B1" s="78" t="s">
        <v>98</v>
      </c>
      <c r="C1" s="78" t="s">
        <v>105</v>
      </c>
      <c r="D1" s="78" t="s">
        <v>17</v>
      </c>
      <c r="E1" s="78" t="s">
        <v>52</v>
      </c>
      <c r="F1" s="78" t="s">
        <v>47</v>
      </c>
      <c r="G1" s="78" t="s">
        <v>57</v>
      </c>
      <c r="H1" s="141" t="s">
        <v>96</v>
      </c>
      <c r="I1" s="142" t="s">
        <v>142</v>
      </c>
      <c r="J1" s="142" t="s">
        <v>104</v>
      </c>
    </row>
    <row r="2" spans="1:10" ht="15.75" thickTop="1">
      <c r="A2" s="83"/>
      <c r="B2" s="83"/>
      <c r="C2" s="83"/>
      <c r="D2" s="83"/>
      <c r="E2" s="83"/>
      <c r="F2" s="83"/>
      <c r="G2" s="83"/>
      <c r="H2" s="116">
        <f>ROW('BDD factDétail'!$B2)</f>
        <v>2</v>
      </c>
      <c r="I2" s="118" t="e">
        <f t="shared" ref="I2:I9" si="0">MATCH(H2,ColLigMaJ,0)</f>
        <v>#N/A</v>
      </c>
      <c r="J2" s="117"/>
    </row>
    <row r="3" spans="1:10">
      <c r="A3" s="83"/>
      <c r="B3" s="83"/>
      <c r="C3" s="83"/>
      <c r="D3" s="83"/>
      <c r="E3" s="83"/>
      <c r="F3" s="83"/>
      <c r="G3" s="83"/>
      <c r="H3" s="116">
        <f>ROW('BDD factDétail'!$B3)</f>
        <v>3</v>
      </c>
      <c r="I3" s="118" t="e">
        <f t="shared" si="0"/>
        <v>#N/A</v>
      </c>
      <c r="J3" s="117"/>
    </row>
    <row r="4" spans="1:10">
      <c r="A4" s="83"/>
      <c r="B4" s="83"/>
      <c r="C4" s="83"/>
      <c r="D4" s="83"/>
      <c r="E4" s="83"/>
      <c r="F4" s="83"/>
      <c r="G4" s="83"/>
      <c r="H4" s="116">
        <f>ROW('BDD factDétail'!$B4)</f>
        <v>4</v>
      </c>
      <c r="I4" s="118" t="e">
        <f t="shared" si="0"/>
        <v>#N/A</v>
      </c>
      <c r="J4" s="117"/>
    </row>
    <row r="5" spans="1:10">
      <c r="A5" s="83"/>
      <c r="B5" s="83"/>
      <c r="C5" s="83"/>
      <c r="D5" s="83"/>
      <c r="E5" s="83"/>
      <c r="F5" s="83"/>
      <c r="G5" s="83"/>
      <c r="H5" s="116">
        <f>ROW('BDD factDétail'!$B5)</f>
        <v>5</v>
      </c>
      <c r="I5" s="118" t="e">
        <f t="shared" si="0"/>
        <v>#N/A</v>
      </c>
      <c r="J5" s="117"/>
    </row>
    <row r="6" spans="1:10">
      <c r="A6" s="83"/>
      <c r="B6" s="83"/>
      <c r="C6" s="83"/>
      <c r="D6" s="83"/>
      <c r="E6" s="83"/>
      <c r="F6" s="83"/>
      <c r="G6" s="83"/>
      <c r="H6" s="116">
        <f>ROW('BDD factDétail'!$B6)</f>
        <v>6</v>
      </c>
      <c r="I6" s="118" t="e">
        <f t="shared" si="0"/>
        <v>#N/A</v>
      </c>
      <c r="J6" s="117"/>
    </row>
    <row r="7" spans="1:10">
      <c r="A7" s="83"/>
      <c r="B7" s="83"/>
      <c r="C7" s="83"/>
      <c r="D7" s="83"/>
      <c r="E7" s="83"/>
      <c r="F7" s="83"/>
      <c r="G7" s="83"/>
      <c r="H7" s="116">
        <f>ROW('BDD factDétail'!$B7)</f>
        <v>7</v>
      </c>
      <c r="I7" s="118" t="e">
        <f t="shared" si="0"/>
        <v>#N/A</v>
      </c>
      <c r="J7" s="117"/>
    </row>
    <row r="8" spans="1:10">
      <c r="A8" s="83"/>
      <c r="B8" s="83"/>
      <c r="C8" s="83"/>
      <c r="D8" s="83"/>
      <c r="E8" s="83"/>
      <c r="F8" s="83"/>
      <c r="G8" s="83"/>
      <c r="H8" s="116">
        <f>ROW('BDD factDétail'!$B8)</f>
        <v>8</v>
      </c>
      <c r="I8" s="118" t="e">
        <f t="shared" si="0"/>
        <v>#N/A</v>
      </c>
      <c r="J8" s="117"/>
    </row>
    <row r="9" spans="1:10">
      <c r="A9" s="83"/>
      <c r="B9" s="83"/>
      <c r="C9" s="83"/>
      <c r="D9" s="83"/>
      <c r="E9" s="83"/>
      <c r="F9" s="83"/>
      <c r="G9" s="83"/>
      <c r="H9" s="116">
        <f>ROW('BDD factDétail'!$B9)</f>
        <v>9</v>
      </c>
      <c r="I9" s="118" t="e">
        <f t="shared" si="0"/>
        <v>#N/A</v>
      </c>
      <c r="J9" s="117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/>
  <dimension ref="A1:G3"/>
  <sheetViews>
    <sheetView showGridLines="0" workbookViewId="0">
      <selection activeCell="C13" sqref="C13"/>
    </sheetView>
  </sheetViews>
  <sheetFormatPr baseColWidth="10" defaultRowHeight="15"/>
  <cols>
    <col min="1" max="1" width="15.42578125" customWidth="1"/>
  </cols>
  <sheetData>
    <row r="1" spans="1:7" ht="30">
      <c r="A1" s="2" t="s">
        <v>73</v>
      </c>
      <c r="C1" s="2" t="s">
        <v>74</v>
      </c>
      <c r="E1" s="2" t="s">
        <v>79</v>
      </c>
      <c r="G1" s="2" t="s">
        <v>18</v>
      </c>
    </row>
    <row r="2" spans="1:7">
      <c r="A2" s="25" t="s">
        <v>77</v>
      </c>
      <c r="C2" s="24" t="s">
        <v>75</v>
      </c>
      <c r="E2" s="25" t="s">
        <v>80</v>
      </c>
      <c r="G2" s="25" t="s">
        <v>94</v>
      </c>
    </row>
    <row r="3" spans="1:7">
      <c r="A3" s="25" t="s">
        <v>78</v>
      </c>
      <c r="C3" s="24" t="s">
        <v>76</v>
      </c>
      <c r="E3" s="25" t="s">
        <v>81</v>
      </c>
      <c r="G3" s="25" t="s">
        <v>95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30</vt:i4>
      </vt:variant>
    </vt:vector>
  </HeadingPairs>
  <TitlesOfParts>
    <vt:vector size="45" baseType="lpstr">
      <vt:lpstr>sommaire</vt:lpstr>
      <vt:lpstr>client-prosp</vt:lpstr>
      <vt:lpstr>Liste DAS</vt:lpstr>
      <vt:lpstr>Création Aff</vt:lpstr>
      <vt:lpstr>Suivi affaire</vt:lpstr>
      <vt:lpstr>BDD créa aff</vt:lpstr>
      <vt:lpstr>Création Devis</vt:lpstr>
      <vt:lpstr>Modif Devis</vt:lpstr>
      <vt:lpstr>BDD en-tête</vt:lpstr>
      <vt:lpstr>BDD devis Détail</vt:lpstr>
      <vt:lpstr>Création Facture</vt:lpstr>
      <vt:lpstr>BDD fact en-tête</vt:lpstr>
      <vt:lpstr>BDD factDétail</vt:lpstr>
      <vt:lpstr>Annexe liste </vt:lpstr>
      <vt:lpstr>Feuil1</vt:lpstr>
      <vt:lpstr>'Création Facture'!ColLigMaJ</vt:lpstr>
      <vt:lpstr>ColLigMaJ</vt:lpstr>
      <vt:lpstr>Das</vt:lpstr>
      <vt:lpstr>Das_1</vt:lpstr>
      <vt:lpstr>Das_2</vt:lpstr>
      <vt:lpstr>Das_3</vt:lpstr>
      <vt:lpstr>Das_4</vt:lpstr>
      <vt:lpstr>dasDev</vt:lpstr>
      <vt:lpstr>Lancement_de_projet</vt:lpstr>
      <vt:lpstr>LigneAff</vt:lpstr>
      <vt:lpstr>M</vt:lpstr>
      <vt:lpstr>'BDD devis Détail'!mat_Aff</vt:lpstr>
      <vt:lpstr>'Création Facture'!mat_Aff</vt:lpstr>
      <vt:lpstr>'Modif Devis'!mat_Aff</vt:lpstr>
      <vt:lpstr>mat_Aff</vt:lpstr>
      <vt:lpstr>MatDevDet</vt:lpstr>
      <vt:lpstr>N°_DevisDet</vt:lpstr>
      <vt:lpstr>N°devis</vt:lpstr>
      <vt:lpstr>N°ligne</vt:lpstr>
      <vt:lpstr>N°LigneAffaire</vt:lpstr>
      <vt:lpstr>Prestation</vt:lpstr>
      <vt:lpstr>Prix</vt:lpstr>
      <vt:lpstr>Quantité</vt:lpstr>
      <vt:lpstr>Sexe</vt:lpstr>
      <vt:lpstr>Type_client</vt:lpstr>
      <vt:lpstr>TypeFac</vt:lpstr>
      <vt:lpstr>Unité_facturation</vt:lpstr>
      <vt:lpstr>'Création Devis'!Zone_d_impression</vt:lpstr>
      <vt:lpstr>'Création Facture'!Zone_d_impression</vt:lpstr>
      <vt:lpstr>'Modif Devis'!Zone_d_impression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roxane reynes</dc:creator>
  <cp:lastModifiedBy>roxane reynes</cp:lastModifiedBy>
  <cp:lastPrinted>2016-04-07T15:13:53Z</cp:lastPrinted>
  <dcterms:created xsi:type="dcterms:W3CDTF">2016-03-02T07:40:01Z</dcterms:created>
  <dcterms:modified xsi:type="dcterms:W3CDTF">2016-04-09T08:57:31Z</dcterms:modified>
</cp:coreProperties>
</file>