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hidePivotFieldList="1" autoCompressPictures="0"/>
  <bookViews>
    <workbookView xWindow="0" yWindow="0" windowWidth="20730" windowHeight="11760" tabRatio="500"/>
  </bookViews>
  <sheets>
    <sheet name="Facture" sheetId="1" r:id="rId1"/>
    <sheet name="Paramètres" sheetId="2" r:id="rId2"/>
  </sheets>
  <externalReferences>
    <externalReference r:id="rId3"/>
    <externalReference r:id="rId4"/>
  </externalReferences>
  <definedNames>
    <definedName name="achevement">Paramètres!$C$2:$C$8</definedName>
    <definedName name="Achèvement">Paramètres!$C$2:$D$8</definedName>
    <definedName name="_xlnm.Criteria" localSheetId="0">Facture!$A$13:$A$14</definedName>
    <definedName name="_xlnm.Extract" localSheetId="0">Facture!$A$32:$D$32</definedName>
    <definedName name="NOMAFFAIRE">[2]!MEGANE</definedName>
    <definedName name="tva">Paramètres!$A$11:$A$13</definedName>
    <definedName name="TVAf">OFFSET(Paramètres!$A$11,,,COUNTA(Paramètres!$A:$A)-1)</definedName>
    <definedName name="type">Paramètres!$A$2:$A$4</definedName>
    <definedName name="_xlnm.Print_Area" localSheetId="0">Facture!$A$2:$F$51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/>
  <c r="E4" l="1"/>
  <c r="F20" s="1"/>
  <c r="B23" l="1"/>
  <c r="D11"/>
  <c r="D12"/>
  <c r="D14"/>
  <c r="D13"/>
  <c r="D23" l="1"/>
  <c r="D25" s="1"/>
  <c r="D27" s="1"/>
</calcChain>
</file>

<file path=xl/sharedStrings.xml><?xml version="1.0" encoding="utf-8"?>
<sst xmlns="http://schemas.openxmlformats.org/spreadsheetml/2006/main" count="53" uniqueCount="44">
  <si>
    <t>Total facture fournisseur</t>
  </si>
  <si>
    <t>Type</t>
  </si>
  <si>
    <t>Contractant</t>
  </si>
  <si>
    <t>N° facture</t>
  </si>
  <si>
    <t>Date facture</t>
  </si>
  <si>
    <t>Montant initial du devis</t>
  </si>
  <si>
    <t>Date du devis</t>
  </si>
  <si>
    <t>Achèvement du chantier</t>
  </si>
  <si>
    <t>Achèvement</t>
  </si>
  <si>
    <t>Ouverture du chantier</t>
  </si>
  <si>
    <t>Achèvement des fondations</t>
  </si>
  <si>
    <t>Achèvement des murs</t>
  </si>
  <si>
    <t>Mise hors d'eau</t>
  </si>
  <si>
    <t>Achèvement des cloisons et mise hors d'air</t>
  </si>
  <si>
    <t>Achèvement des travaux de plomberie, menuiserie, chauffage</t>
  </si>
  <si>
    <t>Signature du contrat</t>
  </si>
  <si>
    <t>% achèvement</t>
  </si>
  <si>
    <t>Montant HT</t>
  </si>
  <si>
    <t>Date d'échéance</t>
  </si>
  <si>
    <t>Total HT</t>
  </si>
  <si>
    <t>TVA</t>
  </si>
  <si>
    <t>Total TTC</t>
  </si>
  <si>
    <t>Factures précédentes</t>
  </si>
  <si>
    <t>Date</t>
  </si>
  <si>
    <t>N°Client</t>
  </si>
  <si>
    <t xml:space="preserve">N° du devis </t>
  </si>
  <si>
    <t xml:space="preserve">% Achèvement </t>
  </si>
  <si>
    <t xml:space="preserve">Montant HT à la signature </t>
  </si>
  <si>
    <t xml:space="preserve">Lot Gros ouevre </t>
  </si>
  <si>
    <t>avenant HT</t>
  </si>
  <si>
    <t>Montant total</t>
  </si>
  <si>
    <t xml:space="preserve">TOTAL </t>
  </si>
  <si>
    <t>150 * 0,35</t>
  </si>
  <si>
    <t>*0,05</t>
  </si>
  <si>
    <t>Montant ht facturer</t>
  </si>
  <si>
    <t>date</t>
  </si>
  <si>
    <t>Si la cellule L3 n'est pas vide alors certificat de paiement</t>
  </si>
  <si>
    <t xml:space="preserve">Total déjà facturé </t>
  </si>
  <si>
    <t>03-16-007</t>
  </si>
  <si>
    <t xml:space="preserve">Maison Individuelle </t>
  </si>
  <si>
    <t>LAFON</t>
  </si>
  <si>
    <t>Montant TTC</t>
  </si>
  <si>
    <t xml:space="preserve">Nom Affaire </t>
  </si>
  <si>
    <t>N°facture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</si>
</sst>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%"/>
    <numFmt numFmtId="165" formatCode="dd\ mm\ yy"/>
    <numFmt numFmtId="166" formatCode="_-* #,##0.00\ [$€-40C]_-;\-* #,##0.00\ [$€-40C]_-;_-* &quot;-&quot;??\ [$€-40C]_-;_-@_-"/>
  </numFmts>
  <fonts count="1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left"/>
    </xf>
    <xf numFmtId="9" fontId="0" fillId="0" borderId="0" xfId="0" applyNumberFormat="1"/>
    <xf numFmtId="14" fontId="0" fillId="0" borderId="0" xfId="0" applyNumberFormat="1"/>
    <xf numFmtId="10" fontId="0" fillId="0" borderId="0" xfId="0" applyNumberFormat="1"/>
    <xf numFmtId="164" fontId="0" fillId="0" borderId="0" xfId="1" applyNumberFormat="1" applyFont="1"/>
    <xf numFmtId="0" fontId="0" fillId="0" borderId="0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10" fillId="0" borderId="4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0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0" fillId="0" borderId="0" xfId="0" applyAlignment="1">
      <alignment horizontal="center"/>
    </xf>
    <xf numFmtId="0" fontId="12" fillId="0" borderId="0" xfId="0" applyFont="1"/>
    <xf numFmtId="0" fontId="13" fillId="0" borderId="0" xfId="0" applyFont="1"/>
    <xf numFmtId="9" fontId="8" fillId="0" borderId="0" xfId="0" applyNumberFormat="1" applyFont="1"/>
    <xf numFmtId="9" fontId="8" fillId="0" borderId="0" xfId="1" applyNumberFormat="1" applyFont="1"/>
    <xf numFmtId="44" fontId="0" fillId="0" borderId="0" xfId="4" applyFont="1"/>
    <xf numFmtId="0" fontId="3" fillId="0" borderId="9" xfId="0" applyFont="1" applyBorder="1"/>
    <xf numFmtId="4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7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0" fillId="0" borderId="3" xfId="0" applyBorder="1"/>
    <xf numFmtId="0" fontId="0" fillId="0" borderId="10" xfId="0" applyNumberFormat="1" applyBorder="1"/>
    <xf numFmtId="166" fontId="0" fillId="0" borderId="10" xfId="4" applyNumberFormat="1" applyFont="1" applyBorder="1"/>
    <xf numFmtId="166" fontId="1" fillId="0" borderId="10" xfId="4" applyNumberFormat="1" applyFont="1" applyBorder="1"/>
    <xf numFmtId="14" fontId="0" fillId="0" borderId="10" xfId="0" applyNumberFormat="1" applyBorder="1"/>
  </cellXfs>
  <cellStyles count="5">
    <cellStyle name="Lien hypertexte" xfId="2" builtinId="8" hidden="1"/>
    <cellStyle name="Lien hypertexte visité" xfId="3" builtinId="9" hidden="1"/>
    <cellStyle name="Monétaire" xfId="4" builtinId="4"/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342899</xdr:colOff>
      <xdr:row>1</xdr:row>
      <xdr:rowOff>94059</xdr:rowOff>
    </xdr:from>
    <xdr:to>
      <xdr:col>0</xdr:col>
      <xdr:colOff>1400174</xdr:colOff>
      <xdr:row>5</xdr:row>
      <xdr:rowOff>41747</xdr:rowOff>
    </xdr:to>
    <xdr:pic>
      <xdr:nvPicPr>
        <xdr:cNvPr id="2" name="Pictur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899" y="294084"/>
          <a:ext cx="1057275" cy="74778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GC%20Rodez\Mission%20EDM\Copie%20de%20BD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DD%20Vers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èle"/>
      <sheetName val="BDD devis"/>
      <sheetName val="BDD clients"/>
      <sheetName val="BDD Achèvement"/>
      <sheetName val="BDD facture clients"/>
      <sheetName val="BDD fournisseurs"/>
      <sheetName val="BDD facture fournisseurs"/>
      <sheetName val="Relance 1"/>
      <sheetName val="Copie de BDD"/>
    </sheetNames>
    <definedNames>
      <definedName name="Clients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BDD devis"/>
      <sheetName val="BDD étapes projet"/>
      <sheetName val="BDD clients"/>
      <sheetName val="BDD facture clients"/>
      <sheetName val="BDD fournisseurs"/>
      <sheetName val="BDD facture fournisseurs"/>
      <sheetName val="certificat paiement "/>
    </sheetNames>
    <definedNames>
      <definedName name="MEGANE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M36"/>
  <sheetViews>
    <sheetView tabSelected="1" topLeftCell="A23" workbookViewId="0">
      <selection activeCell="D41" sqref="D41"/>
    </sheetView>
  </sheetViews>
  <sheetFormatPr baseColWidth="10" defaultRowHeight="15.75"/>
  <cols>
    <col min="1" max="1" width="21.625" bestFit="1" customWidth="1"/>
    <col min="2" max="2" width="13.375" bestFit="1" customWidth="1"/>
  </cols>
  <sheetData>
    <row r="1" spans="1:13">
      <c r="A1" s="1" t="s">
        <v>37</v>
      </c>
      <c r="B1" s="27" t="e">
        <f>#REF!</f>
        <v>#REF!</v>
      </c>
      <c r="C1" s="1" t="s">
        <v>0</v>
      </c>
      <c r="F1">
        <v>6</v>
      </c>
    </row>
    <row r="2" spans="1:13">
      <c r="I2" t="s">
        <v>27</v>
      </c>
      <c r="J2" t="s">
        <v>29</v>
      </c>
      <c r="K2" t="s">
        <v>30</v>
      </c>
      <c r="L2" t="s">
        <v>34</v>
      </c>
      <c r="M2" t="s">
        <v>35</v>
      </c>
    </row>
    <row r="3" spans="1:13">
      <c r="D3" s="2" t="s">
        <v>3</v>
      </c>
      <c r="E3" s="29" t="s">
        <v>38</v>
      </c>
      <c r="H3" t="s">
        <v>28</v>
      </c>
      <c r="I3">
        <v>100</v>
      </c>
      <c r="J3">
        <v>0</v>
      </c>
      <c r="K3">
        <v>150</v>
      </c>
      <c r="L3">
        <v>50</v>
      </c>
      <c r="M3" s="6">
        <v>42432</v>
      </c>
    </row>
    <row r="4" spans="1:13">
      <c r="D4" s="2" t="s">
        <v>4</v>
      </c>
      <c r="E4" s="28">
        <f ca="1">TODAY()</f>
        <v>42440</v>
      </c>
      <c r="L4">
        <v>20</v>
      </c>
    </row>
    <row r="5" spans="1:13">
      <c r="D5" s="2"/>
      <c r="E5" s="28"/>
    </row>
    <row r="6" spans="1:13">
      <c r="D6" s="2"/>
      <c r="E6" s="28"/>
    </row>
    <row r="7" spans="1:13">
      <c r="D7" s="2"/>
      <c r="E7" s="28"/>
    </row>
    <row r="8" spans="1:13">
      <c r="L8" t="s">
        <v>36</v>
      </c>
    </row>
    <row r="11" spans="1:13" ht="18.75">
      <c r="A11" s="2" t="s">
        <v>1</v>
      </c>
      <c r="D11" s="16" t="e">
        <f>IF(B17="","",VLOOKUP(B17,[1]!Clients,7,FALSE))</f>
        <v>#REF!</v>
      </c>
      <c r="E11" s="13"/>
      <c r="F11" s="14"/>
    </row>
    <row r="12" spans="1:13" ht="18.75">
      <c r="A12" s="20" t="s">
        <v>2</v>
      </c>
      <c r="D12" s="15" t="e">
        <f>IF(B17="","",VLOOKUP(B17,[1]!Clients,2,FALSE)&amp;" "&amp;VLOOKUP(B17,[1]!Clients,3,FALSE))</f>
        <v>#REF!</v>
      </c>
      <c r="E12" s="11"/>
      <c r="F12" s="12"/>
    </row>
    <row r="13" spans="1:13" ht="18.75">
      <c r="A13" s="33" t="s">
        <v>42</v>
      </c>
      <c r="D13" s="15" t="e">
        <f>IF(B17="","",VLOOKUP(B17,[1]!Clients,4,FALSE))</f>
        <v>#REF!</v>
      </c>
      <c r="E13" s="9"/>
      <c r="F13" s="10"/>
    </row>
    <row r="14" spans="1:13" ht="17.25">
      <c r="A14" t="s">
        <v>40</v>
      </c>
      <c r="D14" s="17" t="e">
        <f>IF(B17="","",VLOOKUP(B17,[1]!Clients,5,FALSE)&amp;" "&amp;VLOOKUP(B17,[1]!Clients,6,FALSE))</f>
        <v>#REF!</v>
      </c>
      <c r="E14" s="18"/>
      <c r="F14" s="19"/>
      <c r="G14">
        <v>12</v>
      </c>
    </row>
    <row r="15" spans="1:13">
      <c r="D15" s="3"/>
      <c r="E15" s="3"/>
      <c r="F15" s="3"/>
    </row>
    <row r="16" spans="1:13">
      <c r="D16" s="3"/>
      <c r="E16" s="3"/>
      <c r="F16" s="3"/>
    </row>
    <row r="17" spans="1:11">
      <c r="A17" s="2" t="s">
        <v>24</v>
      </c>
      <c r="B17" s="26">
        <v>14</v>
      </c>
      <c r="D17" s="22" t="s">
        <v>25</v>
      </c>
      <c r="E17" s="21"/>
    </row>
    <row r="18" spans="1:11">
      <c r="D18" s="4" t="s">
        <v>5</v>
      </c>
      <c r="F18" s="25">
        <v>15</v>
      </c>
      <c r="J18" t="s">
        <v>31</v>
      </c>
      <c r="K18">
        <v>150</v>
      </c>
    </row>
    <row r="19" spans="1:11">
      <c r="D19" s="4" t="s">
        <v>6</v>
      </c>
      <c r="F19" s="6">
        <v>42439</v>
      </c>
      <c r="J19" t="s">
        <v>32</v>
      </c>
    </row>
    <row r="20" spans="1:11">
      <c r="D20" s="4" t="s">
        <v>18</v>
      </c>
      <c r="F20" s="6">
        <f ca="1">EOMONTH(E4,1)</f>
        <v>42490</v>
      </c>
      <c r="J20" t="s">
        <v>33</v>
      </c>
    </row>
    <row r="21" spans="1:11">
      <c r="D21" s="4"/>
      <c r="F21" s="6"/>
    </row>
    <row r="22" spans="1:11">
      <c r="A22" s="2" t="s">
        <v>7</v>
      </c>
      <c r="B22" s="1" t="s">
        <v>16</v>
      </c>
      <c r="D22" s="1" t="s">
        <v>17</v>
      </c>
    </row>
    <row r="23" spans="1:11">
      <c r="A23" t="s">
        <v>11</v>
      </c>
      <c r="B23" s="5">
        <f>IF(A23="","",VLOOKUP(A23,Achèvement,2,FALSE))</f>
        <v>0.15</v>
      </c>
      <c r="D23" s="25">
        <f>IF(OR(A23="",B23=""),"",$F$18*$B$23)</f>
        <v>2.25</v>
      </c>
    </row>
    <row r="25" spans="1:11">
      <c r="C25" s="1" t="s">
        <v>19</v>
      </c>
      <c r="D25" s="25">
        <f>IF(D23="","",D23)</f>
        <v>2.25</v>
      </c>
    </row>
    <row r="26" spans="1:11">
      <c r="C26" s="1" t="s">
        <v>20</v>
      </c>
      <c r="D26" s="8">
        <v>0.2</v>
      </c>
    </row>
    <row r="27" spans="1:11">
      <c r="C27" s="1" t="s">
        <v>21</v>
      </c>
      <c r="D27" s="25">
        <f>IF(D25="","",D25+D26*D25)</f>
        <v>2.7</v>
      </c>
    </row>
    <row r="28" spans="1:11">
      <c r="C28" s="1"/>
      <c r="D28" s="25"/>
    </row>
    <row r="29" spans="1:11">
      <c r="C29" s="1"/>
      <c r="D29" s="25"/>
    </row>
    <row r="31" spans="1:11">
      <c r="A31" s="30" t="s">
        <v>22</v>
      </c>
      <c r="B31" s="31"/>
      <c r="C31" s="31"/>
      <c r="D31" s="32"/>
    </row>
    <row r="32" spans="1:11" ht="37.5">
      <c r="A32" s="33" t="s">
        <v>42</v>
      </c>
      <c r="B32" s="34" t="s">
        <v>43</v>
      </c>
      <c r="C32" s="33" t="s">
        <v>23</v>
      </c>
      <c r="D32" s="33" t="s">
        <v>41</v>
      </c>
    </row>
    <row r="33" spans="1:4">
      <c r="A33" s="35" t="s">
        <v>40</v>
      </c>
      <c r="B33" s="36"/>
      <c r="C33" s="39">
        <v>20</v>
      </c>
      <c r="D33" s="37">
        <v>126</v>
      </c>
    </row>
    <row r="34" spans="1:4">
      <c r="A34" s="35" t="s">
        <v>40</v>
      </c>
      <c r="B34" s="36"/>
      <c r="C34" s="39">
        <v>25</v>
      </c>
      <c r="D34" s="38">
        <v>127</v>
      </c>
    </row>
    <row r="35" spans="1:4">
      <c r="A35" s="35" t="s">
        <v>40</v>
      </c>
      <c r="B35" s="36"/>
      <c r="C35" s="39">
        <v>30</v>
      </c>
      <c r="D35" s="38">
        <v>128</v>
      </c>
    </row>
    <row r="36" spans="1:4">
      <c r="A36" s="35" t="s">
        <v>40</v>
      </c>
      <c r="B36" s="36"/>
      <c r="C36" s="39">
        <v>42402</v>
      </c>
      <c r="D36" s="38">
        <v>19</v>
      </c>
    </row>
  </sheetData>
  <phoneticPr fontId="6" type="noConversion"/>
  <dataValidations count="3">
    <dataValidation type="list" allowBlank="1" showInputMessage="1" showErrorMessage="1" sqref="A12">
      <formula1>type</formula1>
    </dataValidation>
    <dataValidation type="list" allowBlank="1" showInputMessage="1" showErrorMessage="1" sqref="A23">
      <formula1>achevement</formula1>
    </dataValidation>
    <dataValidation type="list" allowBlank="1" showInputMessage="1" showErrorMessage="1" sqref="D26">
      <formula1>TVAf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Paramètres!$A$2:$A$4</xm:f>
          </x14:formula1>
          <xm:sqref>A12</xm:sqref>
        </x14:dataValidation>
        <x14:dataValidation type="list" allowBlank="1" showInputMessage="1" showErrorMessage="1">
          <x14:formula1>
            <xm:f>Paramètres!$C$2:$C$8</xm:f>
          </x14:formula1>
          <xm:sqref>A23</xm:sqref>
        </x14:dataValidation>
        <x14:dataValidation type="list" allowBlank="1" showInputMessage="1" showErrorMessage="1">
          <x14:formula1>
            <xm:f>Paramètres!$A$11:$A$13</xm:f>
          </x14:formula1>
          <xm:sqref>D26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D13"/>
  <sheetViews>
    <sheetView workbookViewId="0">
      <selection activeCell="A14" sqref="A14"/>
    </sheetView>
  </sheetViews>
  <sheetFormatPr baseColWidth="10" defaultRowHeight="15.75"/>
  <cols>
    <col min="3" max="3" width="52" bestFit="1" customWidth="1"/>
    <col min="4" max="4" width="13.25" bestFit="1" customWidth="1"/>
  </cols>
  <sheetData>
    <row r="1" spans="1:4">
      <c r="A1" s="1" t="s">
        <v>1</v>
      </c>
      <c r="C1" s="1" t="s">
        <v>8</v>
      </c>
      <c r="D1" s="1" t="s">
        <v>26</v>
      </c>
    </row>
    <row r="2" spans="1:4">
      <c r="C2" t="s">
        <v>15</v>
      </c>
      <c r="D2" s="23">
        <v>0.05</v>
      </c>
    </row>
    <row r="3" spans="1:4">
      <c r="A3" t="s">
        <v>2</v>
      </c>
      <c r="C3" t="s">
        <v>9</v>
      </c>
      <c r="D3" s="23">
        <v>0.15</v>
      </c>
    </row>
    <row r="4" spans="1:4">
      <c r="A4" t="s">
        <v>39</v>
      </c>
      <c r="C4" t="s">
        <v>10</v>
      </c>
      <c r="D4" s="24">
        <v>0.1</v>
      </c>
    </row>
    <row r="5" spans="1:4">
      <c r="C5" t="s">
        <v>11</v>
      </c>
      <c r="D5" s="24">
        <v>0.15</v>
      </c>
    </row>
    <row r="6" spans="1:4">
      <c r="C6" t="s">
        <v>12</v>
      </c>
      <c r="D6" s="24">
        <v>0.2</v>
      </c>
    </row>
    <row r="7" spans="1:4">
      <c r="C7" t="s">
        <v>13</v>
      </c>
      <c r="D7" s="24">
        <v>0.15</v>
      </c>
    </row>
    <row r="8" spans="1:4">
      <c r="C8" t="s">
        <v>14</v>
      </c>
      <c r="D8" s="24">
        <v>0.2</v>
      </c>
    </row>
    <row r="10" spans="1:4">
      <c r="A10" s="1" t="s">
        <v>20</v>
      </c>
    </row>
    <row r="11" spans="1:4">
      <c r="A11" s="7">
        <v>5.5E-2</v>
      </c>
    </row>
    <row r="12" spans="1:4">
      <c r="A12" s="5">
        <v>0.1</v>
      </c>
    </row>
    <row r="13" spans="1:4">
      <c r="A13" s="5">
        <v>0.2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Facture</vt:lpstr>
      <vt:lpstr>Paramètres</vt:lpstr>
      <vt:lpstr>achevement</vt:lpstr>
      <vt:lpstr>Achèvement</vt:lpstr>
      <vt:lpstr>Facture!Criteres</vt:lpstr>
      <vt:lpstr>Facture!Extraire</vt:lpstr>
      <vt:lpstr>tva</vt:lpstr>
      <vt:lpstr>type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Mégane Balitrand</dc:creator>
  <cp:lastModifiedBy>Maxime Lafon</cp:lastModifiedBy>
  <cp:lastPrinted>2016-03-11T13:13:09Z</cp:lastPrinted>
  <dcterms:created xsi:type="dcterms:W3CDTF">2016-03-10T07:49:14Z</dcterms:created>
  <dcterms:modified xsi:type="dcterms:W3CDTF">2016-03-11T13:35:04Z</dcterms:modified>
</cp:coreProperties>
</file>