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 defaultThemeVersion="124226"/>
  <bookViews>
    <workbookView xWindow="12585" yWindow="-15" windowWidth="12630" windowHeight="12405" tabRatio="602" activeTab="1"/>
  </bookViews>
  <sheets>
    <sheet name="EDL ECS-BECS_bat ancien" sheetId="1" r:id="rId1"/>
    <sheet name="Fiche mise en service" sheetId="20" r:id="rId2"/>
  </sheets>
  <definedNames>
    <definedName name="baignoire_1">#REF!</definedName>
    <definedName name="Calorifuge">#REF!</definedName>
    <definedName name="Calorifuge_lambda">#REF!</definedName>
    <definedName name="Cuivre">#REF!</definedName>
    <definedName name="Cuivre_Dcom">#REF!</definedName>
    <definedName name="Cuivre_Dcom2">#REF!</definedName>
    <definedName name="Cuivre_Dext">#REF!</definedName>
    <definedName name="Cuivre_Dint">#REF!</definedName>
    <definedName name="Cuivre_Dint2">#REF!</definedName>
    <definedName name="douche_1">#REF!</definedName>
    <definedName name="douchecommune_1">#REF!</definedName>
    <definedName name="evier_1">#REF!</definedName>
    <definedName name="fourvap_1">#REF!</definedName>
    <definedName name="GalvaT1_Dcom">#REF!</definedName>
    <definedName name="GalvaT1_Dext">#REF!</definedName>
    <definedName name="GalvaT1_Dint">#REF!</definedName>
    <definedName name="GalvaT3_Dcom">#REF!</definedName>
    <definedName name="GalvaT3_Dext">#REF!</definedName>
    <definedName name="lavabo_1">#REF!</definedName>
    <definedName name="lavemain_1">#REF!</definedName>
    <definedName name="machine_1">#REF!</definedName>
    <definedName name="Multicouche">#REF!</definedName>
    <definedName name="Multicouche_Dcom">#REF!</definedName>
    <definedName name="Multicouche_Dcom2">#REF!</definedName>
    <definedName name="Multicouche_Dext">#REF!</definedName>
    <definedName name="Multicouche_Dint">#REF!</definedName>
    <definedName name="Multicouche_Dint2">#REF!</definedName>
    <definedName name="PEHD_Dcom">#REF!</definedName>
    <definedName name="PEHD_Dext">#REF!</definedName>
    <definedName name="PEHD_Dint">#REF!</definedName>
    <definedName name="PER">#REF!</definedName>
    <definedName name="PER_Dcom">#REF!</definedName>
    <definedName name="PER_Dcom2">#REF!</definedName>
    <definedName name="PER_Dext">#REF!</definedName>
    <definedName name="PER_Dint">#REF!</definedName>
    <definedName name="postedeau_1">#REF!</definedName>
    <definedName name="PVC">#REF!</definedName>
    <definedName name="PVC_Dcom">#REF!</definedName>
    <definedName name="PVC_Dcom2">#REF!</definedName>
    <definedName name="PVC_Dext">#REF!</definedName>
    <definedName name="PVC_Dint">#REF!</definedName>
    <definedName name="PVC_Dint2">#REF!</definedName>
    <definedName name="rob_1">#REF!</definedName>
    <definedName name="Rugosité">#REF!</definedName>
    <definedName name="Titre_Dint_cuivre_1">#REF!</definedName>
    <definedName name="Titre_Dint_Multicouche_1">#REF!</definedName>
    <definedName name="Titre_Dint_PER_1">#REF!</definedName>
    <definedName name="Titre_Dint_pvc_1">#REF!</definedName>
    <definedName name="Tubes">#REF!</definedName>
    <definedName name="Tubes_lambda">#REF!</definedName>
    <definedName name="urinoir_1">#REF!</definedName>
    <definedName name="wc_1">#REF!</definedName>
    <definedName name="_xlnm.Print_Area" localSheetId="0">'EDL ECS-BECS_bat ancien'!$A$32:$S$74</definedName>
  </definedNames>
  <calcPr calcId="145621"/>
</workbook>
</file>

<file path=xl/calcChain.xml><?xml version="1.0" encoding="utf-8"?>
<calcChain xmlns="http://schemas.openxmlformats.org/spreadsheetml/2006/main">
  <c r="P29" i="1" l="1"/>
  <c r="K29" i="1"/>
  <c r="L29" i="1" s="1"/>
  <c r="M29" i="1" s="1"/>
  <c r="N29" i="1" s="1"/>
  <c r="I29" i="1"/>
  <c r="P28" i="1"/>
  <c r="K28" i="1"/>
  <c r="L28" i="1" s="1"/>
  <c r="M28" i="1" s="1"/>
  <c r="N28" i="1" s="1"/>
  <c r="I28" i="1"/>
  <c r="P27" i="1"/>
  <c r="K27" i="1"/>
  <c r="L27" i="1" s="1"/>
  <c r="M27" i="1" s="1"/>
  <c r="N27" i="1" s="1"/>
  <c r="P26" i="1"/>
  <c r="L26" i="1"/>
  <c r="M26" i="1" s="1"/>
  <c r="N26" i="1" s="1"/>
  <c r="K26" i="1"/>
  <c r="I26" i="1"/>
  <c r="P25" i="1"/>
  <c r="L25" i="1"/>
  <c r="M25" i="1" s="1"/>
  <c r="N25" i="1" s="1"/>
  <c r="K25" i="1"/>
  <c r="I25" i="1"/>
  <c r="P24" i="1"/>
  <c r="L24" i="1"/>
  <c r="M24" i="1" s="1"/>
  <c r="N24" i="1" s="1"/>
  <c r="K24" i="1"/>
  <c r="I24" i="1"/>
  <c r="P23" i="1"/>
  <c r="L23" i="1"/>
  <c r="M23" i="1" s="1"/>
  <c r="N23" i="1" s="1"/>
  <c r="K23" i="1"/>
  <c r="I23" i="1"/>
  <c r="P22" i="1"/>
  <c r="L22" i="1"/>
  <c r="M22" i="1" s="1"/>
  <c r="N22" i="1" s="1"/>
  <c r="K22" i="1"/>
  <c r="P13" i="1"/>
  <c r="K13" i="1"/>
  <c r="L13" i="1" s="1"/>
  <c r="M13" i="1" s="1"/>
  <c r="N13" i="1" s="1"/>
  <c r="I13" i="1"/>
  <c r="P12" i="1"/>
  <c r="K12" i="1"/>
  <c r="L12" i="1" s="1"/>
  <c r="M12" i="1" s="1"/>
  <c r="N12" i="1" s="1"/>
  <c r="I12" i="1"/>
  <c r="P11" i="1"/>
  <c r="K11" i="1"/>
  <c r="L11" i="1" s="1"/>
  <c r="M11" i="1" s="1"/>
  <c r="N11" i="1" s="1"/>
  <c r="P10" i="1"/>
  <c r="K10" i="1"/>
  <c r="L10" i="1" s="1"/>
  <c r="M10" i="1" s="1"/>
  <c r="N10" i="1" s="1"/>
  <c r="I10" i="1"/>
  <c r="P9" i="1"/>
  <c r="K9" i="1"/>
  <c r="L9" i="1" s="1"/>
  <c r="M9" i="1" s="1"/>
  <c r="N9" i="1" s="1"/>
  <c r="I9" i="1"/>
  <c r="P8" i="1"/>
  <c r="K8" i="1"/>
  <c r="L8" i="1" s="1"/>
  <c r="M8" i="1" s="1"/>
  <c r="N8" i="1" s="1"/>
  <c r="I8" i="1"/>
  <c r="P7" i="1"/>
  <c r="K7" i="1"/>
  <c r="L7" i="1" s="1"/>
  <c r="M7" i="1" s="1"/>
  <c r="N7" i="1" s="1"/>
  <c r="I7" i="1"/>
  <c r="P6" i="1"/>
  <c r="K6" i="1"/>
  <c r="L6" i="1" s="1"/>
  <c r="M6" i="1" s="1"/>
  <c r="N6" i="1" s="1"/>
  <c r="D17" i="20"/>
  <c r="D18" i="20"/>
  <c r="D19" i="20"/>
  <c r="D20" i="20"/>
  <c r="D21" i="20"/>
  <c r="D22" i="20"/>
  <c r="D16" i="20"/>
  <c r="C17" i="20"/>
  <c r="C18" i="20"/>
  <c r="C19" i="20"/>
  <c r="C20" i="20"/>
  <c r="C21" i="20"/>
  <c r="C22" i="20"/>
  <c r="C16" i="20"/>
  <c r="B17" i="20"/>
  <c r="B18" i="20"/>
  <c r="B19" i="20"/>
  <c r="B20" i="20"/>
  <c r="B21" i="20"/>
  <c r="B22" i="20"/>
  <c r="B16" i="20"/>
  <c r="E7" i="20"/>
  <c r="E9" i="20"/>
  <c r="E10" i="20"/>
  <c r="E11" i="20"/>
  <c r="E12" i="20"/>
  <c r="E13" i="20"/>
  <c r="E14" i="20"/>
  <c r="E15" i="20"/>
  <c r="E8" i="20"/>
  <c r="D9" i="20"/>
  <c r="D10" i="20"/>
  <c r="D11" i="20"/>
  <c r="D12" i="20"/>
  <c r="D13" i="20"/>
  <c r="D14" i="20"/>
  <c r="D15" i="20"/>
  <c r="D8" i="20"/>
  <c r="C9" i="20"/>
  <c r="C10" i="20"/>
  <c r="C11" i="20"/>
  <c r="C12" i="20"/>
  <c r="C13" i="20"/>
  <c r="C14" i="20"/>
  <c r="C15" i="20"/>
  <c r="C8" i="20"/>
  <c r="C6" i="20"/>
  <c r="B8" i="20"/>
  <c r="B9" i="20"/>
  <c r="B10" i="20"/>
  <c r="B11" i="20"/>
  <c r="B12" i="20"/>
  <c r="B13" i="20"/>
  <c r="B14" i="20"/>
  <c r="B15" i="20"/>
  <c r="B6" i="20"/>
  <c r="K53" i="1" l="1"/>
  <c r="E16" i="20" s="1"/>
  <c r="K54" i="1" l="1"/>
  <c r="I38" i="1"/>
  <c r="P38" i="1"/>
  <c r="K55" i="1" l="1"/>
  <c r="E17" i="20"/>
  <c r="P37" i="1"/>
  <c r="K56" i="1" l="1"/>
  <c r="E18" i="20"/>
  <c r="P42" i="1"/>
  <c r="I44" i="1"/>
  <c r="P44" i="1"/>
  <c r="I43" i="1"/>
  <c r="P43" i="1"/>
  <c r="I41" i="1"/>
  <c r="P41" i="1"/>
  <c r="I40" i="1"/>
  <c r="P40" i="1"/>
  <c r="I39" i="1"/>
  <c r="E19" i="20" l="1"/>
  <c r="K57" i="1"/>
  <c r="K58" i="1" l="1"/>
  <c r="E20" i="20"/>
  <c r="P39" i="1"/>
  <c r="E21" i="20" l="1"/>
  <c r="K59" i="1"/>
  <c r="D73" i="1" s="1"/>
  <c r="E23" i="20" s="1"/>
  <c r="E22" i="20" l="1"/>
  <c r="C68" i="1"/>
  <c r="K38" i="1"/>
  <c r="K37" i="1"/>
  <c r="K42" i="1"/>
  <c r="K43" i="1"/>
  <c r="K44" i="1"/>
  <c r="K41" i="1"/>
  <c r="K40" i="1"/>
  <c r="K39" i="1"/>
  <c r="L39" i="1" l="1"/>
  <c r="M39" i="1" s="1"/>
  <c r="N39" i="1" s="1"/>
  <c r="L41" i="1"/>
  <c r="M41" i="1" s="1"/>
  <c r="N41" i="1" s="1"/>
  <c r="L43" i="1"/>
  <c r="M43" i="1" s="1"/>
  <c r="N43" i="1" s="1"/>
  <c r="L37" i="1"/>
  <c r="M37" i="1" s="1"/>
  <c r="N37" i="1" s="1"/>
  <c r="L40" i="1"/>
  <c r="M40" i="1" s="1"/>
  <c r="N40" i="1" s="1"/>
  <c r="L44" i="1"/>
  <c r="M44" i="1" s="1"/>
  <c r="N44" i="1" s="1"/>
  <c r="L42" i="1"/>
  <c r="M42" i="1" s="1"/>
  <c r="N42" i="1" s="1"/>
  <c r="L38" i="1"/>
  <c r="M38" i="1" s="1"/>
  <c r="N38" i="1" s="1"/>
  <c r="O45" i="1"/>
  <c r="L53" i="1" l="1"/>
  <c r="L54" i="1"/>
  <c r="L55" i="1" l="1"/>
  <c r="L56" i="1" l="1"/>
  <c r="L57" i="1" l="1"/>
  <c r="L58" i="1" l="1"/>
  <c r="L59" i="1" l="1"/>
</calcChain>
</file>

<file path=xl/comments1.xml><?xml version="1.0" encoding="utf-8"?>
<comments xmlns="http://schemas.openxmlformats.org/spreadsheetml/2006/main">
  <authors>
    <author>Thomas Thierry</author>
    <author>tthierry</author>
  </authors>
  <commentList>
    <comment ref="N3" authorId="0">
      <text>
        <r>
          <rPr>
            <sz val="11"/>
            <color indexed="81"/>
            <rFont val="Tahoma"/>
            <family val="2"/>
          </rPr>
          <t>v" donnée pour Ø et Q'
Si v"'s'affiche en rouge, c'est qu'elle ne respecte pas 0,2&lt;v&lt;0,5 m/s</t>
        </r>
      </text>
    </comment>
    <comment ref="O3" authorId="1">
      <text>
        <r>
          <rPr>
            <u/>
            <sz val="11"/>
            <color indexed="81"/>
            <rFont val="Tahoma"/>
            <family val="2"/>
          </rPr>
          <t>Par défaut :</t>
        </r>
        <r>
          <rPr>
            <sz val="11"/>
            <color indexed="81"/>
            <rFont val="Tahoma"/>
            <family val="2"/>
          </rPr>
          <t xml:space="preserve">
Q"=Q' 
</t>
        </r>
        <r>
          <rPr>
            <u/>
            <sz val="11"/>
            <color indexed="81"/>
            <rFont val="Tahoma"/>
            <family val="2"/>
          </rPr>
          <t>Après avoir rempli le tableau 4:</t>
        </r>
        <r>
          <rPr>
            <sz val="11"/>
            <color indexed="81"/>
            <rFont val="Tahoma"/>
            <family val="2"/>
          </rPr>
          <t xml:space="preserve">
si vitesse dans collecteur : v &lt; 0,2 m/s</t>
        </r>
        <r>
          <rPr>
            <b/>
            <sz val="11"/>
            <color indexed="81"/>
            <rFont val="Tahoma"/>
            <family val="2"/>
          </rPr>
          <t xml:space="preserve">
Q" = Q' majoré manuellement,
</t>
        </r>
        <r>
          <rPr>
            <sz val="11"/>
            <color indexed="81"/>
            <rFont val="Tahoma"/>
            <family val="2"/>
          </rPr>
          <t>si vitesse dans collecteur : v &gt; 0,2 m/s</t>
        </r>
        <r>
          <rPr>
            <b/>
            <sz val="11"/>
            <color indexed="81"/>
            <rFont val="Tahoma"/>
            <family val="2"/>
          </rPr>
          <t xml:space="preserve">
Q" = Q'</t>
        </r>
      </text>
    </comment>
    <comment ref="P3" authorId="0">
      <text>
        <r>
          <rPr>
            <sz val="11"/>
            <color indexed="81"/>
            <rFont val="Tahoma"/>
            <family val="2"/>
          </rPr>
          <t>v"' donnée pour Ø et Q"
Si v"'s'affiche en rouge, c'est qu'elle ne respecte pas 0,2&lt;v&lt;0,5
 m/s</t>
        </r>
      </text>
    </comment>
    <comment ref="J4" authorId="0">
      <text>
        <r>
          <rPr>
            <sz val="11"/>
            <color indexed="81"/>
            <rFont val="Tahoma"/>
            <family val="2"/>
          </rPr>
          <t>Q déperd. : à remplir à partir du tableau 1</t>
        </r>
      </text>
    </comment>
    <comment ref="L4" authorId="0">
      <text>
        <r>
          <rPr>
            <sz val="11"/>
            <color indexed="81"/>
            <rFont val="Tahoma"/>
            <family val="2"/>
          </rPr>
          <t>v' = v ajustée automatiquement si v ne respecte pas 0,2&lt;v&lt;0,5 m/s</t>
        </r>
      </text>
    </comment>
    <comment ref="N19" authorId="0">
      <text>
        <r>
          <rPr>
            <sz val="11"/>
            <color indexed="81"/>
            <rFont val="Tahoma"/>
            <family val="2"/>
          </rPr>
          <t>v" donnée pour Ø et Q'
Si v"'s'affiche en rouge, c'est qu'elle ne respecte pas 0,2&lt;v&lt;0,5 m/s</t>
        </r>
      </text>
    </comment>
    <comment ref="O19" authorId="1">
      <text>
        <r>
          <rPr>
            <u/>
            <sz val="11"/>
            <color indexed="81"/>
            <rFont val="Tahoma"/>
            <family val="2"/>
          </rPr>
          <t>Par défaut :</t>
        </r>
        <r>
          <rPr>
            <sz val="11"/>
            <color indexed="81"/>
            <rFont val="Tahoma"/>
            <family val="2"/>
          </rPr>
          <t xml:space="preserve">
Q"=Q' 
</t>
        </r>
        <r>
          <rPr>
            <u/>
            <sz val="11"/>
            <color indexed="81"/>
            <rFont val="Tahoma"/>
            <family val="2"/>
          </rPr>
          <t>Après avoir rempli le tableau 4:</t>
        </r>
        <r>
          <rPr>
            <sz val="11"/>
            <color indexed="81"/>
            <rFont val="Tahoma"/>
            <family val="2"/>
          </rPr>
          <t xml:space="preserve">
si vitesse dans collecteur : v &lt; 0,2 m/s</t>
        </r>
        <r>
          <rPr>
            <b/>
            <sz val="11"/>
            <color indexed="81"/>
            <rFont val="Tahoma"/>
            <family val="2"/>
          </rPr>
          <t xml:space="preserve">
Q" = Q' majoré manuellement,
</t>
        </r>
        <r>
          <rPr>
            <sz val="11"/>
            <color indexed="81"/>
            <rFont val="Tahoma"/>
            <family val="2"/>
          </rPr>
          <t>si vitesse dans collecteur : v &gt; 0,2 m/s</t>
        </r>
        <r>
          <rPr>
            <b/>
            <sz val="11"/>
            <color indexed="81"/>
            <rFont val="Tahoma"/>
            <family val="2"/>
          </rPr>
          <t xml:space="preserve">
Q" = Q'</t>
        </r>
      </text>
    </comment>
    <comment ref="P19" authorId="0">
      <text>
        <r>
          <rPr>
            <sz val="11"/>
            <color indexed="81"/>
            <rFont val="Tahoma"/>
            <family val="2"/>
          </rPr>
          <t>v"' donnée pour Ø et Q"
Si v"'s'affiche en rouge, c'est qu'elle ne respecte pas 0,2&lt;v&lt;0,5
 m/s</t>
        </r>
      </text>
    </comment>
    <comment ref="J20" authorId="0">
      <text>
        <r>
          <rPr>
            <sz val="11"/>
            <color indexed="81"/>
            <rFont val="Tahoma"/>
            <family val="2"/>
          </rPr>
          <t>Q déperd. : à remplir à partir du tableau 1</t>
        </r>
      </text>
    </comment>
    <comment ref="L20" authorId="0">
      <text>
        <r>
          <rPr>
            <sz val="11"/>
            <color indexed="81"/>
            <rFont val="Tahoma"/>
            <family val="2"/>
          </rPr>
          <t>v' = v ajustée automatiquement si v ne respecte pas 0,2&lt;v&lt;0,5 m/s</t>
        </r>
      </text>
    </comment>
    <comment ref="N34" authorId="0">
      <text>
        <r>
          <rPr>
            <sz val="11"/>
            <color indexed="81"/>
            <rFont val="Tahoma"/>
            <family val="2"/>
          </rPr>
          <t>v" donnée pour Ø et Q'
Si v"'s'affiche en rouge, c'est qu'elle ne respecte pas 0,2&lt;v&lt;0,5 m/s</t>
        </r>
      </text>
    </comment>
    <comment ref="O34" authorId="1">
      <text>
        <r>
          <rPr>
            <u/>
            <sz val="11"/>
            <color indexed="81"/>
            <rFont val="Tahoma"/>
            <family val="2"/>
          </rPr>
          <t>Par défaut :</t>
        </r>
        <r>
          <rPr>
            <sz val="11"/>
            <color indexed="81"/>
            <rFont val="Tahoma"/>
            <family val="2"/>
          </rPr>
          <t xml:space="preserve">
Q"=Q' 
</t>
        </r>
        <r>
          <rPr>
            <u/>
            <sz val="11"/>
            <color indexed="81"/>
            <rFont val="Tahoma"/>
            <family val="2"/>
          </rPr>
          <t>Après avoir rempli le tableau 4:</t>
        </r>
        <r>
          <rPr>
            <sz val="11"/>
            <color indexed="81"/>
            <rFont val="Tahoma"/>
            <family val="2"/>
          </rPr>
          <t xml:space="preserve">
si vitesse dans collecteur : v &lt; 0,2 m/s</t>
        </r>
        <r>
          <rPr>
            <b/>
            <sz val="11"/>
            <color indexed="81"/>
            <rFont val="Tahoma"/>
            <family val="2"/>
          </rPr>
          <t xml:space="preserve">
Q" = Q' majoré manuellement,
</t>
        </r>
        <r>
          <rPr>
            <sz val="11"/>
            <color indexed="81"/>
            <rFont val="Tahoma"/>
            <family val="2"/>
          </rPr>
          <t>si vitesse dans collecteur : v &gt; 0,2 m/s</t>
        </r>
        <r>
          <rPr>
            <b/>
            <sz val="11"/>
            <color indexed="81"/>
            <rFont val="Tahoma"/>
            <family val="2"/>
          </rPr>
          <t xml:space="preserve">
Q" = Q'</t>
        </r>
      </text>
    </comment>
    <comment ref="P34" authorId="0">
      <text>
        <r>
          <rPr>
            <sz val="11"/>
            <color indexed="81"/>
            <rFont val="Tahoma"/>
            <family val="2"/>
          </rPr>
          <t>v"' donnée pour Ø et Q"
Si v"'s'affiche en rouge, c'est qu'elle ne respecte pas 0,2&lt;v&lt;0,5
 m/s</t>
        </r>
      </text>
    </comment>
    <comment ref="J35" authorId="0">
      <text>
        <r>
          <rPr>
            <sz val="11"/>
            <color indexed="81"/>
            <rFont val="Tahoma"/>
            <family val="2"/>
          </rPr>
          <t>Q déperd. : à remplir à partir du tableau 1</t>
        </r>
      </text>
    </comment>
    <comment ref="L35" authorId="0">
      <text>
        <r>
          <rPr>
            <sz val="11"/>
            <color indexed="81"/>
            <rFont val="Tahoma"/>
            <family val="2"/>
          </rPr>
          <t>v' = v ajustée automatiquement si v ne respecte pas 0,2&lt;v&lt;0,5 m/s</t>
        </r>
      </text>
    </comment>
    <comment ref="K51" authorId="0">
      <text>
        <r>
          <rPr>
            <sz val="11"/>
            <color indexed="81"/>
            <rFont val="Tahoma"/>
            <family val="2"/>
          </rPr>
          <t xml:space="preserve">Q = Sommme(Q") du tableau 3
</t>
        </r>
      </text>
    </comment>
    <comment ref="L51" authorId="0">
      <text>
        <r>
          <rPr>
            <sz val="11"/>
            <color indexed="81"/>
            <rFont val="Tahoma"/>
            <family val="2"/>
          </rPr>
          <t>Si la vitesse s'affiche en rouge, c'est qu'elle ne respecte pas 0,2&lt;v&lt;1,0 m/s.
Augmenter alors Q" dans tableau 3 si v&lt;0,2 m/s.</t>
        </r>
      </text>
    </comment>
  </commentList>
</comments>
</file>

<file path=xl/sharedStrings.xml><?xml version="1.0" encoding="utf-8"?>
<sst xmlns="http://schemas.openxmlformats.org/spreadsheetml/2006/main" count="272" uniqueCount="62">
  <si>
    <t>Repère</t>
  </si>
  <si>
    <t>Nature du tube</t>
  </si>
  <si>
    <t>Diamètre commercial</t>
  </si>
  <si>
    <t>ep.</t>
  </si>
  <si>
    <t>L</t>
  </si>
  <si>
    <t>Dint</t>
  </si>
  <si>
    <t>(m/s)</t>
  </si>
  <si>
    <t>Cuivre</t>
  </si>
  <si>
    <t>20/22</t>
  </si>
  <si>
    <t>14/16</t>
  </si>
  <si>
    <t>[mm]</t>
  </si>
  <si>
    <t>[m]</t>
  </si>
  <si>
    <t>[l/h]</t>
  </si>
  <si>
    <t>v</t>
  </si>
  <si>
    <t>Q déperd.</t>
  </si>
  <si>
    <t>Réseau</t>
  </si>
  <si>
    <t>Nature Calo</t>
  </si>
  <si>
    <t>Armaflex</t>
  </si>
  <si>
    <t>Q'</t>
  </si>
  <si>
    <t>Boucle</t>
  </si>
  <si>
    <t>Tube Réseau</t>
  </si>
  <si>
    <t>Bilan Cas 2:</t>
  </si>
  <si>
    <t>Tr1</t>
  </si>
  <si>
    <t>Tr2</t>
  </si>
  <si>
    <t>Tr3</t>
  </si>
  <si>
    <t>Tr4</t>
  </si>
  <si>
    <t>Tr5</t>
  </si>
  <si>
    <t>Tr6</t>
  </si>
  <si>
    <t>Tr7</t>
  </si>
  <si>
    <t>C1</t>
  </si>
  <si>
    <t>C2</t>
  </si>
  <si>
    <t>C3</t>
  </si>
  <si>
    <t>C4</t>
  </si>
  <si>
    <t>C5</t>
  </si>
  <si>
    <t>C6</t>
  </si>
  <si>
    <t>Total =</t>
  </si>
  <si>
    <t>Q</t>
  </si>
  <si>
    <t>Vestiaire 1</t>
  </si>
  <si>
    <t>Q"</t>
  </si>
  <si>
    <t>Bât. Ancien</t>
  </si>
  <si>
    <t>Q déterminé à partir des pertes thermique le long du réseau et ajusté pour avoir 0,2 &lt; v dans le réseau de boucle</t>
  </si>
  <si>
    <t>Antenne/collecteur
amont</t>
  </si>
  <si>
    <t>Tr2, Vestiaires 1</t>
  </si>
  <si>
    <t>Tr3, C5, C6, vestiaire 2</t>
  </si>
  <si>
    <t>Tr4 , C7, C8</t>
  </si>
  <si>
    <t>Tr5 , C9</t>
  </si>
  <si>
    <t>Tr6, C10, C11</t>
  </si>
  <si>
    <t>v'</t>
  </si>
  <si>
    <t>Tr1, C3, C4</t>
  </si>
  <si>
    <t>v"</t>
  </si>
  <si>
    <t>v'''</t>
  </si>
  <si>
    <r>
      <rPr>
        <b/>
        <u/>
        <sz val="18"/>
        <color theme="4" tint="-0.249977111117893"/>
        <rFont val="Calibri"/>
        <family val="2"/>
        <scheme val="minor"/>
      </rPr>
      <t>Tableau 4 :</t>
    </r>
    <r>
      <rPr>
        <u/>
        <sz val="18"/>
        <color theme="4" tint="-0.249977111117893"/>
        <rFont val="Calibri"/>
        <family val="2"/>
        <scheme val="minor"/>
      </rPr>
      <t xml:space="preserve"> Collecteurs :</t>
    </r>
  </si>
  <si>
    <r>
      <rPr>
        <b/>
        <u/>
        <sz val="18"/>
        <color theme="4" tint="-0.249977111117893"/>
        <rFont val="Calibri"/>
        <family val="2"/>
        <scheme val="minor"/>
      </rPr>
      <t>Tableau 3 :</t>
    </r>
    <r>
      <rPr>
        <u/>
        <sz val="18"/>
        <color theme="4" tint="-0.249977111117893"/>
        <rFont val="Calibri"/>
        <family val="2"/>
        <scheme val="minor"/>
      </rPr>
      <t xml:space="preserve"> Antennes : Toutes les antennes sont identiques et basée sur le principe de "Cx": </t>
    </r>
  </si>
  <si>
    <t>Sanitaire 2</t>
  </si>
  <si>
    <t>Sanitaire 2, C1, C2</t>
  </si>
  <si>
    <t xml:space="preserve">On a Q cas 2 &gt; Q cas 1. Les déperditions dans les antennes et les collecteurs sont ainsi largement palliées. </t>
  </si>
  <si>
    <t xml:space="preserve">Q bouclage = </t>
  </si>
  <si>
    <r>
      <t>Q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= </t>
    </r>
  </si>
  <si>
    <t>BILAN débit de bouclage</t>
  </si>
  <si>
    <t>GENERAL</t>
  </si>
  <si>
    <r>
      <rPr>
        <b/>
        <u/>
        <sz val="18"/>
        <color theme="4" tint="-0.249977111117893"/>
        <rFont val="Calibri"/>
        <family val="2"/>
        <scheme val="minor"/>
      </rPr>
      <t>Tableau 2 :</t>
    </r>
    <r>
      <rPr>
        <u/>
        <sz val="18"/>
        <color theme="4" tint="-0.249977111117893"/>
        <rFont val="Calibri"/>
        <family val="2"/>
        <scheme val="minor"/>
      </rPr>
      <t xml:space="preserve"> Antennes : Toutes les antennes sont identiques et basée sur le principe de "Cx": </t>
    </r>
  </si>
  <si>
    <r>
      <rPr>
        <b/>
        <u/>
        <sz val="18"/>
        <color theme="4" tint="-0.249977111117893"/>
        <rFont val="Calibri"/>
        <family val="2"/>
        <scheme val="minor"/>
      </rPr>
      <t>Tableau1 :</t>
    </r>
    <r>
      <rPr>
        <u/>
        <sz val="18"/>
        <color theme="4" tint="-0.249977111117893"/>
        <rFont val="Calibri"/>
        <family val="2"/>
        <scheme val="minor"/>
      </rPr>
      <t xml:space="preserve"> Antennes : Toutes les antennes sont identiques et basée sur le principe de "Cx":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</si>
</sst>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0.0"/>
    <numFmt numFmtId="170" formatCode="0.000"/>
    <numFmt numFmtId="173" formatCode="#,##0&quot; l/h&quot;"/>
    <numFmt numFmtId="174" formatCode="#,##0&quot; W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i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8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u/>
      <sz val="18"/>
      <color theme="4" tint="-0.24997711111789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indexed="81"/>
      <name val="Tahoma"/>
      <family val="2"/>
    </font>
    <font>
      <vertAlign val="subscript"/>
      <sz val="14"/>
      <color theme="1"/>
      <name val="Calibri"/>
      <family val="2"/>
      <scheme val="minor"/>
    </font>
    <font>
      <u/>
      <sz val="24"/>
      <color theme="4" tint="-0.249977111117893"/>
      <name val="Calibri"/>
      <family val="2"/>
      <scheme val="minor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7" fillId="0" borderId="0" xfId="0" applyFont="1" applyAlignment="1"/>
    <xf numFmtId="0" fontId="8" fillId="0" borderId="0" xfId="0" applyFont="1" applyAlignment="1"/>
    <xf numFmtId="0" fontId="0" fillId="0" borderId="0" xfId="0" applyBorder="1"/>
    <xf numFmtId="0" fontId="9" fillId="0" borderId="0" xfId="0" applyFont="1" applyAlignment="1"/>
    <xf numFmtId="173" fontId="0" fillId="0" borderId="0" xfId="0" applyNumberFormat="1" applyAlignment="1">
      <alignment horizontal="center"/>
    </xf>
    <xf numFmtId="0" fontId="0" fillId="0" borderId="0" xfId="0" applyFill="1"/>
    <xf numFmtId="0" fontId="4" fillId="0" borderId="0" xfId="3" applyFont="1" applyFill="1" applyBorder="1" applyAlignment="1">
      <alignment horizontal="center" vertical="center"/>
    </xf>
    <xf numFmtId="174" fontId="10" fillId="6" borderId="31" xfId="0" applyNumberFormat="1" applyFont="1" applyFill="1" applyBorder="1"/>
    <xf numFmtId="0" fontId="13" fillId="0" borderId="0" xfId="0" applyFont="1" applyAlignment="1"/>
    <xf numFmtId="0" fontId="10" fillId="0" borderId="0" xfId="0" applyFont="1"/>
    <xf numFmtId="0" fontId="10" fillId="6" borderId="48" xfId="0" applyFont="1" applyFill="1" applyBorder="1" applyAlignment="1">
      <alignment horizontal="right"/>
    </xf>
    <xf numFmtId="173" fontId="10" fillId="6" borderId="15" xfId="0" applyNumberFormat="1" applyFont="1" applyFill="1" applyBorder="1"/>
    <xf numFmtId="0" fontId="14" fillId="0" borderId="0" xfId="0" applyFont="1"/>
    <xf numFmtId="0" fontId="5" fillId="0" borderId="33" xfId="3" applyFont="1" applyFill="1" applyBorder="1" applyAlignment="1">
      <alignment horizontal="center" vertical="center" wrapText="1"/>
    </xf>
    <xf numFmtId="0" fontId="5" fillId="4" borderId="33" xfId="3" applyFont="1" applyFill="1" applyBorder="1" applyAlignment="1">
      <alignment horizontal="center" vertical="center" wrapText="1"/>
    </xf>
    <xf numFmtId="0" fontId="16" fillId="0" borderId="37" xfId="3" applyFont="1" applyFill="1" applyBorder="1" applyAlignment="1">
      <alignment horizontal="center" vertical="center" wrapText="1"/>
    </xf>
    <xf numFmtId="0" fontId="16" fillId="4" borderId="56" xfId="3" applyFont="1" applyFill="1" applyBorder="1" applyAlignment="1">
      <alignment horizontal="center" vertical="center" wrapText="1"/>
    </xf>
    <xf numFmtId="0" fontId="16" fillId="4" borderId="37" xfId="3" applyFont="1" applyFill="1" applyBorder="1" applyAlignment="1">
      <alignment horizontal="center" vertical="center" wrapText="1"/>
    </xf>
    <xf numFmtId="0" fontId="17" fillId="0" borderId="49" xfId="3" applyFont="1" applyFill="1" applyBorder="1" applyAlignment="1">
      <alignment horizontal="center" vertical="center" wrapText="1"/>
    </xf>
    <xf numFmtId="0" fontId="17" fillId="0" borderId="45" xfId="3" applyFont="1" applyFill="1" applyBorder="1" applyAlignment="1">
      <alignment horizontal="center" vertical="center" wrapText="1"/>
    </xf>
    <xf numFmtId="0" fontId="17" fillId="0" borderId="14" xfId="3" applyFont="1" applyFill="1" applyBorder="1" applyAlignment="1">
      <alignment horizontal="center" vertical="center" wrapText="1"/>
    </xf>
    <xf numFmtId="0" fontId="1" fillId="4" borderId="18" xfId="3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4" borderId="20" xfId="3" applyFont="1" applyFill="1" applyBorder="1" applyAlignment="1">
      <alignment horizontal="center" vertical="center"/>
    </xf>
    <xf numFmtId="0" fontId="1" fillId="4" borderId="7" xfId="3" applyFont="1" applyFill="1" applyBorder="1" applyAlignment="1">
      <alignment horizontal="center" vertical="center"/>
    </xf>
    <xf numFmtId="0" fontId="1" fillId="0" borderId="7" xfId="3" applyFont="1" applyFill="1" applyBorder="1" applyAlignment="1">
      <alignment horizontal="center" vertical="center"/>
    </xf>
    <xf numFmtId="165" fontId="1" fillId="4" borderId="7" xfId="3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" fontId="1" fillId="0" borderId="47" xfId="0" applyNumberFormat="1" applyFont="1" applyBorder="1" applyAlignment="1">
      <alignment horizontal="center" vertical="center"/>
    </xf>
    <xf numFmtId="2" fontId="6" fillId="2" borderId="7" xfId="3" applyNumberFormat="1" applyFont="1" applyFill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173" fontId="1" fillId="0" borderId="0" xfId="0" applyNumberFormat="1" applyFont="1" applyAlignment="1">
      <alignment horizontal="center"/>
    </xf>
    <xf numFmtId="0" fontId="5" fillId="6" borderId="32" xfId="3" applyFont="1" applyFill="1" applyBorder="1" applyAlignment="1">
      <alignment horizontal="center" vertical="center" wrapText="1"/>
    </xf>
    <xf numFmtId="0" fontId="0" fillId="0" borderId="47" xfId="0" applyFont="1" applyFill="1" applyBorder="1"/>
    <xf numFmtId="0" fontId="16" fillId="4" borderId="35" xfId="3" applyFont="1" applyFill="1" applyBorder="1" applyAlignment="1">
      <alignment horizontal="center" vertical="center" wrapText="1"/>
    </xf>
    <xf numFmtId="0" fontId="16" fillId="2" borderId="56" xfId="3" applyFont="1" applyFill="1" applyBorder="1" applyAlignment="1">
      <alignment horizontal="center" vertical="center" wrapText="1"/>
    </xf>
    <xf numFmtId="0" fontId="16" fillId="6" borderId="45" xfId="3" applyFont="1" applyFill="1" applyBorder="1" applyAlignment="1">
      <alignment horizontal="center" vertical="center" wrapText="1"/>
    </xf>
    <xf numFmtId="0" fontId="5" fillId="2" borderId="40" xfId="3" applyFont="1" applyFill="1" applyBorder="1" applyAlignment="1">
      <alignment vertical="center"/>
    </xf>
    <xf numFmtId="0" fontId="5" fillId="2" borderId="0" xfId="3" applyFont="1" applyFill="1" applyBorder="1" applyAlignment="1">
      <alignment vertical="center"/>
    </xf>
    <xf numFmtId="0" fontId="5" fillId="2" borderId="11" xfId="3" applyFont="1" applyFill="1" applyBorder="1" applyAlignment="1">
      <alignment vertical="center"/>
    </xf>
    <xf numFmtId="0" fontId="5" fillId="2" borderId="34" xfId="3" applyFont="1" applyFill="1" applyBorder="1" applyAlignment="1">
      <alignment horizontal="center" vertical="center" wrapText="1"/>
    </xf>
    <xf numFmtId="0" fontId="15" fillId="0" borderId="53" xfId="3" applyFont="1" applyFill="1" applyBorder="1" applyAlignment="1">
      <alignment horizontal="center" vertical="center" wrapText="1"/>
    </xf>
    <xf numFmtId="0" fontId="17" fillId="0" borderId="58" xfId="3" applyFont="1" applyFill="1" applyBorder="1" applyAlignment="1">
      <alignment horizontal="center" vertical="center" wrapText="1"/>
    </xf>
    <xf numFmtId="0" fontId="1" fillId="2" borderId="17" xfId="3" applyFont="1" applyFill="1" applyBorder="1" applyAlignment="1">
      <alignment horizontal="center" vertical="center"/>
    </xf>
    <xf numFmtId="0" fontId="1" fillId="4" borderId="3" xfId="3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center" vertical="center"/>
    </xf>
    <xf numFmtId="0" fontId="1" fillId="2" borderId="60" xfId="3" applyFont="1" applyFill="1" applyBorder="1" applyAlignment="1">
      <alignment horizontal="center" vertical="center"/>
    </xf>
    <xf numFmtId="0" fontId="1" fillId="4" borderId="59" xfId="3" applyFont="1" applyFill="1" applyBorder="1" applyAlignment="1">
      <alignment horizontal="center" vertical="center"/>
    </xf>
    <xf numFmtId="165" fontId="1" fillId="4" borderId="8" xfId="3" applyNumberFormat="1" applyFont="1" applyFill="1" applyBorder="1" applyAlignment="1">
      <alignment horizontal="center" vertical="center"/>
    </xf>
    <xf numFmtId="1" fontId="1" fillId="6" borderId="44" xfId="3" applyNumberFormat="1" applyFont="1" applyFill="1" applyBorder="1" applyAlignment="1">
      <alignment horizontal="center" vertical="center"/>
    </xf>
    <xf numFmtId="0" fontId="1" fillId="2" borderId="20" xfId="3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4" borderId="4" xfId="3" applyFont="1" applyFill="1" applyBorder="1" applyAlignment="1">
      <alignment horizontal="center" vertical="center"/>
    </xf>
    <xf numFmtId="0" fontId="1" fillId="4" borderId="1" xfId="3" applyFont="1" applyFill="1" applyBorder="1" applyAlignment="1">
      <alignment horizontal="center" vertical="center"/>
    </xf>
    <xf numFmtId="0" fontId="1" fillId="0" borderId="61" xfId="3" applyFont="1" applyFill="1" applyBorder="1" applyAlignment="1">
      <alignment horizontal="center" vertical="center"/>
    </xf>
    <xf numFmtId="0" fontId="1" fillId="4" borderId="2" xfId="3" applyFont="1" applyFill="1" applyBorder="1" applyAlignment="1">
      <alignment horizontal="center" vertical="center"/>
    </xf>
    <xf numFmtId="165" fontId="1" fillId="4" borderId="5" xfId="3" applyNumberFormat="1" applyFont="1" applyFill="1" applyBorder="1" applyAlignment="1">
      <alignment horizontal="center" vertical="center"/>
    </xf>
    <xf numFmtId="1" fontId="1" fillId="6" borderId="42" xfId="3" applyNumberFormat="1" applyFont="1" applyFill="1" applyBorder="1" applyAlignment="1">
      <alignment horizontal="center" vertical="center"/>
    </xf>
    <xf numFmtId="170" fontId="6" fillId="2" borderId="16" xfId="3" applyNumberFormat="1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/>
    </xf>
    <xf numFmtId="0" fontId="18" fillId="0" borderId="40" xfId="3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5" fillId="0" borderId="41" xfId="3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5" fillId="4" borderId="34" xfId="3" applyFont="1" applyFill="1" applyBorder="1" applyAlignment="1">
      <alignment horizontal="center" vertical="center" wrapText="1"/>
    </xf>
    <xf numFmtId="0" fontId="15" fillId="0" borderId="23" xfId="3" applyFont="1" applyFill="1" applyBorder="1" applyAlignment="1">
      <alignment horizontal="center" vertical="center" wrapText="1"/>
    </xf>
    <xf numFmtId="0" fontId="16" fillId="2" borderId="59" xfId="3" applyFont="1" applyFill="1" applyBorder="1" applyAlignment="1">
      <alignment horizontal="center" vertical="center" wrapText="1"/>
    </xf>
    <xf numFmtId="0" fontId="17" fillId="0" borderId="11" xfId="3" applyFont="1" applyFill="1" applyBorder="1" applyAlignment="1">
      <alignment horizontal="center" vertical="center" wrapText="1"/>
    </xf>
    <xf numFmtId="2" fontId="1" fillId="0" borderId="46" xfId="0" applyNumberFormat="1" applyFont="1" applyBorder="1" applyAlignment="1">
      <alignment horizontal="center" vertical="center"/>
    </xf>
    <xf numFmtId="2" fontId="6" fillId="2" borderId="18" xfId="3" applyNumberFormat="1" applyFont="1" applyFill="1" applyBorder="1" applyAlignment="1">
      <alignment horizontal="center" vertical="center"/>
    </xf>
    <xf numFmtId="2" fontId="1" fillId="0" borderId="50" xfId="3" applyNumberFormat="1" applyFont="1" applyFill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5" fillId="4" borderId="34" xfId="3" applyFont="1" applyFill="1" applyBorder="1" applyAlignment="1">
      <alignment horizontal="center" vertical="center" wrapText="1"/>
    </xf>
    <xf numFmtId="0" fontId="16" fillId="4" borderId="62" xfId="3" applyFont="1" applyFill="1" applyBorder="1" applyAlignment="1">
      <alignment horizontal="center" vertical="center" wrapText="1"/>
    </xf>
    <xf numFmtId="1" fontId="1" fillId="4" borderId="46" xfId="3" applyNumberFormat="1" applyFont="1" applyFill="1" applyBorder="1" applyAlignment="1">
      <alignment horizontal="center" vertical="center"/>
    </xf>
    <xf numFmtId="1" fontId="1" fillId="4" borderId="47" xfId="3" applyNumberFormat="1" applyFont="1" applyFill="1" applyBorder="1" applyAlignment="1">
      <alignment horizontal="center" vertical="center"/>
    </xf>
    <xf numFmtId="0" fontId="21" fillId="0" borderId="0" xfId="0" applyFont="1" applyAlignment="1"/>
    <xf numFmtId="173" fontId="22" fillId="3" borderId="15" xfId="0" applyNumberFormat="1" applyFont="1" applyFill="1" applyBorder="1"/>
    <xf numFmtId="0" fontId="22" fillId="3" borderId="9" xfId="0" applyFont="1" applyFill="1" applyBorder="1" applyAlignment="1">
      <alignment horizontal="center"/>
    </xf>
    <xf numFmtId="0" fontId="22" fillId="3" borderId="13" xfId="0" applyFont="1" applyFill="1" applyBorder="1" applyAlignment="1">
      <alignment horizontal="center"/>
    </xf>
    <xf numFmtId="0" fontId="5" fillId="2" borderId="23" xfId="3" applyFont="1" applyFill="1" applyBorder="1" applyAlignment="1">
      <alignment horizontal="center" vertical="center" wrapText="1"/>
    </xf>
    <xf numFmtId="0" fontId="5" fillId="2" borderId="51" xfId="3" applyFont="1" applyFill="1" applyBorder="1" applyAlignment="1">
      <alignment horizontal="center" vertical="center"/>
    </xf>
    <xf numFmtId="0" fontId="5" fillId="2" borderId="9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0" fontId="5" fillId="2" borderId="22" xfId="3" applyFont="1" applyFill="1" applyBorder="1" applyAlignment="1">
      <alignment horizontal="center" vertical="center"/>
    </xf>
    <xf numFmtId="0" fontId="5" fillId="2" borderId="36" xfId="3" applyFont="1" applyFill="1" applyBorder="1" applyAlignment="1">
      <alignment horizontal="center" vertical="center"/>
    </xf>
    <xf numFmtId="0" fontId="5" fillId="4" borderId="39" xfId="3" applyFont="1" applyFill="1" applyBorder="1" applyAlignment="1">
      <alignment horizontal="center" vertical="center" wrapText="1"/>
    </xf>
    <xf numFmtId="0" fontId="5" fillId="4" borderId="49" xfId="3" applyFont="1" applyFill="1" applyBorder="1" applyAlignment="1">
      <alignment horizontal="center" vertical="center" wrapText="1"/>
    </xf>
    <xf numFmtId="0" fontId="5" fillId="4" borderId="34" xfId="3" applyFont="1" applyFill="1" applyBorder="1" applyAlignment="1">
      <alignment horizontal="center" vertical="center" wrapText="1"/>
    </xf>
    <xf numFmtId="0" fontId="5" fillId="4" borderId="37" xfId="3" applyFont="1" applyFill="1" applyBorder="1" applyAlignment="1">
      <alignment horizontal="center" vertical="center" wrapText="1"/>
    </xf>
    <xf numFmtId="0" fontId="5" fillId="4" borderId="34" xfId="3" applyFont="1" applyFill="1" applyBorder="1" applyAlignment="1">
      <alignment horizontal="center" vertical="center"/>
    </xf>
    <xf numFmtId="0" fontId="5" fillId="4" borderId="37" xfId="3" applyFont="1" applyFill="1" applyBorder="1" applyAlignment="1">
      <alignment horizontal="center" vertical="center"/>
    </xf>
    <xf numFmtId="0" fontId="5" fillId="2" borderId="43" xfId="3" applyFont="1" applyFill="1" applyBorder="1" applyAlignment="1">
      <alignment horizontal="center" vertical="center"/>
    </xf>
    <xf numFmtId="0" fontId="5" fillId="2" borderId="40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15" fillId="0" borderId="31" xfId="3" applyFont="1" applyFill="1" applyBorder="1" applyAlignment="1">
      <alignment horizontal="center" vertical="center" wrapText="1"/>
    </xf>
    <xf numFmtId="0" fontId="15" fillId="0" borderId="54" xfId="3" applyFont="1" applyFill="1" applyBorder="1" applyAlignment="1">
      <alignment horizontal="center" vertical="center" wrapText="1"/>
    </xf>
    <xf numFmtId="0" fontId="5" fillId="4" borderId="31" xfId="3" applyFont="1" applyFill="1" applyBorder="1" applyAlignment="1">
      <alignment horizontal="center" vertical="center" wrapText="1"/>
    </xf>
    <xf numFmtId="0" fontId="5" fillId="4" borderId="14" xfId="3" applyFont="1" applyFill="1" applyBorder="1" applyAlignment="1">
      <alignment horizontal="center" vertical="center" wrapText="1"/>
    </xf>
    <xf numFmtId="0" fontId="5" fillId="4" borderId="22" xfId="3" applyFont="1" applyFill="1" applyBorder="1" applyAlignment="1">
      <alignment horizontal="center" vertical="center" wrapText="1"/>
    </xf>
    <xf numFmtId="0" fontId="5" fillId="4" borderId="36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/>
    </xf>
    <xf numFmtId="0" fontId="5" fillId="2" borderId="27" xfId="3" applyFont="1" applyFill="1" applyBorder="1" applyAlignment="1">
      <alignment horizontal="center" vertical="center"/>
    </xf>
    <xf numFmtId="0" fontId="5" fillId="2" borderId="38" xfId="3" applyFont="1" applyFill="1" applyBorder="1" applyAlignment="1">
      <alignment horizontal="center" vertical="center"/>
    </xf>
    <xf numFmtId="0" fontId="15" fillId="0" borderId="44" xfId="3" applyFont="1" applyFill="1" applyBorder="1" applyAlignment="1">
      <alignment horizontal="center" vertical="center" wrapText="1"/>
    </xf>
    <xf numFmtId="0" fontId="15" fillId="0" borderId="55" xfId="3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/>
    <xf numFmtId="0" fontId="0" fillId="0" borderId="30" xfId="0" applyBorder="1" applyAlignment="1">
      <alignment horizontal="center" vertical="center"/>
    </xf>
    <xf numFmtId="0" fontId="0" fillId="0" borderId="29" xfId="0" applyBorder="1"/>
    <xf numFmtId="0" fontId="5" fillId="0" borderId="18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 wrapText="1"/>
    </xf>
    <xf numFmtId="1" fontId="1" fillId="4" borderId="7" xfId="3" applyNumberFormat="1" applyFont="1" applyFill="1" applyBorder="1" applyAlignment="1">
      <alignment horizontal="center" vertical="center"/>
    </xf>
    <xf numFmtId="0" fontId="0" fillId="5" borderId="17" xfId="0" applyFill="1" applyBorder="1"/>
    <xf numFmtId="0" fontId="0" fillId="5" borderId="18" xfId="0" applyFill="1" applyBorder="1"/>
    <xf numFmtId="1" fontId="0" fillId="5" borderId="19" xfId="0" applyNumberFormat="1" applyFill="1" applyBorder="1"/>
    <xf numFmtId="0" fontId="0" fillId="5" borderId="20" xfId="0" applyFill="1" applyBorder="1"/>
    <xf numFmtId="0" fontId="0" fillId="5" borderId="7" xfId="0" applyFill="1" applyBorder="1"/>
    <xf numFmtId="1" fontId="0" fillId="5" borderId="21" xfId="0" applyNumberFormat="1" applyFill="1" applyBorder="1"/>
    <xf numFmtId="0" fontId="0" fillId="5" borderId="30" xfId="0" applyFill="1" applyBorder="1"/>
    <xf numFmtId="0" fontId="0" fillId="5" borderId="28" xfId="0" applyFill="1" applyBorder="1"/>
    <xf numFmtId="1" fontId="0" fillId="5" borderId="29" xfId="0" applyNumberFormat="1" applyFill="1" applyBorder="1"/>
    <xf numFmtId="0" fontId="0" fillId="7" borderId="24" xfId="0" applyFill="1" applyBorder="1"/>
    <xf numFmtId="0" fontId="0" fillId="7" borderId="6" xfId="0" applyFill="1" applyBorder="1"/>
    <xf numFmtId="1" fontId="0" fillId="7" borderId="25" xfId="0" applyNumberFormat="1" applyFill="1" applyBorder="1"/>
    <xf numFmtId="0" fontId="0" fillId="7" borderId="20" xfId="0" applyFill="1" applyBorder="1"/>
    <xf numFmtId="0" fontId="0" fillId="7" borderId="7" xfId="0" applyFill="1" applyBorder="1"/>
    <xf numFmtId="1" fontId="0" fillId="7" borderId="21" xfId="0" applyNumberFormat="1" applyFill="1" applyBorder="1"/>
    <xf numFmtId="0" fontId="0" fillId="7" borderId="26" xfId="0" applyFill="1" applyBorder="1"/>
    <xf numFmtId="0" fontId="0" fillId="7" borderId="5" xfId="0" applyFill="1" applyBorder="1"/>
    <xf numFmtId="1" fontId="0" fillId="7" borderId="52" xfId="0" applyNumberFormat="1" applyFill="1" applyBorder="1"/>
    <xf numFmtId="0" fontId="0" fillId="3" borderId="0" xfId="0" applyFill="1"/>
  </cellXfs>
  <cellStyles count="12">
    <cellStyle name="Normal" xfId="0" builtinId="0"/>
    <cellStyle name="Normal 10" xfId="3"/>
    <cellStyle name="Normal 11" xfId="10"/>
    <cellStyle name="Normal 2 10" xfId="1"/>
    <cellStyle name="Normal 2 10 2" xfId="2"/>
    <cellStyle name="Normal 2 10 3" xfId="11"/>
    <cellStyle name="Normal 2 2" xfId="4"/>
    <cellStyle name="Normal 5" xfId="6"/>
    <cellStyle name="Normal 6" xfId="5"/>
    <cellStyle name="Normal 7" xfId="7"/>
    <cellStyle name="Normal 8" xfId="8"/>
    <cellStyle name="Normal 9" xfId="9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FFF99"/>
      <color rgb="FFC6EFCE"/>
      <color rgb="FF9C0006"/>
      <color rgb="FFFFC7CE"/>
      <color rgb="FFFFDCDB"/>
      <color rgb="FFC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3</xdr:row>
      <xdr:rowOff>173182</xdr:rowOff>
    </xdr:from>
    <xdr:to>
      <xdr:col>10</xdr:col>
      <xdr:colOff>935181</xdr:colOff>
      <xdr:row>10</xdr:row>
      <xdr:rowOff>103909</xdr:rowOff>
    </xdr:to>
    <xdr:sp macro="" textlink="">
      <xdr:nvSpPr>
        <xdr:cNvPr id="2" name="ZoneTexte 1"/>
        <xdr:cNvSpPr txBox="1"/>
      </xdr:nvSpPr>
      <xdr:spPr>
        <a:xfrm>
          <a:off x="3480955" y="883227"/>
          <a:ext cx="8364681" cy="128154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variable et position</a:t>
          </a:r>
          <a:r>
            <a:rPr lang="fr-FR" sz="2800" baseline="0"/>
            <a:t> première cas fixe</a:t>
          </a:r>
          <a:endParaRPr lang="fr-FR" sz="2800"/>
        </a:p>
      </xdr:txBody>
    </xdr:sp>
    <xdr:clientData/>
  </xdr:twoCellAnchor>
  <xdr:twoCellAnchor>
    <xdr:from>
      <xdr:col>3</xdr:col>
      <xdr:colOff>619991</xdr:colOff>
      <xdr:row>19</xdr:row>
      <xdr:rowOff>152400</xdr:rowOff>
    </xdr:from>
    <xdr:to>
      <xdr:col>10</xdr:col>
      <xdr:colOff>983672</xdr:colOff>
      <xdr:row>26</xdr:row>
      <xdr:rowOff>83128</xdr:rowOff>
    </xdr:to>
    <xdr:sp macro="" textlink="">
      <xdr:nvSpPr>
        <xdr:cNvPr id="8" name="ZoneTexte 7"/>
        <xdr:cNvSpPr txBox="1"/>
      </xdr:nvSpPr>
      <xdr:spPr>
        <a:xfrm>
          <a:off x="3529446" y="4066309"/>
          <a:ext cx="8364681" cy="128154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et position variables</a:t>
          </a:r>
        </a:p>
      </xdr:txBody>
    </xdr:sp>
    <xdr:clientData/>
  </xdr:twoCellAnchor>
  <xdr:twoCellAnchor>
    <xdr:from>
      <xdr:col>5</xdr:col>
      <xdr:colOff>114302</xdr:colOff>
      <xdr:row>36</xdr:row>
      <xdr:rowOff>10391</xdr:rowOff>
    </xdr:from>
    <xdr:to>
      <xdr:col>9</xdr:col>
      <xdr:colOff>17319</xdr:colOff>
      <xdr:row>42</xdr:row>
      <xdr:rowOff>148937</xdr:rowOff>
    </xdr:to>
    <xdr:sp macro="" textlink="">
      <xdr:nvSpPr>
        <xdr:cNvPr id="9" name="ZoneTexte 8"/>
        <xdr:cNvSpPr txBox="1"/>
      </xdr:nvSpPr>
      <xdr:spPr>
        <a:xfrm>
          <a:off x="5638802" y="7335982"/>
          <a:ext cx="4163290" cy="128154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et position variables</a:t>
          </a:r>
        </a:p>
      </xdr:txBody>
    </xdr:sp>
    <xdr:clientData/>
  </xdr:twoCellAnchor>
  <xdr:twoCellAnchor>
    <xdr:from>
      <xdr:col>4</xdr:col>
      <xdr:colOff>976747</xdr:colOff>
      <xdr:row>52</xdr:row>
      <xdr:rowOff>180109</xdr:rowOff>
    </xdr:from>
    <xdr:to>
      <xdr:col>8</xdr:col>
      <xdr:colOff>1260765</xdr:colOff>
      <xdr:row>59</xdr:row>
      <xdr:rowOff>128155</xdr:rowOff>
    </xdr:to>
    <xdr:sp macro="" textlink="">
      <xdr:nvSpPr>
        <xdr:cNvPr id="12" name="ZoneTexte 11"/>
        <xdr:cNvSpPr txBox="1"/>
      </xdr:nvSpPr>
      <xdr:spPr>
        <a:xfrm>
          <a:off x="5514111" y="10709564"/>
          <a:ext cx="4163290" cy="128154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et position variables</a:t>
          </a:r>
        </a:p>
      </xdr:txBody>
    </xdr:sp>
    <xdr:clientData/>
  </xdr:twoCellAnchor>
  <xdr:twoCellAnchor>
    <xdr:from>
      <xdr:col>4</xdr:col>
      <xdr:colOff>55420</xdr:colOff>
      <xdr:row>70</xdr:row>
      <xdr:rowOff>332509</xdr:rowOff>
    </xdr:from>
    <xdr:to>
      <xdr:col>7</xdr:col>
      <xdr:colOff>190500</xdr:colOff>
      <xdr:row>73</xdr:row>
      <xdr:rowOff>51954</xdr:rowOff>
    </xdr:to>
    <xdr:sp macro="" textlink="">
      <xdr:nvSpPr>
        <xdr:cNvPr id="13" name="ZoneTexte 12"/>
        <xdr:cNvSpPr txBox="1"/>
      </xdr:nvSpPr>
      <xdr:spPr>
        <a:xfrm>
          <a:off x="4592784" y="14620009"/>
          <a:ext cx="3061852" cy="689263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Position variable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8</xdr:row>
      <xdr:rowOff>123825</xdr:rowOff>
    </xdr:from>
    <xdr:to>
      <xdr:col>9</xdr:col>
      <xdr:colOff>342901</xdr:colOff>
      <xdr:row>10</xdr:row>
      <xdr:rowOff>95250</xdr:rowOff>
    </xdr:to>
    <xdr:sp macro="" textlink="">
      <xdr:nvSpPr>
        <xdr:cNvPr id="2" name="Légende encadrée 1 1"/>
        <xdr:cNvSpPr/>
      </xdr:nvSpPr>
      <xdr:spPr>
        <a:xfrm>
          <a:off x="4781551" y="1666875"/>
          <a:ext cx="2419350" cy="352425"/>
        </a:xfrm>
        <a:prstGeom prst="borderCallout1">
          <a:avLst>
            <a:gd name="adj1" fmla="val 18750"/>
            <a:gd name="adj2" fmla="val -8333"/>
            <a:gd name="adj3" fmla="val 31419"/>
            <a:gd name="adj4" fmla="val -36758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Valeur extraites du tableau 3</a:t>
          </a:r>
        </a:p>
      </xdr:txBody>
    </xdr:sp>
    <xdr:clientData/>
  </xdr:twoCellAnchor>
  <xdr:twoCellAnchor>
    <xdr:from>
      <xdr:col>6</xdr:col>
      <xdr:colOff>190501</xdr:colOff>
      <xdr:row>17</xdr:row>
      <xdr:rowOff>85725</xdr:rowOff>
    </xdr:from>
    <xdr:to>
      <xdr:col>9</xdr:col>
      <xdr:colOff>323851</xdr:colOff>
      <xdr:row>19</xdr:row>
      <xdr:rowOff>57150</xdr:rowOff>
    </xdr:to>
    <xdr:sp macro="" textlink="">
      <xdr:nvSpPr>
        <xdr:cNvPr id="3" name="Légende encadrée 1 2"/>
        <xdr:cNvSpPr/>
      </xdr:nvSpPr>
      <xdr:spPr>
        <a:xfrm>
          <a:off x="4762501" y="3352800"/>
          <a:ext cx="2419350" cy="352425"/>
        </a:xfrm>
        <a:prstGeom prst="borderCallout1">
          <a:avLst>
            <a:gd name="adj1" fmla="val 18750"/>
            <a:gd name="adj2" fmla="val -8333"/>
            <a:gd name="adj3" fmla="val 20608"/>
            <a:gd name="adj4" fmla="val -33214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Valeur extraites du tableau 4</a:t>
          </a:r>
        </a:p>
      </xdr:txBody>
    </xdr:sp>
    <xdr:clientData/>
  </xdr:twoCellAnchor>
  <xdr:twoCellAnchor>
    <xdr:from>
      <xdr:col>6</xdr:col>
      <xdr:colOff>123826</xdr:colOff>
      <xdr:row>22</xdr:row>
      <xdr:rowOff>76200</xdr:rowOff>
    </xdr:from>
    <xdr:to>
      <xdr:col>9</xdr:col>
      <xdr:colOff>257176</xdr:colOff>
      <xdr:row>24</xdr:row>
      <xdr:rowOff>47625</xdr:rowOff>
    </xdr:to>
    <xdr:sp macro="" textlink="">
      <xdr:nvSpPr>
        <xdr:cNvPr id="4" name="Légende encadrée 1 3"/>
        <xdr:cNvSpPr/>
      </xdr:nvSpPr>
      <xdr:spPr>
        <a:xfrm>
          <a:off x="4695826" y="4305300"/>
          <a:ext cx="2419350" cy="352425"/>
        </a:xfrm>
        <a:prstGeom prst="borderCallout1">
          <a:avLst>
            <a:gd name="adj1" fmla="val 18750"/>
            <a:gd name="adj2" fmla="val -8333"/>
            <a:gd name="adj3" fmla="val 20608"/>
            <a:gd name="adj4" fmla="val -33214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Valeur extraites du bilan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1:X73"/>
  <sheetViews>
    <sheetView topLeftCell="A16" zoomScale="55" zoomScaleNormal="55" zoomScaleSheetLayoutView="70" workbookViewId="0">
      <selection activeCell="O71" sqref="O71"/>
    </sheetView>
  </sheetViews>
  <sheetFormatPr baseColWidth="10" defaultRowHeight="15" x14ac:dyDescent="0.25"/>
  <cols>
    <col min="1" max="1" width="4.28515625" customWidth="1"/>
    <col min="2" max="2" width="21.5703125" customWidth="1"/>
    <col min="3" max="3" width="17.5703125" customWidth="1"/>
    <col min="4" max="4" width="24.42578125" customWidth="1"/>
    <col min="5" max="6" width="14.7109375" customWidth="1"/>
    <col min="7" max="8" width="14.28515625" customWidth="1"/>
    <col min="9" max="9" width="20.5703125" customWidth="1"/>
    <col min="10" max="10" width="16.85546875" customWidth="1"/>
    <col min="11" max="11" width="15.85546875" customWidth="1"/>
    <col min="12" max="12" width="11.42578125" customWidth="1"/>
    <col min="13" max="13" width="13.5703125" bestFit="1" customWidth="1"/>
    <col min="14" max="14" width="10.28515625" customWidth="1"/>
    <col min="15" max="15" width="15" customWidth="1"/>
    <col min="16" max="16" width="16.85546875" customWidth="1"/>
    <col min="17" max="17" width="14.140625" customWidth="1"/>
    <col min="18" max="18" width="15.140625" customWidth="1"/>
    <col min="19" max="19" width="12.42578125" customWidth="1"/>
    <col min="20" max="20" width="9.140625" customWidth="1"/>
    <col min="21" max="21" width="14.28515625" customWidth="1"/>
    <col min="22" max="22" width="9.140625" customWidth="1"/>
    <col min="23" max="23" width="8.42578125" customWidth="1"/>
    <col min="24" max="24" width="8.85546875" customWidth="1"/>
    <col min="25" max="28" width="11.5703125" customWidth="1"/>
    <col min="29" max="29" width="11.42578125" customWidth="1"/>
  </cols>
  <sheetData>
    <row r="1" spans="2:24" s="8" customFormat="1" ht="23.25" x14ac:dyDescent="0.35">
      <c r="B1" s="9"/>
      <c r="C1" s="11" t="s">
        <v>61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X1" s="1"/>
    </row>
    <row r="2" spans="2:24" s="8" customFormat="1" ht="15.75" thickBot="1" x14ac:dyDescent="0.3">
      <c r="B2" s="66"/>
      <c r="C2" s="66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6"/>
      <c r="R2" s="9"/>
      <c r="S2" s="2"/>
      <c r="X2" s="1"/>
    </row>
    <row r="3" spans="2:24" ht="15.75" customHeight="1" thickBot="1" x14ac:dyDescent="0.3">
      <c r="B3" s="104"/>
      <c r="C3" s="112"/>
      <c r="D3" s="92" t="s">
        <v>20</v>
      </c>
      <c r="E3" s="93"/>
      <c r="F3" s="93"/>
      <c r="G3" s="93"/>
      <c r="H3" s="93"/>
      <c r="I3" s="93"/>
      <c r="J3" s="93"/>
      <c r="K3" s="93"/>
      <c r="L3" s="94"/>
      <c r="M3" s="117" t="s">
        <v>18</v>
      </c>
      <c r="N3" s="115" t="s">
        <v>49</v>
      </c>
      <c r="O3" s="108" t="s">
        <v>38</v>
      </c>
      <c r="P3" s="106" t="s">
        <v>50</v>
      </c>
      <c r="W3" s="1"/>
    </row>
    <row r="4" spans="2:24" ht="15" customHeight="1" x14ac:dyDescent="0.25">
      <c r="B4" s="113" t="s">
        <v>0</v>
      </c>
      <c r="C4" s="105" t="s">
        <v>15</v>
      </c>
      <c r="D4" s="110" t="s">
        <v>1</v>
      </c>
      <c r="E4" s="99" t="s">
        <v>2</v>
      </c>
      <c r="F4" s="16" t="s">
        <v>5</v>
      </c>
      <c r="G4" s="101" t="s">
        <v>16</v>
      </c>
      <c r="H4" s="82" t="s">
        <v>3</v>
      </c>
      <c r="I4" s="17" t="s">
        <v>4</v>
      </c>
      <c r="J4" s="17" t="s">
        <v>14</v>
      </c>
      <c r="K4" s="69" t="s">
        <v>13</v>
      </c>
      <c r="L4" s="73" t="s">
        <v>47</v>
      </c>
      <c r="M4" s="118"/>
      <c r="N4" s="116"/>
      <c r="O4" s="109"/>
      <c r="P4" s="107"/>
      <c r="W4" s="1"/>
    </row>
    <row r="5" spans="2:24" ht="15.75" thickBot="1" x14ac:dyDescent="0.3">
      <c r="B5" s="114"/>
      <c r="C5" s="91"/>
      <c r="D5" s="111"/>
      <c r="E5" s="100"/>
      <c r="F5" s="18" t="s">
        <v>10</v>
      </c>
      <c r="G5" s="102"/>
      <c r="H5" s="19" t="s">
        <v>10</v>
      </c>
      <c r="I5" s="20" t="s">
        <v>11</v>
      </c>
      <c r="J5" s="41" t="s">
        <v>12</v>
      </c>
      <c r="K5" s="21" t="s">
        <v>6</v>
      </c>
      <c r="L5" s="22" t="s">
        <v>6</v>
      </c>
      <c r="M5" s="74" t="s">
        <v>12</v>
      </c>
      <c r="N5" s="75" t="s">
        <v>6</v>
      </c>
      <c r="O5" s="83" t="s">
        <v>12</v>
      </c>
      <c r="P5" s="23" t="s">
        <v>6</v>
      </c>
      <c r="W5" s="1"/>
    </row>
    <row r="6" spans="2:24" s="1" customFormat="1" x14ac:dyDescent="0.25">
      <c r="B6" s="80" t="s">
        <v>53</v>
      </c>
      <c r="C6" s="68" t="s">
        <v>19</v>
      </c>
      <c r="D6" s="28" t="s">
        <v>7</v>
      </c>
      <c r="E6" s="29" t="s">
        <v>9</v>
      </c>
      <c r="F6" s="30">
        <v>20</v>
      </c>
      <c r="G6" s="29" t="s">
        <v>17</v>
      </c>
      <c r="H6" s="31">
        <v>13</v>
      </c>
      <c r="I6" s="29">
        <v>4</v>
      </c>
      <c r="J6" s="125">
        <v>98</v>
      </c>
      <c r="K6" s="77">
        <f>IF(D6&lt;&gt;"",(4*$J$39/1000/3600)/(PI()*(F6/1000)^2),"")</f>
        <v>8.665102457225414E-2</v>
      </c>
      <c r="L6" s="78">
        <f>K6</f>
        <v>8.665102457225414E-2</v>
      </c>
      <c r="M6" s="25">
        <f t="shared" ref="M6:M13" si="0">ROUNDUP(((L6*PI()*(F6*(10^-3))^2)/4)*(3600*1000),0)</f>
        <v>98</v>
      </c>
      <c r="N6" s="79">
        <f>IF(D6&lt;&gt;"",4*(M6/1000/3600)/(PI()*(F6/1000)^2),"")</f>
        <v>8.665102457225414E-2</v>
      </c>
      <c r="O6" s="84">
        <v>111</v>
      </c>
      <c r="P6" s="76">
        <f>IF(D6&lt;&gt;"",4*(O6/1000/3600)/(PI()*(F6/1000)^2),"")</f>
        <v>9.8145548240002128E-2</v>
      </c>
    </row>
    <row r="7" spans="2:24" s="1" customFormat="1" x14ac:dyDescent="0.25">
      <c r="B7" s="81" t="s">
        <v>29</v>
      </c>
      <c r="C7" s="27" t="s">
        <v>19</v>
      </c>
      <c r="D7" s="28" t="s">
        <v>7</v>
      </c>
      <c r="E7" s="29" t="s">
        <v>9</v>
      </c>
      <c r="F7" s="30">
        <v>20</v>
      </c>
      <c r="G7" s="29" t="s">
        <v>17</v>
      </c>
      <c r="H7" s="31">
        <v>13</v>
      </c>
      <c r="I7" s="29">
        <f t="shared" ref="I7:I10" si="1">3*4</f>
        <v>12</v>
      </c>
      <c r="J7" s="125">
        <v>98</v>
      </c>
      <c r="K7" s="34">
        <f>IF(D7&lt;&gt;"",(4*$J$39/1000/3600)/(PI()*(F7/1000)^2),"")</f>
        <v>8.665102457225414E-2</v>
      </c>
      <c r="L7" s="78">
        <f t="shared" ref="L7:L13" si="2">K7</f>
        <v>8.665102457225414E-2</v>
      </c>
      <c r="M7" s="32">
        <f t="shared" si="0"/>
        <v>98</v>
      </c>
      <c r="N7" s="35">
        <f>IF(D7&lt;&gt;"",4*(M7/1000/3600)/(PI()*(F7/1000)^2),"")</f>
        <v>8.665102457225414E-2</v>
      </c>
      <c r="O7" s="85">
        <v>111</v>
      </c>
      <c r="P7" s="33">
        <f>IF(D7&lt;&gt;"",4*(O7/1000/3600)/(PI()*(F7/1000)^2),"")</f>
        <v>9.8145548240002128E-2</v>
      </c>
    </row>
    <row r="8" spans="2:24" s="1" customFormat="1" x14ac:dyDescent="0.25">
      <c r="B8" s="71" t="s">
        <v>30</v>
      </c>
      <c r="C8" s="27" t="s">
        <v>19</v>
      </c>
      <c r="D8" s="28" t="s">
        <v>7</v>
      </c>
      <c r="E8" s="29" t="s">
        <v>9</v>
      </c>
      <c r="F8" s="30">
        <v>20</v>
      </c>
      <c r="G8" s="29" t="s">
        <v>17</v>
      </c>
      <c r="H8" s="31">
        <v>13</v>
      </c>
      <c r="I8" s="29">
        <f t="shared" si="1"/>
        <v>12</v>
      </c>
      <c r="J8" s="125">
        <v>98</v>
      </c>
      <c r="K8" s="34">
        <f>IF(D8&lt;&gt;"",(4*$J$39/1000/3600)/(PI()*(F8/1000)^2),"")</f>
        <v>8.665102457225414E-2</v>
      </c>
      <c r="L8" s="78">
        <f t="shared" si="2"/>
        <v>8.665102457225414E-2</v>
      </c>
      <c r="M8" s="32">
        <f t="shared" si="0"/>
        <v>98</v>
      </c>
      <c r="N8" s="35">
        <f>IF(D8&lt;&gt;"",4*(M8/1000/3600)/(PI()*(F8/1000)^2),"")</f>
        <v>8.665102457225414E-2</v>
      </c>
      <c r="O8" s="85">
        <v>111</v>
      </c>
      <c r="P8" s="33">
        <f>IF(D8&lt;&gt;"",4*(O8/1000/3600)/(PI()*(F8/1000)^2),"")</f>
        <v>9.8145548240002128E-2</v>
      </c>
    </row>
    <row r="9" spans="2:24" s="1" customFormat="1" x14ac:dyDescent="0.25">
      <c r="B9" s="71" t="s">
        <v>31</v>
      </c>
      <c r="C9" s="27" t="s">
        <v>19</v>
      </c>
      <c r="D9" s="28" t="s">
        <v>7</v>
      </c>
      <c r="E9" s="29" t="s">
        <v>9</v>
      </c>
      <c r="F9" s="30">
        <v>20</v>
      </c>
      <c r="G9" s="29" t="s">
        <v>17</v>
      </c>
      <c r="H9" s="31">
        <v>13</v>
      </c>
      <c r="I9" s="29">
        <f t="shared" si="1"/>
        <v>12</v>
      </c>
      <c r="J9" s="125">
        <v>98</v>
      </c>
      <c r="K9" s="34">
        <f>IF(D9&lt;&gt;"",(4*$J$39/1000/3600)/(PI()*(F9/1000)^2),"")</f>
        <v>8.665102457225414E-2</v>
      </c>
      <c r="L9" s="78">
        <f t="shared" si="2"/>
        <v>8.665102457225414E-2</v>
      </c>
      <c r="M9" s="32">
        <f t="shared" si="0"/>
        <v>98</v>
      </c>
      <c r="N9" s="35">
        <f>IF(D9&lt;&gt;"",4*(M9/1000/3600)/(PI()*(F9/1000)^2),"")</f>
        <v>8.665102457225414E-2</v>
      </c>
      <c r="O9" s="85">
        <v>111</v>
      </c>
      <c r="P9" s="33">
        <f>IF(D9&lt;&gt;"",4*(O9/1000/3600)/(PI()*(F9/1000)^2),"")</f>
        <v>9.8145548240002128E-2</v>
      </c>
    </row>
    <row r="10" spans="2:24" s="1" customFormat="1" x14ac:dyDescent="0.25">
      <c r="B10" s="71" t="s">
        <v>32</v>
      </c>
      <c r="C10" s="27" t="s">
        <v>19</v>
      </c>
      <c r="D10" s="28" t="s">
        <v>7</v>
      </c>
      <c r="E10" s="29" t="s">
        <v>9</v>
      </c>
      <c r="F10" s="30">
        <v>20</v>
      </c>
      <c r="G10" s="29" t="s">
        <v>17</v>
      </c>
      <c r="H10" s="31">
        <v>13</v>
      </c>
      <c r="I10" s="29">
        <f t="shared" si="1"/>
        <v>12</v>
      </c>
      <c r="J10" s="125">
        <v>98</v>
      </c>
      <c r="K10" s="34">
        <f>IF(D10&lt;&gt;"",(4*$J$39/1000/3600)/(PI()*(F10/1000)^2),"")</f>
        <v>8.665102457225414E-2</v>
      </c>
      <c r="L10" s="78">
        <f t="shared" si="2"/>
        <v>8.665102457225414E-2</v>
      </c>
      <c r="M10" s="32">
        <f t="shared" si="0"/>
        <v>98</v>
      </c>
      <c r="N10" s="35">
        <f>IF(D10&lt;&gt;"",4*(M10/1000/3600)/(PI()*(F10/1000)^2),"")</f>
        <v>8.665102457225414E-2</v>
      </c>
      <c r="O10" s="85">
        <v>111</v>
      </c>
      <c r="P10" s="33">
        <f>IF(D10&lt;&gt;"",4*(O10/1000/3600)/(PI()*(F10/1000)^2),"")</f>
        <v>9.8145548240002128E-2</v>
      </c>
    </row>
    <row r="11" spans="2:24" s="1" customFormat="1" x14ac:dyDescent="0.25">
      <c r="B11" s="71" t="s">
        <v>37</v>
      </c>
      <c r="C11" s="27" t="s">
        <v>19</v>
      </c>
      <c r="D11" s="28" t="s">
        <v>7</v>
      </c>
      <c r="E11" s="29" t="s">
        <v>9</v>
      </c>
      <c r="F11" s="30">
        <v>20</v>
      </c>
      <c r="G11" s="29" t="s">
        <v>17</v>
      </c>
      <c r="H11" s="31">
        <v>13</v>
      </c>
      <c r="I11" s="29">
        <v>5</v>
      </c>
      <c r="J11" s="125">
        <v>98</v>
      </c>
      <c r="K11" s="34">
        <f>IF(D11&lt;&gt;"",(4*$J$39/1000/3600)/(PI()*(F11/1000)^2),"")</f>
        <v>8.665102457225414E-2</v>
      </c>
      <c r="L11" s="78">
        <f t="shared" si="2"/>
        <v>8.665102457225414E-2</v>
      </c>
      <c r="M11" s="32">
        <f t="shared" si="0"/>
        <v>98</v>
      </c>
      <c r="N11" s="35">
        <f>IF(D11&lt;&gt;"",4*(M11/1000/3600)/(PI()*(F11/1000)^2),"")</f>
        <v>8.665102457225414E-2</v>
      </c>
      <c r="O11" s="85">
        <v>111</v>
      </c>
      <c r="P11" s="33">
        <f>IF(D11&lt;&gt;"",4*(O11/1000/3600)/(PI()*(F11/1000)^2),"")</f>
        <v>9.8145548240002128E-2</v>
      </c>
    </row>
    <row r="12" spans="2:24" s="1" customFormat="1" x14ac:dyDescent="0.25">
      <c r="B12" s="71" t="s">
        <v>33</v>
      </c>
      <c r="C12" s="27" t="s">
        <v>19</v>
      </c>
      <c r="D12" s="28" t="s">
        <v>7</v>
      </c>
      <c r="E12" s="29" t="s">
        <v>9</v>
      </c>
      <c r="F12" s="30">
        <v>20</v>
      </c>
      <c r="G12" s="29" t="s">
        <v>17</v>
      </c>
      <c r="H12" s="31">
        <v>13</v>
      </c>
      <c r="I12" s="29">
        <f>3*4</f>
        <v>12</v>
      </c>
      <c r="J12" s="125">
        <v>98</v>
      </c>
      <c r="K12" s="34">
        <f>IF(D12&lt;&gt;"",(4*$J$39/1000/3600)/(PI()*(F12/1000)^2),"")</f>
        <v>8.665102457225414E-2</v>
      </c>
      <c r="L12" s="78">
        <f t="shared" si="2"/>
        <v>8.665102457225414E-2</v>
      </c>
      <c r="M12" s="32">
        <f t="shared" si="0"/>
        <v>98</v>
      </c>
      <c r="N12" s="35">
        <f>IF(D12&lt;&gt;"",4*(M12/1000/3600)/(PI()*(F12/1000)^2),"")</f>
        <v>8.665102457225414E-2</v>
      </c>
      <c r="O12" s="85">
        <v>111</v>
      </c>
      <c r="P12" s="33">
        <f>IF(D12&lt;&gt;"",4*(O12/1000/3600)/(PI()*(F12/1000)^2),"")</f>
        <v>9.8145548240002128E-2</v>
      </c>
    </row>
    <row r="13" spans="2:24" s="1" customFormat="1" x14ac:dyDescent="0.25">
      <c r="B13" s="71" t="s">
        <v>34</v>
      </c>
      <c r="C13" s="27" t="s">
        <v>19</v>
      </c>
      <c r="D13" s="28" t="s">
        <v>7</v>
      </c>
      <c r="E13" s="29" t="s">
        <v>9</v>
      </c>
      <c r="F13" s="30">
        <v>20</v>
      </c>
      <c r="G13" s="29" t="s">
        <v>17</v>
      </c>
      <c r="H13" s="31">
        <v>13</v>
      </c>
      <c r="I13" s="29">
        <f>3*4</f>
        <v>12</v>
      </c>
      <c r="J13" s="125">
        <v>98</v>
      </c>
      <c r="K13" s="34">
        <f>IF(D13&lt;&gt;"",(4*$J$39/1000/3600)/(PI()*(F13/1000)^2),"")</f>
        <v>8.665102457225414E-2</v>
      </c>
      <c r="L13" s="78">
        <f t="shared" si="2"/>
        <v>8.665102457225414E-2</v>
      </c>
      <c r="M13" s="32">
        <f t="shared" si="0"/>
        <v>98</v>
      </c>
      <c r="N13" s="35">
        <f>IF(D13&lt;&gt;"",4*(M13/1000/3600)/(PI()*(F13/1000)^2),"")</f>
        <v>8.665102457225414E-2</v>
      </c>
      <c r="O13" s="85">
        <v>111</v>
      </c>
      <c r="P13" s="33">
        <f>IF(D13&lt;&gt;"",4*(O13/1000/3600)/(PI()*(F13/1000)^2),"")</f>
        <v>9.8145548240002128E-2</v>
      </c>
    </row>
    <row r="17" spans="2:24" s="8" customFormat="1" ht="23.25" x14ac:dyDescent="0.35">
      <c r="B17" s="9"/>
      <c r="C17" s="11" t="s">
        <v>60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X17" s="1"/>
    </row>
    <row r="18" spans="2:24" s="8" customFormat="1" ht="15.75" thickBot="1" x14ac:dyDescent="0.3">
      <c r="B18" s="66"/>
      <c r="C18" s="66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6"/>
      <c r="R18" s="9"/>
      <c r="S18" s="2"/>
      <c r="X18" s="1"/>
    </row>
    <row r="19" spans="2:24" ht="15.75" customHeight="1" thickBot="1" x14ac:dyDescent="0.3">
      <c r="B19" s="104"/>
      <c r="C19" s="112"/>
      <c r="D19" s="92" t="s">
        <v>20</v>
      </c>
      <c r="E19" s="93"/>
      <c r="F19" s="93"/>
      <c r="G19" s="93"/>
      <c r="H19" s="93"/>
      <c r="I19" s="93"/>
      <c r="J19" s="93"/>
      <c r="K19" s="93"/>
      <c r="L19" s="94"/>
      <c r="M19" s="117" t="s">
        <v>18</v>
      </c>
      <c r="N19" s="115" t="s">
        <v>49</v>
      </c>
      <c r="O19" s="108" t="s">
        <v>38</v>
      </c>
      <c r="P19" s="106" t="s">
        <v>50</v>
      </c>
      <c r="W19" s="1"/>
    </row>
    <row r="20" spans="2:24" ht="15" customHeight="1" x14ac:dyDescent="0.25">
      <c r="B20" s="113" t="s">
        <v>0</v>
      </c>
      <c r="C20" s="105" t="s">
        <v>15</v>
      </c>
      <c r="D20" s="110" t="s">
        <v>1</v>
      </c>
      <c r="E20" s="99" t="s">
        <v>2</v>
      </c>
      <c r="F20" s="16" t="s">
        <v>5</v>
      </c>
      <c r="G20" s="101" t="s">
        <v>16</v>
      </c>
      <c r="H20" s="82" t="s">
        <v>3</v>
      </c>
      <c r="I20" s="17" t="s">
        <v>4</v>
      </c>
      <c r="J20" s="17" t="s">
        <v>14</v>
      </c>
      <c r="K20" s="69" t="s">
        <v>13</v>
      </c>
      <c r="L20" s="73" t="s">
        <v>47</v>
      </c>
      <c r="M20" s="118"/>
      <c r="N20" s="116"/>
      <c r="O20" s="109"/>
      <c r="P20" s="107"/>
      <c r="W20" s="1"/>
    </row>
    <row r="21" spans="2:24" ht="15.75" thickBot="1" x14ac:dyDescent="0.3">
      <c r="B21" s="114"/>
      <c r="C21" s="91"/>
      <c r="D21" s="111"/>
      <c r="E21" s="100"/>
      <c r="F21" s="18" t="s">
        <v>10</v>
      </c>
      <c r="G21" s="102"/>
      <c r="H21" s="19" t="s">
        <v>10</v>
      </c>
      <c r="I21" s="20" t="s">
        <v>11</v>
      </c>
      <c r="J21" s="41" t="s">
        <v>12</v>
      </c>
      <c r="K21" s="21" t="s">
        <v>6</v>
      </c>
      <c r="L21" s="22" t="s">
        <v>6</v>
      </c>
      <c r="M21" s="74" t="s">
        <v>12</v>
      </c>
      <c r="N21" s="75" t="s">
        <v>6</v>
      </c>
      <c r="O21" s="83" t="s">
        <v>12</v>
      </c>
      <c r="P21" s="23" t="s">
        <v>6</v>
      </c>
      <c r="W21" s="1"/>
    </row>
    <row r="22" spans="2:24" s="1" customFormat="1" x14ac:dyDescent="0.25">
      <c r="B22" s="80" t="s">
        <v>53</v>
      </c>
      <c r="C22" s="68" t="s">
        <v>19</v>
      </c>
      <c r="D22" s="28" t="s">
        <v>7</v>
      </c>
      <c r="E22" s="29" t="s">
        <v>9</v>
      </c>
      <c r="F22" s="30">
        <v>20</v>
      </c>
      <c r="G22" s="29" t="s">
        <v>17</v>
      </c>
      <c r="H22" s="31">
        <v>13</v>
      </c>
      <c r="I22" s="29">
        <v>4</v>
      </c>
      <c r="J22" s="125">
        <v>98</v>
      </c>
      <c r="K22" s="77">
        <f>IF(D22&lt;&gt;"",(4*$J$39/1000/3600)/(PI()*(F22/1000)^2),"")</f>
        <v>8.665102457225414E-2</v>
      </c>
      <c r="L22" s="78">
        <f>K22</f>
        <v>8.665102457225414E-2</v>
      </c>
      <c r="M22" s="25">
        <f t="shared" ref="M22:M29" si="3">ROUNDUP(((L22*PI()*(F22*(10^-3))^2)/4)*(3600*1000),0)</f>
        <v>98</v>
      </c>
      <c r="N22" s="79">
        <f>IF(D22&lt;&gt;"",4*(M22/1000/3600)/(PI()*(F22/1000)^2),"")</f>
        <v>8.665102457225414E-2</v>
      </c>
      <c r="O22" s="84">
        <v>111</v>
      </c>
      <c r="P22" s="76">
        <f>IF(D22&lt;&gt;"",4*(O22/1000/3600)/(PI()*(F22/1000)^2),"")</f>
        <v>9.8145548240002128E-2</v>
      </c>
    </row>
    <row r="23" spans="2:24" s="1" customFormat="1" x14ac:dyDescent="0.25">
      <c r="B23" s="81" t="s">
        <v>29</v>
      </c>
      <c r="C23" s="27" t="s">
        <v>19</v>
      </c>
      <c r="D23" s="28" t="s">
        <v>7</v>
      </c>
      <c r="E23" s="29" t="s">
        <v>9</v>
      </c>
      <c r="F23" s="30">
        <v>20</v>
      </c>
      <c r="G23" s="29" t="s">
        <v>17</v>
      </c>
      <c r="H23" s="31">
        <v>13</v>
      </c>
      <c r="I23" s="29">
        <f t="shared" ref="I23:I26" si="4">3*4</f>
        <v>12</v>
      </c>
      <c r="J23" s="125">
        <v>98</v>
      </c>
      <c r="K23" s="34">
        <f>IF(D23&lt;&gt;"",(4*$J$39/1000/3600)/(PI()*(F23/1000)^2),"")</f>
        <v>8.665102457225414E-2</v>
      </c>
      <c r="L23" s="78">
        <f t="shared" ref="L23:L29" si="5">K23</f>
        <v>8.665102457225414E-2</v>
      </c>
      <c r="M23" s="32">
        <f t="shared" si="3"/>
        <v>98</v>
      </c>
      <c r="N23" s="35">
        <f>IF(D23&lt;&gt;"",4*(M23/1000/3600)/(PI()*(F23/1000)^2),"")</f>
        <v>8.665102457225414E-2</v>
      </c>
      <c r="O23" s="85">
        <v>111</v>
      </c>
      <c r="P23" s="33">
        <f>IF(D23&lt;&gt;"",4*(O23/1000/3600)/(PI()*(F23/1000)^2),"")</f>
        <v>9.8145548240002128E-2</v>
      </c>
    </row>
    <row r="24" spans="2:24" s="1" customFormat="1" x14ac:dyDescent="0.25">
      <c r="B24" s="71" t="s">
        <v>30</v>
      </c>
      <c r="C24" s="27" t="s">
        <v>19</v>
      </c>
      <c r="D24" s="28" t="s">
        <v>7</v>
      </c>
      <c r="E24" s="29" t="s">
        <v>9</v>
      </c>
      <c r="F24" s="30">
        <v>20</v>
      </c>
      <c r="G24" s="29" t="s">
        <v>17</v>
      </c>
      <c r="H24" s="31">
        <v>13</v>
      </c>
      <c r="I24" s="29">
        <f t="shared" si="4"/>
        <v>12</v>
      </c>
      <c r="J24" s="125">
        <v>98</v>
      </c>
      <c r="K24" s="34">
        <f>IF(D24&lt;&gt;"",(4*$J$39/1000/3600)/(PI()*(F24/1000)^2),"")</f>
        <v>8.665102457225414E-2</v>
      </c>
      <c r="L24" s="78">
        <f t="shared" si="5"/>
        <v>8.665102457225414E-2</v>
      </c>
      <c r="M24" s="32">
        <f t="shared" si="3"/>
        <v>98</v>
      </c>
      <c r="N24" s="35">
        <f>IF(D24&lt;&gt;"",4*(M24/1000/3600)/(PI()*(F24/1000)^2),"")</f>
        <v>8.665102457225414E-2</v>
      </c>
      <c r="O24" s="85">
        <v>111</v>
      </c>
      <c r="P24" s="33">
        <f>IF(D24&lt;&gt;"",4*(O24/1000/3600)/(PI()*(F24/1000)^2),"")</f>
        <v>9.8145548240002128E-2</v>
      </c>
    </row>
    <row r="25" spans="2:24" s="1" customFormat="1" x14ac:dyDescent="0.25">
      <c r="B25" s="71" t="s">
        <v>31</v>
      </c>
      <c r="C25" s="27" t="s">
        <v>19</v>
      </c>
      <c r="D25" s="28" t="s">
        <v>7</v>
      </c>
      <c r="E25" s="29" t="s">
        <v>9</v>
      </c>
      <c r="F25" s="30">
        <v>20</v>
      </c>
      <c r="G25" s="29" t="s">
        <v>17</v>
      </c>
      <c r="H25" s="31">
        <v>13</v>
      </c>
      <c r="I25" s="29">
        <f t="shared" si="4"/>
        <v>12</v>
      </c>
      <c r="J25" s="125">
        <v>98</v>
      </c>
      <c r="K25" s="34">
        <f>IF(D25&lt;&gt;"",(4*$J$39/1000/3600)/(PI()*(F25/1000)^2),"")</f>
        <v>8.665102457225414E-2</v>
      </c>
      <c r="L25" s="78">
        <f t="shared" si="5"/>
        <v>8.665102457225414E-2</v>
      </c>
      <c r="M25" s="32">
        <f t="shared" si="3"/>
        <v>98</v>
      </c>
      <c r="N25" s="35">
        <f>IF(D25&lt;&gt;"",4*(M25/1000/3600)/(PI()*(F25/1000)^2),"")</f>
        <v>8.665102457225414E-2</v>
      </c>
      <c r="O25" s="85">
        <v>111</v>
      </c>
      <c r="P25" s="33">
        <f>IF(D25&lt;&gt;"",4*(O25/1000/3600)/(PI()*(F25/1000)^2),"")</f>
        <v>9.8145548240002128E-2</v>
      </c>
    </row>
    <row r="26" spans="2:24" s="1" customFormat="1" x14ac:dyDescent="0.25">
      <c r="B26" s="71" t="s">
        <v>32</v>
      </c>
      <c r="C26" s="27" t="s">
        <v>19</v>
      </c>
      <c r="D26" s="28" t="s">
        <v>7</v>
      </c>
      <c r="E26" s="29" t="s">
        <v>9</v>
      </c>
      <c r="F26" s="30">
        <v>20</v>
      </c>
      <c r="G26" s="29" t="s">
        <v>17</v>
      </c>
      <c r="H26" s="31">
        <v>13</v>
      </c>
      <c r="I26" s="29">
        <f t="shared" si="4"/>
        <v>12</v>
      </c>
      <c r="J26" s="125">
        <v>98</v>
      </c>
      <c r="K26" s="34">
        <f>IF(D26&lt;&gt;"",(4*$J$39/1000/3600)/(PI()*(F26/1000)^2),"")</f>
        <v>8.665102457225414E-2</v>
      </c>
      <c r="L26" s="78">
        <f t="shared" si="5"/>
        <v>8.665102457225414E-2</v>
      </c>
      <c r="M26" s="32">
        <f t="shared" si="3"/>
        <v>98</v>
      </c>
      <c r="N26" s="35">
        <f>IF(D26&lt;&gt;"",4*(M26/1000/3600)/(PI()*(F26/1000)^2),"")</f>
        <v>8.665102457225414E-2</v>
      </c>
      <c r="O26" s="85">
        <v>111</v>
      </c>
      <c r="P26" s="33">
        <f>IF(D26&lt;&gt;"",4*(O26/1000/3600)/(PI()*(F26/1000)^2),"")</f>
        <v>9.8145548240002128E-2</v>
      </c>
    </row>
    <row r="27" spans="2:24" s="1" customFormat="1" x14ac:dyDescent="0.25">
      <c r="B27" s="71" t="s">
        <v>37</v>
      </c>
      <c r="C27" s="27" t="s">
        <v>19</v>
      </c>
      <c r="D27" s="28" t="s">
        <v>7</v>
      </c>
      <c r="E27" s="29" t="s">
        <v>9</v>
      </c>
      <c r="F27" s="30">
        <v>20</v>
      </c>
      <c r="G27" s="29" t="s">
        <v>17</v>
      </c>
      <c r="H27" s="31">
        <v>13</v>
      </c>
      <c r="I27" s="29">
        <v>5</v>
      </c>
      <c r="J27" s="125">
        <v>98</v>
      </c>
      <c r="K27" s="34">
        <f>IF(D27&lt;&gt;"",(4*$J$39/1000/3600)/(PI()*(F27/1000)^2),"")</f>
        <v>8.665102457225414E-2</v>
      </c>
      <c r="L27" s="78">
        <f t="shared" si="5"/>
        <v>8.665102457225414E-2</v>
      </c>
      <c r="M27" s="32">
        <f t="shared" si="3"/>
        <v>98</v>
      </c>
      <c r="N27" s="35">
        <f>IF(D27&lt;&gt;"",4*(M27/1000/3600)/(PI()*(F27/1000)^2),"")</f>
        <v>8.665102457225414E-2</v>
      </c>
      <c r="O27" s="85">
        <v>111</v>
      </c>
      <c r="P27" s="33">
        <f>IF(D27&lt;&gt;"",4*(O27/1000/3600)/(PI()*(F27/1000)^2),"")</f>
        <v>9.8145548240002128E-2</v>
      </c>
    </row>
    <row r="28" spans="2:24" s="1" customFormat="1" x14ac:dyDescent="0.25">
      <c r="B28" s="71" t="s">
        <v>33</v>
      </c>
      <c r="C28" s="27" t="s">
        <v>19</v>
      </c>
      <c r="D28" s="28" t="s">
        <v>7</v>
      </c>
      <c r="E28" s="29" t="s">
        <v>9</v>
      </c>
      <c r="F28" s="30">
        <v>20</v>
      </c>
      <c r="G28" s="29" t="s">
        <v>17</v>
      </c>
      <c r="H28" s="31">
        <v>13</v>
      </c>
      <c r="I28" s="29">
        <f>3*4</f>
        <v>12</v>
      </c>
      <c r="J28" s="125">
        <v>98</v>
      </c>
      <c r="K28" s="34">
        <f>IF(D28&lt;&gt;"",(4*$J$39/1000/3600)/(PI()*(F28/1000)^2),"")</f>
        <v>8.665102457225414E-2</v>
      </c>
      <c r="L28" s="78">
        <f t="shared" si="5"/>
        <v>8.665102457225414E-2</v>
      </c>
      <c r="M28" s="32">
        <f t="shared" si="3"/>
        <v>98</v>
      </c>
      <c r="N28" s="35">
        <f>IF(D28&lt;&gt;"",4*(M28/1000/3600)/(PI()*(F28/1000)^2),"")</f>
        <v>8.665102457225414E-2</v>
      </c>
      <c r="O28" s="85">
        <v>111</v>
      </c>
      <c r="P28" s="33">
        <f>IF(D28&lt;&gt;"",4*(O28/1000/3600)/(PI()*(F28/1000)^2),"")</f>
        <v>9.8145548240002128E-2</v>
      </c>
    </row>
    <row r="29" spans="2:24" s="1" customFormat="1" x14ac:dyDescent="0.25">
      <c r="B29" s="71" t="s">
        <v>34</v>
      </c>
      <c r="C29" s="27" t="s">
        <v>19</v>
      </c>
      <c r="D29" s="28" t="s">
        <v>7</v>
      </c>
      <c r="E29" s="29" t="s">
        <v>9</v>
      </c>
      <c r="F29" s="30">
        <v>20</v>
      </c>
      <c r="G29" s="29" t="s">
        <v>17</v>
      </c>
      <c r="H29" s="31">
        <v>13</v>
      </c>
      <c r="I29" s="29">
        <f>3*4</f>
        <v>12</v>
      </c>
      <c r="J29" s="125">
        <v>98</v>
      </c>
      <c r="K29" s="34">
        <f>IF(D29&lt;&gt;"",(4*$J$39/1000/3600)/(PI()*(F29/1000)^2),"")</f>
        <v>8.665102457225414E-2</v>
      </c>
      <c r="L29" s="78">
        <f t="shared" si="5"/>
        <v>8.665102457225414E-2</v>
      </c>
      <c r="M29" s="32">
        <f t="shared" si="3"/>
        <v>98</v>
      </c>
      <c r="N29" s="35">
        <f>IF(D29&lt;&gt;"",4*(M29/1000/3600)/(PI()*(F29/1000)^2),"")</f>
        <v>8.665102457225414E-2</v>
      </c>
      <c r="O29" s="85">
        <v>111</v>
      </c>
      <c r="P29" s="33">
        <f>IF(D29&lt;&gt;"",4*(O29/1000/3600)/(PI()*(F29/1000)^2),"")</f>
        <v>9.8145548240002128E-2</v>
      </c>
    </row>
    <row r="32" spans="2:24" s="8" customFormat="1" ht="23.25" x14ac:dyDescent="0.35">
      <c r="B32" s="9"/>
      <c r="C32" s="11" t="s">
        <v>52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X32" s="1"/>
    </row>
    <row r="33" spans="2:24" s="8" customFormat="1" ht="15.75" thickBot="1" x14ac:dyDescent="0.3">
      <c r="B33" s="66"/>
      <c r="C33" s="66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6"/>
      <c r="R33" s="9"/>
      <c r="S33" s="2"/>
      <c r="X33" s="1"/>
    </row>
    <row r="34" spans="2:24" ht="15.75" customHeight="1" thickBot="1" x14ac:dyDescent="0.3">
      <c r="B34" s="104"/>
      <c r="C34" s="112"/>
      <c r="D34" s="92" t="s">
        <v>20</v>
      </c>
      <c r="E34" s="93"/>
      <c r="F34" s="93"/>
      <c r="G34" s="93"/>
      <c r="H34" s="93"/>
      <c r="I34" s="93"/>
      <c r="J34" s="93"/>
      <c r="K34" s="93"/>
      <c r="L34" s="94"/>
      <c r="M34" s="117" t="s">
        <v>18</v>
      </c>
      <c r="N34" s="115" t="s">
        <v>49</v>
      </c>
      <c r="O34" s="108" t="s">
        <v>38</v>
      </c>
      <c r="P34" s="106" t="s">
        <v>50</v>
      </c>
      <c r="W34" s="1"/>
    </row>
    <row r="35" spans="2:24" ht="15" customHeight="1" x14ac:dyDescent="0.25">
      <c r="B35" s="113" t="s">
        <v>0</v>
      </c>
      <c r="C35" s="105" t="s">
        <v>15</v>
      </c>
      <c r="D35" s="110" t="s">
        <v>1</v>
      </c>
      <c r="E35" s="99" t="s">
        <v>2</v>
      </c>
      <c r="F35" s="16" t="s">
        <v>5</v>
      </c>
      <c r="G35" s="101" t="s">
        <v>16</v>
      </c>
      <c r="H35" s="72" t="s">
        <v>3</v>
      </c>
      <c r="I35" s="17" t="s">
        <v>4</v>
      </c>
      <c r="J35" s="17" t="s">
        <v>14</v>
      </c>
      <c r="K35" s="69" t="s">
        <v>13</v>
      </c>
      <c r="L35" s="73" t="s">
        <v>47</v>
      </c>
      <c r="M35" s="118"/>
      <c r="N35" s="116"/>
      <c r="O35" s="109"/>
      <c r="P35" s="107"/>
      <c r="W35" s="1"/>
    </row>
    <row r="36" spans="2:24" ht="15.75" thickBot="1" x14ac:dyDescent="0.3">
      <c r="B36" s="114"/>
      <c r="C36" s="91"/>
      <c r="D36" s="111"/>
      <c r="E36" s="100"/>
      <c r="F36" s="18" t="s">
        <v>10</v>
      </c>
      <c r="G36" s="102"/>
      <c r="H36" s="19" t="s">
        <v>10</v>
      </c>
      <c r="I36" s="20" t="s">
        <v>11</v>
      </c>
      <c r="J36" s="41" t="s">
        <v>12</v>
      </c>
      <c r="K36" s="21" t="s">
        <v>6</v>
      </c>
      <c r="L36" s="22" t="s">
        <v>6</v>
      </c>
      <c r="M36" s="74" t="s">
        <v>12</v>
      </c>
      <c r="N36" s="75" t="s">
        <v>6</v>
      </c>
      <c r="O36" s="83" t="s">
        <v>12</v>
      </c>
      <c r="P36" s="23" t="s">
        <v>6</v>
      </c>
      <c r="W36" s="1"/>
    </row>
    <row r="37" spans="2:24" s="1" customFormat="1" x14ac:dyDescent="0.25">
      <c r="B37" s="80" t="s">
        <v>53</v>
      </c>
      <c r="C37" s="68" t="s">
        <v>19</v>
      </c>
      <c r="D37" s="28" t="s">
        <v>7</v>
      </c>
      <c r="E37" s="29" t="s">
        <v>9</v>
      </c>
      <c r="F37" s="30">
        <v>20</v>
      </c>
      <c r="G37" s="29" t="s">
        <v>17</v>
      </c>
      <c r="H37" s="31">
        <v>13</v>
      </c>
      <c r="I37" s="29">
        <v>4</v>
      </c>
      <c r="J37" s="125">
        <v>98</v>
      </c>
      <c r="K37" s="77">
        <f>IF(D37&lt;&gt;"",(4*$J$39/1000/3600)/(PI()*(F37/1000)^2),"")</f>
        <v>8.665102457225414E-2</v>
      </c>
      <c r="L37" s="78">
        <f>K37</f>
        <v>8.665102457225414E-2</v>
      </c>
      <c r="M37" s="25">
        <f t="shared" ref="M37:M44" si="6">ROUNDUP(((L37*PI()*(F37*(10^-3))^2)/4)*(3600*1000),0)</f>
        <v>98</v>
      </c>
      <c r="N37" s="79">
        <f>IF(D37&lt;&gt;"",4*(M37/1000/3600)/(PI()*(F37/1000)^2),"")</f>
        <v>8.665102457225414E-2</v>
      </c>
      <c r="O37" s="84">
        <v>111</v>
      </c>
      <c r="P37" s="76">
        <f>IF(D37&lt;&gt;"",4*(O37/1000/3600)/(PI()*(F37/1000)^2),"")</f>
        <v>9.8145548240002128E-2</v>
      </c>
    </row>
    <row r="38" spans="2:24" s="1" customFormat="1" x14ac:dyDescent="0.25">
      <c r="B38" s="81" t="s">
        <v>29</v>
      </c>
      <c r="C38" s="27" t="s">
        <v>19</v>
      </c>
      <c r="D38" s="28" t="s">
        <v>7</v>
      </c>
      <c r="E38" s="29" t="s">
        <v>9</v>
      </c>
      <c r="F38" s="30">
        <v>20</v>
      </c>
      <c r="G38" s="29" t="s">
        <v>17</v>
      </c>
      <c r="H38" s="31">
        <v>13</v>
      </c>
      <c r="I38" s="29">
        <f t="shared" ref="I38:I41" si="7">3*4</f>
        <v>12</v>
      </c>
      <c r="J38" s="125">
        <v>98</v>
      </c>
      <c r="K38" s="34">
        <f>IF(D38&lt;&gt;"",(4*$J$39/1000/3600)/(PI()*(F38/1000)^2),"")</f>
        <v>8.665102457225414E-2</v>
      </c>
      <c r="L38" s="78">
        <f t="shared" ref="L38:L44" si="8">K38</f>
        <v>8.665102457225414E-2</v>
      </c>
      <c r="M38" s="32">
        <f t="shared" si="6"/>
        <v>98</v>
      </c>
      <c r="N38" s="35">
        <f>IF(D38&lt;&gt;"",4*(M38/1000/3600)/(PI()*(F38/1000)^2),"")</f>
        <v>8.665102457225414E-2</v>
      </c>
      <c r="O38" s="85">
        <v>111</v>
      </c>
      <c r="P38" s="33">
        <f>IF(D38&lt;&gt;"",4*(O38/1000/3600)/(PI()*(F38/1000)^2),"")</f>
        <v>9.8145548240002128E-2</v>
      </c>
    </row>
    <row r="39" spans="2:24" s="1" customFormat="1" x14ac:dyDescent="0.25">
      <c r="B39" s="71" t="s">
        <v>30</v>
      </c>
      <c r="C39" s="27" t="s">
        <v>19</v>
      </c>
      <c r="D39" s="28" t="s">
        <v>7</v>
      </c>
      <c r="E39" s="29" t="s">
        <v>9</v>
      </c>
      <c r="F39" s="30">
        <v>20</v>
      </c>
      <c r="G39" s="29" t="s">
        <v>17</v>
      </c>
      <c r="H39" s="31">
        <v>13</v>
      </c>
      <c r="I39" s="29">
        <f t="shared" si="7"/>
        <v>12</v>
      </c>
      <c r="J39" s="125">
        <v>98</v>
      </c>
      <c r="K39" s="34">
        <f>IF(D39&lt;&gt;"",(4*$J$39/1000/3600)/(PI()*(F39/1000)^2),"")</f>
        <v>8.665102457225414E-2</v>
      </c>
      <c r="L39" s="78">
        <f t="shared" si="8"/>
        <v>8.665102457225414E-2</v>
      </c>
      <c r="M39" s="32">
        <f t="shared" si="6"/>
        <v>98</v>
      </c>
      <c r="N39" s="35">
        <f>IF(D39&lt;&gt;"",4*(M39/1000/3600)/(PI()*(F39/1000)^2),"")</f>
        <v>8.665102457225414E-2</v>
      </c>
      <c r="O39" s="85">
        <v>111</v>
      </c>
      <c r="P39" s="33">
        <f>IF(D39&lt;&gt;"",4*(O39/1000/3600)/(PI()*(F39/1000)^2),"")</f>
        <v>9.8145548240002128E-2</v>
      </c>
    </row>
    <row r="40" spans="2:24" s="1" customFormat="1" x14ac:dyDescent="0.25">
      <c r="B40" s="71" t="s">
        <v>31</v>
      </c>
      <c r="C40" s="27" t="s">
        <v>19</v>
      </c>
      <c r="D40" s="28" t="s">
        <v>7</v>
      </c>
      <c r="E40" s="29" t="s">
        <v>9</v>
      </c>
      <c r="F40" s="30">
        <v>20</v>
      </c>
      <c r="G40" s="29" t="s">
        <v>17</v>
      </c>
      <c r="H40" s="31">
        <v>13</v>
      </c>
      <c r="I40" s="29">
        <f t="shared" si="7"/>
        <v>12</v>
      </c>
      <c r="J40" s="125">
        <v>98</v>
      </c>
      <c r="K40" s="34">
        <f>IF(D40&lt;&gt;"",(4*$J$39/1000/3600)/(PI()*(F40/1000)^2),"")</f>
        <v>8.665102457225414E-2</v>
      </c>
      <c r="L40" s="78">
        <f t="shared" si="8"/>
        <v>8.665102457225414E-2</v>
      </c>
      <c r="M40" s="32">
        <f t="shared" si="6"/>
        <v>98</v>
      </c>
      <c r="N40" s="35">
        <f>IF(D40&lt;&gt;"",4*(M40/1000/3600)/(PI()*(F40/1000)^2),"")</f>
        <v>8.665102457225414E-2</v>
      </c>
      <c r="O40" s="85">
        <v>111</v>
      </c>
      <c r="P40" s="33">
        <f>IF(D40&lt;&gt;"",4*(O40/1000/3600)/(PI()*(F40/1000)^2),"")</f>
        <v>9.8145548240002128E-2</v>
      </c>
    </row>
    <row r="41" spans="2:24" s="1" customFormat="1" x14ac:dyDescent="0.25">
      <c r="B41" s="71" t="s">
        <v>32</v>
      </c>
      <c r="C41" s="27" t="s">
        <v>19</v>
      </c>
      <c r="D41" s="28" t="s">
        <v>7</v>
      </c>
      <c r="E41" s="29" t="s">
        <v>9</v>
      </c>
      <c r="F41" s="30">
        <v>20</v>
      </c>
      <c r="G41" s="29" t="s">
        <v>17</v>
      </c>
      <c r="H41" s="31">
        <v>13</v>
      </c>
      <c r="I41" s="29">
        <f t="shared" si="7"/>
        <v>12</v>
      </c>
      <c r="J41" s="125">
        <v>98</v>
      </c>
      <c r="K41" s="34">
        <f>IF(D41&lt;&gt;"",(4*$J$39/1000/3600)/(PI()*(F41/1000)^2),"")</f>
        <v>8.665102457225414E-2</v>
      </c>
      <c r="L41" s="78">
        <f t="shared" si="8"/>
        <v>8.665102457225414E-2</v>
      </c>
      <c r="M41" s="32">
        <f t="shared" si="6"/>
        <v>98</v>
      </c>
      <c r="N41" s="35">
        <f>IF(D41&lt;&gt;"",4*(M41/1000/3600)/(PI()*(F41/1000)^2),"")</f>
        <v>8.665102457225414E-2</v>
      </c>
      <c r="O41" s="85">
        <v>111</v>
      </c>
      <c r="P41" s="33">
        <f>IF(D41&lt;&gt;"",4*(O41/1000/3600)/(PI()*(F41/1000)^2),"")</f>
        <v>9.8145548240002128E-2</v>
      </c>
    </row>
    <row r="42" spans="2:24" s="1" customFormat="1" x14ac:dyDescent="0.25">
      <c r="B42" s="71" t="s">
        <v>37</v>
      </c>
      <c r="C42" s="27" t="s">
        <v>19</v>
      </c>
      <c r="D42" s="28" t="s">
        <v>7</v>
      </c>
      <c r="E42" s="29" t="s">
        <v>9</v>
      </c>
      <c r="F42" s="30">
        <v>20</v>
      </c>
      <c r="G42" s="29" t="s">
        <v>17</v>
      </c>
      <c r="H42" s="31">
        <v>13</v>
      </c>
      <c r="I42" s="29">
        <v>5</v>
      </c>
      <c r="J42" s="125">
        <v>98</v>
      </c>
      <c r="K42" s="34">
        <f>IF(D42&lt;&gt;"",(4*$J$39/1000/3600)/(PI()*(F42/1000)^2),"")</f>
        <v>8.665102457225414E-2</v>
      </c>
      <c r="L42" s="78">
        <f t="shared" si="8"/>
        <v>8.665102457225414E-2</v>
      </c>
      <c r="M42" s="32">
        <f t="shared" si="6"/>
        <v>98</v>
      </c>
      <c r="N42" s="35">
        <f>IF(D42&lt;&gt;"",4*(M42/1000/3600)/(PI()*(F42/1000)^2),"")</f>
        <v>8.665102457225414E-2</v>
      </c>
      <c r="O42" s="85">
        <v>111</v>
      </c>
      <c r="P42" s="33">
        <f>IF(D42&lt;&gt;"",4*(O42/1000/3600)/(PI()*(F42/1000)^2),"")</f>
        <v>9.8145548240002128E-2</v>
      </c>
    </row>
    <row r="43" spans="2:24" s="1" customFormat="1" x14ac:dyDescent="0.25">
      <c r="B43" s="71" t="s">
        <v>33</v>
      </c>
      <c r="C43" s="27" t="s">
        <v>19</v>
      </c>
      <c r="D43" s="28" t="s">
        <v>7</v>
      </c>
      <c r="E43" s="29" t="s">
        <v>9</v>
      </c>
      <c r="F43" s="30">
        <v>20</v>
      </c>
      <c r="G43" s="29" t="s">
        <v>17</v>
      </c>
      <c r="H43" s="31">
        <v>13</v>
      </c>
      <c r="I43" s="29">
        <f>3*4</f>
        <v>12</v>
      </c>
      <c r="J43" s="125">
        <v>98</v>
      </c>
      <c r="K43" s="34">
        <f>IF(D43&lt;&gt;"",(4*$J$39/1000/3600)/(PI()*(F43/1000)^2),"")</f>
        <v>8.665102457225414E-2</v>
      </c>
      <c r="L43" s="78">
        <f t="shared" si="8"/>
        <v>8.665102457225414E-2</v>
      </c>
      <c r="M43" s="32">
        <f t="shared" si="6"/>
        <v>98</v>
      </c>
      <c r="N43" s="35">
        <f>IF(D43&lt;&gt;"",4*(M43/1000/3600)/(PI()*(F43/1000)^2),"")</f>
        <v>8.665102457225414E-2</v>
      </c>
      <c r="O43" s="85">
        <v>111</v>
      </c>
      <c r="P43" s="33">
        <f>IF(D43&lt;&gt;"",4*(O43/1000/3600)/(PI()*(F43/1000)^2),"")</f>
        <v>9.8145548240002128E-2</v>
      </c>
    </row>
    <row r="44" spans="2:24" s="1" customFormat="1" x14ac:dyDescent="0.25">
      <c r="B44" s="71" t="s">
        <v>34</v>
      </c>
      <c r="C44" s="27" t="s">
        <v>19</v>
      </c>
      <c r="D44" s="28" t="s">
        <v>7</v>
      </c>
      <c r="E44" s="29" t="s">
        <v>9</v>
      </c>
      <c r="F44" s="30">
        <v>20</v>
      </c>
      <c r="G44" s="29" t="s">
        <v>17</v>
      </c>
      <c r="H44" s="31">
        <v>13</v>
      </c>
      <c r="I44" s="29">
        <f>3*4</f>
        <v>12</v>
      </c>
      <c r="J44" s="125">
        <v>98</v>
      </c>
      <c r="K44" s="34">
        <f>IF(D44&lt;&gt;"",(4*$J$39/1000/3600)/(PI()*(F44/1000)^2),"")</f>
        <v>8.665102457225414E-2</v>
      </c>
      <c r="L44" s="78">
        <f t="shared" si="8"/>
        <v>8.665102457225414E-2</v>
      </c>
      <c r="M44" s="32">
        <f t="shared" si="6"/>
        <v>98</v>
      </c>
      <c r="N44" s="35">
        <f>IF(D44&lt;&gt;"",4*(M44/1000/3600)/(PI()*(F44/1000)^2),"")</f>
        <v>8.665102457225414E-2</v>
      </c>
      <c r="O44" s="85">
        <v>111</v>
      </c>
      <c r="P44" s="33">
        <f>IF(D44&lt;&gt;"",4*(O44/1000/3600)/(PI()*(F44/1000)^2),"")</f>
        <v>9.8145548240002128E-2</v>
      </c>
    </row>
    <row r="45" spans="2:24" x14ac:dyDescent="0.25"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7" t="s">
        <v>35</v>
      </c>
      <c r="O45" s="38">
        <f>SUM(O37:O44)</f>
        <v>888</v>
      </c>
      <c r="Q45" s="36"/>
    </row>
    <row r="46" spans="2:24" ht="15" customHeight="1" x14ac:dyDescent="0.25"/>
    <row r="47" spans="2:24" ht="23.25" x14ac:dyDescent="0.35">
      <c r="C47" s="11" t="s">
        <v>51</v>
      </c>
      <c r="D47" s="4"/>
      <c r="E47" s="3"/>
    </row>
    <row r="49" spans="2:23" ht="15.75" thickBot="1" x14ac:dyDescent="0.3"/>
    <row r="50" spans="2:23" ht="15.75" thickBot="1" x14ac:dyDescent="0.3">
      <c r="B50" s="44"/>
      <c r="C50" s="45"/>
      <c r="D50" s="46"/>
      <c r="E50" s="92" t="s">
        <v>20</v>
      </c>
      <c r="F50" s="93"/>
      <c r="G50" s="93"/>
      <c r="H50" s="93"/>
      <c r="I50" s="93"/>
      <c r="J50" s="93"/>
      <c r="K50" s="93"/>
      <c r="L50" s="93"/>
      <c r="M50" s="93"/>
    </row>
    <row r="51" spans="2:23" ht="15" customHeight="1" x14ac:dyDescent="0.25">
      <c r="B51" s="95" t="s">
        <v>0</v>
      </c>
      <c r="C51" s="103" t="s">
        <v>15</v>
      </c>
      <c r="D51" s="90" t="s">
        <v>41</v>
      </c>
      <c r="E51" s="97" t="s">
        <v>1</v>
      </c>
      <c r="F51" s="99" t="s">
        <v>2</v>
      </c>
      <c r="G51" s="47" t="s">
        <v>5</v>
      </c>
      <c r="H51" s="101" t="s">
        <v>16</v>
      </c>
      <c r="I51" s="17" t="s">
        <v>3</v>
      </c>
      <c r="J51" s="17" t="s">
        <v>4</v>
      </c>
      <c r="K51" s="39" t="s">
        <v>36</v>
      </c>
      <c r="L51" s="48" t="s">
        <v>13</v>
      </c>
    </row>
    <row r="52" spans="2:23" ht="15.75" customHeight="1" thickBot="1" x14ac:dyDescent="0.3">
      <c r="B52" s="96"/>
      <c r="C52" s="104"/>
      <c r="D52" s="91"/>
      <c r="E52" s="98"/>
      <c r="F52" s="100"/>
      <c r="G52" s="42" t="s">
        <v>10</v>
      </c>
      <c r="H52" s="102"/>
      <c r="I52" s="20" t="s">
        <v>10</v>
      </c>
      <c r="J52" s="20" t="s">
        <v>11</v>
      </c>
      <c r="K52" s="43" t="s">
        <v>12</v>
      </c>
      <c r="L52" s="49" t="s">
        <v>6</v>
      </c>
    </row>
    <row r="53" spans="2:23" s="1" customFormat="1" x14ac:dyDescent="0.25">
      <c r="B53" s="50" t="s">
        <v>22</v>
      </c>
      <c r="C53" s="70" t="s">
        <v>19</v>
      </c>
      <c r="D53" s="40" t="s">
        <v>54</v>
      </c>
      <c r="E53" s="51" t="s">
        <v>7</v>
      </c>
      <c r="F53" s="52" t="s">
        <v>8</v>
      </c>
      <c r="G53" s="53">
        <v>20</v>
      </c>
      <c r="H53" s="54" t="s">
        <v>17</v>
      </c>
      <c r="I53" s="55">
        <v>13</v>
      </c>
      <c r="J53" s="24">
        <v>2</v>
      </c>
      <c r="K53" s="56">
        <f>O37+O38+O39</f>
        <v>333</v>
      </c>
      <c r="L53" s="26">
        <f t="shared" ref="L53:L59" si="9">IF(E53&lt;&gt;"",(4*K53/1000/3600)/(PI()*(G53/1000)^2),"")</f>
        <v>0.29443664472000636</v>
      </c>
      <c r="W53"/>
    </row>
    <row r="54" spans="2:23" x14ac:dyDescent="0.25">
      <c r="B54" s="57" t="s">
        <v>23</v>
      </c>
      <c r="C54" s="58" t="s">
        <v>19</v>
      </c>
      <c r="D54" s="40" t="s">
        <v>48</v>
      </c>
      <c r="E54" s="59" t="s">
        <v>7</v>
      </c>
      <c r="F54" s="60" t="s">
        <v>8</v>
      </c>
      <c r="G54" s="61">
        <v>20</v>
      </c>
      <c r="H54" s="62" t="s">
        <v>17</v>
      </c>
      <c r="I54" s="63">
        <v>13</v>
      </c>
      <c r="J54" s="29">
        <v>3</v>
      </c>
      <c r="K54" s="64">
        <f>K53+O40+O41</f>
        <v>555</v>
      </c>
      <c r="L54" s="65">
        <f t="shared" si="9"/>
        <v>0.49072774120001067</v>
      </c>
    </row>
    <row r="55" spans="2:23" x14ac:dyDescent="0.25">
      <c r="B55" s="57" t="s">
        <v>24</v>
      </c>
      <c r="C55" s="58" t="s">
        <v>19</v>
      </c>
      <c r="D55" s="40" t="s">
        <v>42</v>
      </c>
      <c r="E55" s="59" t="s">
        <v>7</v>
      </c>
      <c r="F55" s="60" t="s">
        <v>8</v>
      </c>
      <c r="G55" s="61">
        <v>20</v>
      </c>
      <c r="H55" s="62" t="s">
        <v>17</v>
      </c>
      <c r="I55" s="63">
        <v>13</v>
      </c>
      <c r="J55" s="29">
        <v>3</v>
      </c>
      <c r="K55" s="64">
        <f>K54+O42</f>
        <v>666</v>
      </c>
      <c r="L55" s="65">
        <f t="shared" si="9"/>
        <v>0.58887328944001271</v>
      </c>
    </row>
    <row r="56" spans="2:23" x14ac:dyDescent="0.25">
      <c r="B56" s="57" t="s">
        <v>25</v>
      </c>
      <c r="C56" s="58" t="s">
        <v>19</v>
      </c>
      <c r="D56" s="40" t="s">
        <v>43</v>
      </c>
      <c r="E56" s="59" t="s">
        <v>7</v>
      </c>
      <c r="F56" s="60" t="s">
        <v>8</v>
      </c>
      <c r="G56" s="61">
        <v>20</v>
      </c>
      <c r="H56" s="62" t="s">
        <v>17</v>
      </c>
      <c r="I56" s="63">
        <v>13</v>
      </c>
      <c r="J56" s="29">
        <v>3</v>
      </c>
      <c r="K56" s="64">
        <f>K55+O43+O44</f>
        <v>888</v>
      </c>
      <c r="L56" s="65">
        <f t="shared" si="9"/>
        <v>0.78516438592001703</v>
      </c>
      <c r="R56" s="5"/>
    </row>
    <row r="57" spans="2:23" x14ac:dyDescent="0.25">
      <c r="B57" s="57" t="s">
        <v>26</v>
      </c>
      <c r="C57" s="58" t="s">
        <v>19</v>
      </c>
      <c r="D57" s="40" t="s">
        <v>44</v>
      </c>
      <c r="E57" s="59" t="s">
        <v>7</v>
      </c>
      <c r="F57" s="60" t="s">
        <v>8</v>
      </c>
      <c r="G57" s="61">
        <v>20</v>
      </c>
      <c r="H57" s="62" t="s">
        <v>17</v>
      </c>
      <c r="I57" s="63">
        <v>13</v>
      </c>
      <c r="J57" s="29">
        <v>4</v>
      </c>
      <c r="K57" s="64">
        <f>K56</f>
        <v>888</v>
      </c>
      <c r="L57" s="65">
        <f t="shared" si="9"/>
        <v>0.78516438592001703</v>
      </c>
    </row>
    <row r="58" spans="2:23" x14ac:dyDescent="0.25">
      <c r="B58" s="57" t="s">
        <v>27</v>
      </c>
      <c r="C58" s="58" t="s">
        <v>19</v>
      </c>
      <c r="D58" s="40" t="s">
        <v>45</v>
      </c>
      <c r="E58" s="59" t="s">
        <v>7</v>
      </c>
      <c r="F58" s="60" t="s">
        <v>8</v>
      </c>
      <c r="G58" s="61">
        <v>20</v>
      </c>
      <c r="H58" s="62" t="s">
        <v>17</v>
      </c>
      <c r="I58" s="63">
        <v>13</v>
      </c>
      <c r="J58" s="29">
        <v>2.5</v>
      </c>
      <c r="K58" s="64">
        <f>K57</f>
        <v>888</v>
      </c>
      <c r="L58" s="65">
        <f>IF(E58&lt;&gt;"",(4*K58/1000/3600)/(PI()*(G58/1000)^2),"")</f>
        <v>0.78516438592001703</v>
      </c>
    </row>
    <row r="59" spans="2:23" x14ac:dyDescent="0.25">
      <c r="B59" s="57" t="s">
        <v>28</v>
      </c>
      <c r="C59" s="58" t="s">
        <v>19</v>
      </c>
      <c r="D59" s="40" t="s">
        <v>46</v>
      </c>
      <c r="E59" s="59" t="s">
        <v>7</v>
      </c>
      <c r="F59" s="60" t="s">
        <v>8</v>
      </c>
      <c r="G59" s="61">
        <v>20</v>
      </c>
      <c r="H59" s="62" t="s">
        <v>17</v>
      </c>
      <c r="I59" s="63">
        <v>13</v>
      </c>
      <c r="J59" s="29">
        <v>3</v>
      </c>
      <c r="K59" s="64">
        <f>K58</f>
        <v>888</v>
      </c>
      <c r="L59" s="65">
        <f t="shared" si="9"/>
        <v>0.78516438592001703</v>
      </c>
    </row>
    <row r="60" spans="2:23" x14ac:dyDescent="0.25">
      <c r="K60" s="7"/>
    </row>
    <row r="62" spans="2:23" ht="23.25" customHeight="1" x14ac:dyDescent="0.35">
      <c r="C62" s="6" t="s">
        <v>21</v>
      </c>
      <c r="J62" s="5"/>
    </row>
    <row r="63" spans="2:23" x14ac:dyDescent="0.25">
      <c r="B63" s="5"/>
    </row>
    <row r="65" spans="2:4" ht="18.75" x14ac:dyDescent="0.3">
      <c r="B65" s="15" t="s">
        <v>40</v>
      </c>
      <c r="C65" s="12"/>
      <c r="D65" s="12"/>
    </row>
    <row r="66" spans="2:4" ht="19.5" thickBot="1" x14ac:dyDescent="0.35">
      <c r="B66" s="12"/>
      <c r="C66" s="12"/>
      <c r="D66" s="12"/>
    </row>
    <row r="67" spans="2:4" ht="19.5" thickBot="1" x14ac:dyDescent="0.35">
      <c r="B67" s="12"/>
      <c r="C67" s="10" t="s">
        <v>39</v>
      </c>
      <c r="D67" s="12"/>
    </row>
    <row r="68" spans="2:4" ht="20.25" x14ac:dyDescent="0.35">
      <c r="B68" s="13" t="s">
        <v>57</v>
      </c>
      <c r="C68" s="14">
        <f>K59</f>
        <v>888</v>
      </c>
      <c r="D68" s="12" t="s">
        <v>55</v>
      </c>
    </row>
    <row r="71" spans="2:4" ht="31.5" x14ac:dyDescent="0.5">
      <c r="B71" s="86" t="s">
        <v>58</v>
      </c>
    </row>
    <row r="72" spans="2:4" ht="15.75" thickBot="1" x14ac:dyDescent="0.3"/>
    <row r="73" spans="2:4" ht="29.25" thickBot="1" x14ac:dyDescent="0.5">
      <c r="B73" s="88" t="s">
        <v>56</v>
      </c>
      <c r="C73" s="89"/>
      <c r="D73" s="87">
        <f>K59</f>
        <v>888</v>
      </c>
    </row>
  </sheetData>
  <mergeCells count="41">
    <mergeCell ref="N19:N20"/>
    <mergeCell ref="O19:O20"/>
    <mergeCell ref="P19:P20"/>
    <mergeCell ref="B20:B21"/>
    <mergeCell ref="C20:C21"/>
    <mergeCell ref="D20:D21"/>
    <mergeCell ref="E20:E21"/>
    <mergeCell ref="G20:G21"/>
    <mergeCell ref="P3:P4"/>
    <mergeCell ref="B4:B5"/>
    <mergeCell ref="C4:C5"/>
    <mergeCell ref="D4:D5"/>
    <mergeCell ref="E4:E5"/>
    <mergeCell ref="G4:G5"/>
    <mergeCell ref="B3:C3"/>
    <mergeCell ref="D3:L3"/>
    <mergeCell ref="M3:M4"/>
    <mergeCell ref="N3:N4"/>
    <mergeCell ref="O3:O4"/>
    <mergeCell ref="B35:B36"/>
    <mergeCell ref="N34:N35"/>
    <mergeCell ref="B34:C34"/>
    <mergeCell ref="M34:M35"/>
    <mergeCell ref="C35:C36"/>
    <mergeCell ref="D34:L34"/>
    <mergeCell ref="P34:P35"/>
    <mergeCell ref="O34:O35"/>
    <mergeCell ref="D35:D36"/>
    <mergeCell ref="E35:E36"/>
    <mergeCell ref="G35:G36"/>
    <mergeCell ref="E50:M50"/>
    <mergeCell ref="B51:B52"/>
    <mergeCell ref="E51:E52"/>
    <mergeCell ref="F51:F52"/>
    <mergeCell ref="H51:H52"/>
    <mergeCell ref="C51:C52"/>
    <mergeCell ref="B19:C19"/>
    <mergeCell ref="D19:L19"/>
    <mergeCell ref="M19:M20"/>
    <mergeCell ref="B73:C73"/>
    <mergeCell ref="D51:D52"/>
  </mergeCells>
  <conditionalFormatting sqref="H37:H44 I53:I59">
    <cfRule type="expression" dxfId="18" priority="179">
      <formula>G37="Non calorifugé"</formula>
    </cfRule>
  </conditionalFormatting>
  <conditionalFormatting sqref="I54">
    <cfRule type="expression" dxfId="17" priority="166">
      <formula>H54="Non calorifugé"</formula>
    </cfRule>
  </conditionalFormatting>
  <conditionalFormatting sqref="I53">
    <cfRule type="expression" dxfId="16" priority="165">
      <formula>H53="Non calorifugé"</formula>
    </cfRule>
  </conditionalFormatting>
  <conditionalFormatting sqref="K37:K44">
    <cfRule type="expression" dxfId="15" priority="290">
      <formula>IF(AND($K37&lt;#REF!,($C37="Boucle")),"VRAI","FAUX")</formula>
    </cfRule>
  </conditionalFormatting>
  <conditionalFormatting sqref="L53:L59">
    <cfRule type="expression" dxfId="14" priority="291">
      <formula>IF(AND($L53&lt;#REF!,($C53="Boucle")),"VRAI","FAUX")</formula>
    </cfRule>
  </conditionalFormatting>
  <conditionalFormatting sqref="P37:P44">
    <cfRule type="expression" dxfId="13" priority="292">
      <formula>IF(AND($P37&lt;#REF!,($C37="Boucle")),"VRAI","FAUX")</formula>
    </cfRule>
  </conditionalFormatting>
  <conditionalFormatting sqref="N37:N44">
    <cfRule type="expression" dxfId="12" priority="294">
      <formula>IF(AND($N37&lt;#REF!,($C37="Boucle")),"VRAI","FAUX")</formula>
    </cfRule>
  </conditionalFormatting>
  <conditionalFormatting sqref="H6:H13">
    <cfRule type="expression" dxfId="11" priority="5">
      <formula>G6="Non calorifugé"</formula>
    </cfRule>
  </conditionalFormatting>
  <conditionalFormatting sqref="H22:H29">
    <cfRule type="expression" dxfId="7" priority="1">
      <formula>G22="Non calorifugé"</formula>
    </cfRule>
  </conditionalFormatting>
  <conditionalFormatting sqref="K6:K13">
    <cfRule type="expression" dxfId="6" priority="6">
      <formula>IF(AND($K6&lt;#REF!,($C6="Boucle")),"VRAI","FAUX")</formula>
    </cfRule>
  </conditionalFormatting>
  <conditionalFormatting sqref="P6:P13">
    <cfRule type="expression" dxfId="5" priority="7">
      <formula>IF(AND($P6&lt;#REF!,($C6="Boucle")),"VRAI","FAUX")</formula>
    </cfRule>
  </conditionalFormatting>
  <conditionalFormatting sqref="N6:N13">
    <cfRule type="expression" dxfId="4" priority="8">
      <formula>IF(AND($N6&lt;#REF!,($C6="Boucle")),"VRAI","FAUX")</formula>
    </cfRule>
  </conditionalFormatting>
  <conditionalFormatting sqref="K22:K29">
    <cfRule type="expression" dxfId="2" priority="2">
      <formula>IF(AND($K22&lt;#REF!,($C22="Boucle")),"VRAI","FAUX")</formula>
    </cfRule>
  </conditionalFormatting>
  <conditionalFormatting sqref="P22:P29">
    <cfRule type="expression" dxfId="1" priority="3">
      <formula>IF(AND($P22&lt;#REF!,($C22="Boucle")),"VRAI","FAUX")</formula>
    </cfRule>
  </conditionalFormatting>
  <conditionalFormatting sqref="N22:N29">
    <cfRule type="expression" dxfId="0" priority="4">
      <formula>IF(AND($N22&lt;#REF!,($C22="Boucle")),"VRAI","FAUX")</formula>
    </cfRule>
  </conditionalFormatting>
  <dataValidations count="3">
    <dataValidation type="list" allowBlank="1" showInputMessage="1" showErrorMessage="1" sqref="E37:E44 F53:F59 E6:E13 E22:E29">
      <formula1>IF(D6="Multicouche",Multicouche_Dcom,IF(D6="Cuivre",Cuivre_Dcom,IF(D6="PVC",PVC_Dcom,IF(D6="PER",PER_Dcom,IF(D6="Galva T1",GalvaT1_Dcom)))))</formula1>
    </dataValidation>
    <dataValidation type="list" allowBlank="1" showInputMessage="1" showErrorMessage="1" sqref="E53:E59 D37:D44 D6:D13 D22:D29">
      <formula1>Tubes</formula1>
    </dataValidation>
    <dataValidation type="list" allowBlank="1" showInputMessage="1" showErrorMessage="1" sqref="H53:H59 G37:G44 G6:G13 G22:G29">
      <formula1>Calorifuge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7" orientation="landscape" r:id="rId1"/>
  <headerFooter>
    <oddFooter>Page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E23"/>
  <sheetViews>
    <sheetView tabSelected="1" workbookViewId="0">
      <selection activeCell="E34" sqref="E34"/>
    </sheetView>
  </sheetViews>
  <sheetFormatPr baseColWidth="10" defaultRowHeight="15" x14ac:dyDescent="0.25"/>
  <sheetData>
    <row r="5" spans="2:5" ht="15.75" thickBot="1" x14ac:dyDescent="0.3"/>
    <row r="6" spans="2:5" x14ac:dyDescent="0.25">
      <c r="B6" s="119" t="str">
        <f>'EDL ECS-BECS_bat ancien'!B35</f>
        <v>Repère</v>
      </c>
      <c r="C6" s="123" t="str">
        <f>'EDL ECS-BECS_bat ancien'!D35</f>
        <v>Nature du tube</v>
      </c>
      <c r="D6" s="123" t="s">
        <v>2</v>
      </c>
      <c r="E6" s="120" t="s">
        <v>38</v>
      </c>
    </row>
    <row r="7" spans="2:5" ht="15.75" thickBot="1" x14ac:dyDescent="0.3">
      <c r="B7" s="121"/>
      <c r="C7" s="124"/>
      <c r="D7" s="124"/>
      <c r="E7" s="122" t="str">
        <f>'EDL ECS-BECS_bat ancien'!O36</f>
        <v>[l/h]</v>
      </c>
    </row>
    <row r="8" spans="2:5" ht="15" customHeight="1" x14ac:dyDescent="0.25">
      <c r="B8" s="135" t="str">
        <f>'EDL ECS-BECS_bat ancien'!B37</f>
        <v>Sanitaire 2</v>
      </c>
      <c r="C8" s="136" t="str">
        <f>'EDL ECS-BECS_bat ancien'!D37</f>
        <v>Cuivre</v>
      </c>
      <c r="D8" s="136" t="str">
        <f>'EDL ECS-BECS_bat ancien'!E37</f>
        <v>14/16</v>
      </c>
      <c r="E8" s="137">
        <f>'EDL ECS-BECS_bat ancien'!O37</f>
        <v>111</v>
      </c>
    </row>
    <row r="9" spans="2:5" x14ac:dyDescent="0.25">
      <c r="B9" s="138" t="str">
        <f>'EDL ECS-BECS_bat ancien'!B38</f>
        <v>C1</v>
      </c>
      <c r="C9" s="139" t="str">
        <f>'EDL ECS-BECS_bat ancien'!D38</f>
        <v>Cuivre</v>
      </c>
      <c r="D9" s="139" t="str">
        <f>'EDL ECS-BECS_bat ancien'!E38</f>
        <v>14/16</v>
      </c>
      <c r="E9" s="140">
        <f>'EDL ECS-BECS_bat ancien'!O38</f>
        <v>111</v>
      </c>
    </row>
    <row r="10" spans="2:5" ht="15" customHeight="1" x14ac:dyDescent="0.25">
      <c r="B10" s="138" t="str">
        <f>'EDL ECS-BECS_bat ancien'!B39</f>
        <v>C2</v>
      </c>
      <c r="C10" s="139" t="str">
        <f>'EDL ECS-BECS_bat ancien'!D39</f>
        <v>Cuivre</v>
      </c>
      <c r="D10" s="139" t="str">
        <f>'EDL ECS-BECS_bat ancien'!E39</f>
        <v>14/16</v>
      </c>
      <c r="E10" s="140">
        <f>'EDL ECS-BECS_bat ancien'!O39</f>
        <v>111</v>
      </c>
    </row>
    <row r="11" spans="2:5" x14ac:dyDescent="0.25">
      <c r="B11" s="138" t="str">
        <f>'EDL ECS-BECS_bat ancien'!B40</f>
        <v>C3</v>
      </c>
      <c r="C11" s="139" t="str">
        <f>'EDL ECS-BECS_bat ancien'!D40</f>
        <v>Cuivre</v>
      </c>
      <c r="D11" s="139" t="str">
        <f>'EDL ECS-BECS_bat ancien'!E40</f>
        <v>14/16</v>
      </c>
      <c r="E11" s="140">
        <f>'EDL ECS-BECS_bat ancien'!O40</f>
        <v>111</v>
      </c>
    </row>
    <row r="12" spans="2:5" ht="15" customHeight="1" x14ac:dyDescent="0.25">
      <c r="B12" s="138" t="str">
        <f>'EDL ECS-BECS_bat ancien'!B41</f>
        <v>C4</v>
      </c>
      <c r="C12" s="139" t="str">
        <f>'EDL ECS-BECS_bat ancien'!D41</f>
        <v>Cuivre</v>
      </c>
      <c r="D12" s="139" t="str">
        <f>'EDL ECS-BECS_bat ancien'!E41</f>
        <v>14/16</v>
      </c>
      <c r="E12" s="140">
        <f>'EDL ECS-BECS_bat ancien'!O41</f>
        <v>111</v>
      </c>
    </row>
    <row r="13" spans="2:5" x14ac:dyDescent="0.25">
      <c r="B13" s="138" t="str">
        <f>'EDL ECS-BECS_bat ancien'!B42</f>
        <v>Vestiaire 1</v>
      </c>
      <c r="C13" s="139" t="str">
        <f>'EDL ECS-BECS_bat ancien'!D42</f>
        <v>Cuivre</v>
      </c>
      <c r="D13" s="139" t="str">
        <f>'EDL ECS-BECS_bat ancien'!E42</f>
        <v>14/16</v>
      </c>
      <c r="E13" s="140">
        <f>'EDL ECS-BECS_bat ancien'!O42</f>
        <v>111</v>
      </c>
    </row>
    <row r="14" spans="2:5" ht="15" customHeight="1" x14ac:dyDescent="0.25">
      <c r="B14" s="138" t="str">
        <f>'EDL ECS-BECS_bat ancien'!B43</f>
        <v>C5</v>
      </c>
      <c r="C14" s="139" t="str">
        <f>'EDL ECS-BECS_bat ancien'!D43</f>
        <v>Cuivre</v>
      </c>
      <c r="D14" s="139" t="str">
        <f>'EDL ECS-BECS_bat ancien'!E43</f>
        <v>14/16</v>
      </c>
      <c r="E14" s="140">
        <f>'EDL ECS-BECS_bat ancien'!O43</f>
        <v>111</v>
      </c>
    </row>
    <row r="15" spans="2:5" ht="15.75" thickBot="1" x14ac:dyDescent="0.3">
      <c r="B15" s="141" t="str">
        <f>'EDL ECS-BECS_bat ancien'!B44</f>
        <v>C6</v>
      </c>
      <c r="C15" s="142" t="str">
        <f>'EDL ECS-BECS_bat ancien'!D44</f>
        <v>Cuivre</v>
      </c>
      <c r="D15" s="142" t="str">
        <f>'EDL ECS-BECS_bat ancien'!E44</f>
        <v>14/16</v>
      </c>
      <c r="E15" s="143">
        <f>'EDL ECS-BECS_bat ancien'!O44</f>
        <v>111</v>
      </c>
    </row>
    <row r="16" spans="2:5" x14ac:dyDescent="0.25">
      <c r="B16" s="126" t="str">
        <f>'EDL ECS-BECS_bat ancien'!B53</f>
        <v>Tr1</v>
      </c>
      <c r="C16" s="127" t="str">
        <f>'EDL ECS-BECS_bat ancien'!E53</f>
        <v>Cuivre</v>
      </c>
      <c r="D16" s="127" t="str">
        <f>'EDL ECS-BECS_bat ancien'!F53</f>
        <v>20/22</v>
      </c>
      <c r="E16" s="128">
        <f>'EDL ECS-BECS_bat ancien'!K53</f>
        <v>333</v>
      </c>
    </row>
    <row r="17" spans="2:5" x14ac:dyDescent="0.25">
      <c r="B17" s="129" t="str">
        <f>'EDL ECS-BECS_bat ancien'!B54</f>
        <v>Tr2</v>
      </c>
      <c r="C17" s="130" t="str">
        <f>'EDL ECS-BECS_bat ancien'!E54</f>
        <v>Cuivre</v>
      </c>
      <c r="D17" s="130" t="str">
        <f>'EDL ECS-BECS_bat ancien'!F54</f>
        <v>20/22</v>
      </c>
      <c r="E17" s="131">
        <f>'EDL ECS-BECS_bat ancien'!K54</f>
        <v>555</v>
      </c>
    </row>
    <row r="18" spans="2:5" x14ac:dyDescent="0.25">
      <c r="B18" s="129" t="str">
        <f>'EDL ECS-BECS_bat ancien'!B55</f>
        <v>Tr3</v>
      </c>
      <c r="C18" s="130" t="str">
        <f>'EDL ECS-BECS_bat ancien'!E55</f>
        <v>Cuivre</v>
      </c>
      <c r="D18" s="130" t="str">
        <f>'EDL ECS-BECS_bat ancien'!F55</f>
        <v>20/22</v>
      </c>
      <c r="E18" s="131">
        <f>'EDL ECS-BECS_bat ancien'!K55</f>
        <v>666</v>
      </c>
    </row>
    <row r="19" spans="2:5" x14ac:dyDescent="0.25">
      <c r="B19" s="129" t="str">
        <f>'EDL ECS-BECS_bat ancien'!B56</f>
        <v>Tr4</v>
      </c>
      <c r="C19" s="130" t="str">
        <f>'EDL ECS-BECS_bat ancien'!E56</f>
        <v>Cuivre</v>
      </c>
      <c r="D19" s="130" t="str">
        <f>'EDL ECS-BECS_bat ancien'!F56</f>
        <v>20/22</v>
      </c>
      <c r="E19" s="131">
        <f>'EDL ECS-BECS_bat ancien'!K56</f>
        <v>888</v>
      </c>
    </row>
    <row r="20" spans="2:5" x14ac:dyDescent="0.25">
      <c r="B20" s="129" t="str">
        <f>'EDL ECS-BECS_bat ancien'!B57</f>
        <v>Tr5</v>
      </c>
      <c r="C20" s="130" t="str">
        <f>'EDL ECS-BECS_bat ancien'!E57</f>
        <v>Cuivre</v>
      </c>
      <c r="D20" s="130" t="str">
        <f>'EDL ECS-BECS_bat ancien'!F57</f>
        <v>20/22</v>
      </c>
      <c r="E20" s="131">
        <f>'EDL ECS-BECS_bat ancien'!K57</f>
        <v>888</v>
      </c>
    </row>
    <row r="21" spans="2:5" x14ac:dyDescent="0.25">
      <c r="B21" s="129" t="str">
        <f>'EDL ECS-BECS_bat ancien'!B58</f>
        <v>Tr6</v>
      </c>
      <c r="C21" s="130" t="str">
        <f>'EDL ECS-BECS_bat ancien'!E58</f>
        <v>Cuivre</v>
      </c>
      <c r="D21" s="130" t="str">
        <f>'EDL ECS-BECS_bat ancien'!F58</f>
        <v>20/22</v>
      </c>
      <c r="E21" s="131">
        <f>'EDL ECS-BECS_bat ancien'!K58</f>
        <v>888</v>
      </c>
    </row>
    <row r="22" spans="2:5" ht="15.75" thickBot="1" x14ac:dyDescent="0.3">
      <c r="B22" s="132" t="str">
        <f>'EDL ECS-BECS_bat ancien'!B59</f>
        <v>Tr7</v>
      </c>
      <c r="C22" s="133" t="str">
        <f>'EDL ECS-BECS_bat ancien'!E59</f>
        <v>Cuivre</v>
      </c>
      <c r="D22" s="133" t="str">
        <f>'EDL ECS-BECS_bat ancien'!F59</f>
        <v>20/22</v>
      </c>
      <c r="E22" s="134">
        <f>'EDL ECS-BECS_bat ancien'!K59</f>
        <v>888</v>
      </c>
    </row>
    <row r="23" spans="2:5" x14ac:dyDescent="0.25">
      <c r="B23" s="144" t="s">
        <v>59</v>
      </c>
      <c r="C23" s="144"/>
      <c r="D23" s="144"/>
      <c r="E23" s="144">
        <f>'EDL ECS-BECS_bat ancien'!D73</f>
        <v>888</v>
      </c>
    </row>
  </sheetData>
  <mergeCells count="3">
    <mergeCell ref="D6:D7"/>
    <mergeCell ref="B6:B7"/>
    <mergeCell ref="C6:C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EDL ECS-BECS_bat ancien</vt:lpstr>
      <vt:lpstr>Fiche mise en service</vt:lpstr>
      <vt:lpstr>'EDL ECS-BECS_bat ancien'!Zone_d_impression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tthierry</dc:creator>
  <cp:lastModifiedBy>Thomas Thierry</cp:lastModifiedBy>
  <cp:lastPrinted>2016-08-26T13:21:54Z</cp:lastPrinted>
  <dcterms:created xsi:type="dcterms:W3CDTF">2015-04-09T08:43:38Z</dcterms:created>
  <dcterms:modified xsi:type="dcterms:W3CDTF">2016-08-31T13:08:50Z</dcterms:modified>
</cp:coreProperties>
</file>