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45" yWindow="-15" windowWidth="28800" windowHeight="15225" tabRatio="774" activeTab="1"/>
  </bookViews>
  <sheets>
    <sheet name="PageAccueil" sheetId="1" r:id="rId1"/>
    <sheet name="BaseDeDonnee" sheetId="2" r:id="rId2"/>
    <sheet name="SuiviDemande" sheetId="18" r:id="rId3"/>
    <sheet name="ListeDonnees" sheetId="6" r:id="rId4"/>
    <sheet name="ListeClient" sheetId="7" r:id="rId5"/>
    <sheet name="ListeDesignationPiece" sheetId="8" r:id="rId6"/>
    <sheet name="ListeOperation" sheetId="9" r:id="rId7"/>
    <sheet name="DataToVerify" sheetId="14" r:id="rId8"/>
  </sheets>
  <functionGroups builtInGroupCount="17"/>
  <definedNames>
    <definedName name="_xlnm._FilterDatabase" localSheetId="1" hidden="1">BaseDeDonnee!$A$3:$BA$6</definedName>
    <definedName name="_xlnm._FilterDatabase" localSheetId="4" hidden="1">ListeClient!$D$19:$E$19</definedName>
    <definedName name="_xlnm._FilterDatabase" localSheetId="0" hidden="1">PageAccueil!$A$3:$M$34</definedName>
    <definedName name="Classe">OFFSET(ListeDonnees!$A$3,,,COUNTA(ListeDonnees!$A:$A)-2)</definedName>
    <definedName name="FamilleClient">OFFSET(ListeClient!$B$3,,,COUNTA(ListeClient!$B:$B)-1)</definedName>
    <definedName name="FamilleClientAssocie">OFFSET(ListeClient!$E$20,,,COUNTA(ListeClient!$E:$E)-1)</definedName>
    <definedName name="ListeClient">OFFSET(ListeClient!$D$20,,,COUNTA(ListeClient!$D:$D)-1)</definedName>
    <definedName name="ListePreparateur">ListeDonnees!$J$3:$J$7</definedName>
    <definedName name="NomColToVerify">OFFSET(DataToVerify!$A$2,,,COUNTA(DataToVerify!$A:$A)-1)</definedName>
    <definedName name="NomColToVerifySD">OFFSET(DataToVerify!$B$2,,,COUNTA(DataToVerify!$B:$B)-1)</definedName>
    <definedName name="Operation">OFFSET(ListeOperation!$B$3,,,COUNTA(ListeOperation!$B:$B)-1)</definedName>
    <definedName name="TypeTravail">OFFSET(ListeDonnees!$E$3,,,COUNTA(ListeDonnees!$E:$E)-1)</definedName>
    <definedName name="Z_04ED921B_DC54_4321_9C5A_8E9791D84280_.wvu.FilterData" localSheetId="1" hidden="1">BaseDeDonnee!$A$3:$BA$3</definedName>
    <definedName name="Z_04ED921B_DC54_4321_9C5A_8E9791D84280_.wvu.FilterData" localSheetId="4" hidden="1">ListeClient!$D$19:$E$19</definedName>
    <definedName name="Z_04ED921B_DC54_4321_9C5A_8E9791D84280_.wvu.FilterData" localSheetId="0" hidden="1">PageAccueil!$A$3:$M$34</definedName>
    <definedName name="Z_04ED921B_DC54_4321_9C5A_8E9791D84280_.wvu.PrintArea" localSheetId="1" hidden="1">BaseDeDonnee!$A$3:$Z$3</definedName>
    <definedName name="Z_04ED921B_DC54_4321_9C5A_8E9791D84280_.wvu.PrintArea" localSheetId="0" hidden="1">PageAccueil!$A$1:$M$29</definedName>
    <definedName name="Z_55623AF2_FEEE_4348_99DA_00D4BF5381E3_.wvu.FilterData" localSheetId="1" hidden="1">BaseDeDonnee!$A$3:$BA$3</definedName>
    <definedName name="Z_55623AF2_FEEE_4348_99DA_00D4BF5381E3_.wvu.FilterData" localSheetId="4" hidden="1">ListeClient!$D$19:$E$19</definedName>
    <definedName name="Z_55623AF2_FEEE_4348_99DA_00D4BF5381E3_.wvu.FilterData" localSheetId="0" hidden="1">PageAccueil!$A$3:$M$34</definedName>
    <definedName name="Z_55623AF2_FEEE_4348_99DA_00D4BF5381E3_.wvu.PrintArea" localSheetId="1" hidden="1">BaseDeDonnee!$A$3:$Z$3</definedName>
    <definedName name="Z_55623AF2_FEEE_4348_99DA_00D4BF5381E3_.wvu.PrintArea" localSheetId="0" hidden="1">PageAccueil!$A$1:$M$29</definedName>
    <definedName name="Z_82702FD1_0BF4_41A2_9D1C_E5694651EC3A_.wvu.FilterData" localSheetId="1" hidden="1">BaseDeDonnee!$A$3:$BA$3</definedName>
    <definedName name="Z_82702FD1_0BF4_41A2_9D1C_E5694651EC3A_.wvu.FilterData" localSheetId="4" hidden="1">ListeClient!$D$19:$E$19</definedName>
    <definedName name="Z_82702FD1_0BF4_41A2_9D1C_E5694651EC3A_.wvu.FilterData" localSheetId="0" hidden="1">PageAccueil!$A$3:$M$34</definedName>
    <definedName name="Z_82702FD1_0BF4_41A2_9D1C_E5694651EC3A_.wvu.PrintArea" localSheetId="1" hidden="1">BaseDeDonnee!$A$3:$Z$3</definedName>
    <definedName name="Z_82702FD1_0BF4_41A2_9D1C_E5694651EC3A_.wvu.PrintArea" localSheetId="0" hidden="1">PageAccueil!$A$1:$M$29</definedName>
    <definedName name="_xlnm.Print_Area" localSheetId="1">BaseDeDonnee!$A$3:$Z$3</definedName>
    <definedName name="_xlnm.Print_Area" localSheetId="0">PageAccueil!$A$1:$M$29</definedName>
  </definedNames>
  <calcPr calcId="145621"/>
  <customWorkbookViews>
    <customWorkbookView name="Didier DB. Buisson - Affichage personnalisé" guid="{82702FD1-0BF4-41A2-9D1C-E5694651EC3A}" mergeInterval="0" personalView="1" maximized="1" windowWidth="1916" windowHeight="1014" tabRatio="777" activeSheetId="2"/>
    <customWorkbookView name="Didier DJ. Jirard - Affichage personnalisé" guid="{04ED921B-DC54-4321-9C5A-8E9791D84280}" mergeInterval="0" personalView="1" maximized="1" windowWidth="1916" windowHeight="855" tabRatio="777" activeSheetId="2"/>
    <customWorkbookView name="Gregory Ruynat - Affichage personnalisé" guid="{55623AF2-FEEE-4348-99DA-00D4BF5381E3}" mergeInterval="0" personalView="1" maximized="1" windowWidth="1920" windowHeight="834" tabRatio="777" activeSheetId="2"/>
  </customWorkbookViews>
  <fileRecoveryPr repairLoad="1"/>
</workbook>
</file>

<file path=xl/calcChain.xml><?xml version="1.0" encoding="utf-8"?>
<calcChain xmlns="http://schemas.openxmlformats.org/spreadsheetml/2006/main">
  <c r="AL4" i="2" l="1"/>
  <c r="AL5" i="2"/>
  <c r="AL6" i="2"/>
  <c r="AM4" i="2"/>
  <c r="AN4" i="2"/>
  <c r="AO4" i="2"/>
  <c r="AP4" i="2"/>
  <c r="AQ4" i="2"/>
  <c r="AS4" i="2" s="1"/>
  <c r="AT4" i="2" s="1"/>
  <c r="AW4" i="2"/>
  <c r="AX4" i="2"/>
  <c r="AY4" i="2"/>
  <c r="AZ4" i="2"/>
  <c r="BA4" i="2"/>
  <c r="AM5" i="2"/>
  <c r="AN5" i="2"/>
  <c r="AO5" i="2"/>
  <c r="AP5" i="2"/>
  <c r="AQ5" i="2"/>
  <c r="AS5" i="2" s="1"/>
  <c r="AT5" i="2" s="1"/>
  <c r="AW5" i="2"/>
  <c r="AX5" i="2"/>
  <c r="AY5" i="2"/>
  <c r="AZ5" i="2"/>
  <c r="BA5" i="2"/>
  <c r="AM6" i="2"/>
  <c r="AN6" i="2"/>
  <c r="AO6" i="2"/>
  <c r="AP6" i="2"/>
  <c r="AQ6" i="2"/>
  <c r="AR6" i="2"/>
  <c r="AS6" i="2"/>
  <c r="AT6" i="2" s="1"/>
  <c r="AW6" i="2"/>
  <c r="AX6" i="2"/>
  <c r="AY6" i="2"/>
  <c r="AZ6" i="2"/>
  <c r="BA6" i="2"/>
  <c r="AR4" i="2"/>
  <c r="AR5" i="2"/>
  <c r="AU5" i="2" l="1"/>
  <c r="AV5" i="2" s="1"/>
  <c r="AU4" i="2"/>
  <c r="AV4" i="2" s="1"/>
  <c r="AU6" i="2"/>
  <c r="AV6" i="2" s="1"/>
</calcChain>
</file>

<file path=xl/comments1.xml><?xml version="1.0" encoding="utf-8"?>
<comments xmlns="http://schemas.openxmlformats.org/spreadsheetml/2006/main">
  <authors>
    <author>Gregory Ruynat</author>
  </authors>
  <commentList>
    <comment ref="P3" authorId="0">
      <text>
        <r>
          <rPr>
            <b/>
            <sz val="9"/>
            <color indexed="81"/>
            <rFont val="Tahoma"/>
            <family val="2"/>
          </rPr>
          <t>Gregory Ruynat:</t>
        </r>
        <r>
          <rPr>
            <sz val="9"/>
            <color indexed="81"/>
            <rFont val="Tahoma"/>
            <family val="2"/>
          </rPr>
          <t xml:space="preserve">
Classe du moule ou de l'outil</t>
        </r>
      </text>
    </comment>
    <comment ref="Q3" authorId="0">
      <text>
        <r>
          <rPr>
            <b/>
            <sz val="9"/>
            <color indexed="81"/>
            <rFont val="Tahoma"/>
            <family val="2"/>
          </rPr>
          <t>Gregory Ruynat:</t>
        </r>
        <r>
          <rPr>
            <sz val="9"/>
            <color indexed="81"/>
            <rFont val="Tahoma"/>
            <family val="2"/>
          </rPr>
          <t xml:space="preserve">
Voir ListeDonnees pour comprendre le type de travail </t>
        </r>
      </text>
    </comment>
    <comment ref="T3" authorId="0">
      <text>
        <r>
          <rPr>
            <b/>
            <sz val="9"/>
            <color indexed="81"/>
            <rFont val="Tahoma"/>
            <family val="2"/>
          </rPr>
          <t>Gregory Ruynat:
Format à respecter :
NomSST - Date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<sst xmlns="http://schemas.openxmlformats.org/spreadsheetml/2006/main" count="456" uniqueCount="293">
  <si>
    <t>Date demande</t>
  </si>
  <si>
    <t>Date traitement</t>
  </si>
  <si>
    <t>Fraisage</t>
  </si>
  <si>
    <t>Tournage</t>
  </si>
  <si>
    <t>Rectification</t>
  </si>
  <si>
    <t>Fil</t>
  </si>
  <si>
    <t>Enfonçage</t>
  </si>
  <si>
    <t>Temps traitement demande (jours ouvrés)</t>
  </si>
  <si>
    <t>Temps traitement demande (semaines)</t>
  </si>
  <si>
    <t>Centre de Cout</t>
  </si>
  <si>
    <t>Perçage rapide</t>
  </si>
  <si>
    <t>N° Imputation</t>
  </si>
  <si>
    <t>Spécification demande</t>
  </si>
  <si>
    <t xml:space="preserve">Suivi de la demande </t>
  </si>
  <si>
    <t>Evaluation Statistique</t>
  </si>
  <si>
    <t>Demandeur</t>
  </si>
  <si>
    <t>Tps restant avant délais</t>
  </si>
  <si>
    <t>SST Trempe</t>
  </si>
  <si>
    <t>Designation client</t>
  </si>
  <si>
    <t>Classe Equipement</t>
  </si>
  <si>
    <t>A</t>
  </si>
  <si>
    <t>B</t>
  </si>
  <si>
    <t>C</t>
  </si>
  <si>
    <t>Delais Standard
(Semaine ouvre)</t>
  </si>
  <si>
    <t>Curatif</t>
  </si>
  <si>
    <t>Preventif</t>
  </si>
  <si>
    <t>Nom</t>
  </si>
  <si>
    <t>Jean-Max BATAILLON</t>
  </si>
  <si>
    <t>Jean-Max</t>
  </si>
  <si>
    <t>Didier BUISSON</t>
  </si>
  <si>
    <t>Didier</t>
  </si>
  <si>
    <t>Proto plastique</t>
  </si>
  <si>
    <t>Cedric COTTET</t>
  </si>
  <si>
    <t>Didier JIRARD</t>
  </si>
  <si>
    <t>RER</t>
  </si>
  <si>
    <t>Proto RER</t>
  </si>
  <si>
    <t>Proto Métal</t>
  </si>
  <si>
    <t>Proto Plastique</t>
  </si>
  <si>
    <t>Raylife</t>
  </si>
  <si>
    <t>P01</t>
  </si>
  <si>
    <t>P02</t>
  </si>
  <si>
    <t>P03</t>
  </si>
  <si>
    <t>Poinçon pliage</t>
  </si>
  <si>
    <t>P04</t>
  </si>
  <si>
    <t>Matrice pliage</t>
  </si>
  <si>
    <t>P05</t>
  </si>
  <si>
    <t>Bloc sup / inf et porte devet</t>
  </si>
  <si>
    <t>P06</t>
  </si>
  <si>
    <t>Poinçon embouti</t>
  </si>
  <si>
    <t>P07</t>
  </si>
  <si>
    <t>Matrice embouti</t>
  </si>
  <si>
    <t>P08</t>
  </si>
  <si>
    <t>P09</t>
  </si>
  <si>
    <t xml:space="preserve">Cales d'affutage ou de frappe </t>
  </si>
  <si>
    <t>P10</t>
  </si>
  <si>
    <t>P11</t>
  </si>
  <si>
    <t>P12</t>
  </si>
  <si>
    <t>Chariot</t>
  </si>
  <si>
    <t>P13</t>
  </si>
  <si>
    <t>P14</t>
  </si>
  <si>
    <t>Carcasse Moule</t>
  </si>
  <si>
    <t>P15</t>
  </si>
  <si>
    <t>Broche</t>
  </si>
  <si>
    <t>P16</t>
  </si>
  <si>
    <t>P17</t>
  </si>
  <si>
    <t>Tableau des Classes</t>
  </si>
  <si>
    <t>AU10</t>
  </si>
  <si>
    <t>AU20</t>
  </si>
  <si>
    <t>AU30</t>
  </si>
  <si>
    <t>AU40</t>
  </si>
  <si>
    <t>AU50</t>
  </si>
  <si>
    <t>AU60</t>
  </si>
  <si>
    <t>AU70</t>
  </si>
  <si>
    <t>AU80</t>
  </si>
  <si>
    <t>AU90</t>
  </si>
  <si>
    <t>AU100</t>
  </si>
  <si>
    <t>AU110</t>
  </si>
  <si>
    <t>AU120</t>
  </si>
  <si>
    <t>Gravure</t>
  </si>
  <si>
    <t>AU130</t>
  </si>
  <si>
    <t>AU140</t>
  </si>
  <si>
    <t>AU150</t>
  </si>
  <si>
    <t>AU160</t>
  </si>
  <si>
    <t>AU170</t>
  </si>
  <si>
    <t xml:space="preserve">Operation </t>
  </si>
  <si>
    <t>Tableau des operations</t>
  </si>
  <si>
    <t>Code Operation</t>
  </si>
  <si>
    <t>Empreinte PF</t>
  </si>
  <si>
    <t>Empreinte PM</t>
  </si>
  <si>
    <t>Pave</t>
  </si>
  <si>
    <t>Gabarit</t>
  </si>
  <si>
    <t>Prehenseur</t>
  </si>
  <si>
    <t>Piece mecanique outil</t>
  </si>
  <si>
    <t>Piece mecanique moule</t>
  </si>
  <si>
    <t>P18</t>
  </si>
  <si>
    <t>Num OT</t>
  </si>
  <si>
    <t>Num OTP</t>
  </si>
  <si>
    <t>Cde Matiere</t>
  </si>
  <si>
    <t>SST Tournage</t>
  </si>
  <si>
    <t>SST Traitement de surface</t>
  </si>
  <si>
    <t>Delais souhaite</t>
  </si>
  <si>
    <t>URGENCE</t>
  </si>
  <si>
    <t>Menu : Les raccourcis aux fonctions principales</t>
  </si>
  <si>
    <t>Modification Base de données</t>
  </si>
  <si>
    <t>Les Affichages</t>
  </si>
  <si>
    <t>Modification des listes</t>
  </si>
  <si>
    <t>Les statistiques</t>
  </si>
  <si>
    <t>Poinçon decoupe</t>
  </si>
  <si>
    <t>Matrice decoupe</t>
  </si>
  <si>
    <t>Designation pièce</t>
  </si>
  <si>
    <t>Num Equipement</t>
  </si>
  <si>
    <t>Tableau des Désignations pièces</t>
  </si>
  <si>
    <t>Code Designation Piece</t>
  </si>
  <si>
    <t>Designation piece</t>
  </si>
  <si>
    <t>SST Operations</t>
  </si>
  <si>
    <t>SST Complete</t>
  </si>
  <si>
    <t>R</t>
  </si>
  <si>
    <t>M</t>
  </si>
  <si>
    <t>Q</t>
  </si>
  <si>
    <t>RL</t>
  </si>
  <si>
    <t>PP</t>
  </si>
  <si>
    <t xml:space="preserve">PR  </t>
  </si>
  <si>
    <t xml:space="preserve">PM </t>
  </si>
  <si>
    <t>Qualite</t>
  </si>
  <si>
    <t xml:space="preserve">Divers </t>
  </si>
  <si>
    <t>Commentaire</t>
  </si>
  <si>
    <t>Spécification type de travail</t>
  </si>
  <si>
    <t>Patrick REVOL</t>
  </si>
  <si>
    <t>Noel FAURE</t>
  </si>
  <si>
    <t>Quentin PUGNAIRE</t>
  </si>
  <si>
    <t>Patrick LUNARDI</t>
  </si>
  <si>
    <t>Denis VIAL</t>
  </si>
  <si>
    <t>Myriam WASNER</t>
  </si>
  <si>
    <t>Carlos CORREIA</t>
  </si>
  <si>
    <t>Pierre BARGE</t>
  </si>
  <si>
    <t>CAO</t>
  </si>
  <si>
    <t>FAO</t>
  </si>
  <si>
    <t>CEDRIC COTTET</t>
  </si>
  <si>
    <t>ADM RER</t>
  </si>
  <si>
    <t>BE Plastique</t>
  </si>
  <si>
    <t>Thierry LUCCIONI</t>
  </si>
  <si>
    <t>Yan BAZOIN</t>
  </si>
  <si>
    <t>ADM Agrafe</t>
  </si>
  <si>
    <t>James CAMPIONE</t>
  </si>
  <si>
    <t>Maintenance</t>
  </si>
  <si>
    <t>ARO</t>
  </si>
  <si>
    <t>Mise au point</t>
  </si>
  <si>
    <t>Modification</t>
  </si>
  <si>
    <t>Projet</t>
  </si>
  <si>
    <t>Type de travail</t>
  </si>
  <si>
    <t>Tableau des Types de travail</t>
  </si>
  <si>
    <t xml:space="preserve">Projet / Maintenance </t>
  </si>
  <si>
    <t xml:space="preserve">Definition </t>
  </si>
  <si>
    <t>Dit MAP au plastique : Modification durant la phase de teste de l'equipement (pas encore validé pour production série)</t>
  </si>
  <si>
    <t>Travail sur plan avec achat matière pour réaliser une pièce d'un nouvel equipement</t>
  </si>
  <si>
    <r>
      <rPr>
        <b/>
        <sz val="11"/>
        <color theme="1"/>
        <rFont val="Calibri"/>
        <family val="2"/>
        <scheme val="minor"/>
      </rPr>
      <t>Amelioration Rendement Outillage</t>
    </r>
    <r>
      <rPr>
        <sz val="11"/>
        <color theme="1"/>
        <rFont val="Calibri"/>
        <family val="2"/>
        <scheme val="minor"/>
      </rPr>
      <t xml:space="preserve"> : demande issue de la maintenance et/ou du BEI suite à un equipement qui malfonctionne</t>
    </r>
  </si>
  <si>
    <r>
      <t>Cas où le BE a une demande de modif article ou une grosse modification sur l'outil qui ne peux pas passer sur un OT -&gt; il font une</t>
    </r>
    <r>
      <rPr>
        <b/>
        <sz val="11"/>
        <color theme="1"/>
        <rFont val="Calibri"/>
        <family val="2"/>
        <scheme val="minor"/>
      </rPr>
      <t xml:space="preserve"> RO</t>
    </r>
    <r>
      <rPr>
        <sz val="11"/>
        <color theme="1"/>
        <rFont val="Calibri"/>
        <family val="2"/>
        <scheme val="minor"/>
      </rPr>
      <t xml:space="preserve"> (</t>
    </r>
    <r>
      <rPr>
        <b/>
        <sz val="11"/>
        <color theme="1"/>
        <rFont val="Calibri"/>
        <family val="2"/>
        <scheme val="minor"/>
      </rPr>
      <t>Realisation Outillage</t>
    </r>
    <r>
      <rPr>
        <sz val="11"/>
        <color theme="1"/>
        <rFont val="Calibri"/>
        <family val="2"/>
        <scheme val="minor"/>
      </rPr>
      <t xml:space="preserve"> qui est une demande d'investissement)</t>
    </r>
  </si>
  <si>
    <t xml:space="preserve">Réalisation d'une pièce en amont du besoin réel : par anticipation </t>
  </si>
  <si>
    <t xml:space="preserve">Réalisation d'une pièce en urgence </t>
  </si>
  <si>
    <t>Creation</t>
  </si>
  <si>
    <t>D</t>
  </si>
  <si>
    <t>Reparation avec recherche de formes (prise de cote car plan inéxistant)</t>
  </si>
  <si>
    <t>Etude usinage</t>
  </si>
  <si>
    <t>Designation Famille Client</t>
  </si>
  <si>
    <t>Code famille client</t>
  </si>
  <si>
    <t>Liste Demandeur</t>
  </si>
  <si>
    <t>Famille Client associee</t>
  </si>
  <si>
    <t>ADM-A</t>
  </si>
  <si>
    <t>ADM-R</t>
  </si>
  <si>
    <t>BE-P</t>
  </si>
  <si>
    <t>BE-M</t>
  </si>
  <si>
    <t>BE Metal</t>
  </si>
  <si>
    <t>PRS</t>
  </si>
  <si>
    <t>BE RER</t>
  </si>
  <si>
    <t>BE-R</t>
  </si>
  <si>
    <t>Christian POSS</t>
  </si>
  <si>
    <t>Agnes JACQUEMOND</t>
  </si>
  <si>
    <t>José GALEGO</t>
  </si>
  <si>
    <t>Florent CHAPPEY</t>
  </si>
  <si>
    <t>Agrafe Plastique</t>
  </si>
  <si>
    <t>Agrafe Metal</t>
  </si>
  <si>
    <t>Philippe PITTION</t>
  </si>
  <si>
    <t>MAJ Plan</t>
  </si>
  <si>
    <t>Date fin</t>
  </si>
  <si>
    <t>Francis RUTA</t>
  </si>
  <si>
    <t>Eric AMAURIN</t>
  </si>
  <si>
    <t>Claude PRADAL</t>
  </si>
  <si>
    <t>Romain DUCRET</t>
  </si>
  <si>
    <t>Quantite demande</t>
  </si>
  <si>
    <t>Num Demande</t>
  </si>
  <si>
    <t>Num Avis</t>
  </si>
  <si>
    <t>Repere et indice</t>
  </si>
  <si>
    <t>Num Article</t>
  </si>
  <si>
    <t>Classe</t>
  </si>
  <si>
    <t>Maitenance presse</t>
  </si>
  <si>
    <t>?</t>
  </si>
  <si>
    <t>Qualite RER</t>
  </si>
  <si>
    <t>SCISCIOLI</t>
  </si>
  <si>
    <t>Methode plastique</t>
  </si>
  <si>
    <t>Thibault DELIRY</t>
  </si>
  <si>
    <t>Sebastien DURAND</t>
  </si>
  <si>
    <t>LAKAMA</t>
  </si>
  <si>
    <t>AMAURIN</t>
  </si>
  <si>
    <t>CURTET</t>
  </si>
  <si>
    <t>ASSIER</t>
  </si>
  <si>
    <t>PARUSSINI</t>
  </si>
  <si>
    <t>CECILLON</t>
  </si>
  <si>
    <t>MODINA</t>
  </si>
  <si>
    <t>MERCIER</t>
  </si>
  <si>
    <t>NDIR</t>
  </si>
  <si>
    <t>GOMIS</t>
  </si>
  <si>
    <t>CEROLI</t>
  </si>
  <si>
    <t>MORO</t>
  </si>
  <si>
    <t>PICHAND</t>
  </si>
  <si>
    <t>MASSIMO</t>
  </si>
  <si>
    <t>ROCHAS</t>
  </si>
  <si>
    <t>VERGER</t>
  </si>
  <si>
    <t>TONG</t>
  </si>
  <si>
    <t>CORNU</t>
  </si>
  <si>
    <t>MOREL</t>
  </si>
  <si>
    <t>FAKID</t>
  </si>
  <si>
    <t>Christophe BELLET</t>
  </si>
  <si>
    <t>Jorris DEI-NEGRI</t>
  </si>
  <si>
    <t>Jean michel MUSSO</t>
  </si>
  <si>
    <t>Roland  MISCOSCIA</t>
  </si>
  <si>
    <t>Jean michel LEGUT</t>
  </si>
  <si>
    <t>FARETRA</t>
  </si>
  <si>
    <t>Matrice découpe</t>
  </si>
  <si>
    <t>Jean-Michel LEGUT</t>
  </si>
  <si>
    <t>3 - 7</t>
  </si>
  <si>
    <t>2 - 6</t>
  </si>
  <si>
    <t>jean paul PANSART</t>
  </si>
  <si>
    <t>LIONEL LUPO</t>
  </si>
  <si>
    <t>Presse flan</t>
  </si>
  <si>
    <t>florent GARCIA</t>
  </si>
  <si>
    <t>Tps restant avant délais (j ouvrés)</t>
  </si>
  <si>
    <t>Temps traitement demande (heures)</t>
  </si>
  <si>
    <t>Ecart au delais (j ouvrés)</t>
  </si>
  <si>
    <t xml:space="preserve">% charge libérée </t>
  </si>
  <si>
    <t>Capacité de charge (seconde)</t>
  </si>
  <si>
    <t>Charge totale restante (hh:mm:ss)</t>
  </si>
  <si>
    <t>Semaine date demande</t>
  </si>
  <si>
    <t>ANNEE date demande</t>
  </si>
  <si>
    <t>MOIS date demande</t>
  </si>
  <si>
    <t>ANNEE date fin</t>
  </si>
  <si>
    <t>Charge Théorique (hh:mm:ss)</t>
  </si>
  <si>
    <t>Frederique Millat</t>
  </si>
  <si>
    <t>Methode RER</t>
  </si>
  <si>
    <t>Rayconnect</t>
  </si>
  <si>
    <t>Agrafe metal</t>
  </si>
  <si>
    <t>Preparateur</t>
  </si>
  <si>
    <t>Industrialisation</t>
  </si>
  <si>
    <t>Proto Metal</t>
  </si>
  <si>
    <t>Christophe CUCHET</t>
  </si>
  <si>
    <t>Cecile PICCARRETA</t>
  </si>
  <si>
    <t>Tableau des préparateurs</t>
  </si>
  <si>
    <t>Prenom</t>
  </si>
  <si>
    <t>Prenom Nom</t>
  </si>
  <si>
    <t>Jirard</t>
  </si>
  <si>
    <t>Buisson</t>
  </si>
  <si>
    <t xml:space="preserve"> Bataillon</t>
  </si>
  <si>
    <t>Ruynat</t>
  </si>
  <si>
    <t xml:space="preserve">Grégory </t>
  </si>
  <si>
    <t>Oudart</t>
  </si>
  <si>
    <t>Luc</t>
  </si>
  <si>
    <t>Didier Jirard</t>
  </si>
  <si>
    <t>Didier Buisson</t>
  </si>
  <si>
    <t>Jean-Max  Bataillon</t>
  </si>
  <si>
    <t>Grégory  Ruynat</t>
  </si>
  <si>
    <t>Luc Oudart</t>
  </si>
  <si>
    <t>SEMAINE date fin</t>
  </si>
  <si>
    <t>Charge Théorique (seconde)</t>
  </si>
  <si>
    <t>Charge totale restante (secondes)</t>
  </si>
  <si>
    <t>504 ind E</t>
  </si>
  <si>
    <t>505 ind D</t>
  </si>
  <si>
    <t xml:space="preserve">Num demande </t>
  </si>
  <si>
    <t xml:space="preserve">Num Gamme </t>
  </si>
  <si>
    <t>Gamme</t>
  </si>
  <si>
    <t xml:space="preserve">Num operation </t>
  </si>
  <si>
    <t>Nom SST ou  Fournisseur</t>
  </si>
  <si>
    <t>Type de FAO</t>
  </si>
  <si>
    <t>Nom Realisateur</t>
  </si>
  <si>
    <t>Num Machine</t>
  </si>
  <si>
    <t>Temps estime</t>
  </si>
  <si>
    <t xml:space="preserve">Date et heure debut </t>
  </si>
  <si>
    <t>Date et heure Fin</t>
  </si>
  <si>
    <t xml:space="preserve">Temps traitement </t>
  </si>
  <si>
    <t xml:space="preserve">FAO </t>
  </si>
  <si>
    <t>Vincent</t>
  </si>
  <si>
    <t xml:space="preserve">Martial </t>
  </si>
  <si>
    <t>Romain MOUILLON</t>
  </si>
  <si>
    <t>Nom Colononnes BaseDeDonne</t>
  </si>
  <si>
    <t>Nom Colononnes SuivDemande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</si>
</sst>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"/>
    <numFmt numFmtId="165" formatCode="000000000"/>
    <numFmt numFmtId="166" formatCode="[h]:mm:ss;@"/>
  </numFmts>
  <fonts count="13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Arial Rounded MT Bold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2"/>
      <color theme="1"/>
      <name val="Alstom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11" fillId="0" borderId="0" applyFont="0" applyFill="0" applyBorder="0" applyAlignment="0" applyProtection="0"/>
    <xf numFmtId="0" fontId="12" fillId="0" borderId="0"/>
  </cellStyleXfs>
  <cellXfs count="1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8" borderId="0" xfId="0" applyFill="1"/>
    <xf numFmtId="0" fontId="0" fillId="8" borderId="1" xfId="0" applyFill="1" applyBorder="1" applyAlignment="1">
      <alignment horizontal="center" vertical="center"/>
    </xf>
    <xf numFmtId="0" fontId="0" fillId="8" borderId="1" xfId="0" applyFill="1" applyBorder="1"/>
    <xf numFmtId="0" fontId="0" fillId="0" borderId="0" xfId="0" applyAlignment="1">
      <alignment vertical="center"/>
    </xf>
    <xf numFmtId="0" fontId="2" fillId="8" borderId="7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left" vertical="center"/>
    </xf>
    <xf numFmtId="0" fontId="2" fillId="8" borderId="7" xfId="0" applyFont="1" applyFill="1" applyBorder="1" applyAlignment="1">
      <alignment horizontal="center" vertical="center"/>
    </xf>
    <xf numFmtId="0" fontId="0" fillId="8" borderId="11" xfId="0" applyFill="1" applyBorder="1"/>
    <xf numFmtId="0" fontId="0" fillId="8" borderId="14" xfId="0" applyFill="1" applyBorder="1"/>
    <xf numFmtId="0" fontId="0" fillId="8" borderId="15" xfId="0" applyFill="1" applyBorder="1"/>
    <xf numFmtId="0" fontId="0" fillId="8" borderId="8" xfId="0" applyFill="1" applyBorder="1"/>
    <xf numFmtId="0" fontId="0" fillId="8" borderId="0" xfId="0" applyFill="1" applyBorder="1"/>
    <xf numFmtId="0" fontId="0" fillId="8" borderId="16" xfId="0" applyFill="1" applyBorder="1"/>
    <xf numFmtId="0" fontId="0" fillId="8" borderId="17" xfId="0" applyFill="1" applyBorder="1"/>
    <xf numFmtId="0" fontId="0" fillId="8" borderId="18" xfId="0" applyFill="1" applyBorder="1"/>
    <xf numFmtId="0" fontId="0" fillId="8" borderId="19" xfId="0" applyFill="1" applyBorder="1"/>
    <xf numFmtId="0" fontId="7" fillId="8" borderId="8" xfId="0" applyFont="1" applyFill="1" applyBorder="1" applyAlignment="1">
      <alignment vertical="center" wrapText="1"/>
    </xf>
    <xf numFmtId="0" fontId="7" fillId="8" borderId="0" xfId="0" applyFont="1" applyFill="1" applyBorder="1" applyAlignment="1">
      <alignment vertical="center" wrapText="1"/>
    </xf>
    <xf numFmtId="0" fontId="7" fillId="8" borderId="16" xfId="0" applyFont="1" applyFill="1" applyBorder="1" applyAlignment="1">
      <alignment vertical="center" wrapText="1"/>
    </xf>
    <xf numFmtId="0" fontId="7" fillId="2" borderId="21" xfId="0" applyFont="1" applyFill="1" applyBorder="1" applyAlignment="1">
      <alignment vertical="center" wrapText="1"/>
    </xf>
    <xf numFmtId="0" fontId="0" fillId="2" borderId="22" xfId="0" applyFill="1" applyBorder="1"/>
    <xf numFmtId="0" fontId="5" fillId="2" borderId="20" xfId="0" applyFont="1" applyFill="1" applyBorder="1" applyAlignment="1">
      <alignment horizontal="left" vertical="center"/>
    </xf>
    <xf numFmtId="0" fontId="0" fillId="6" borderId="8" xfId="0" applyFill="1" applyBorder="1"/>
    <xf numFmtId="0" fontId="0" fillId="6" borderId="0" xfId="0" applyFill="1" applyBorder="1"/>
    <xf numFmtId="0" fontId="0" fillId="6" borderId="17" xfId="0" applyFill="1" applyBorder="1"/>
    <xf numFmtId="0" fontId="0" fillId="6" borderId="18" xfId="0" applyFill="1" applyBorder="1"/>
    <xf numFmtId="0" fontId="0" fillId="3" borderId="0" xfId="0" applyFill="1" applyBorder="1"/>
    <xf numFmtId="0" fontId="0" fillId="3" borderId="16" xfId="0" applyFill="1" applyBorder="1"/>
    <xf numFmtId="0" fontId="0" fillId="3" borderId="18" xfId="0" applyFill="1" applyBorder="1"/>
    <xf numFmtId="0" fontId="0" fillId="3" borderId="19" xfId="0" applyFill="1" applyBorder="1"/>
    <xf numFmtId="0" fontId="4" fillId="8" borderId="18" xfId="0" applyFont="1" applyFill="1" applyBorder="1"/>
    <xf numFmtId="0" fontId="0" fillId="8" borderId="12" xfId="0" applyFill="1" applyBorder="1"/>
    <xf numFmtId="0" fontId="8" fillId="2" borderId="1" xfId="0" applyFont="1" applyFill="1" applyBorder="1" applyAlignment="1">
      <alignment horizontal="center" vertical="center" wrapText="1"/>
    </xf>
    <xf numFmtId="0" fontId="0" fillId="0" borderId="0" xfId="0"/>
    <xf numFmtId="0" fontId="0" fillId="2" borderId="23" xfId="0" applyFill="1" applyBorder="1" applyAlignment="1">
      <alignment horizontal="center" vertical="center" wrapText="1"/>
    </xf>
    <xf numFmtId="0" fontId="0" fillId="0" borderId="0" xfId="0" applyBorder="1"/>
    <xf numFmtId="0" fontId="0" fillId="0" borderId="10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8" borderId="1" xfId="0" applyFill="1" applyBorder="1" applyAlignment="1">
      <alignment horizontal="center" vertical="center"/>
    </xf>
    <xf numFmtId="0" fontId="0" fillId="0" borderId="0" xfId="0"/>
    <xf numFmtId="0" fontId="0" fillId="8" borderId="9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0" xfId="0" applyFill="1" applyBorder="1"/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2" fillId="2" borderId="1" xfId="0" applyFont="1" applyFill="1" applyBorder="1"/>
    <xf numFmtId="0" fontId="1" fillId="2" borderId="9" xfId="0" applyFont="1" applyFill="1" applyBorder="1" applyAlignment="1">
      <alignment horizontal="center" vertical="center" wrapText="1"/>
    </xf>
    <xf numFmtId="3" fontId="1" fillId="2" borderId="9" xfId="0" applyNumberFormat="1" applyFont="1" applyFill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0" xfId="0"/>
    <xf numFmtId="0" fontId="0" fillId="0" borderId="1" xfId="0" applyBorder="1" applyAlignment="1">
      <alignment horizontal="center" vertical="center"/>
    </xf>
    <xf numFmtId="14" fontId="0" fillId="8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4" fontId="0" fillId="8" borderId="1" xfId="0" applyNumberFormat="1" applyFill="1" applyBorder="1" applyAlignment="1">
      <alignment horizontal="center" vertical="center"/>
    </xf>
    <xf numFmtId="0" fontId="0" fillId="0" borderId="0" xfId="0" applyNumberFormat="1" applyBorder="1"/>
    <xf numFmtId="0" fontId="0" fillId="0" borderId="1" xfId="0" applyNumberFormat="1" applyBorder="1" applyAlignment="1">
      <alignment horizontal="center" vertical="center"/>
    </xf>
    <xf numFmtId="49" fontId="0" fillId="8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1" xfId="0" applyNumberFormat="1" applyFill="1" applyBorder="1" applyAlignment="1">
      <alignment horizontal="center" vertical="center"/>
    </xf>
    <xf numFmtId="0" fontId="0" fillId="10" borderId="1" xfId="0" applyNumberFormat="1" applyFill="1" applyBorder="1" applyAlignment="1">
      <alignment horizontal="center" vertical="center"/>
    </xf>
    <xf numFmtId="165" fontId="0" fillId="8" borderId="1" xfId="0" applyNumberFormat="1" applyFill="1" applyBorder="1" applyAlignment="1">
      <alignment horizontal="center" vertical="center"/>
    </xf>
    <xf numFmtId="0" fontId="0" fillId="8" borderId="0" xfId="0" applyNumberFormat="1" applyFill="1" applyBorder="1"/>
    <xf numFmtId="0" fontId="0" fillId="3" borderId="1" xfId="0" applyNumberFormat="1" applyFill="1" applyBorder="1" applyAlignment="1">
      <alignment horizontal="center" vertical="center"/>
    </xf>
    <xf numFmtId="0" fontId="0" fillId="8" borderId="9" xfId="0" applyNumberForma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 wrapText="1"/>
    </xf>
    <xf numFmtId="0" fontId="0" fillId="7" borderId="0" xfId="0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9" fontId="0" fillId="0" borderId="0" xfId="1" applyFont="1" applyAlignment="1">
      <alignment vertical="center"/>
    </xf>
    <xf numFmtId="0" fontId="0" fillId="7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Fill="1"/>
    <xf numFmtId="0" fontId="0" fillId="8" borderId="5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 wrapText="1"/>
    </xf>
    <xf numFmtId="0" fontId="7" fillId="8" borderId="8" xfId="0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center" vertical="center" wrapText="1"/>
    </xf>
    <xf numFmtId="0" fontId="7" fillId="8" borderId="16" xfId="0" applyFont="1" applyFill="1" applyBorder="1" applyAlignment="1">
      <alignment horizontal="center" vertical="center" wrapText="1"/>
    </xf>
    <xf numFmtId="0" fontId="7" fillId="8" borderId="17" xfId="0" applyFont="1" applyFill="1" applyBorder="1" applyAlignment="1">
      <alignment horizontal="center" vertical="center" wrapText="1"/>
    </xf>
    <xf numFmtId="0" fontId="7" fillId="8" borderId="18" xfId="0" applyFont="1" applyFill="1" applyBorder="1" applyAlignment="1">
      <alignment horizontal="center" vertical="center" wrapText="1"/>
    </xf>
    <xf numFmtId="0" fontId="7" fillId="8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0" fontId="6" fillId="9" borderId="12" xfId="0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/>
    </xf>
    <xf numFmtId="0" fontId="6" fillId="9" borderId="0" xfId="0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Pourcentage" xfId="1" builtinId="5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17</xdr:row>
          <xdr:rowOff>123825</xdr:rowOff>
        </xdr:from>
        <xdr:to>
          <xdr:col>1</xdr:col>
          <xdr:colOff>523875</xdr:colOff>
          <xdr:row>20</xdr:row>
          <xdr:rowOff>0</xdr:rowOff>
        </xdr:to>
        <xdr:sp macro="" textlink="">
          <xdr:nvSpPr>
            <xdr:cNvPr id="9225" name="AjouterDemande" hidden="1">
              <a:extLst>
                <a:ext uri="{63B3BB69-23CF-44E3-9099-C40C66FF867C}">
                  <a14:compatExt spid="_x0000_s9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printerSettings" Target="../printerSettings/printerSettings3.bin"/><Relationship Id="rId7" Type="http://schemas.openxmlformats.org/officeDocument/2006/relationships/control" Target="../activeX/activeX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2.vml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1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Relationship Id="rId4" Type="http://schemas.openxmlformats.org/officeDocument/2006/relationships/printerSettings" Target="../printerSettings/printerSettings1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Relationship Id="rId4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1:M34"/>
  <sheetViews>
    <sheetView zoomScaleNormal="100" workbookViewId="0">
      <selection activeCell="Q15" sqref="Q15"/>
    </sheetView>
  </sheetViews>
  <sheetFormatPr baseColWidth="10" defaultColWidth="11.42578125" defaultRowHeight="15"/>
  <cols>
    <col min="1" max="16384" width="11.42578125" style="2"/>
  </cols>
  <sheetData>
    <row r="1" spans="1:13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2"/>
    </row>
    <row r="2" spans="1:13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5"/>
    </row>
    <row r="3" spans="1:13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5"/>
    </row>
    <row r="4" spans="1:13">
      <c r="A4" s="13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5"/>
    </row>
    <row r="5" spans="1:13">
      <c r="A5" s="13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</row>
    <row r="6" spans="1:13" ht="15.75" thickBot="1">
      <c r="A6" s="13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5"/>
    </row>
    <row r="7" spans="1:13">
      <c r="A7" s="13"/>
      <c r="B7" s="88"/>
      <c r="C7" s="89"/>
      <c r="D7" s="89"/>
      <c r="E7" s="89"/>
      <c r="F7" s="89"/>
      <c r="G7" s="89"/>
      <c r="H7" s="89"/>
      <c r="I7" s="89"/>
      <c r="J7" s="89"/>
      <c r="K7" s="89"/>
      <c r="L7" s="90"/>
      <c r="M7" s="15"/>
    </row>
    <row r="8" spans="1:13">
      <c r="A8" s="13"/>
      <c r="B8" s="91"/>
      <c r="C8" s="92"/>
      <c r="D8" s="92"/>
      <c r="E8" s="92"/>
      <c r="F8" s="92"/>
      <c r="G8" s="92"/>
      <c r="H8" s="92"/>
      <c r="I8" s="92"/>
      <c r="J8" s="92"/>
      <c r="K8" s="92"/>
      <c r="L8" s="93"/>
      <c r="M8" s="15"/>
    </row>
    <row r="9" spans="1:13">
      <c r="A9" s="13"/>
      <c r="B9" s="91"/>
      <c r="C9" s="92"/>
      <c r="D9" s="92"/>
      <c r="E9" s="92"/>
      <c r="F9" s="92"/>
      <c r="G9" s="92"/>
      <c r="H9" s="92"/>
      <c r="I9" s="92"/>
      <c r="J9" s="92"/>
      <c r="K9" s="92"/>
      <c r="L9" s="93"/>
      <c r="M9" s="15"/>
    </row>
    <row r="10" spans="1:13">
      <c r="A10" s="13"/>
      <c r="B10" s="91"/>
      <c r="C10" s="92"/>
      <c r="D10" s="92"/>
      <c r="E10" s="92"/>
      <c r="F10" s="92"/>
      <c r="G10" s="92"/>
      <c r="H10" s="92"/>
      <c r="I10" s="92"/>
      <c r="J10" s="92"/>
      <c r="K10" s="92"/>
      <c r="L10" s="93"/>
      <c r="M10" s="15"/>
    </row>
    <row r="11" spans="1:13" ht="15.75" thickBot="1">
      <c r="A11" s="14"/>
      <c r="B11" s="94"/>
      <c r="C11" s="95"/>
      <c r="D11" s="95"/>
      <c r="E11" s="95"/>
      <c r="F11" s="95"/>
      <c r="G11" s="95"/>
      <c r="H11" s="95"/>
      <c r="I11" s="95"/>
      <c r="J11" s="95"/>
      <c r="K11" s="95"/>
      <c r="L11" s="96"/>
      <c r="M11" s="15"/>
    </row>
    <row r="12" spans="1:13" ht="25.5" customHeight="1" thickBot="1">
      <c r="A12" s="14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15"/>
    </row>
    <row r="13" spans="1:13" ht="19.5" customHeight="1" thickBot="1">
      <c r="A13" s="24" t="s">
        <v>102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3"/>
    </row>
    <row r="14" spans="1:13" ht="15" customHeight="1" thickTop="1" thickBot="1">
      <c r="A14" s="13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15"/>
    </row>
    <row r="15" spans="1:13" ht="15" customHeight="1" thickBot="1">
      <c r="A15" s="97" t="s">
        <v>103</v>
      </c>
      <c r="B15" s="98"/>
      <c r="C15" s="98"/>
      <c r="D15" s="99"/>
      <c r="E15" s="97" t="s">
        <v>104</v>
      </c>
      <c r="F15" s="98"/>
      <c r="G15" s="99"/>
      <c r="H15" s="97" t="s">
        <v>105</v>
      </c>
      <c r="I15" s="98"/>
      <c r="J15" s="99"/>
      <c r="K15" s="97" t="s">
        <v>106</v>
      </c>
      <c r="L15" s="98"/>
      <c r="M15" s="99"/>
    </row>
    <row r="16" spans="1:13" ht="15" customHeight="1" thickTop="1">
      <c r="A16" s="13"/>
      <c r="B16" s="20"/>
      <c r="C16" s="20"/>
      <c r="D16" s="21"/>
      <c r="E16" s="19"/>
      <c r="F16" s="20"/>
      <c r="G16" s="21"/>
      <c r="H16" s="20"/>
      <c r="I16" s="20"/>
      <c r="J16" s="21"/>
      <c r="K16" s="19"/>
      <c r="L16" s="20"/>
      <c r="M16" s="15"/>
    </row>
    <row r="17" spans="1:13" ht="15" customHeight="1">
      <c r="A17" s="13"/>
      <c r="B17" s="20"/>
      <c r="C17" s="20"/>
      <c r="D17" s="21"/>
      <c r="E17" s="19"/>
      <c r="F17" s="20"/>
      <c r="G17" s="21"/>
      <c r="H17" s="20"/>
      <c r="I17" s="20"/>
      <c r="J17" s="21"/>
      <c r="K17" s="19"/>
      <c r="L17" s="20"/>
      <c r="M17" s="15"/>
    </row>
    <row r="18" spans="1:13" ht="15" customHeight="1">
      <c r="A18" s="13"/>
      <c r="B18" s="20"/>
      <c r="C18" s="20"/>
      <c r="D18" s="21"/>
      <c r="E18" s="19"/>
      <c r="F18" s="20"/>
      <c r="G18" s="21"/>
      <c r="H18" s="19"/>
      <c r="I18" s="20"/>
      <c r="J18" s="21"/>
      <c r="K18" s="19"/>
      <c r="L18" s="20"/>
      <c r="M18" s="15"/>
    </row>
    <row r="19" spans="1:13" ht="15.75" customHeight="1">
      <c r="A19" s="13"/>
      <c r="B19" s="20"/>
      <c r="C19" s="20"/>
      <c r="D19" s="21"/>
      <c r="E19" s="19"/>
      <c r="F19" s="20"/>
      <c r="G19" s="21"/>
      <c r="H19" s="19"/>
      <c r="I19" s="20"/>
      <c r="J19" s="21"/>
      <c r="K19" s="19"/>
      <c r="L19" s="20"/>
      <c r="M19" s="15"/>
    </row>
    <row r="20" spans="1:13">
      <c r="A20" s="13"/>
      <c r="B20" s="14"/>
      <c r="C20" s="14"/>
      <c r="D20" s="15"/>
      <c r="E20" s="13"/>
      <c r="F20" s="14"/>
      <c r="G20" s="15"/>
      <c r="H20" s="13"/>
      <c r="I20" s="14"/>
      <c r="J20" s="15"/>
      <c r="K20" s="13"/>
      <c r="L20" s="14"/>
      <c r="M20" s="15"/>
    </row>
    <row r="21" spans="1:13">
      <c r="A21" s="13"/>
      <c r="B21" s="14"/>
      <c r="C21" s="14"/>
      <c r="D21" s="15"/>
      <c r="E21" s="13"/>
      <c r="F21" s="14"/>
      <c r="G21" s="15"/>
      <c r="H21" s="13"/>
      <c r="I21" s="14"/>
      <c r="J21" s="15"/>
      <c r="K21" s="13"/>
      <c r="L21" s="14"/>
      <c r="M21" s="15"/>
    </row>
    <row r="22" spans="1:13">
      <c r="A22" s="13"/>
      <c r="B22" s="14"/>
      <c r="C22" s="14"/>
      <c r="D22" s="15"/>
      <c r="E22" s="13"/>
      <c r="F22" s="14"/>
      <c r="G22" s="15"/>
      <c r="H22" s="13"/>
      <c r="I22" s="14"/>
      <c r="J22" s="15"/>
      <c r="K22" s="13"/>
      <c r="L22" s="14"/>
      <c r="M22" s="15"/>
    </row>
    <row r="23" spans="1:13">
      <c r="A23" s="13"/>
      <c r="B23" s="14"/>
      <c r="C23" s="14"/>
      <c r="D23" s="15"/>
      <c r="E23" s="13"/>
      <c r="F23" s="14"/>
      <c r="G23" s="15"/>
      <c r="H23" s="13"/>
      <c r="I23" s="14"/>
      <c r="J23" s="15"/>
      <c r="K23" s="13"/>
      <c r="L23" s="14"/>
      <c r="M23" s="15"/>
    </row>
    <row r="24" spans="1:13">
      <c r="A24" s="13"/>
      <c r="B24" s="14"/>
      <c r="C24" s="14"/>
      <c r="D24" s="15"/>
      <c r="E24" s="13"/>
      <c r="F24" s="14"/>
      <c r="G24" s="15"/>
      <c r="H24" s="13"/>
      <c r="I24" s="14"/>
      <c r="J24" s="15"/>
      <c r="K24" s="13"/>
      <c r="L24" s="14"/>
      <c r="M24" s="15"/>
    </row>
    <row r="25" spans="1:13">
      <c r="A25" s="13"/>
      <c r="B25" s="14"/>
      <c r="C25" s="14"/>
      <c r="D25" s="15"/>
      <c r="E25" s="13"/>
      <c r="F25" s="14"/>
      <c r="G25" s="15"/>
      <c r="H25" s="13"/>
      <c r="I25" s="14"/>
      <c r="J25" s="15"/>
      <c r="K25" s="13"/>
      <c r="L25" s="14"/>
      <c r="M25" s="15"/>
    </row>
    <row r="26" spans="1:13">
      <c r="A26" s="13"/>
      <c r="B26" s="14"/>
      <c r="C26" s="14"/>
      <c r="D26" s="15"/>
      <c r="E26" s="13"/>
      <c r="F26" s="14"/>
      <c r="G26" s="15"/>
      <c r="H26" s="13"/>
      <c r="I26" s="14"/>
      <c r="J26" s="15"/>
      <c r="K26" s="13"/>
      <c r="L26" s="14"/>
      <c r="M26" s="15"/>
    </row>
    <row r="27" spans="1:13">
      <c r="A27" s="13"/>
      <c r="B27" s="14"/>
      <c r="C27" s="14"/>
      <c r="D27" s="15"/>
      <c r="E27" s="13"/>
      <c r="F27" s="14"/>
      <c r="G27" s="15"/>
      <c r="H27" s="13"/>
      <c r="I27" s="14"/>
      <c r="J27" s="15"/>
      <c r="K27" s="13"/>
      <c r="L27" s="14"/>
      <c r="M27" s="15"/>
    </row>
    <row r="28" spans="1:13">
      <c r="A28" s="13"/>
      <c r="B28" s="14"/>
      <c r="C28" s="14"/>
      <c r="D28" s="15"/>
      <c r="E28" s="13"/>
      <c r="F28" s="14"/>
      <c r="G28" s="15"/>
      <c r="H28" s="13"/>
      <c r="I28" s="14"/>
      <c r="J28" s="15"/>
      <c r="K28" s="13"/>
      <c r="L28" s="14"/>
      <c r="M28" s="15"/>
    </row>
    <row r="29" spans="1:13">
      <c r="A29" s="13"/>
      <c r="B29" s="14"/>
      <c r="C29" s="14"/>
      <c r="D29" s="15"/>
      <c r="E29" s="13"/>
      <c r="F29" s="14"/>
      <c r="G29" s="15"/>
      <c r="H29" s="13"/>
      <c r="I29" s="14"/>
      <c r="J29" s="15"/>
      <c r="K29" s="13"/>
      <c r="L29" s="14"/>
      <c r="M29" s="15"/>
    </row>
    <row r="30" spans="1:13">
      <c r="A30" s="13"/>
      <c r="B30" s="14"/>
      <c r="C30" s="14"/>
      <c r="D30" s="15"/>
      <c r="E30" s="13"/>
      <c r="F30" s="14"/>
      <c r="G30" s="15"/>
      <c r="H30" s="13"/>
      <c r="I30" s="14"/>
      <c r="J30" s="15"/>
      <c r="K30" s="13"/>
      <c r="L30" s="14"/>
      <c r="M30" s="15"/>
    </row>
    <row r="31" spans="1:13">
      <c r="A31" s="25"/>
      <c r="B31" s="26"/>
      <c r="C31" s="29"/>
      <c r="D31" s="30"/>
      <c r="E31" s="13"/>
      <c r="F31" s="14"/>
      <c r="G31" s="15"/>
      <c r="H31" s="13"/>
      <c r="I31" s="14"/>
      <c r="J31" s="15"/>
      <c r="K31" s="13"/>
      <c r="L31" s="14"/>
      <c r="M31" s="15"/>
    </row>
    <row r="32" spans="1:13">
      <c r="A32" s="25"/>
      <c r="B32" s="26"/>
      <c r="C32" s="29"/>
      <c r="D32" s="30"/>
      <c r="E32" s="13"/>
      <c r="F32" s="14"/>
      <c r="G32" s="15"/>
      <c r="H32" s="13"/>
      <c r="I32" s="14"/>
      <c r="J32" s="15"/>
      <c r="K32" s="13"/>
      <c r="L32" s="14"/>
      <c r="M32" s="15"/>
    </row>
    <row r="33" spans="1:13" ht="15.75" thickBot="1">
      <c r="A33" s="27"/>
      <c r="B33" s="28"/>
      <c r="C33" s="31"/>
      <c r="D33" s="32"/>
      <c r="E33" s="16"/>
      <c r="F33" s="17"/>
      <c r="G33" s="18"/>
      <c r="H33" s="16"/>
      <c r="I33" s="17"/>
      <c r="J33" s="18"/>
      <c r="K33" s="16"/>
      <c r="L33" s="17"/>
      <c r="M33" s="18"/>
    </row>
    <row r="34" spans="1:13" ht="15.75" thickBot="1">
      <c r="A34" s="16"/>
      <c r="B34" s="17"/>
      <c r="C34" s="17"/>
      <c r="D34" s="17"/>
      <c r="E34" s="17"/>
      <c r="F34" s="17"/>
      <c r="G34" s="33"/>
      <c r="H34" s="17"/>
      <c r="I34" s="17"/>
      <c r="J34" s="33"/>
      <c r="K34" s="34"/>
      <c r="L34" s="17"/>
      <c r="M34" s="18"/>
    </row>
  </sheetData>
  <dataConsolidate/>
  <customSheetViews>
    <customSheetView guid="{82702FD1-0BF4-41A2-9D1C-E5694651EC3A}" showPageBreaks="1" fitToPage="1" printArea="1" topLeftCell="A13">
      <selection activeCell="L45" sqref="L45"/>
      <pageMargins left="0.23622047244094491" right="0.23622047244094491" top="0.74803149606299213" bottom="0.74803149606299213" header="0.31496062992125984" footer="0.31496062992125984"/>
      <printOptions horizontalCentered="1" verticalCentered="1"/>
      <pageSetup paperSize="9" scale="96" orientation="landscape" r:id="rId1"/>
    </customSheetView>
    <customSheetView guid="{04ED921B-DC54-4321-9C5A-8E9791D84280}" showPageBreaks="1" fitToPage="1" printArea="1">
      <selection activeCell="S35" sqref="S35"/>
      <pageMargins left="0.23622047244094491" right="0.23622047244094491" top="0.74803149606299213" bottom="0.74803149606299213" header="0.31496062992125984" footer="0.31496062992125984"/>
      <printOptions horizontalCentered="1" verticalCentered="1"/>
      <pageSetup paperSize="9" scale="96" orientation="landscape" r:id="rId2"/>
    </customSheetView>
    <customSheetView guid="{55623AF2-FEEE-4348-99DA-00D4BF5381E3}" showPageBreaks="1" fitToPage="1" printArea="1">
      <selection activeCell="R12" sqref="R12"/>
      <pageMargins left="0.23622047244094491" right="0.23622047244094491" top="0.74803149606299213" bottom="0.74803149606299213" header="0.31496062992125984" footer="0.31496062992125984"/>
      <printOptions horizontalCentered="1" verticalCentered="1"/>
      <pageSetup paperSize="9" scale="96" orientation="landscape" r:id="rId3"/>
    </customSheetView>
  </customSheetViews>
  <mergeCells count="5">
    <mergeCell ref="B7:L11"/>
    <mergeCell ref="A15:D15"/>
    <mergeCell ref="E15:G15"/>
    <mergeCell ref="H15:J15"/>
    <mergeCell ref="K15:M1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6" orientation="landscape" r:id="rId4"/>
  <drawing r:id="rId5"/>
  <legacyDrawing r:id="rId6"/>
  <controls>
    <mc:AlternateContent xmlns:mc="http://schemas.openxmlformats.org/markup-compatibility/2006">
      <mc:Choice Requires="x14">
        <control shapeId="9225" r:id="rId7" name="AjouterDemande">
          <controlPr defaultSize="0" autoLine="0" r:id="rId8">
            <anchor moveWithCells="1">
              <from>
                <xdr:col>0</xdr:col>
                <xdr:colOff>66675</xdr:colOff>
                <xdr:row>17</xdr:row>
                <xdr:rowOff>123825</xdr:rowOff>
              </from>
              <to>
                <xdr:col>1</xdr:col>
                <xdr:colOff>523875</xdr:colOff>
                <xdr:row>20</xdr:row>
                <xdr:rowOff>0</xdr:rowOff>
              </to>
            </anchor>
          </controlPr>
        </control>
      </mc:Choice>
      <mc:Fallback>
        <control shapeId="9225" r:id="rId7" name="AjouterDemand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FFFF00"/>
    <pageSetUpPr fitToPage="1"/>
  </sheetPr>
  <dimension ref="A1:BA6"/>
  <sheetViews>
    <sheetView tabSelected="1" zoomScaleNormal="100" workbookViewId="0">
      <pane xSplit="4" ySplit="3" topLeftCell="E4" activePane="bottomRight" state="frozen"/>
      <selection pane="topRight" activeCell="D1" sqref="D1"/>
      <selection pane="bottomLeft" activeCell="A4" sqref="A4"/>
      <selection pane="bottomRight" activeCell="G15" sqref="G15"/>
    </sheetView>
  </sheetViews>
  <sheetFormatPr baseColWidth="10" defaultColWidth="11.42578125" defaultRowHeight="15" outlineLevelCol="2"/>
  <cols>
    <col min="1" max="1" width="10.42578125" style="55" customWidth="1"/>
    <col min="2" max="2" width="16" style="55" customWidth="1"/>
    <col min="3" max="3" width="10.42578125" style="55" bestFit="1" customWidth="1"/>
    <col min="4" max="4" width="21.85546875" style="55" customWidth="1"/>
    <col min="5" max="5" width="25.28515625" style="55" customWidth="1"/>
    <col min="6" max="6" width="10.7109375" style="55" bestFit="1" customWidth="1"/>
    <col min="7" max="7" width="17.140625" style="55" customWidth="1"/>
    <col min="8" max="8" width="12" style="55" customWidth="1"/>
    <col min="9" max="9" width="14.28515625" style="55" bestFit="1" customWidth="1"/>
    <col min="10" max="10" width="11.85546875" style="55" bestFit="1" customWidth="1"/>
    <col min="11" max="11" width="9.28515625" style="55" bestFit="1" customWidth="1"/>
    <col min="12" max="12" width="12.85546875" style="55" bestFit="1" customWidth="1"/>
    <col min="13" max="13" width="11.140625" style="55" bestFit="1" customWidth="1"/>
    <col min="14" max="14" width="10.42578125" style="55" bestFit="1" customWidth="1"/>
    <col min="15" max="15" width="14.42578125" style="55" customWidth="1"/>
    <col min="16" max="16" width="7.85546875" style="55" bestFit="1" customWidth="1"/>
    <col min="17" max="17" width="13.7109375" style="55" bestFit="1" customWidth="1"/>
    <col min="18" max="18" width="23.140625" style="55" bestFit="1" customWidth="1"/>
    <col min="19" max="19" width="11.28515625" style="55" bestFit="1" customWidth="1"/>
    <col min="20" max="20" width="22.85546875" style="55" customWidth="1" outlineLevel="2"/>
    <col min="21" max="21" width="14.85546875" style="55" customWidth="1" outlineLevel="2"/>
    <col min="22" max="22" width="13.28515625" style="55" customWidth="1" outlineLevel="2"/>
    <col min="23" max="23" width="13.42578125" style="55" customWidth="1" outlineLevel="2"/>
    <col min="24" max="24" width="10.140625" style="55" customWidth="1" outlineLevel="2"/>
    <col min="25" max="25" width="10.7109375" style="55" customWidth="1" outlineLevel="2"/>
    <col min="26" max="26" width="14.28515625" style="55" customWidth="1" outlineLevel="2"/>
    <col min="27" max="28" width="15.42578125" style="55" customWidth="1" outlineLevel="2"/>
    <col min="29" max="29" width="18.28515625" style="55" customWidth="1" outlineLevel="2"/>
    <col min="30" max="30" width="14" style="55" customWidth="1" outlineLevel="2"/>
    <col min="31" max="31" width="10.7109375" style="55" customWidth="1" outlineLevel="2"/>
    <col min="32" max="32" width="16.42578125" style="55" customWidth="1" outlineLevel="2"/>
    <col min="33" max="33" width="16.5703125" style="55" customWidth="1" outlineLevel="2"/>
    <col min="34" max="34" width="16.85546875" style="55" customWidth="1" outlineLevel="2"/>
    <col min="35" max="35" width="14" style="55" customWidth="1" outlineLevel="2"/>
    <col min="36" max="36" width="4.42578125" style="55" customWidth="1" outlineLevel="1"/>
    <col min="37" max="37" width="10.7109375" style="55" bestFit="1" customWidth="1"/>
    <col min="38" max="38" width="10.7109375" style="55" customWidth="1"/>
    <col min="39" max="41" width="11.28515625" style="55" bestFit="1" customWidth="1"/>
    <col min="42" max="42" width="13.85546875" style="55" bestFit="1" customWidth="1"/>
    <col min="43" max="48" width="13.85546875" style="55" customWidth="1"/>
    <col min="49" max="49" width="11.42578125" style="56"/>
    <col min="50" max="51" width="11.42578125" style="65"/>
    <col min="52" max="16384" width="11.42578125" style="56"/>
  </cols>
  <sheetData>
    <row r="1" spans="1:53" s="43" customFormat="1">
      <c r="B1" s="60"/>
      <c r="S1" s="70"/>
      <c r="T1" s="73"/>
      <c r="AL1" s="60"/>
      <c r="AQ1" s="60"/>
      <c r="AR1" s="60"/>
      <c r="AS1" s="60"/>
      <c r="AT1" s="60"/>
      <c r="AU1" s="60"/>
      <c r="AV1" s="60"/>
      <c r="AY1" s="60"/>
    </row>
    <row r="2" spans="1:53" s="5" customFormat="1" ht="29.25" customHeight="1">
      <c r="A2" s="105" t="s">
        <v>12</v>
      </c>
      <c r="B2" s="106"/>
      <c r="C2" s="106"/>
      <c r="D2" s="106"/>
      <c r="E2" s="106"/>
      <c r="F2" s="106"/>
      <c r="G2" s="106"/>
      <c r="H2" s="106"/>
      <c r="I2" s="106"/>
      <c r="J2" s="107"/>
      <c r="K2" s="100" t="s">
        <v>11</v>
      </c>
      <c r="L2" s="100"/>
      <c r="M2" s="100"/>
      <c r="N2" s="101" t="s">
        <v>126</v>
      </c>
      <c r="O2" s="101"/>
      <c r="P2" s="101"/>
      <c r="Q2" s="101"/>
      <c r="R2" s="101"/>
      <c r="S2" s="102" t="s">
        <v>13</v>
      </c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87"/>
      <c r="AM2" s="103" t="s">
        <v>14</v>
      </c>
      <c r="AN2" s="104"/>
      <c r="AO2" s="104"/>
      <c r="AP2" s="104"/>
      <c r="AQ2" s="76"/>
      <c r="AR2" s="76"/>
      <c r="AS2" s="83"/>
      <c r="AT2" s="79"/>
      <c r="AU2" s="76"/>
      <c r="AV2" s="79"/>
      <c r="AW2" s="78"/>
    </row>
    <row r="3" spans="1:53" s="43" customFormat="1" ht="75">
      <c r="A3" s="53" t="s">
        <v>189</v>
      </c>
      <c r="B3" s="53" t="s">
        <v>250</v>
      </c>
      <c r="C3" s="53" t="s">
        <v>190</v>
      </c>
      <c r="D3" s="53" t="s">
        <v>15</v>
      </c>
      <c r="E3" s="53" t="s">
        <v>18</v>
      </c>
      <c r="F3" s="53" t="s">
        <v>0</v>
      </c>
      <c r="G3" s="53" t="s">
        <v>191</v>
      </c>
      <c r="H3" s="53" t="s">
        <v>188</v>
      </c>
      <c r="I3" s="53" t="s">
        <v>100</v>
      </c>
      <c r="J3" s="53" t="s">
        <v>101</v>
      </c>
      <c r="K3" s="53" t="s">
        <v>95</v>
      </c>
      <c r="L3" s="53" t="s">
        <v>96</v>
      </c>
      <c r="M3" s="53" t="s">
        <v>9</v>
      </c>
      <c r="N3" s="54" t="s">
        <v>192</v>
      </c>
      <c r="O3" s="54" t="s">
        <v>110</v>
      </c>
      <c r="P3" s="54" t="s">
        <v>193</v>
      </c>
      <c r="Q3" s="53" t="s">
        <v>149</v>
      </c>
      <c r="R3" s="53" t="s">
        <v>109</v>
      </c>
      <c r="S3" s="53" t="s">
        <v>1</v>
      </c>
      <c r="T3" s="53" t="s">
        <v>115</v>
      </c>
      <c r="U3" s="53" t="s">
        <v>182</v>
      </c>
      <c r="V3" s="53" t="s">
        <v>97</v>
      </c>
      <c r="W3" s="53" t="s">
        <v>17</v>
      </c>
      <c r="X3" s="53" t="s">
        <v>135</v>
      </c>
      <c r="Y3" s="53" t="s">
        <v>136</v>
      </c>
      <c r="Z3" s="53" t="s">
        <v>2</v>
      </c>
      <c r="AA3" s="53" t="s">
        <v>3</v>
      </c>
      <c r="AB3" s="53" t="s">
        <v>98</v>
      </c>
      <c r="AC3" s="53" t="s">
        <v>4</v>
      </c>
      <c r="AD3" s="53" t="s">
        <v>10</v>
      </c>
      <c r="AE3" s="53" t="s">
        <v>5</v>
      </c>
      <c r="AF3" s="53" t="s">
        <v>6</v>
      </c>
      <c r="AG3" s="53" t="s">
        <v>99</v>
      </c>
      <c r="AH3" s="53" t="s">
        <v>114</v>
      </c>
      <c r="AI3" s="53" t="s">
        <v>78</v>
      </c>
      <c r="AJ3" s="53" t="s">
        <v>125</v>
      </c>
      <c r="AK3" s="53" t="s">
        <v>183</v>
      </c>
      <c r="AL3" s="53" t="s">
        <v>235</v>
      </c>
      <c r="AM3" s="53" t="s">
        <v>7</v>
      </c>
      <c r="AN3" s="53" t="s">
        <v>8</v>
      </c>
      <c r="AO3" s="53" t="s">
        <v>236</v>
      </c>
      <c r="AP3" s="53" t="s">
        <v>237</v>
      </c>
      <c r="AQ3" s="75" t="s">
        <v>239</v>
      </c>
      <c r="AR3" s="75" t="s">
        <v>238</v>
      </c>
      <c r="AS3" s="75" t="s">
        <v>271</v>
      </c>
      <c r="AT3" s="75" t="s">
        <v>245</v>
      </c>
      <c r="AU3" s="75" t="s">
        <v>272</v>
      </c>
      <c r="AV3" s="75" t="s">
        <v>240</v>
      </c>
      <c r="AW3" s="75" t="s">
        <v>242</v>
      </c>
      <c r="AX3" s="75" t="s">
        <v>243</v>
      </c>
      <c r="AY3" s="80" t="s">
        <v>241</v>
      </c>
      <c r="AZ3" s="75" t="s">
        <v>244</v>
      </c>
      <c r="BA3" s="75" t="s">
        <v>270</v>
      </c>
    </row>
    <row r="4" spans="1:53" s="72" customFormat="1">
      <c r="A4" s="82">
        <v>939</v>
      </c>
      <c r="B4" s="42" t="s">
        <v>265</v>
      </c>
      <c r="C4" s="42">
        <v>20629646</v>
      </c>
      <c r="D4" s="42" t="s">
        <v>204</v>
      </c>
      <c r="E4" s="42" t="s">
        <v>180</v>
      </c>
      <c r="F4" s="62">
        <v>42502</v>
      </c>
      <c r="G4" s="42" t="s">
        <v>273</v>
      </c>
      <c r="H4" s="42">
        <v>1</v>
      </c>
      <c r="I4" s="62"/>
      <c r="J4" s="42"/>
      <c r="K4" s="42">
        <v>1010777</v>
      </c>
      <c r="L4" s="42"/>
      <c r="M4" s="42"/>
      <c r="N4" s="64"/>
      <c r="O4" s="71">
        <v>300000018</v>
      </c>
      <c r="P4" s="42" t="s">
        <v>20</v>
      </c>
      <c r="Q4" s="42" t="s">
        <v>25</v>
      </c>
      <c r="R4" s="42" t="s">
        <v>233</v>
      </c>
      <c r="S4" s="62">
        <v>42502</v>
      </c>
      <c r="T4" s="42"/>
      <c r="U4" s="42"/>
      <c r="V4" s="68">
        <v>1</v>
      </c>
      <c r="W4" s="42">
        <v>4</v>
      </c>
      <c r="X4" s="42"/>
      <c r="Y4" s="67" t="s">
        <v>230</v>
      </c>
      <c r="Z4" s="42">
        <v>3</v>
      </c>
      <c r="AA4" s="42"/>
      <c r="AB4" s="42"/>
      <c r="AC4" s="42">
        <v>5</v>
      </c>
      <c r="AD4" s="44"/>
      <c r="AE4" s="44">
        <v>7</v>
      </c>
      <c r="AF4" s="44"/>
      <c r="AG4" s="42"/>
      <c r="AH4" s="42"/>
      <c r="AI4" s="42">
        <v>8</v>
      </c>
      <c r="AJ4" s="42"/>
      <c r="AK4" s="62"/>
      <c r="AL4" s="61" t="str">
        <f ca="1">IF($AK4&lt;&gt;"","",IF($I4&lt;&gt;"",NETWORKDAYS(TODAY(),$I4),IF($J4&lt;&gt;"","ASAP","?")))</f>
        <v>?</v>
      </c>
      <c r="AM4" s="61" t="str">
        <f>IF(AND(AK4&lt;&gt;"",F4&lt;&gt;""),ABS(NETWORKDAYS(AK4,F4)),"NA")</f>
        <v>NA</v>
      </c>
      <c r="AN4" s="61" t="str">
        <f>IF(AND(AK4&lt;&gt;"",F4&lt;&gt;""),AM4/5,"NA")</f>
        <v>NA</v>
      </c>
      <c r="AO4" s="61" t="str">
        <f>IF(AND(AK4&lt;&gt;"",F4&lt;&gt;""),AM4*7,"NA")</f>
        <v>NA</v>
      </c>
      <c r="AP4" s="61" t="str">
        <f>IF(I4="","NA",IF(AK4="","En cours",NETWORKDAYS(AK4,I4)))</f>
        <v>NA</v>
      </c>
      <c r="AQ4" s="61">
        <f>2*3600</f>
        <v>7200</v>
      </c>
      <c r="AR4" s="77">
        <f>IF(AK4&lt;&gt;"",1,IF(T4&lt;&gt;"",1,IF(COUNTA(U4,W4:AA4,AC4:AF4,AI4)=0,0,NbColor(U4:AI4,$S$1)/NbOpGamme(U4:AI4))))</f>
        <v>0</v>
      </c>
      <c r="AS4" s="84">
        <f>IF(T4="",(AQ4*H4),0)</f>
        <v>7200</v>
      </c>
      <c r="AT4" s="85">
        <f>AS4/(24*60*60)</f>
        <v>8.3333333333333329E-2</v>
      </c>
      <c r="AU4" s="66">
        <f>IF(AND(AQ4&lt;&gt;"",AR4&lt;&gt;""),(AS4-(AS4*AR4)),"")</f>
        <v>7200</v>
      </c>
      <c r="AV4" s="85">
        <f>AU4/(24*60*60)</f>
        <v>8.3333333333333329E-2</v>
      </c>
      <c r="AW4" s="61">
        <f>VALUE(YEAR(F4))</f>
        <v>2016</v>
      </c>
      <c r="AX4" s="66">
        <f>VALUE(MONTH(F4))</f>
        <v>5</v>
      </c>
      <c r="AY4" s="66">
        <f>VALUE(WEEKNUM(F4))</f>
        <v>20</v>
      </c>
      <c r="AZ4" s="61" t="str">
        <f>IF(AK4="","",VALUE(YEAR(AK4)))</f>
        <v/>
      </c>
      <c r="BA4" s="66" t="str">
        <f>IF(AK4="","",VALUE(WEEKNUM(AK4)))</f>
        <v/>
      </c>
    </row>
    <row r="5" spans="1:53" s="72" customFormat="1">
      <c r="A5" s="82">
        <v>940</v>
      </c>
      <c r="B5" s="42" t="s">
        <v>265</v>
      </c>
      <c r="C5" s="42">
        <v>20629646</v>
      </c>
      <c r="D5" s="42" t="s">
        <v>204</v>
      </c>
      <c r="E5" s="42" t="s">
        <v>180</v>
      </c>
      <c r="F5" s="62">
        <v>42502</v>
      </c>
      <c r="G5" s="42" t="s">
        <v>274</v>
      </c>
      <c r="H5" s="42">
        <v>1</v>
      </c>
      <c r="I5" s="62"/>
      <c r="J5" s="42"/>
      <c r="K5" s="42">
        <v>1010777</v>
      </c>
      <c r="L5" s="42"/>
      <c r="M5" s="42"/>
      <c r="N5" s="64"/>
      <c r="O5" s="71">
        <v>300000018</v>
      </c>
      <c r="P5" s="42" t="s">
        <v>20</v>
      </c>
      <c r="Q5" s="42" t="s">
        <v>25</v>
      </c>
      <c r="R5" s="42" t="s">
        <v>233</v>
      </c>
      <c r="S5" s="62">
        <v>42502</v>
      </c>
      <c r="T5" s="69"/>
      <c r="U5" s="73">
        <v>1</v>
      </c>
      <c r="V5" s="73">
        <v>2</v>
      </c>
      <c r="W5" s="69">
        <v>5</v>
      </c>
      <c r="X5" s="69"/>
      <c r="Y5" s="69" t="s">
        <v>229</v>
      </c>
      <c r="Z5" s="69">
        <v>4</v>
      </c>
      <c r="AA5" s="69"/>
      <c r="AB5" s="69"/>
      <c r="AC5" s="69">
        <v>6</v>
      </c>
      <c r="AD5" s="74"/>
      <c r="AE5" s="74">
        <v>8</v>
      </c>
      <c r="AF5" s="74"/>
      <c r="AG5" s="69"/>
      <c r="AH5" s="69"/>
      <c r="AI5" s="69">
        <v>9</v>
      </c>
      <c r="AJ5" s="69"/>
      <c r="AK5" s="62"/>
      <c r="AL5" s="61" t="str">
        <f ca="1">IF($AK5&lt;&gt;"","",IF($I5&lt;&gt;"",NETWORKDAYS(TODAY(),$I5),IF($J5&lt;&gt;"","ASAP","?")))</f>
        <v>?</v>
      </c>
      <c r="AM5" s="61" t="str">
        <f>IF(AND(AK5&lt;&gt;"",F5&lt;&gt;""),ABS(NETWORKDAYS(AK5,F5)),"NA")</f>
        <v>NA</v>
      </c>
      <c r="AN5" s="61" t="str">
        <f>IF(AND(AK5&lt;&gt;"",F5&lt;&gt;""),AM5/5,"NA")</f>
        <v>NA</v>
      </c>
      <c r="AO5" s="61" t="str">
        <f>IF(AND(AK5&lt;&gt;"",F5&lt;&gt;""),AM5*7,"NA")</f>
        <v>NA</v>
      </c>
      <c r="AP5" s="61" t="str">
        <f>IF(I5="","NA",IF(AK5="","En cours",NETWORKDAYS(AK5,I5)))</f>
        <v>NA</v>
      </c>
      <c r="AQ5" s="61">
        <f>2*3600</f>
        <v>7200</v>
      </c>
      <c r="AR5" s="77">
        <f>IF(AK5&lt;&gt;"",1,IF(T5&lt;&gt;"",1,IF(COUNTA(U5,W5:AA5,AC5:AF5,AI5)=0,0,NbColor(U5:AI5,$S$1)/NbOpGamme(U5:AI5))))</f>
        <v>0</v>
      </c>
      <c r="AS5" s="84">
        <f>IF(T5="",(AQ5*H5),0)</f>
        <v>7200</v>
      </c>
      <c r="AT5" s="85">
        <f>AS5/(24*60*60)</f>
        <v>8.3333333333333329E-2</v>
      </c>
      <c r="AU5" s="66">
        <f>IF(AND(AQ5&lt;&gt;"",AR5&lt;&gt;""),(AS5-(AS5*AR5)),"")</f>
        <v>7200</v>
      </c>
      <c r="AV5" s="85">
        <f>AU5/(24*60*60)</f>
        <v>8.3333333333333329E-2</v>
      </c>
      <c r="AW5" s="61">
        <f>VALUE(YEAR(F5))</f>
        <v>2016</v>
      </c>
      <c r="AX5" s="66">
        <f>VALUE(MONTH(F5))</f>
        <v>5</v>
      </c>
      <c r="AY5" s="66">
        <f>VALUE(WEEKNUM(F5))</f>
        <v>20</v>
      </c>
      <c r="AZ5" s="61" t="str">
        <f>IF(AK5="","",VALUE(YEAR(AK5)))</f>
        <v/>
      </c>
      <c r="BA5" s="66" t="str">
        <f>IF(AK5="","",VALUE(WEEKNUM(AK5)))</f>
        <v/>
      </c>
    </row>
    <row r="6" spans="1:53" s="72" customFormat="1">
      <c r="A6" s="82">
        <v>941</v>
      </c>
      <c r="B6" s="42" t="s">
        <v>265</v>
      </c>
      <c r="C6" s="42">
        <v>20629152</v>
      </c>
      <c r="D6" s="42" t="s">
        <v>226</v>
      </c>
      <c r="E6" s="42" t="s">
        <v>180</v>
      </c>
      <c r="F6" s="62">
        <v>42502</v>
      </c>
      <c r="G6" s="42">
        <v>209</v>
      </c>
      <c r="H6" s="42">
        <v>3</v>
      </c>
      <c r="I6" s="62"/>
      <c r="J6" s="42"/>
      <c r="K6" s="42">
        <v>1008694</v>
      </c>
      <c r="L6" s="42"/>
      <c r="M6" s="42"/>
      <c r="N6" s="64"/>
      <c r="O6" s="71">
        <v>205331300</v>
      </c>
      <c r="P6" s="42" t="s">
        <v>20</v>
      </c>
      <c r="Q6" s="42" t="s">
        <v>25</v>
      </c>
      <c r="R6" s="42" t="s">
        <v>227</v>
      </c>
      <c r="S6" s="62">
        <v>42502</v>
      </c>
      <c r="T6" s="69">
        <v>1</v>
      </c>
      <c r="U6" s="69"/>
      <c r="V6" s="69"/>
      <c r="W6" s="69"/>
      <c r="X6" s="69"/>
      <c r="Y6" s="69"/>
      <c r="Z6" s="69"/>
      <c r="AA6" s="69"/>
      <c r="AB6" s="69"/>
      <c r="AC6" s="69"/>
      <c r="AD6" s="74"/>
      <c r="AE6" s="74"/>
      <c r="AF6" s="74"/>
      <c r="AG6" s="69"/>
      <c r="AH6" s="69"/>
      <c r="AI6" s="69">
        <v>2</v>
      </c>
      <c r="AJ6" s="69"/>
      <c r="AK6" s="62"/>
      <c r="AL6" s="61" t="str">
        <f ca="1">IF($AK6&lt;&gt;"","",IF($I6&lt;&gt;"",NETWORKDAYS(TODAY(),$I6),IF($J6&lt;&gt;"","ASAP","?")))</f>
        <v>?</v>
      </c>
      <c r="AM6" s="61" t="str">
        <f>IF(AND(AK6&lt;&gt;"",F6&lt;&gt;""),ABS(NETWORKDAYS(AK6,F6)),"NA")</f>
        <v>NA</v>
      </c>
      <c r="AN6" s="61" t="str">
        <f>IF(AND(AK6&lt;&gt;"",F6&lt;&gt;""),AM6/5,"NA")</f>
        <v>NA</v>
      </c>
      <c r="AO6" s="61" t="str">
        <f>IF(AND(AK6&lt;&gt;"",F6&lt;&gt;""),AM6*7,"NA")</f>
        <v>NA</v>
      </c>
      <c r="AP6" s="61" t="str">
        <f>IF(I6="","NA",IF(AK6="","En cours",NETWORKDAYS(AK6,I6)))</f>
        <v>NA</v>
      </c>
      <c r="AQ6" s="61">
        <f>2*3600</f>
        <v>7200</v>
      </c>
      <c r="AR6" s="77">
        <f>IF(AK6&lt;&gt;"",1,IF(T6&lt;&gt;"",1,IF(COUNTA(U6,W6:AA6,AC6:AF6,AI6)=0,0,NbColor(U6:AI6,$S$1)/NbOpGamme(U6:AI6))))</f>
        <v>1</v>
      </c>
      <c r="AS6" s="84">
        <f>IF(T6="",(AQ6*H6),0)</f>
        <v>0</v>
      </c>
      <c r="AT6" s="85">
        <f>AS6/(24*60*60)</f>
        <v>0</v>
      </c>
      <c r="AU6" s="66">
        <f>IF(AND(AQ6&lt;&gt;"",AR6&lt;&gt;""),(AS6-(AS6*AR6)),"")</f>
        <v>0</v>
      </c>
      <c r="AV6" s="85">
        <f>AU6/(24*60*60)</f>
        <v>0</v>
      </c>
      <c r="AW6" s="61">
        <f>VALUE(YEAR(F6))</f>
        <v>2016</v>
      </c>
      <c r="AX6" s="66">
        <f>VALUE(MONTH(F6))</f>
        <v>5</v>
      </c>
      <c r="AY6" s="66">
        <f>VALUE(WEEKNUM(F6))</f>
        <v>20</v>
      </c>
      <c r="AZ6" s="61" t="str">
        <f>IF(AK6="","",VALUE(YEAR(AK6)))</f>
        <v/>
      </c>
      <c r="BA6" s="66" t="str">
        <f>IF(AK6="","",VALUE(WEEKNUM(AK6)))</f>
        <v/>
      </c>
    </row>
  </sheetData>
  <autoFilter ref="A3:BA6">
    <sortState ref="A4:BA36">
      <sortCondition ref="F3:F969"/>
      <sortCondition ref="F3:F975"/>
      <sortCondition ref="F3:F36"/>
    </sortState>
  </autoFilter>
  <dataConsolidate/>
  <customSheetViews>
    <customSheetView guid="{82702FD1-0BF4-41A2-9D1C-E5694651EC3A}" showPageBreaks="1" fitToPage="1" printArea="1" filter="1" showAutoFilter="1">
      <pane xSplit="3" ySplit="9" topLeftCell="Q843" activePane="bottomRight" state="frozen"/>
      <selection pane="bottomRight" activeCell="AD864" sqref="AD864"/>
      <pageMargins left="0.23622047244094491" right="0.23622047244094491" top="0.15748031496062992" bottom="0.15748031496062992" header="0.31496062992125984" footer="0.31496062992125984"/>
      <printOptions horizontalCentered="1" verticalCentered="1"/>
      <pageSetup paperSize="8" scale="58" fitToHeight="0" orientation="landscape" r:id="rId1"/>
      <autoFilter ref="A3:AY861">
        <filterColumn colId="36">
          <filters blank="1"/>
        </filterColumn>
        <sortState ref="A11:AY863">
          <sortCondition ref="E3:E860"/>
          <sortCondition ref="E3:E861"/>
          <sortCondition ref="E3:E863"/>
        </sortState>
      </autoFilter>
    </customSheetView>
    <customSheetView guid="{04ED921B-DC54-4321-9C5A-8E9791D84280}" showPageBreaks="1" fitToPage="1" printArea="1" filter="1" showAutoFilter="1">
      <pane xSplit="3" ySplit="9" topLeftCell="D11" activePane="bottomRight" state="frozen"/>
      <selection pane="bottomRight" activeCell="Y418" sqref="Y418"/>
      <pageMargins left="0.23622047244094491" right="0.23622047244094491" top="0.15748031496062992" bottom="0.15748031496062992" header="0.31496062992125984" footer="0.31496062992125984"/>
      <printOptions horizontalCentered="1" verticalCentered="1"/>
      <pageSetup paperSize="8" scale="58" fitToHeight="0" orientation="landscape" r:id="rId2"/>
      <autoFilter ref="A3:AY860">
        <filterColumn colId="36">
          <filters blank="1"/>
        </filterColumn>
        <sortState ref="A11:AY860">
          <sortCondition ref="E3:E860"/>
        </sortState>
      </autoFilter>
    </customSheetView>
    <customSheetView guid="{55623AF2-FEEE-4348-99DA-00D4BF5381E3}" showPageBreaks="1" fitToPage="1" printArea="1" showAutoFilter="1">
      <pane xSplit="3" ySplit="10" topLeftCell="D11" activePane="bottomRight" state="frozen"/>
      <selection pane="bottomRight" activeCell="I11" sqref="I11"/>
      <pageMargins left="0.23622047244094491" right="0.23622047244094491" top="0.15748031496062992" bottom="0.15748031496062992" header="0.31496062992125984" footer="0.31496062992125984"/>
      <printOptions horizontalCentered="1" verticalCentered="1"/>
      <pageSetup paperSize="8" scale="58" fitToHeight="0" orientation="landscape" r:id="rId3"/>
      <autoFilter ref="A3:AY867"/>
    </customSheetView>
  </customSheetViews>
  <mergeCells count="5">
    <mergeCell ref="K2:M2"/>
    <mergeCell ref="N2:R2"/>
    <mergeCell ref="S2:AK2"/>
    <mergeCell ref="AM2:AP2"/>
    <mergeCell ref="A2:J2"/>
  </mergeCells>
  <conditionalFormatting sqref="AL4:AL6">
    <cfRule type="cellIs" dxfId="0" priority="117" operator="equal">
      <formula>"ASAP"</formula>
    </cfRule>
    <cfRule type="colorScale" priority="118">
      <colorScale>
        <cfvo type="num" val="0"/>
        <cfvo type="percentile" val="5"/>
        <cfvo type="num" val="10"/>
        <color rgb="FFFF0000"/>
        <color rgb="FFFFFF00"/>
        <color rgb="FF00B050"/>
      </colorScale>
    </cfRule>
  </conditionalFormatting>
  <dataValidations count="5">
    <dataValidation type="list" operator="equal" allowBlank="1" showInputMessage="1" showErrorMessage="1" errorTitle="Erreur Saisie Num Equipement" error="Le numéro saisi ne respecte pas le format de 9 digit !" promptTitle="Saisir le numéro d'équipement " prompt="Attention il doit contenir 9 digit _x000a_Ex: 400002549" sqref="P4:P6">
      <formula1>Classe</formula1>
    </dataValidation>
    <dataValidation type="list" allowBlank="1" showInputMessage="1" showErrorMessage="1" promptTitle="Qualification du travail " prompt="Sélectionnez un des types de travail proposé dans la liste suivante." sqref="Q4:Q6">
      <formula1>TypeTravail</formula1>
    </dataValidation>
    <dataValidation type="list" allowBlank="1" showInputMessage="1" showErrorMessage="1" promptTitle="Saisir demandeur" sqref="D4:D6">
      <formula1>ListeClient</formula1>
    </dataValidation>
    <dataValidation type="list" allowBlank="1" showInputMessage="1" showErrorMessage="1" sqref="E4:E6">
      <formula1>FamilleClientAssocie</formula1>
    </dataValidation>
    <dataValidation type="list" allowBlank="1" showInputMessage="1" showErrorMessage="1" sqref="B4:B1048576">
      <formula1>ListePreparateur</formula1>
    </dataValidation>
  </dataValidations>
  <printOptions horizontalCentered="1" verticalCentered="1"/>
  <pageMargins left="0.23622047244094491" right="0.23622047244094491" top="0.15748031496062992" bottom="0.15748031496062992" header="0.31496062992125984" footer="0.31496062992125984"/>
  <pageSetup paperSize="8" scale="58" fitToHeight="0" orientation="landscape" r:id="rId4"/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FF00"/>
  </sheetPr>
  <dimension ref="A1:M9"/>
  <sheetViews>
    <sheetView workbookViewId="0">
      <selection sqref="A1:M1"/>
    </sheetView>
  </sheetViews>
  <sheetFormatPr baseColWidth="10" defaultColWidth="11.42578125" defaultRowHeight="15"/>
  <cols>
    <col min="1" max="1" width="14.5703125" style="61" bestFit="1" customWidth="1"/>
    <col min="2" max="3" width="14.5703125" style="61" customWidth="1"/>
    <col min="4" max="4" width="14.85546875" style="61" bestFit="1" customWidth="1"/>
    <col min="5" max="5" width="14.5703125" style="61" customWidth="1"/>
    <col min="6" max="10" width="14.85546875" style="61" customWidth="1"/>
    <col min="11" max="11" width="8.85546875" style="61" bestFit="1" customWidth="1"/>
    <col min="12" max="12" width="10" style="61" bestFit="1" customWidth="1"/>
    <col min="13" max="13" width="17.42578125" style="61" bestFit="1" customWidth="1"/>
    <col min="14" max="16384" width="11.42578125" style="60"/>
  </cols>
  <sheetData>
    <row r="1" spans="1:13" ht="28.5" customHeight="1">
      <c r="A1" s="86" t="s">
        <v>275</v>
      </c>
      <c r="B1" s="86" t="s">
        <v>276</v>
      </c>
      <c r="C1" s="86" t="s">
        <v>277</v>
      </c>
      <c r="D1" s="86" t="s">
        <v>278</v>
      </c>
      <c r="E1" s="86" t="s">
        <v>84</v>
      </c>
      <c r="F1" s="86" t="s">
        <v>279</v>
      </c>
      <c r="G1" s="86" t="s">
        <v>280</v>
      </c>
      <c r="H1" s="86" t="s">
        <v>281</v>
      </c>
      <c r="I1" s="86" t="s">
        <v>282</v>
      </c>
      <c r="J1" s="86" t="s">
        <v>283</v>
      </c>
      <c r="K1" s="86" t="s">
        <v>284</v>
      </c>
      <c r="L1" s="86" t="s">
        <v>285</v>
      </c>
      <c r="M1" s="86" t="s">
        <v>286</v>
      </c>
    </row>
    <row r="2" spans="1:13">
      <c r="A2" s="61">
        <v>252</v>
      </c>
      <c r="E2" s="61" t="s">
        <v>97</v>
      </c>
    </row>
    <row r="3" spans="1:13">
      <c r="A3" s="61">
        <v>252</v>
      </c>
      <c r="E3" s="61" t="s">
        <v>287</v>
      </c>
      <c r="G3" s="61" t="s">
        <v>2</v>
      </c>
      <c r="H3" s="61" t="s">
        <v>288</v>
      </c>
    </row>
    <row r="4" spans="1:13">
      <c r="A4" s="61">
        <v>252</v>
      </c>
      <c r="E4" s="61" t="s">
        <v>2</v>
      </c>
    </row>
    <row r="5" spans="1:13">
      <c r="A5" s="61">
        <v>252</v>
      </c>
      <c r="E5" s="61" t="s">
        <v>17</v>
      </c>
      <c r="F5" s="61" t="s">
        <v>195</v>
      </c>
    </row>
    <row r="6" spans="1:13">
      <c r="A6" s="61">
        <v>252</v>
      </c>
      <c r="E6" s="61" t="s">
        <v>4</v>
      </c>
    </row>
    <row r="7" spans="1:13">
      <c r="A7" s="61">
        <v>252</v>
      </c>
      <c r="E7" s="61" t="s">
        <v>287</v>
      </c>
      <c r="G7" s="61" t="s">
        <v>5</v>
      </c>
      <c r="H7" s="61" t="s">
        <v>289</v>
      </c>
    </row>
    <row r="8" spans="1:13">
      <c r="A8" s="61">
        <v>252</v>
      </c>
      <c r="E8" s="61" t="s">
        <v>5</v>
      </c>
    </row>
    <row r="9" spans="1:13">
      <c r="A9" s="61">
        <v>252</v>
      </c>
      <c r="E9" s="61" t="s">
        <v>78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 tint="-0.249977111117893"/>
  </sheetPr>
  <dimension ref="A1:J14"/>
  <sheetViews>
    <sheetView workbookViewId="0">
      <selection activeCell="F20" sqref="F20"/>
    </sheetView>
  </sheetViews>
  <sheetFormatPr baseColWidth="10" defaultRowHeight="15"/>
  <cols>
    <col min="1" max="1" width="18" bestFit="1" customWidth="1"/>
    <col min="2" max="2" width="14.7109375" bestFit="1" customWidth="1"/>
    <col min="4" max="4" width="18.42578125" customWidth="1"/>
    <col min="5" max="5" width="23.42578125" customWidth="1"/>
    <col min="6" max="6" width="41.140625" bestFit="1" customWidth="1"/>
    <col min="10" max="10" width="18.28515625" bestFit="1" customWidth="1"/>
  </cols>
  <sheetData>
    <row r="1" spans="1:10" ht="21.75" thickBot="1">
      <c r="A1" s="108" t="s">
        <v>65</v>
      </c>
      <c r="B1" s="109"/>
      <c r="D1" s="108" t="s">
        <v>150</v>
      </c>
      <c r="E1" s="110"/>
      <c r="F1" s="109"/>
      <c r="H1" s="111" t="s">
        <v>255</v>
      </c>
      <c r="I1" s="112"/>
      <c r="J1" s="112"/>
    </row>
    <row r="2" spans="1:10" ht="45">
      <c r="A2" s="7" t="s">
        <v>19</v>
      </c>
      <c r="B2" s="7" t="s">
        <v>23</v>
      </c>
      <c r="D2" s="37" t="s">
        <v>151</v>
      </c>
      <c r="E2" s="37" t="s">
        <v>149</v>
      </c>
      <c r="F2" s="37" t="s">
        <v>152</v>
      </c>
      <c r="H2" s="7" t="s">
        <v>26</v>
      </c>
      <c r="I2" s="7" t="s">
        <v>256</v>
      </c>
      <c r="J2" s="37" t="s">
        <v>257</v>
      </c>
    </row>
    <row r="3" spans="1:10" ht="30">
      <c r="A3" s="1" t="s">
        <v>20</v>
      </c>
      <c r="B3" s="1">
        <v>1</v>
      </c>
      <c r="D3" s="40" t="s">
        <v>144</v>
      </c>
      <c r="E3" s="40" t="s">
        <v>25</v>
      </c>
      <c r="F3" s="41" t="s">
        <v>157</v>
      </c>
      <c r="H3" s="61" t="s">
        <v>258</v>
      </c>
      <c r="I3" s="61" t="s">
        <v>30</v>
      </c>
      <c r="J3" s="61" t="s">
        <v>265</v>
      </c>
    </row>
    <row r="4" spans="1:10">
      <c r="A4" s="1" t="s">
        <v>21</v>
      </c>
      <c r="B4" s="1">
        <v>2</v>
      </c>
      <c r="D4" s="40" t="s">
        <v>144</v>
      </c>
      <c r="E4" s="40" t="s">
        <v>24</v>
      </c>
      <c r="F4" s="40" t="s">
        <v>158</v>
      </c>
      <c r="H4" s="61" t="s">
        <v>259</v>
      </c>
      <c r="I4" s="61" t="s">
        <v>30</v>
      </c>
      <c r="J4" s="61" t="s">
        <v>266</v>
      </c>
    </row>
    <row r="5" spans="1:10" ht="60">
      <c r="A5" s="1" t="s">
        <v>22</v>
      </c>
      <c r="B5" s="1">
        <v>4</v>
      </c>
      <c r="D5" s="40" t="s">
        <v>144</v>
      </c>
      <c r="E5" s="40" t="s">
        <v>145</v>
      </c>
      <c r="F5" s="41" t="s">
        <v>155</v>
      </c>
      <c r="H5" s="61" t="s">
        <v>260</v>
      </c>
      <c r="I5" s="61" t="s">
        <v>28</v>
      </c>
      <c r="J5" s="61" t="s">
        <v>267</v>
      </c>
    </row>
    <row r="6" spans="1:10" s="43" customFormat="1" ht="30">
      <c r="A6" s="45"/>
      <c r="B6" s="45"/>
      <c r="D6" s="40" t="s">
        <v>144</v>
      </c>
      <c r="E6" s="40" t="s">
        <v>162</v>
      </c>
      <c r="F6" s="41" t="s">
        <v>161</v>
      </c>
      <c r="H6" s="61" t="s">
        <v>261</v>
      </c>
      <c r="I6" s="61" t="s">
        <v>262</v>
      </c>
      <c r="J6" s="61" t="s">
        <v>268</v>
      </c>
    </row>
    <row r="7" spans="1:10" ht="30">
      <c r="D7" s="40" t="s">
        <v>148</v>
      </c>
      <c r="E7" s="40" t="s">
        <v>159</v>
      </c>
      <c r="F7" s="41" t="s">
        <v>154</v>
      </c>
      <c r="H7" s="61" t="s">
        <v>263</v>
      </c>
      <c r="I7" s="61" t="s">
        <v>264</v>
      </c>
      <c r="J7" s="61" t="s">
        <v>269</v>
      </c>
    </row>
    <row r="8" spans="1:10" ht="45">
      <c r="D8" s="40" t="s">
        <v>148</v>
      </c>
      <c r="E8" s="40" t="s">
        <v>146</v>
      </c>
      <c r="F8" s="41" t="s">
        <v>153</v>
      </c>
    </row>
    <row r="9" spans="1:10" s="36" customFormat="1" ht="75">
      <c r="D9" s="40" t="s">
        <v>148</v>
      </c>
      <c r="E9" s="40" t="s">
        <v>147</v>
      </c>
      <c r="F9" s="41" t="s">
        <v>156</v>
      </c>
    </row>
    <row r="10" spans="1:10" s="36" customFormat="1">
      <c r="D10" s="39"/>
      <c r="E10" s="39"/>
      <c r="F10" s="39"/>
    </row>
    <row r="11" spans="1:10">
      <c r="E11" s="38"/>
      <c r="F11" s="36"/>
    </row>
    <row r="12" spans="1:10">
      <c r="E12" s="38"/>
    </row>
    <row r="13" spans="1:10">
      <c r="E13" s="36"/>
      <c r="F13" s="36"/>
    </row>
    <row r="14" spans="1:10">
      <c r="E14" s="36"/>
    </row>
  </sheetData>
  <customSheetViews>
    <customSheetView guid="{82702FD1-0BF4-41A2-9D1C-E5694651EC3A}">
      <selection activeCell="G7" sqref="G7"/>
      <pageMargins left="0.7" right="0.7" top="0.75" bottom="0.75" header="0.3" footer="0.3"/>
      <pageSetup orientation="portrait" r:id="rId1"/>
    </customSheetView>
    <customSheetView guid="{04ED921B-DC54-4321-9C5A-8E9791D84280}">
      <selection activeCell="G7" sqref="G7"/>
      <pageMargins left="0.7" right="0.7" top="0.75" bottom="0.75" header="0.3" footer="0.3"/>
      <pageSetup orientation="portrait" r:id="rId2"/>
    </customSheetView>
    <customSheetView guid="{55623AF2-FEEE-4348-99DA-00D4BF5381E3}">
      <selection activeCell="G7" sqref="G7"/>
      <pageMargins left="0.7" right="0.7" top="0.75" bottom="0.75" header="0.3" footer="0.3"/>
      <pageSetup orientation="portrait" r:id="rId3"/>
    </customSheetView>
  </customSheetViews>
  <mergeCells count="3">
    <mergeCell ref="A1:B1"/>
    <mergeCell ref="D1:F1"/>
    <mergeCell ref="H1:J1"/>
  </mergeCells>
  <pageMargins left="0.7" right="0.7" top="0.75" bottom="0.75" header="0.3" footer="0.3"/>
  <pageSetup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249977111117893"/>
  </sheetPr>
  <dimension ref="A2:E83"/>
  <sheetViews>
    <sheetView topLeftCell="A40" workbookViewId="0">
      <selection activeCell="I74" sqref="I74"/>
    </sheetView>
  </sheetViews>
  <sheetFormatPr baseColWidth="10" defaultRowHeight="15"/>
  <cols>
    <col min="2" max="2" width="24.5703125" bestFit="1" customWidth="1"/>
    <col min="4" max="4" width="21.140625" bestFit="1" customWidth="1"/>
    <col min="5" max="5" width="18.28515625" bestFit="1" customWidth="1"/>
  </cols>
  <sheetData>
    <row r="2" spans="1:5" ht="38.25">
      <c r="A2" s="35" t="s">
        <v>164</v>
      </c>
      <c r="B2" s="35" t="s">
        <v>163</v>
      </c>
      <c r="D2" s="49"/>
      <c r="E2" s="49"/>
    </row>
    <row r="3" spans="1:5">
      <c r="A3" s="46" t="s">
        <v>20</v>
      </c>
      <c r="B3" s="46" t="s">
        <v>179</v>
      </c>
      <c r="D3" s="50"/>
      <c r="E3" s="48"/>
    </row>
    <row r="4" spans="1:5">
      <c r="A4" s="46" t="s">
        <v>117</v>
      </c>
      <c r="B4" s="46" t="s">
        <v>180</v>
      </c>
      <c r="D4" s="50"/>
      <c r="E4" s="48"/>
    </row>
    <row r="5" spans="1:5">
      <c r="A5" s="46" t="s">
        <v>116</v>
      </c>
      <c r="B5" s="46" t="s">
        <v>34</v>
      </c>
      <c r="D5" s="50"/>
      <c r="E5" s="48"/>
    </row>
    <row r="6" spans="1:5">
      <c r="A6" s="46" t="s">
        <v>121</v>
      </c>
      <c r="B6" s="46" t="s">
        <v>35</v>
      </c>
      <c r="D6" s="50"/>
      <c r="E6" s="48"/>
    </row>
    <row r="7" spans="1:5">
      <c r="A7" s="46" t="s">
        <v>122</v>
      </c>
      <c r="B7" s="46" t="s">
        <v>36</v>
      </c>
      <c r="D7" s="50"/>
      <c r="E7" s="48"/>
    </row>
    <row r="8" spans="1:5">
      <c r="A8" s="46" t="s">
        <v>120</v>
      </c>
      <c r="B8" s="46" t="s">
        <v>37</v>
      </c>
      <c r="D8" s="50"/>
      <c r="E8" s="48"/>
    </row>
    <row r="9" spans="1:5">
      <c r="A9" s="46" t="s">
        <v>172</v>
      </c>
      <c r="B9" s="46" t="s">
        <v>91</v>
      </c>
      <c r="C9" s="36"/>
      <c r="D9" s="50"/>
      <c r="E9" s="48"/>
    </row>
    <row r="10" spans="1:5">
      <c r="A10" s="46" t="s">
        <v>118</v>
      </c>
      <c r="B10" s="46" t="s">
        <v>123</v>
      </c>
      <c r="C10" s="36"/>
      <c r="D10" s="50"/>
      <c r="E10" s="48"/>
    </row>
    <row r="11" spans="1:5">
      <c r="A11" s="46" t="s">
        <v>119</v>
      </c>
      <c r="B11" s="46" t="s">
        <v>38</v>
      </c>
      <c r="D11" s="50"/>
      <c r="E11" s="48"/>
    </row>
    <row r="12" spans="1:5">
      <c r="A12" s="46" t="s">
        <v>160</v>
      </c>
      <c r="B12" s="46" t="s">
        <v>124</v>
      </c>
      <c r="D12" s="50"/>
      <c r="E12" s="48"/>
    </row>
    <row r="13" spans="1:5">
      <c r="A13" s="46" t="s">
        <v>167</v>
      </c>
      <c r="B13" s="46" t="s">
        <v>142</v>
      </c>
      <c r="D13" s="50"/>
      <c r="E13" s="48"/>
    </row>
    <row r="14" spans="1:5">
      <c r="A14" s="46" t="s">
        <v>168</v>
      </c>
      <c r="B14" s="46" t="s">
        <v>138</v>
      </c>
      <c r="D14" s="50"/>
      <c r="E14" s="48"/>
    </row>
    <row r="15" spans="1:5">
      <c r="A15" s="46" t="s">
        <v>169</v>
      </c>
      <c r="B15" s="46" t="s">
        <v>139</v>
      </c>
      <c r="D15" s="50"/>
      <c r="E15" s="48"/>
    </row>
    <row r="16" spans="1:5">
      <c r="A16" s="47" t="s">
        <v>170</v>
      </c>
      <c r="B16" s="46" t="s">
        <v>171</v>
      </c>
      <c r="D16" s="50"/>
      <c r="E16" s="48"/>
    </row>
    <row r="17" spans="1:5">
      <c r="A17" s="47" t="s">
        <v>174</v>
      </c>
      <c r="B17" s="47" t="s">
        <v>173</v>
      </c>
      <c r="D17" s="50"/>
      <c r="E17" s="48"/>
    </row>
    <row r="18" spans="1:5">
      <c r="D18" s="50"/>
      <c r="E18" s="48"/>
    </row>
    <row r="19" spans="1:5" ht="25.5">
      <c r="D19" s="35" t="s">
        <v>165</v>
      </c>
      <c r="E19" s="35" t="s">
        <v>166</v>
      </c>
    </row>
    <row r="20" spans="1:5">
      <c r="D20" s="58" t="s">
        <v>143</v>
      </c>
      <c r="E20" s="58" t="s">
        <v>139</v>
      </c>
    </row>
    <row r="21" spans="1:5">
      <c r="D21" s="58" t="s">
        <v>127</v>
      </c>
      <c r="E21" s="58" t="s">
        <v>34</v>
      </c>
    </row>
    <row r="22" spans="1:5">
      <c r="D22" s="58" t="s">
        <v>131</v>
      </c>
      <c r="E22" s="58" t="s">
        <v>138</v>
      </c>
    </row>
    <row r="23" spans="1:5">
      <c r="D23" s="58" t="s">
        <v>134</v>
      </c>
      <c r="E23" s="58" t="s">
        <v>139</v>
      </c>
    </row>
    <row r="24" spans="1:5">
      <c r="D24" s="58" t="s">
        <v>128</v>
      </c>
      <c r="E24" s="58" t="s">
        <v>179</v>
      </c>
    </row>
    <row r="25" spans="1:5">
      <c r="D25" s="58" t="s">
        <v>133</v>
      </c>
      <c r="E25" s="58" t="s">
        <v>196</v>
      </c>
    </row>
    <row r="26" spans="1:5">
      <c r="D26" s="58" t="s">
        <v>137</v>
      </c>
      <c r="E26" s="58" t="s">
        <v>139</v>
      </c>
    </row>
    <row r="27" spans="1:5">
      <c r="D27" s="58" t="s">
        <v>175</v>
      </c>
      <c r="E27" s="58" t="s">
        <v>179</v>
      </c>
    </row>
    <row r="28" spans="1:5" s="60" customFormat="1">
      <c r="D28" s="63" t="s">
        <v>231</v>
      </c>
      <c r="E28" s="63" t="s">
        <v>123</v>
      </c>
    </row>
    <row r="29" spans="1:5">
      <c r="D29" s="58" t="s">
        <v>140</v>
      </c>
      <c r="E29" s="58" t="s">
        <v>123</v>
      </c>
    </row>
    <row r="30" spans="1:5">
      <c r="D30" s="58" t="s">
        <v>132</v>
      </c>
      <c r="E30" s="58" t="s">
        <v>38</v>
      </c>
    </row>
    <row r="31" spans="1:5">
      <c r="D31" s="58" t="s">
        <v>221</v>
      </c>
      <c r="E31" s="58" t="s">
        <v>91</v>
      </c>
    </row>
    <row r="32" spans="1:5">
      <c r="D32" s="58" t="s">
        <v>177</v>
      </c>
      <c r="E32" s="58" t="s">
        <v>179</v>
      </c>
    </row>
    <row r="33" spans="4:5">
      <c r="D33" s="58" t="s">
        <v>186</v>
      </c>
      <c r="E33" s="58" t="s">
        <v>91</v>
      </c>
    </row>
    <row r="34" spans="4:5">
      <c r="D34" s="58" t="s">
        <v>199</v>
      </c>
      <c r="E34" s="58" t="s">
        <v>142</v>
      </c>
    </row>
    <row r="35" spans="4:5">
      <c r="D35" s="58" t="s">
        <v>222</v>
      </c>
      <c r="E35" s="58" t="s">
        <v>194</v>
      </c>
    </row>
    <row r="36" spans="4:5">
      <c r="D36" s="58" t="s">
        <v>141</v>
      </c>
      <c r="E36" s="58" t="s">
        <v>123</v>
      </c>
    </row>
    <row r="37" spans="4:5">
      <c r="D37" s="58" t="s">
        <v>223</v>
      </c>
      <c r="E37" s="58" t="s">
        <v>196</v>
      </c>
    </row>
    <row r="38" spans="4:5">
      <c r="D38" s="58" t="s">
        <v>224</v>
      </c>
      <c r="E38" s="58" t="s">
        <v>248</v>
      </c>
    </row>
    <row r="39" spans="4:5">
      <c r="D39" s="58" t="s">
        <v>32</v>
      </c>
      <c r="E39" s="58" t="s">
        <v>31</v>
      </c>
    </row>
    <row r="40" spans="4:5">
      <c r="D40" s="58" t="s">
        <v>130</v>
      </c>
      <c r="E40" s="58" t="s">
        <v>180</v>
      </c>
    </row>
    <row r="41" spans="4:5">
      <c r="D41" s="58" t="s">
        <v>27</v>
      </c>
      <c r="E41" s="58" t="s">
        <v>180</v>
      </c>
    </row>
    <row r="42" spans="4:5">
      <c r="D42" s="58" t="s">
        <v>129</v>
      </c>
      <c r="E42" s="58" t="s">
        <v>142</v>
      </c>
    </row>
    <row r="43" spans="4:5">
      <c r="D43" s="58" t="s">
        <v>29</v>
      </c>
      <c r="E43" s="58" t="s">
        <v>250</v>
      </c>
    </row>
    <row r="44" spans="4:5">
      <c r="D44" s="58" t="s">
        <v>184</v>
      </c>
      <c r="E44" s="58" t="s">
        <v>249</v>
      </c>
    </row>
    <row r="45" spans="4:5">
      <c r="D45" s="58" t="s">
        <v>176</v>
      </c>
      <c r="E45" s="58" t="s">
        <v>123</v>
      </c>
    </row>
    <row r="46" spans="4:5">
      <c r="D46" s="58" t="s">
        <v>33</v>
      </c>
      <c r="E46" s="58" t="s">
        <v>180</v>
      </c>
    </row>
    <row r="47" spans="4:5">
      <c r="D47" s="58" t="s">
        <v>225</v>
      </c>
      <c r="E47" s="58" t="s">
        <v>251</v>
      </c>
    </row>
    <row r="48" spans="4:5">
      <c r="D48" s="58" t="s">
        <v>181</v>
      </c>
      <c r="E48" s="58" t="s">
        <v>123</v>
      </c>
    </row>
    <row r="49" spans="4:5" s="43" customFormat="1">
      <c r="D49" s="58" t="s">
        <v>133</v>
      </c>
      <c r="E49" s="57" t="s">
        <v>123</v>
      </c>
    </row>
    <row r="50" spans="4:5">
      <c r="D50" s="58" t="s">
        <v>197</v>
      </c>
      <c r="E50" s="57" t="s">
        <v>180</v>
      </c>
    </row>
    <row r="51" spans="4:5" s="60" customFormat="1">
      <c r="D51" s="63" t="s">
        <v>232</v>
      </c>
      <c r="E51" s="57" t="s">
        <v>252</v>
      </c>
    </row>
    <row r="52" spans="4:5">
      <c r="D52" s="58" t="s">
        <v>186</v>
      </c>
      <c r="E52" s="57" t="s">
        <v>198</v>
      </c>
    </row>
    <row r="53" spans="4:5" s="60" customFormat="1">
      <c r="D53" s="63" t="s">
        <v>234</v>
      </c>
      <c r="E53" s="57" t="s">
        <v>180</v>
      </c>
    </row>
    <row r="54" spans="4:5">
      <c r="D54" s="58" t="s">
        <v>199</v>
      </c>
      <c r="E54" s="57" t="s">
        <v>198</v>
      </c>
    </row>
    <row r="55" spans="4:5">
      <c r="D55" s="58" t="s">
        <v>187</v>
      </c>
      <c r="E55" s="57" t="s">
        <v>91</v>
      </c>
    </row>
    <row r="56" spans="4:5">
      <c r="D56" s="58" t="s">
        <v>185</v>
      </c>
      <c r="E56" s="57" t="s">
        <v>180</v>
      </c>
    </row>
    <row r="57" spans="4:5">
      <c r="D57" s="58" t="s">
        <v>200</v>
      </c>
      <c r="E57" s="57" t="s">
        <v>144</v>
      </c>
    </row>
    <row r="58" spans="4:5" s="60" customFormat="1">
      <c r="D58" s="63" t="s">
        <v>246</v>
      </c>
      <c r="E58" s="57" t="s">
        <v>247</v>
      </c>
    </row>
    <row r="59" spans="4:5">
      <c r="D59" s="58" t="s">
        <v>201</v>
      </c>
      <c r="E59" s="57" t="s">
        <v>180</v>
      </c>
    </row>
    <row r="60" spans="4:5">
      <c r="D60" s="58" t="s">
        <v>202</v>
      </c>
      <c r="E60" s="57" t="s">
        <v>180</v>
      </c>
    </row>
    <row r="61" spans="4:5">
      <c r="D61" s="58" t="s">
        <v>203</v>
      </c>
      <c r="E61" s="57" t="s">
        <v>180</v>
      </c>
    </row>
    <row r="62" spans="4:5">
      <c r="D62" s="58" t="s">
        <v>204</v>
      </c>
      <c r="E62" s="57" t="s">
        <v>180</v>
      </c>
    </row>
    <row r="63" spans="4:5" s="60" customFormat="1">
      <c r="D63" s="63" t="s">
        <v>253</v>
      </c>
      <c r="E63" s="57" t="s">
        <v>195</v>
      </c>
    </row>
    <row r="64" spans="4:5">
      <c r="D64" s="58" t="s">
        <v>205</v>
      </c>
      <c r="E64" s="57" t="s">
        <v>180</v>
      </c>
    </row>
    <row r="65" spans="4:5">
      <c r="D65" s="58" t="s">
        <v>206</v>
      </c>
      <c r="E65" s="57" t="s">
        <v>180</v>
      </c>
    </row>
    <row r="66" spans="4:5">
      <c r="D66" s="58" t="s">
        <v>207</v>
      </c>
      <c r="E66" s="57" t="s">
        <v>180</v>
      </c>
    </row>
    <row r="67" spans="4:5">
      <c r="D67" s="58" t="s">
        <v>208</v>
      </c>
      <c r="E67" s="57" t="s">
        <v>180</v>
      </c>
    </row>
    <row r="68" spans="4:5">
      <c r="D68" s="58" t="s">
        <v>209</v>
      </c>
      <c r="E68" s="57" t="s">
        <v>180</v>
      </c>
    </row>
    <row r="69" spans="4:5">
      <c r="D69" s="58" t="s">
        <v>210</v>
      </c>
      <c r="E69" s="57" t="s">
        <v>180</v>
      </c>
    </row>
    <row r="70" spans="4:5">
      <c r="D70" s="58" t="s">
        <v>211</v>
      </c>
      <c r="E70" s="57" t="s">
        <v>180</v>
      </c>
    </row>
    <row r="71" spans="4:5">
      <c r="D71" s="58" t="s">
        <v>212</v>
      </c>
      <c r="E71" s="57" t="s">
        <v>180</v>
      </c>
    </row>
    <row r="72" spans="4:5" s="60" customFormat="1">
      <c r="D72" s="63" t="s">
        <v>228</v>
      </c>
      <c r="E72" s="57" t="s">
        <v>123</v>
      </c>
    </row>
    <row r="73" spans="4:5">
      <c r="D73" s="58" t="s">
        <v>213</v>
      </c>
      <c r="E73" s="57" t="s">
        <v>180</v>
      </c>
    </row>
    <row r="74" spans="4:5">
      <c r="D74" s="58" t="s">
        <v>214</v>
      </c>
      <c r="E74" s="57" t="s">
        <v>180</v>
      </c>
    </row>
    <row r="75" spans="4:5">
      <c r="D75" s="58" t="s">
        <v>215</v>
      </c>
      <c r="E75" s="57" t="s">
        <v>180</v>
      </c>
    </row>
    <row r="76" spans="4:5">
      <c r="D76" s="58" t="s">
        <v>216</v>
      </c>
      <c r="E76" s="57" t="s">
        <v>180</v>
      </c>
    </row>
    <row r="77" spans="4:5">
      <c r="D77" s="58" t="s">
        <v>217</v>
      </c>
      <c r="E77" s="57" t="s">
        <v>180</v>
      </c>
    </row>
    <row r="78" spans="4:5">
      <c r="D78" s="58" t="s">
        <v>218</v>
      </c>
      <c r="E78" s="57" t="s">
        <v>180</v>
      </c>
    </row>
    <row r="79" spans="4:5">
      <c r="D79" s="58" t="s">
        <v>219</v>
      </c>
      <c r="E79" s="57" t="s">
        <v>180</v>
      </c>
    </row>
    <row r="80" spans="4:5">
      <c r="D80" s="58" t="s">
        <v>220</v>
      </c>
      <c r="E80" s="57" t="s">
        <v>180</v>
      </c>
    </row>
    <row r="81" spans="4:5" s="60" customFormat="1">
      <c r="D81" s="63" t="s">
        <v>290</v>
      </c>
      <c r="E81" s="63" t="s">
        <v>123</v>
      </c>
    </row>
    <row r="82" spans="4:5" s="60" customFormat="1">
      <c r="D82" s="63" t="s">
        <v>254</v>
      </c>
      <c r="E82" s="57" t="s">
        <v>123</v>
      </c>
    </row>
    <row r="83" spans="4:5">
      <c r="D83" s="59" t="s">
        <v>178</v>
      </c>
      <c r="E83" s="57" t="s">
        <v>180</v>
      </c>
    </row>
  </sheetData>
  <autoFilter ref="D19:E83"/>
  <dataConsolidate/>
  <customSheetViews>
    <customSheetView guid="{82702FD1-0BF4-41A2-9D1C-E5694651EC3A}" showAutoFilter="1" topLeftCell="A40">
      <selection activeCell="E59" sqref="E59"/>
      <pageMargins left="0.7" right="0.7" top="0.75" bottom="0.75" header="0.3" footer="0.3"/>
      <pageSetup orientation="portrait" r:id="rId1"/>
      <autoFilter ref="D19:E81"/>
    </customSheetView>
    <customSheetView guid="{04ED921B-DC54-4321-9C5A-8E9791D84280}" showAutoFilter="1" topLeftCell="A40">
      <selection activeCell="E59" sqref="E59"/>
      <pageMargins left="0.7" right="0.7" top="0.75" bottom="0.75" header="0.3" footer="0.3"/>
      <pageSetup orientation="portrait" r:id="rId2"/>
      <autoFilter ref="D19:E81"/>
    </customSheetView>
    <customSheetView guid="{55623AF2-FEEE-4348-99DA-00D4BF5381E3}" showAutoFilter="1" topLeftCell="A40">
      <selection activeCell="E59" sqref="E59"/>
      <pageMargins left="0.7" right="0.7" top="0.75" bottom="0.75" header="0.3" footer="0.3"/>
      <pageSetup orientation="portrait" r:id="rId3"/>
      <autoFilter ref="D19:E81"/>
    </customSheetView>
  </customSheetViews>
  <pageMargins left="0.7" right="0.7" top="0.75" bottom="0.75" header="0.3" footer="0.3"/>
  <pageSetup orientation="portrait"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0" tint="-0.249977111117893"/>
  </sheetPr>
  <dimension ref="A1:D52"/>
  <sheetViews>
    <sheetView workbookViewId="0">
      <selection activeCell="E12" sqref="E12"/>
    </sheetView>
  </sheetViews>
  <sheetFormatPr baseColWidth="10" defaultRowHeight="15"/>
  <cols>
    <col min="2" max="2" width="29.42578125" customWidth="1"/>
    <col min="4" max="4" width="12.140625" bestFit="1" customWidth="1"/>
  </cols>
  <sheetData>
    <row r="1" spans="1:4" ht="21.75" thickBot="1">
      <c r="A1" s="108" t="s">
        <v>111</v>
      </c>
      <c r="B1" s="109"/>
    </row>
    <row r="2" spans="1:4" ht="45">
      <c r="A2" s="6" t="s">
        <v>112</v>
      </c>
      <c r="B2" s="6" t="s">
        <v>113</v>
      </c>
      <c r="C2" s="81"/>
    </row>
    <row r="3" spans="1:4">
      <c r="A3" s="3" t="s">
        <v>39</v>
      </c>
      <c r="B3" s="4" t="s">
        <v>107</v>
      </c>
      <c r="C3" s="81"/>
    </row>
    <row r="4" spans="1:4">
      <c r="A4" s="3" t="s">
        <v>40</v>
      </c>
      <c r="B4" s="4" t="s">
        <v>108</v>
      </c>
      <c r="C4" s="81"/>
      <c r="D4" s="43"/>
    </row>
    <row r="5" spans="1:4">
      <c r="A5" s="3" t="s">
        <v>41</v>
      </c>
      <c r="B5" s="4" t="s">
        <v>42</v>
      </c>
      <c r="C5" s="81"/>
      <c r="D5" s="43"/>
    </row>
    <row r="6" spans="1:4">
      <c r="A6" s="3" t="s">
        <v>43</v>
      </c>
      <c r="B6" s="4" t="s">
        <v>44</v>
      </c>
      <c r="C6" s="81"/>
      <c r="D6" s="43"/>
    </row>
    <row r="7" spans="1:4">
      <c r="A7" s="3" t="s">
        <v>45</v>
      </c>
      <c r="B7" s="4" t="s">
        <v>46</v>
      </c>
      <c r="C7" s="81"/>
      <c r="D7" s="43"/>
    </row>
    <row r="8" spans="1:4">
      <c r="A8" s="3" t="s">
        <v>47</v>
      </c>
      <c r="B8" s="4" t="s">
        <v>48</v>
      </c>
      <c r="C8" s="81"/>
      <c r="D8" s="43"/>
    </row>
    <row r="9" spans="1:4">
      <c r="A9" s="3" t="s">
        <v>49</v>
      </c>
      <c r="B9" s="4" t="s">
        <v>50</v>
      </c>
      <c r="C9" s="81"/>
      <c r="D9" s="43"/>
    </row>
    <row r="10" spans="1:4">
      <c r="A10" s="3" t="s">
        <v>51</v>
      </c>
      <c r="B10" s="4" t="s">
        <v>92</v>
      </c>
      <c r="C10" s="81"/>
      <c r="D10" s="43"/>
    </row>
    <row r="11" spans="1:4">
      <c r="A11" s="3" t="s">
        <v>52</v>
      </c>
      <c r="B11" s="4" t="s">
        <v>53</v>
      </c>
      <c r="D11" s="43"/>
    </row>
    <row r="12" spans="1:4">
      <c r="A12" s="3" t="s">
        <v>54</v>
      </c>
      <c r="B12" s="4" t="s">
        <v>87</v>
      </c>
      <c r="D12" s="43"/>
    </row>
    <row r="13" spans="1:4">
      <c r="A13" s="3" t="s">
        <v>55</v>
      </c>
      <c r="B13" s="4" t="s">
        <v>88</v>
      </c>
      <c r="D13" s="43"/>
    </row>
    <row r="14" spans="1:4">
      <c r="A14" s="3" t="s">
        <v>56</v>
      </c>
      <c r="B14" s="4" t="s">
        <v>57</v>
      </c>
      <c r="D14" s="43"/>
    </row>
    <row r="15" spans="1:4">
      <c r="A15" s="3" t="s">
        <v>58</v>
      </c>
      <c r="B15" s="4" t="s">
        <v>89</v>
      </c>
      <c r="D15" s="43"/>
    </row>
    <row r="16" spans="1:4">
      <c r="A16" s="3" t="s">
        <v>59</v>
      </c>
      <c r="B16" s="4" t="s">
        <v>60</v>
      </c>
      <c r="D16" s="43"/>
    </row>
    <row r="17" spans="1:4">
      <c r="A17" s="3" t="s">
        <v>61</v>
      </c>
      <c r="B17" s="4" t="s">
        <v>62</v>
      </c>
      <c r="D17" s="43"/>
    </row>
    <row r="18" spans="1:4">
      <c r="A18" s="3" t="s">
        <v>63</v>
      </c>
      <c r="B18" s="4" t="s">
        <v>93</v>
      </c>
      <c r="D18" s="43"/>
    </row>
    <row r="19" spans="1:4">
      <c r="A19" s="3" t="s">
        <v>64</v>
      </c>
      <c r="B19" s="4" t="s">
        <v>90</v>
      </c>
      <c r="D19" s="43"/>
    </row>
    <row r="20" spans="1:4">
      <c r="A20" s="3" t="s">
        <v>94</v>
      </c>
      <c r="B20" s="4" t="s">
        <v>91</v>
      </c>
      <c r="D20" s="43"/>
    </row>
    <row r="21" spans="1:4">
      <c r="D21" s="43"/>
    </row>
    <row r="22" spans="1:4">
      <c r="D22" s="43"/>
    </row>
    <row r="23" spans="1:4">
      <c r="D23" s="43"/>
    </row>
    <row r="24" spans="1:4">
      <c r="D24" s="43"/>
    </row>
    <row r="25" spans="1:4">
      <c r="D25" s="43"/>
    </row>
    <row r="26" spans="1:4">
      <c r="D26" s="43"/>
    </row>
    <row r="27" spans="1:4">
      <c r="D27" s="43"/>
    </row>
    <row r="28" spans="1:4">
      <c r="D28" s="43"/>
    </row>
    <row r="29" spans="1:4">
      <c r="D29" s="43"/>
    </row>
    <row r="30" spans="1:4">
      <c r="D30" s="43"/>
    </row>
    <row r="31" spans="1:4">
      <c r="D31" s="43"/>
    </row>
    <row r="32" spans="1:4">
      <c r="D32" s="43"/>
    </row>
    <row r="33" spans="4:4">
      <c r="D33" s="43"/>
    </row>
    <row r="34" spans="4:4">
      <c r="D34" s="43"/>
    </row>
    <row r="35" spans="4:4">
      <c r="D35" s="43"/>
    </row>
    <row r="36" spans="4:4">
      <c r="D36" s="43"/>
    </row>
    <row r="37" spans="4:4">
      <c r="D37" s="43"/>
    </row>
    <row r="38" spans="4:4">
      <c r="D38" s="43"/>
    </row>
    <row r="39" spans="4:4">
      <c r="D39" s="43"/>
    </row>
    <row r="40" spans="4:4">
      <c r="D40" s="43"/>
    </row>
    <row r="41" spans="4:4">
      <c r="D41" s="43"/>
    </row>
    <row r="42" spans="4:4">
      <c r="D42" s="43"/>
    </row>
    <row r="43" spans="4:4">
      <c r="D43" s="43"/>
    </row>
    <row r="44" spans="4:4">
      <c r="D44" s="43"/>
    </row>
    <row r="45" spans="4:4">
      <c r="D45" s="43"/>
    </row>
    <row r="46" spans="4:4">
      <c r="D46" s="43"/>
    </row>
    <row r="47" spans="4:4">
      <c r="D47" s="43"/>
    </row>
    <row r="48" spans="4:4">
      <c r="D48" s="43"/>
    </row>
    <row r="49" spans="4:4">
      <c r="D49" s="43"/>
    </row>
    <row r="50" spans="4:4">
      <c r="D50" s="43"/>
    </row>
    <row r="51" spans="4:4">
      <c r="D51" s="43"/>
    </row>
    <row r="52" spans="4:4">
      <c r="D52" s="43"/>
    </row>
  </sheetData>
  <customSheetViews>
    <customSheetView guid="{82702FD1-0BF4-41A2-9D1C-E5694651EC3A}">
      <selection activeCell="F18" sqref="F18"/>
      <pageMargins left="0.7" right="0.7" top="0.75" bottom="0.75" header="0.3" footer="0.3"/>
    </customSheetView>
    <customSheetView guid="{04ED921B-DC54-4321-9C5A-8E9791D84280}">
      <selection activeCell="F18" sqref="F18"/>
      <pageMargins left="0.7" right="0.7" top="0.75" bottom="0.75" header="0.3" footer="0.3"/>
    </customSheetView>
    <customSheetView guid="{55623AF2-FEEE-4348-99DA-00D4BF5381E3}">
      <selection activeCell="F18" sqref="F18"/>
      <pageMargins left="0.7" right="0.7" top="0.75" bottom="0.75" header="0.3" footer="0.3"/>
    </customSheetView>
  </customSheetViews>
  <mergeCells count="1">
    <mergeCell ref="A1:B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0" tint="-0.249977111117893"/>
  </sheetPr>
  <dimension ref="A1:B19"/>
  <sheetViews>
    <sheetView workbookViewId="0">
      <selection activeCell="K49" sqref="K49"/>
    </sheetView>
  </sheetViews>
  <sheetFormatPr baseColWidth="10" defaultRowHeight="15"/>
  <cols>
    <col min="1" max="1" width="15" bestFit="1" customWidth="1"/>
    <col min="2" max="2" width="26.7109375" bestFit="1" customWidth="1"/>
  </cols>
  <sheetData>
    <row r="1" spans="1:2" ht="21.75" thickBot="1">
      <c r="A1" s="108" t="s">
        <v>85</v>
      </c>
      <c r="B1" s="109"/>
    </row>
    <row r="2" spans="1:2">
      <c r="A2" s="9" t="s">
        <v>86</v>
      </c>
      <c r="B2" s="9" t="s">
        <v>84</v>
      </c>
    </row>
    <row r="3" spans="1:2">
      <c r="A3" s="3" t="s">
        <v>66</v>
      </c>
      <c r="B3" s="8" t="s">
        <v>115</v>
      </c>
    </row>
    <row r="4" spans="1:2">
      <c r="A4" s="3" t="s">
        <v>67</v>
      </c>
      <c r="B4" s="8" t="s">
        <v>182</v>
      </c>
    </row>
    <row r="5" spans="1:2">
      <c r="A5" s="3" t="s">
        <v>68</v>
      </c>
      <c r="B5" s="8" t="s">
        <v>97</v>
      </c>
    </row>
    <row r="6" spans="1:2">
      <c r="A6" s="3" t="s">
        <v>69</v>
      </c>
      <c r="B6" s="8" t="s">
        <v>17</v>
      </c>
    </row>
    <row r="7" spans="1:2">
      <c r="A7" s="3" t="s">
        <v>70</v>
      </c>
      <c r="B7" s="8" t="s">
        <v>135</v>
      </c>
    </row>
    <row r="8" spans="1:2">
      <c r="A8" s="3" t="s">
        <v>71</v>
      </c>
      <c r="B8" s="8" t="s">
        <v>136</v>
      </c>
    </row>
    <row r="9" spans="1:2">
      <c r="A9" s="3" t="s">
        <v>72</v>
      </c>
      <c r="B9" s="8" t="s">
        <v>2</v>
      </c>
    </row>
    <row r="10" spans="1:2">
      <c r="A10" s="3" t="s">
        <v>73</v>
      </c>
      <c r="B10" s="8" t="s">
        <v>3</v>
      </c>
    </row>
    <row r="11" spans="1:2">
      <c r="A11" s="3" t="s">
        <v>74</v>
      </c>
      <c r="B11" s="8" t="s">
        <v>98</v>
      </c>
    </row>
    <row r="12" spans="1:2">
      <c r="A12" s="3" t="s">
        <v>75</v>
      </c>
      <c r="B12" s="8" t="s">
        <v>4</v>
      </c>
    </row>
    <row r="13" spans="1:2">
      <c r="A13" s="3" t="s">
        <v>76</v>
      </c>
      <c r="B13" s="8" t="s">
        <v>10</v>
      </c>
    </row>
    <row r="14" spans="1:2">
      <c r="A14" s="3" t="s">
        <v>77</v>
      </c>
      <c r="B14" s="8" t="s">
        <v>5</v>
      </c>
    </row>
    <row r="15" spans="1:2">
      <c r="A15" s="3" t="s">
        <v>79</v>
      </c>
      <c r="B15" s="8" t="s">
        <v>6</v>
      </c>
    </row>
    <row r="16" spans="1:2">
      <c r="A16" s="3" t="s">
        <v>80</v>
      </c>
      <c r="B16" s="8" t="s">
        <v>99</v>
      </c>
    </row>
    <row r="17" spans="1:2">
      <c r="A17" s="3" t="s">
        <v>81</v>
      </c>
      <c r="B17" s="8" t="s">
        <v>114</v>
      </c>
    </row>
    <row r="18" spans="1:2">
      <c r="A18" s="3" t="s">
        <v>82</v>
      </c>
      <c r="B18" s="8" t="s">
        <v>16</v>
      </c>
    </row>
    <row r="19" spans="1:2">
      <c r="A19" s="3" t="s">
        <v>83</v>
      </c>
      <c r="B19" s="8" t="s">
        <v>78</v>
      </c>
    </row>
  </sheetData>
  <customSheetViews>
    <customSheetView guid="{82702FD1-0BF4-41A2-9D1C-E5694651EC3A}">
      <selection activeCell="C24" sqref="C24"/>
      <pageMargins left="0.7" right="0.7" top="0.75" bottom="0.75" header="0.3" footer="0.3"/>
    </customSheetView>
    <customSheetView guid="{04ED921B-DC54-4321-9C5A-8E9791D84280}">
      <selection activeCell="C24" sqref="C24"/>
      <pageMargins left="0.7" right="0.7" top="0.75" bottom="0.75" header="0.3" footer="0.3"/>
    </customSheetView>
    <customSheetView guid="{55623AF2-FEEE-4348-99DA-00D4BF5381E3}">
      <selection activeCell="C24" sqref="C24"/>
      <pageMargins left="0.7" right="0.7" top="0.75" bottom="0.75" header="0.3" footer="0.3"/>
    </customSheetView>
  </customSheetViews>
  <mergeCells count="1">
    <mergeCell ref="A1:B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43"/>
  <sheetViews>
    <sheetView workbookViewId="0">
      <selection activeCell="F18" sqref="F18"/>
    </sheetView>
  </sheetViews>
  <sheetFormatPr baseColWidth="10" defaultRowHeight="15"/>
  <cols>
    <col min="1" max="1" width="44.28515625" bestFit="1" customWidth="1"/>
    <col min="2" max="2" width="29.42578125" bestFit="1" customWidth="1"/>
  </cols>
  <sheetData>
    <row r="1" spans="1:2">
      <c r="A1" s="52" t="s">
        <v>291</v>
      </c>
      <c r="B1" s="52" t="s">
        <v>292</v>
      </c>
    </row>
    <row r="2" spans="1:2" s="43" customFormat="1">
      <c r="A2" s="51" t="s">
        <v>189</v>
      </c>
      <c r="B2" s="51" t="s">
        <v>275</v>
      </c>
    </row>
    <row r="3" spans="1:2" s="60" customFormat="1">
      <c r="A3" s="51" t="s">
        <v>250</v>
      </c>
      <c r="B3" s="51" t="s">
        <v>276</v>
      </c>
    </row>
    <row r="4" spans="1:2">
      <c r="A4" s="51" t="s">
        <v>190</v>
      </c>
      <c r="B4" s="51" t="s">
        <v>277</v>
      </c>
    </row>
    <row r="5" spans="1:2">
      <c r="A5" s="51" t="s">
        <v>15</v>
      </c>
      <c r="B5" s="51" t="s">
        <v>278</v>
      </c>
    </row>
    <row r="6" spans="1:2">
      <c r="A6" s="51" t="s">
        <v>18</v>
      </c>
      <c r="B6" s="51" t="s">
        <v>84</v>
      </c>
    </row>
    <row r="7" spans="1:2">
      <c r="A7" s="51" t="s">
        <v>0</v>
      </c>
      <c r="B7" s="51" t="s">
        <v>279</v>
      </c>
    </row>
    <row r="8" spans="1:2">
      <c r="A8" s="51" t="s">
        <v>191</v>
      </c>
      <c r="B8" s="51" t="s">
        <v>280</v>
      </c>
    </row>
    <row r="9" spans="1:2">
      <c r="A9" s="51" t="s">
        <v>188</v>
      </c>
      <c r="B9" s="51" t="s">
        <v>281</v>
      </c>
    </row>
    <row r="10" spans="1:2">
      <c r="A10" s="51" t="s">
        <v>100</v>
      </c>
      <c r="B10" s="51" t="s">
        <v>282</v>
      </c>
    </row>
    <row r="11" spans="1:2">
      <c r="A11" s="51" t="s">
        <v>101</v>
      </c>
      <c r="B11" s="51" t="s">
        <v>283</v>
      </c>
    </row>
    <row r="12" spans="1:2">
      <c r="A12" s="51" t="s">
        <v>95</v>
      </c>
      <c r="B12" s="51" t="s">
        <v>284</v>
      </c>
    </row>
    <row r="13" spans="1:2">
      <c r="A13" s="51" t="s">
        <v>96</v>
      </c>
      <c r="B13" s="51" t="s">
        <v>285</v>
      </c>
    </row>
    <row r="14" spans="1:2">
      <c r="A14" s="51" t="s">
        <v>9</v>
      </c>
      <c r="B14" s="51" t="s">
        <v>286</v>
      </c>
    </row>
    <row r="15" spans="1:2">
      <c r="A15" s="51" t="s">
        <v>192</v>
      </c>
    </row>
    <row r="16" spans="1:2">
      <c r="A16" s="51" t="s">
        <v>110</v>
      </c>
    </row>
    <row r="17" spans="1:1">
      <c r="A17" s="51" t="s">
        <v>193</v>
      </c>
    </row>
    <row r="18" spans="1:1">
      <c r="A18" s="51" t="s">
        <v>149</v>
      </c>
    </row>
    <row r="19" spans="1:1">
      <c r="A19" s="51" t="s">
        <v>109</v>
      </c>
    </row>
    <row r="20" spans="1:1">
      <c r="A20" s="51" t="s">
        <v>1</v>
      </c>
    </row>
    <row r="21" spans="1:1">
      <c r="A21" s="51" t="s">
        <v>115</v>
      </c>
    </row>
    <row r="22" spans="1:1">
      <c r="A22" s="51" t="s">
        <v>182</v>
      </c>
    </row>
    <row r="23" spans="1:1">
      <c r="A23" s="51" t="s">
        <v>97</v>
      </c>
    </row>
    <row r="24" spans="1:1">
      <c r="A24" s="51" t="s">
        <v>17</v>
      </c>
    </row>
    <row r="25" spans="1:1">
      <c r="A25" s="51" t="s">
        <v>135</v>
      </c>
    </row>
    <row r="26" spans="1:1">
      <c r="A26" s="51" t="s">
        <v>136</v>
      </c>
    </row>
    <row r="27" spans="1:1">
      <c r="A27" s="51" t="s">
        <v>2</v>
      </c>
    </row>
    <row r="28" spans="1:1">
      <c r="A28" s="51" t="s">
        <v>3</v>
      </c>
    </row>
    <row r="29" spans="1:1">
      <c r="A29" s="51" t="s">
        <v>98</v>
      </c>
    </row>
    <row r="30" spans="1:1">
      <c r="A30" s="51" t="s">
        <v>4</v>
      </c>
    </row>
    <row r="31" spans="1:1">
      <c r="A31" s="51" t="s">
        <v>10</v>
      </c>
    </row>
    <row r="32" spans="1:1">
      <c r="A32" s="51" t="s">
        <v>5</v>
      </c>
    </row>
    <row r="33" spans="1:1">
      <c r="A33" s="51" t="s">
        <v>6</v>
      </c>
    </row>
    <row r="34" spans="1:1">
      <c r="A34" s="51" t="s">
        <v>99</v>
      </c>
    </row>
    <row r="35" spans="1:1">
      <c r="A35" s="51" t="s">
        <v>114</v>
      </c>
    </row>
    <row r="36" spans="1:1">
      <c r="A36" s="51" t="s">
        <v>235</v>
      </c>
    </row>
    <row r="37" spans="1:1">
      <c r="A37" s="51" t="s">
        <v>78</v>
      </c>
    </row>
    <row r="38" spans="1:1">
      <c r="A38" s="51" t="s">
        <v>125</v>
      </c>
    </row>
    <row r="39" spans="1:1">
      <c r="A39" s="51" t="s">
        <v>183</v>
      </c>
    </row>
    <row r="40" spans="1:1">
      <c r="A40" s="51" t="s">
        <v>7</v>
      </c>
    </row>
    <row r="41" spans="1:1">
      <c r="A41" s="51" t="s">
        <v>8</v>
      </c>
    </row>
    <row r="42" spans="1:1">
      <c r="A42" s="51" t="s">
        <v>236</v>
      </c>
    </row>
    <row r="43" spans="1:1">
      <c r="A43" s="51" t="s">
        <v>237</v>
      </c>
    </row>
  </sheetData>
  <customSheetViews>
    <customSheetView guid="{82702FD1-0BF4-41A2-9D1C-E5694651EC3A}" topLeftCell="A7">
      <selection activeCell="A46" sqref="A46"/>
      <pageMargins left="0.7" right="0.7" top="0.75" bottom="0.75" header="0.3" footer="0.3"/>
      <pageSetup orientation="portrait" r:id="rId1"/>
    </customSheetView>
    <customSheetView guid="{04ED921B-DC54-4321-9C5A-8E9791D84280}" topLeftCell="A7">
      <selection activeCell="A46" sqref="A46"/>
      <pageMargins left="0.7" right="0.7" top="0.75" bottom="0.75" header="0.3" footer="0.3"/>
      <pageSetup orientation="portrait" r:id="rId2"/>
    </customSheetView>
    <customSheetView guid="{55623AF2-FEEE-4348-99DA-00D4BF5381E3}" topLeftCell="A7">
      <selection activeCell="A46" sqref="A46"/>
      <pageMargins left="0.7" right="0.7" top="0.75" bottom="0.75" header="0.3" footer="0.3"/>
      <pageSetup orientation="portrait" r:id="rId3"/>
    </customSheetView>
  </customSheetView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PageAccueil</vt:lpstr>
      <vt:lpstr>BaseDeDonnee</vt:lpstr>
      <vt:lpstr>SuiviDemande</vt:lpstr>
      <vt:lpstr>ListeDonnees</vt:lpstr>
      <vt:lpstr>ListeClient</vt:lpstr>
      <vt:lpstr>ListeDesignationPiece</vt:lpstr>
      <vt:lpstr>ListeOperation</vt:lpstr>
      <vt:lpstr>DataToVerify</vt:lpstr>
      <vt:lpstr>ListePreparateur</vt:lpstr>
      <vt:lpstr>BaseDeDonnee!Zone_d_impression</vt:lpstr>
      <vt:lpstr>PageAccueil!Zone_d_impression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Gregory Ruynat</cp:lastModifiedBy>
  <cp:lastPrinted>2016-04-18T12:26:02Z</cp:lastPrinted>
  <dcterms:created xsi:type="dcterms:W3CDTF">2016-03-07T17:51:37Z</dcterms:created>
  <dcterms:modified xsi:type="dcterms:W3CDTF">2016-05-18T17:21:09Z</dcterms:modified>
</cp:coreProperties>
</file>