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v-saussier\Desktop\"/>
    </mc:Choice>
  </mc:AlternateContent>
  <bookViews>
    <workbookView xWindow="0" yWindow="0" windowWidth="28800" windowHeight="11835" firstSheet="1" activeTab="7"/>
  </bookViews>
  <sheets>
    <sheet name="RECAP_2016" sheetId="3" r:id="rId1"/>
    <sheet name="CHANTIERS_2016" sheetId="2" r:id="rId2"/>
    <sheet name="ANTIN" sheetId="43" r:id="rId3"/>
    <sheet name="EFIDIS" sheetId="42" r:id="rId4"/>
    <sheet name="RIVP CENTRE" sheetId="41" r:id="rId5"/>
    <sheet name="TROIS MOULINS" sheetId="40" r:id="rId6"/>
    <sheet name="(vide)" sheetId="39" r:id="rId7"/>
    <sheet name="TCD général" sheetId="21" r:id="rId8"/>
    <sheet name="Feuil2" sheetId="17" r:id="rId9"/>
  </sheets>
  <functionGroups builtInGroupCount="18"/>
  <definedNames>
    <definedName name="_xlnm._FilterDatabase" localSheetId="1" hidden="1">CHANTIERS_2016!$B$1:$AJ$10</definedName>
    <definedName name="facture">CHANTIERS_2016!$N:$N</definedName>
    <definedName name="_xlnm.Print_Titles" localSheetId="1">CHANTIERS_2016!$1:$1</definedName>
    <definedName name="_xlnm.Print_Titles" localSheetId="0">RECAP_2016!$1:$2</definedName>
    <definedName name="Nom_Client">CHANTIERS_2016!$F:$F</definedName>
  </definedNames>
  <calcPr calcId="152511"/>
  <pivotCaches>
    <pivotCache cacheId="543" r:id="rId10"/>
  </pivotCaches>
</workbook>
</file>

<file path=xl/calcChain.xml><?xml version="1.0" encoding="utf-8"?>
<calcChain xmlns="http://schemas.openxmlformats.org/spreadsheetml/2006/main">
  <c r="B11" i="2" l="1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41" i="2"/>
  <c r="C42" i="2"/>
  <c r="C43" i="2"/>
  <c r="C44" i="2"/>
  <c r="C45" i="2"/>
  <c r="C46" i="2"/>
  <c r="C47" i="2"/>
  <c r="C48" i="2"/>
  <c r="C49" i="2"/>
  <c r="C50" i="2"/>
  <c r="C51" i="2"/>
  <c r="C52" i="2"/>
  <c r="C53" i="2"/>
  <c r="C54" i="2"/>
  <c r="C55" i="2"/>
  <c r="C56" i="2"/>
  <c r="C57" i="2"/>
  <c r="C58" i="2"/>
  <c r="C59" i="2"/>
  <c r="C60" i="2"/>
  <c r="C61" i="2"/>
  <c r="C62" i="2"/>
  <c r="C63" i="2"/>
  <c r="C64" i="2"/>
  <c r="C65" i="2"/>
  <c r="C66" i="2"/>
  <c r="C67" i="2"/>
  <c r="C68" i="2"/>
  <c r="C69" i="2"/>
  <c r="C70" i="2"/>
  <c r="C71" i="2"/>
  <c r="C72" i="2"/>
  <c r="C73" i="2"/>
  <c r="C74" i="2"/>
  <c r="C75" i="2"/>
  <c r="C76" i="2"/>
  <c r="C77" i="2"/>
  <c r="C78" i="2"/>
  <c r="C79" i="2"/>
  <c r="C80" i="2"/>
  <c r="C81" i="2"/>
  <c r="C82" i="2"/>
  <c r="C83" i="2"/>
  <c r="C84" i="2"/>
  <c r="C85" i="2"/>
  <c r="C86" i="2"/>
  <c r="C87" i="2"/>
  <c r="C88" i="2"/>
  <c r="C89" i="2"/>
  <c r="C90" i="2"/>
  <c r="C91" i="2"/>
  <c r="C92" i="2"/>
  <c r="C93" i="2"/>
  <c r="C94" i="2"/>
  <c r="C95" i="2"/>
  <c r="C96" i="2"/>
  <c r="C97" i="2"/>
  <c r="C98" i="2"/>
  <c r="C99" i="2"/>
  <c r="C100" i="2"/>
  <c r="C101" i="2"/>
  <c r="C102" i="2"/>
  <c r="C103" i="2"/>
  <c r="C104" i="2"/>
  <c r="C105" i="2"/>
  <c r="C106" i="2"/>
  <c r="C107" i="2"/>
  <c r="C108" i="2"/>
  <c r="C109" i="2"/>
  <c r="C110" i="2"/>
  <c r="C111" i="2"/>
  <c r="C112" i="2"/>
  <c r="C113" i="2"/>
  <c r="C114" i="2"/>
  <c r="C115" i="2"/>
  <c r="C116" i="2"/>
  <c r="C117" i="2"/>
  <c r="C118" i="2"/>
  <c r="C119" i="2"/>
  <c r="C120" i="2"/>
  <c r="C121" i="2"/>
  <c r="C122" i="2"/>
  <c r="C123" i="2"/>
  <c r="C124" i="2"/>
  <c r="C125" i="2"/>
  <c r="C126" i="2"/>
  <c r="C127" i="2"/>
  <c r="C128" i="2"/>
  <c r="C129" i="2"/>
  <c r="C130" i="2"/>
  <c r="C131" i="2"/>
  <c r="C132" i="2"/>
  <c r="C133" i="2"/>
  <c r="C134" i="2"/>
  <c r="C135" i="2"/>
  <c r="C136" i="2"/>
  <c r="C137" i="2"/>
  <c r="C138" i="2"/>
  <c r="C139" i="2"/>
  <c r="C140" i="2"/>
  <c r="C141" i="2"/>
  <c r="C142" i="2"/>
  <c r="C143" i="2"/>
  <c r="C144" i="2"/>
  <c r="C145" i="2"/>
  <c r="C146" i="2"/>
  <c r="C147" i="2"/>
  <c r="C148" i="2"/>
  <c r="C149" i="2"/>
  <c r="C150" i="2"/>
  <c r="C151" i="2"/>
  <c r="C152" i="2"/>
  <c r="C153" i="2"/>
  <c r="C154" i="2"/>
  <c r="C155" i="2"/>
  <c r="C156" i="2"/>
  <c r="C157" i="2"/>
  <c r="C158" i="2"/>
  <c r="C159" i="2"/>
  <c r="C160" i="2"/>
  <c r="C161" i="2"/>
  <c r="C162" i="2"/>
  <c r="C163" i="2"/>
  <c r="C164" i="2"/>
  <c r="C165" i="2"/>
  <c r="D11" i="2"/>
  <c r="D12" i="2"/>
  <c r="D13" i="2"/>
  <c r="D14" i="2"/>
  <c r="D15" i="2"/>
  <c r="D16" i="2"/>
  <c r="D17" i="2"/>
  <c r="D18" i="2"/>
  <c r="D19" i="2"/>
  <c r="D20" i="2"/>
  <c r="D21" i="2"/>
  <c r="D22" i="2"/>
  <c r="D23" i="2"/>
  <c r="D24" i="2"/>
  <c r="D25" i="2"/>
  <c r="D26" i="2"/>
  <c r="D27" i="2"/>
  <c r="D28" i="2"/>
  <c r="D29" i="2"/>
  <c r="D30" i="2"/>
  <c r="D31" i="2"/>
  <c r="D32" i="2"/>
  <c r="D33" i="2"/>
  <c r="D34" i="2"/>
  <c r="D35" i="2"/>
  <c r="D36" i="2"/>
  <c r="D37" i="2"/>
  <c r="D38" i="2"/>
  <c r="D39" i="2"/>
  <c r="D40" i="2"/>
  <c r="D41" i="2"/>
  <c r="D42" i="2"/>
  <c r="D43" i="2"/>
  <c r="D44" i="2"/>
  <c r="D45" i="2"/>
  <c r="D46" i="2"/>
  <c r="D47" i="2"/>
  <c r="D48" i="2"/>
  <c r="D49" i="2"/>
  <c r="D50" i="2"/>
  <c r="D51" i="2"/>
  <c r="D52" i="2"/>
  <c r="D53" i="2"/>
  <c r="D54" i="2"/>
  <c r="D55" i="2"/>
  <c r="D56" i="2"/>
  <c r="D57" i="2"/>
  <c r="D58" i="2"/>
  <c r="D59" i="2"/>
  <c r="D60" i="2"/>
  <c r="D61" i="2"/>
  <c r="D62" i="2"/>
  <c r="D63" i="2"/>
  <c r="D64" i="2"/>
  <c r="D65" i="2"/>
  <c r="D66" i="2"/>
  <c r="D67" i="2"/>
  <c r="D68" i="2"/>
  <c r="D69" i="2"/>
  <c r="D70" i="2"/>
  <c r="D71" i="2"/>
  <c r="D72" i="2"/>
  <c r="D73" i="2"/>
  <c r="D74" i="2"/>
  <c r="D75" i="2"/>
  <c r="D76" i="2"/>
  <c r="D77" i="2"/>
  <c r="D78" i="2"/>
  <c r="D79" i="2"/>
  <c r="D80" i="2"/>
  <c r="D81" i="2"/>
  <c r="D82" i="2"/>
  <c r="D83" i="2"/>
  <c r="D84" i="2"/>
  <c r="D85" i="2"/>
  <c r="D86" i="2"/>
  <c r="D87" i="2"/>
  <c r="D88" i="2"/>
  <c r="D89" i="2"/>
  <c r="D90" i="2"/>
  <c r="D91" i="2"/>
  <c r="D92" i="2"/>
  <c r="D93" i="2"/>
  <c r="D94" i="2"/>
  <c r="D95" i="2"/>
  <c r="D96" i="2"/>
  <c r="D97" i="2"/>
  <c r="D98" i="2"/>
  <c r="D99" i="2"/>
  <c r="D100" i="2"/>
  <c r="D101" i="2"/>
  <c r="D102" i="2"/>
  <c r="D103" i="2"/>
  <c r="D104" i="2"/>
  <c r="D105" i="2"/>
  <c r="D106" i="2"/>
  <c r="D107" i="2"/>
  <c r="D108" i="2"/>
  <c r="D109" i="2"/>
  <c r="D110" i="2"/>
  <c r="D111" i="2"/>
  <c r="D112" i="2"/>
  <c r="D113" i="2"/>
  <c r="D114" i="2"/>
  <c r="D115" i="2"/>
  <c r="D116" i="2"/>
  <c r="D117" i="2"/>
  <c r="D118" i="2"/>
  <c r="D119" i="2"/>
  <c r="D120" i="2"/>
  <c r="D121" i="2"/>
  <c r="D122" i="2"/>
  <c r="D123" i="2"/>
  <c r="D124" i="2"/>
  <c r="D125" i="2"/>
  <c r="D126" i="2"/>
  <c r="D127" i="2"/>
  <c r="D128" i="2"/>
  <c r="D129" i="2"/>
  <c r="D130" i="2"/>
  <c r="D131" i="2"/>
  <c r="D132" i="2"/>
  <c r="D133" i="2"/>
  <c r="D134" i="2"/>
  <c r="D135" i="2"/>
  <c r="D136" i="2"/>
  <c r="D137" i="2"/>
  <c r="D138" i="2"/>
  <c r="D139" i="2"/>
  <c r="D140" i="2"/>
  <c r="D141" i="2"/>
  <c r="D142" i="2"/>
  <c r="D143" i="2"/>
  <c r="D144" i="2"/>
  <c r="D145" i="2"/>
  <c r="D146" i="2"/>
  <c r="D147" i="2"/>
  <c r="D148" i="2"/>
  <c r="D149" i="2"/>
  <c r="D150" i="2"/>
  <c r="D151" i="2"/>
  <c r="D152" i="2"/>
  <c r="D153" i="2"/>
  <c r="D154" i="2"/>
  <c r="D155" i="2"/>
  <c r="D156" i="2"/>
  <c r="D157" i="2"/>
  <c r="D158" i="2"/>
  <c r="D159" i="2"/>
  <c r="D160" i="2"/>
  <c r="D161" i="2"/>
  <c r="D162" i="2"/>
  <c r="D163" i="2"/>
  <c r="D164" i="2"/>
  <c r="D165" i="2"/>
  <c r="AC3" i="2" l="1"/>
  <c r="AC4" i="2"/>
  <c r="AC5" i="2"/>
  <c r="AC6" i="2"/>
  <c r="AC8" i="2"/>
  <c r="AC9" i="2"/>
  <c r="AC10" i="2"/>
  <c r="AC2" i="2"/>
  <c r="AA11" i="2" l="1"/>
  <c r="AA12" i="2"/>
  <c r="AA13" i="2"/>
  <c r="AA14" i="2"/>
  <c r="AA15" i="2"/>
  <c r="AA16" i="2"/>
  <c r="AA17" i="2"/>
  <c r="AA18" i="2"/>
  <c r="AA19" i="2"/>
  <c r="AA20" i="2"/>
  <c r="AA21" i="2"/>
  <c r="AA22" i="2"/>
  <c r="AA23" i="2"/>
  <c r="AA24" i="2"/>
  <c r="AA25" i="2"/>
  <c r="AA26" i="2"/>
  <c r="AA27" i="2"/>
  <c r="AA28" i="2"/>
  <c r="AA29" i="2"/>
  <c r="AA30" i="2"/>
  <c r="AA31" i="2"/>
  <c r="AA32" i="2"/>
  <c r="AA33" i="2"/>
  <c r="AA34" i="2"/>
  <c r="AA35" i="2"/>
  <c r="AA36" i="2"/>
  <c r="AA37" i="2"/>
  <c r="AA38" i="2"/>
  <c r="AA39" i="2"/>
  <c r="AA40" i="2"/>
  <c r="AA41" i="2"/>
  <c r="AA42" i="2"/>
  <c r="AA43" i="2"/>
  <c r="AA44" i="2"/>
  <c r="AA45" i="2"/>
  <c r="AA46" i="2"/>
  <c r="AA47" i="2"/>
  <c r="AA48" i="2"/>
  <c r="AA49" i="2"/>
  <c r="AA50" i="2"/>
  <c r="AA51" i="2"/>
  <c r="AA52" i="2"/>
  <c r="AA53" i="2"/>
  <c r="AA54" i="2"/>
  <c r="AA55" i="2"/>
  <c r="AA56" i="2"/>
  <c r="AA57" i="2"/>
  <c r="AA58" i="2"/>
  <c r="AA59" i="2"/>
  <c r="AA60" i="2"/>
  <c r="AA61" i="2"/>
  <c r="AA62" i="2"/>
  <c r="AA63" i="2"/>
  <c r="AA64" i="2"/>
  <c r="AA65" i="2"/>
  <c r="AA66" i="2"/>
  <c r="AA67" i="2"/>
  <c r="AA68" i="2"/>
  <c r="AA69" i="2"/>
  <c r="AA70" i="2"/>
  <c r="AA71" i="2"/>
  <c r="AA72" i="2"/>
  <c r="AA73" i="2"/>
  <c r="AA74" i="2"/>
  <c r="AA75" i="2"/>
  <c r="AA76" i="2"/>
  <c r="AA77" i="2"/>
  <c r="AA78" i="2"/>
  <c r="AA79" i="2"/>
  <c r="AA80" i="2"/>
  <c r="AA81" i="2"/>
  <c r="AA82" i="2"/>
  <c r="AA83" i="2"/>
  <c r="AA84" i="2"/>
  <c r="AA85" i="2"/>
  <c r="AA86" i="2"/>
  <c r="AA87" i="2"/>
  <c r="AA88" i="2"/>
  <c r="AA89" i="2"/>
  <c r="AA90" i="2"/>
  <c r="AA91" i="2"/>
  <c r="AA92" i="2"/>
  <c r="AA93" i="2"/>
  <c r="AA94" i="2"/>
  <c r="AA95" i="2"/>
  <c r="AA96" i="2"/>
  <c r="AA97" i="2"/>
  <c r="AA98" i="2"/>
  <c r="AA99" i="2"/>
  <c r="AA100" i="2"/>
  <c r="AA101" i="2"/>
  <c r="AA102" i="2"/>
  <c r="AA103" i="2"/>
  <c r="AA104" i="2"/>
  <c r="AA105" i="2"/>
  <c r="AA106" i="2"/>
  <c r="AA107" i="2"/>
  <c r="AA108" i="2"/>
  <c r="AA109" i="2"/>
  <c r="AA110" i="2"/>
  <c r="AA111" i="2"/>
  <c r="AA112" i="2"/>
  <c r="AA113" i="2"/>
  <c r="AA114" i="2"/>
  <c r="AA115" i="2"/>
  <c r="AA116" i="2"/>
  <c r="AA117" i="2"/>
  <c r="AA118" i="2"/>
  <c r="AA119" i="2"/>
  <c r="AA120" i="2"/>
  <c r="AA121" i="2"/>
  <c r="AA122" i="2"/>
  <c r="AA123" i="2"/>
  <c r="AA124" i="2"/>
  <c r="AA125" i="2"/>
  <c r="AA126" i="2"/>
  <c r="AA127" i="2"/>
  <c r="AA128" i="2"/>
  <c r="AA129" i="2"/>
  <c r="AA130" i="2"/>
  <c r="AA131" i="2"/>
  <c r="AA132" i="2"/>
  <c r="AA133" i="2"/>
  <c r="AA134" i="2"/>
  <c r="AA135" i="2"/>
  <c r="AA136" i="2"/>
  <c r="AA137" i="2"/>
  <c r="AA138" i="2"/>
  <c r="AA139" i="2"/>
  <c r="AA140" i="2"/>
  <c r="AA141" i="2"/>
  <c r="AA142" i="2"/>
  <c r="AA143" i="2"/>
  <c r="AA144" i="2"/>
  <c r="AA145" i="2"/>
  <c r="AA146" i="2"/>
  <c r="AA147" i="2"/>
  <c r="AA148" i="2"/>
  <c r="AA149" i="2"/>
  <c r="AA150" i="2"/>
  <c r="AA151" i="2"/>
  <c r="AA152" i="2"/>
  <c r="AA153" i="2"/>
  <c r="AA154" i="2"/>
  <c r="AA155" i="2"/>
  <c r="AA156" i="2"/>
  <c r="AA157" i="2"/>
  <c r="AA158" i="2"/>
  <c r="AA159" i="2"/>
  <c r="AA160" i="2"/>
  <c r="AA161" i="2"/>
  <c r="AA162" i="2"/>
  <c r="AA163" i="2"/>
  <c r="AA164" i="2"/>
  <c r="AA165" i="2"/>
  <c r="AA166" i="2"/>
  <c r="AA167" i="2"/>
  <c r="AA168" i="2"/>
  <c r="AA169" i="2"/>
  <c r="AA170" i="2"/>
  <c r="AA171" i="2"/>
  <c r="AA172" i="2"/>
  <c r="AA173" i="2"/>
  <c r="AA174" i="2"/>
  <c r="AA175" i="2"/>
  <c r="AA176" i="2"/>
  <c r="AA177" i="2"/>
  <c r="AA178" i="2"/>
  <c r="AA179" i="2"/>
  <c r="AA180" i="2"/>
  <c r="AA181" i="2"/>
  <c r="AA182" i="2"/>
  <c r="AA183" i="2"/>
  <c r="AA184" i="2"/>
  <c r="AA185" i="2"/>
  <c r="AA186" i="2"/>
  <c r="AA187" i="2"/>
  <c r="AA188" i="2"/>
  <c r="AA189" i="2"/>
  <c r="AA190" i="2"/>
  <c r="AA191" i="2"/>
  <c r="AA192" i="2"/>
  <c r="AA193" i="2"/>
  <c r="AA194" i="2"/>
  <c r="AA195" i="2"/>
  <c r="AA196" i="2"/>
  <c r="AA197" i="2"/>
  <c r="AA198" i="2"/>
  <c r="AA199" i="2"/>
  <c r="AA200" i="2"/>
  <c r="AA201" i="2"/>
  <c r="AA202" i="2"/>
  <c r="AA203" i="2"/>
  <c r="AA204" i="2"/>
  <c r="AA205" i="2"/>
  <c r="AA206" i="2"/>
  <c r="AA207" i="2"/>
  <c r="AA208" i="2"/>
  <c r="AA209" i="2"/>
  <c r="AA210" i="2"/>
  <c r="AA211" i="2"/>
  <c r="AA212" i="2"/>
  <c r="AA213" i="2"/>
  <c r="AA214" i="2"/>
  <c r="AA215" i="2"/>
  <c r="AA216" i="2"/>
  <c r="AA217" i="2"/>
  <c r="AA218" i="2"/>
  <c r="AA219" i="2"/>
  <c r="AA220" i="2"/>
  <c r="AA221" i="2"/>
  <c r="AA222" i="2"/>
  <c r="AA223" i="2"/>
  <c r="AA224" i="2"/>
  <c r="AA225" i="2"/>
  <c r="AA226" i="2"/>
  <c r="AA227" i="2"/>
  <c r="AA228" i="2"/>
  <c r="AA229" i="2"/>
  <c r="AA230" i="2"/>
  <c r="AA231" i="2"/>
  <c r="AA232" i="2"/>
  <c r="AA233" i="2"/>
  <c r="AA234" i="2"/>
  <c r="AA235" i="2"/>
  <c r="AA236" i="2"/>
  <c r="AA237" i="2"/>
  <c r="AA238" i="2"/>
  <c r="AA239" i="2"/>
  <c r="AA240" i="2"/>
  <c r="AA241" i="2"/>
  <c r="AA242" i="2"/>
  <c r="AA243" i="2"/>
  <c r="AA244" i="2"/>
  <c r="AA245" i="2"/>
  <c r="AA246" i="2"/>
  <c r="AA247" i="2"/>
  <c r="AA248" i="2"/>
  <c r="AA249" i="2"/>
  <c r="AA250" i="2"/>
  <c r="AA251" i="2"/>
  <c r="AA252" i="2"/>
  <c r="AA253" i="2"/>
  <c r="AA254" i="2"/>
  <c r="AA255" i="2"/>
  <c r="AA256" i="2"/>
  <c r="AA257" i="2"/>
  <c r="AA258" i="2"/>
  <c r="AA259" i="2"/>
  <c r="AA260" i="2"/>
  <c r="AA261" i="2"/>
  <c r="AA262" i="2"/>
  <c r="AA263" i="2"/>
  <c r="AA264" i="2"/>
  <c r="AA265" i="2"/>
  <c r="AA266" i="2"/>
  <c r="AA267" i="2"/>
  <c r="AA268" i="2"/>
  <c r="AA269" i="2"/>
  <c r="AA270" i="2"/>
  <c r="AA271" i="2"/>
  <c r="AA272" i="2"/>
  <c r="AA273" i="2"/>
  <c r="AA274" i="2"/>
  <c r="AA275" i="2"/>
  <c r="AA276" i="2"/>
  <c r="AA277" i="2"/>
  <c r="AA278" i="2"/>
  <c r="AA279" i="2"/>
  <c r="AA280" i="2"/>
  <c r="AA281" i="2"/>
  <c r="AA282" i="2"/>
  <c r="AA283" i="2"/>
  <c r="AA284" i="2"/>
  <c r="AA285" i="2"/>
  <c r="AA286" i="2"/>
  <c r="AA287" i="2"/>
  <c r="AA288" i="2"/>
  <c r="AA289" i="2"/>
  <c r="AA290" i="2"/>
  <c r="AA291" i="2"/>
  <c r="AA292" i="2"/>
  <c r="AA293" i="2"/>
  <c r="AA294" i="2"/>
  <c r="AA295" i="2"/>
  <c r="AA296" i="2"/>
  <c r="AA297" i="2"/>
  <c r="AA298" i="2"/>
  <c r="AA299" i="2"/>
  <c r="AA300" i="2"/>
  <c r="AA301" i="2"/>
  <c r="AA302" i="2"/>
  <c r="AA303" i="2"/>
  <c r="AA304" i="2"/>
  <c r="AA305" i="2"/>
  <c r="AA306" i="2"/>
  <c r="AA307" i="2"/>
  <c r="AA308" i="2"/>
  <c r="AA309" i="2"/>
  <c r="AA310" i="2"/>
  <c r="AA311" i="2"/>
  <c r="AA312" i="2"/>
  <c r="AA313" i="2"/>
  <c r="AA314" i="2"/>
  <c r="AA315" i="2"/>
  <c r="AA316" i="2"/>
  <c r="AA317" i="2"/>
  <c r="AA318" i="2"/>
  <c r="AA319" i="2"/>
  <c r="AA320" i="2"/>
  <c r="AA321" i="2"/>
  <c r="AA322" i="2"/>
  <c r="AA323" i="2"/>
  <c r="AA324" i="2"/>
  <c r="AA325" i="2"/>
  <c r="AA326" i="2"/>
  <c r="AA327" i="2"/>
  <c r="AA328" i="2"/>
  <c r="AA329" i="2"/>
  <c r="AA330" i="2"/>
  <c r="AA331" i="2"/>
  <c r="AA332" i="2"/>
  <c r="AA333" i="2"/>
  <c r="AA334" i="2"/>
  <c r="AA335" i="2"/>
  <c r="AA336" i="2"/>
  <c r="AA337" i="2"/>
  <c r="AA338" i="2"/>
  <c r="AA339" i="2"/>
  <c r="AA340" i="2"/>
  <c r="AA341" i="2"/>
  <c r="AA342" i="2"/>
  <c r="AA343" i="2"/>
  <c r="AA344" i="2"/>
  <c r="AA345" i="2"/>
  <c r="AA346" i="2"/>
  <c r="AA347" i="2"/>
  <c r="AA348" i="2"/>
  <c r="AA349" i="2"/>
  <c r="AA350" i="2"/>
  <c r="AA351" i="2"/>
  <c r="AA352" i="2"/>
  <c r="AA353" i="2"/>
  <c r="AA354" i="2"/>
  <c r="AA355" i="2"/>
  <c r="AA356" i="2"/>
  <c r="AA357" i="2"/>
  <c r="AA358" i="2"/>
  <c r="AA359" i="2"/>
  <c r="AA360" i="2"/>
  <c r="AA361" i="2"/>
  <c r="AA362" i="2"/>
  <c r="AA363" i="2"/>
  <c r="AA364" i="2"/>
  <c r="AA365" i="2"/>
  <c r="AA366" i="2"/>
  <c r="AA367" i="2"/>
  <c r="AA368" i="2"/>
  <c r="AA369" i="2"/>
  <c r="AA370" i="2"/>
  <c r="AA371" i="2"/>
  <c r="AA372" i="2"/>
  <c r="AA373" i="2"/>
  <c r="AA374" i="2"/>
  <c r="AA375" i="2"/>
  <c r="AA376" i="2"/>
  <c r="AA377" i="2"/>
  <c r="AA378" i="2"/>
  <c r="AA379" i="2"/>
  <c r="AA380" i="2"/>
  <c r="AA381" i="2"/>
  <c r="AA382" i="2"/>
  <c r="AA383" i="2"/>
  <c r="AA384" i="2"/>
  <c r="AA385" i="2"/>
  <c r="AA386" i="2"/>
  <c r="AA387" i="2"/>
  <c r="AA388" i="2"/>
  <c r="AA389" i="2"/>
  <c r="AA390" i="2"/>
  <c r="AA391" i="2"/>
  <c r="AA392" i="2"/>
  <c r="AA393" i="2"/>
  <c r="AA394" i="2"/>
  <c r="AA395" i="2"/>
  <c r="AA396" i="2"/>
  <c r="AA397" i="2"/>
  <c r="AA398" i="2"/>
  <c r="AA399" i="2"/>
  <c r="AA400" i="2"/>
  <c r="AA401" i="2"/>
  <c r="AA402" i="2"/>
  <c r="AA403" i="2"/>
  <c r="AA404" i="2"/>
  <c r="AA405" i="2"/>
  <c r="AA406" i="2"/>
  <c r="AA407" i="2"/>
  <c r="AA408" i="2"/>
  <c r="AA409" i="2"/>
  <c r="AA410" i="2"/>
  <c r="AA411" i="2"/>
  <c r="AA412" i="2"/>
  <c r="AA413" i="2"/>
  <c r="AA414" i="2"/>
  <c r="AA415" i="2"/>
  <c r="AA416" i="2"/>
  <c r="AA417" i="2"/>
  <c r="AA418" i="2"/>
  <c r="AA419" i="2"/>
  <c r="AA420" i="2"/>
  <c r="AA421" i="2"/>
  <c r="AA422" i="2"/>
  <c r="AA423" i="2"/>
  <c r="AA424" i="2"/>
  <c r="AA425" i="2"/>
  <c r="AA426" i="2"/>
  <c r="AA427" i="2"/>
  <c r="AA428" i="2"/>
  <c r="AA429" i="2"/>
  <c r="AA430" i="2"/>
  <c r="AA431" i="2"/>
  <c r="AA432" i="2"/>
  <c r="AA433" i="2"/>
  <c r="AA434" i="2"/>
  <c r="AA435" i="2"/>
  <c r="AA436" i="2"/>
  <c r="AA437" i="2"/>
  <c r="AA438" i="2"/>
  <c r="AA439" i="2"/>
  <c r="AA440" i="2"/>
  <c r="AA441" i="2"/>
  <c r="AA442" i="2"/>
  <c r="AA443" i="2"/>
  <c r="AA444" i="2"/>
  <c r="AA445" i="2"/>
  <c r="AA446" i="2"/>
  <c r="AA447" i="2"/>
  <c r="AA448" i="2"/>
  <c r="AA449" i="2"/>
  <c r="AA450" i="2"/>
  <c r="AA451" i="2"/>
  <c r="AA452" i="2"/>
  <c r="AA453" i="2"/>
  <c r="AA454" i="2"/>
  <c r="AA455" i="2"/>
  <c r="AA456" i="2"/>
  <c r="AA457" i="2"/>
  <c r="AA458" i="2"/>
  <c r="AA459" i="2"/>
  <c r="AA460" i="2"/>
  <c r="AA461" i="2"/>
  <c r="AA462" i="2"/>
  <c r="AA463" i="2"/>
  <c r="AA464" i="2"/>
  <c r="AA465" i="2"/>
  <c r="AA466" i="2"/>
  <c r="AA467" i="2"/>
  <c r="AA468" i="2"/>
  <c r="AA469" i="2"/>
  <c r="AA470" i="2"/>
  <c r="AA471" i="2"/>
  <c r="AA472" i="2"/>
  <c r="AA473" i="2"/>
  <c r="AA474" i="2"/>
  <c r="AA475" i="2"/>
  <c r="AA476" i="2"/>
  <c r="AA477" i="2"/>
  <c r="AA478" i="2"/>
  <c r="AA479" i="2"/>
  <c r="AA480" i="2"/>
  <c r="AA481" i="2"/>
  <c r="AA482" i="2"/>
  <c r="AA483" i="2"/>
  <c r="AA484" i="2"/>
  <c r="AA485" i="2"/>
  <c r="AA486" i="2"/>
  <c r="AA487" i="2"/>
  <c r="AA488" i="2"/>
  <c r="AA489" i="2"/>
  <c r="AA490" i="2"/>
  <c r="AA491" i="2"/>
  <c r="AA492" i="2"/>
  <c r="AA493" i="2"/>
  <c r="AA494" i="2"/>
  <c r="AA495" i="2"/>
  <c r="AA496" i="2"/>
  <c r="AA497" i="2"/>
  <c r="AA498" i="2"/>
  <c r="AA499" i="2"/>
  <c r="AA500" i="2"/>
  <c r="AA501" i="2"/>
  <c r="AA502" i="2"/>
  <c r="AA503" i="2"/>
  <c r="AA504" i="2"/>
  <c r="AA505" i="2"/>
  <c r="AA506" i="2"/>
  <c r="AA507" i="2"/>
  <c r="AA508" i="2"/>
  <c r="AA509" i="2"/>
  <c r="AA510" i="2"/>
  <c r="AA511" i="2"/>
  <c r="AA512" i="2"/>
  <c r="AA513" i="2"/>
  <c r="AA514" i="2"/>
  <c r="AA515" i="2"/>
  <c r="AA516" i="2"/>
  <c r="AA517" i="2"/>
  <c r="AA518" i="2"/>
  <c r="AA519" i="2"/>
  <c r="AA520" i="2"/>
  <c r="AA521" i="2"/>
  <c r="AA522" i="2"/>
  <c r="AA523" i="2"/>
  <c r="AA524" i="2"/>
  <c r="AA525" i="2"/>
  <c r="AA526" i="2"/>
  <c r="AA527" i="2"/>
  <c r="AA528" i="2"/>
  <c r="AA529" i="2"/>
  <c r="AA530" i="2"/>
  <c r="AA531" i="2"/>
  <c r="AA532" i="2"/>
  <c r="AA533" i="2"/>
  <c r="AA534" i="2"/>
  <c r="AA535" i="2"/>
  <c r="AA536" i="2"/>
  <c r="AA537" i="2"/>
  <c r="AA538" i="2"/>
  <c r="AA539" i="2"/>
  <c r="AA540" i="2"/>
  <c r="AA541" i="2"/>
  <c r="AA542" i="2"/>
  <c r="AA543" i="2"/>
  <c r="AA544" i="2"/>
  <c r="AA545" i="2"/>
  <c r="AA546" i="2"/>
  <c r="AA547" i="2"/>
  <c r="AA548" i="2"/>
  <c r="AA549" i="2"/>
  <c r="AA550" i="2"/>
  <c r="AA551" i="2"/>
  <c r="AA552" i="2"/>
  <c r="AA553" i="2"/>
  <c r="AA554" i="2"/>
  <c r="AA555" i="2"/>
  <c r="AA556" i="2"/>
  <c r="AA557" i="2"/>
  <c r="AA558" i="2"/>
  <c r="AA559" i="2"/>
  <c r="AA560" i="2"/>
  <c r="AA561" i="2"/>
  <c r="AA562" i="2"/>
  <c r="AA563" i="2"/>
  <c r="AA564" i="2"/>
  <c r="AA565" i="2"/>
  <c r="AA566" i="2"/>
  <c r="AA567" i="2"/>
  <c r="AA568" i="2"/>
  <c r="AA569" i="2"/>
  <c r="AA570" i="2"/>
  <c r="AA571" i="2"/>
  <c r="AA572" i="2"/>
  <c r="AA573" i="2"/>
  <c r="AA574" i="2"/>
  <c r="AA575" i="2"/>
  <c r="AA576" i="2"/>
  <c r="AA577" i="2"/>
  <c r="AA578" i="2"/>
  <c r="AA579" i="2"/>
  <c r="AA580" i="2"/>
  <c r="AA581" i="2"/>
  <c r="AA582" i="2"/>
  <c r="AA583" i="2"/>
  <c r="AA584" i="2"/>
  <c r="AA585" i="2"/>
  <c r="AA586" i="2"/>
  <c r="AA587" i="2"/>
  <c r="AA588" i="2"/>
  <c r="AA589" i="2"/>
  <c r="AA590" i="2"/>
  <c r="AA591" i="2"/>
  <c r="AA592" i="2"/>
  <c r="AA593" i="2"/>
  <c r="AA594" i="2"/>
  <c r="AA595" i="2"/>
  <c r="AA596" i="2"/>
  <c r="AA597" i="2"/>
  <c r="AA598" i="2"/>
  <c r="AA599" i="2"/>
  <c r="AA600" i="2"/>
  <c r="AA601" i="2"/>
  <c r="AA602" i="2"/>
  <c r="AA603" i="2"/>
  <c r="AA604" i="2"/>
  <c r="AA605" i="2"/>
  <c r="AA606" i="2"/>
  <c r="AA607" i="2"/>
  <c r="AA608" i="2"/>
  <c r="AA609" i="2"/>
  <c r="AA610" i="2"/>
  <c r="AA611" i="2"/>
  <c r="AA612" i="2"/>
  <c r="AA613" i="2"/>
  <c r="AA614" i="2"/>
  <c r="AA615" i="2"/>
  <c r="AA616" i="2"/>
  <c r="AA617" i="2"/>
  <c r="AA618" i="2"/>
  <c r="AA619" i="2"/>
  <c r="AA620" i="2"/>
  <c r="AA621" i="2"/>
  <c r="AA622" i="2"/>
  <c r="AA623" i="2"/>
  <c r="AA624" i="2"/>
  <c r="AA625" i="2"/>
  <c r="AA626" i="2"/>
  <c r="AA627" i="2"/>
  <c r="AA628" i="2"/>
  <c r="AA629" i="2"/>
  <c r="AA630" i="2"/>
  <c r="AA631" i="2"/>
  <c r="AA632" i="2"/>
  <c r="AA633" i="2"/>
  <c r="AA634" i="2"/>
  <c r="AA635" i="2"/>
  <c r="AA636" i="2"/>
  <c r="AA637" i="2"/>
  <c r="AA638" i="2"/>
  <c r="AA639" i="2"/>
  <c r="AA640" i="2"/>
  <c r="AA641" i="2"/>
  <c r="AA642" i="2"/>
  <c r="AA643" i="2"/>
  <c r="AA644" i="2"/>
  <c r="AA645" i="2"/>
  <c r="AA646" i="2"/>
  <c r="AA647" i="2"/>
  <c r="AA648" i="2"/>
  <c r="AA649" i="2"/>
  <c r="AA650" i="2"/>
  <c r="AA651" i="2"/>
  <c r="AA652" i="2"/>
  <c r="AA653" i="2"/>
  <c r="AA654" i="2"/>
  <c r="AA655" i="2"/>
  <c r="AA656" i="2"/>
  <c r="AA657" i="2"/>
  <c r="AA658" i="2"/>
  <c r="AA659" i="2"/>
  <c r="AA660" i="2"/>
  <c r="AA661" i="2"/>
  <c r="AA662" i="2"/>
  <c r="AA663" i="2"/>
  <c r="AA664" i="2"/>
  <c r="AA665" i="2"/>
  <c r="AA666" i="2"/>
  <c r="AA667" i="2"/>
  <c r="AA668" i="2"/>
  <c r="AA669" i="2"/>
  <c r="AA670" i="2"/>
  <c r="AA671" i="2"/>
  <c r="AA672" i="2"/>
  <c r="AA673" i="2"/>
  <c r="AA674" i="2"/>
  <c r="AA675" i="2"/>
  <c r="AA676" i="2"/>
  <c r="AA677" i="2"/>
  <c r="AA678" i="2"/>
  <c r="AA679" i="2"/>
  <c r="AA680" i="2"/>
  <c r="AA681" i="2"/>
  <c r="AA682" i="2"/>
  <c r="AA683" i="2"/>
  <c r="AA684" i="2"/>
  <c r="AA685" i="2"/>
  <c r="AA686" i="2"/>
  <c r="AA687" i="2"/>
  <c r="AA688" i="2"/>
  <c r="AA689" i="2"/>
  <c r="AA690" i="2"/>
  <c r="AA691" i="2"/>
  <c r="AA692" i="2"/>
  <c r="AA693" i="2"/>
  <c r="AA694" i="2"/>
  <c r="AA695" i="2"/>
  <c r="AA696" i="2"/>
  <c r="AA697" i="2"/>
  <c r="AA698" i="2"/>
  <c r="AA699" i="2"/>
  <c r="AA700" i="2"/>
  <c r="AA701" i="2"/>
  <c r="AA702" i="2"/>
  <c r="AA703" i="2"/>
  <c r="AA704" i="2"/>
  <c r="AA705" i="2"/>
  <c r="AA706" i="2"/>
  <c r="AA707" i="2"/>
  <c r="AA708" i="2"/>
  <c r="AA709" i="2"/>
  <c r="AA710" i="2"/>
  <c r="AA711" i="2"/>
  <c r="AA712" i="2"/>
  <c r="AA713" i="2"/>
  <c r="AA714" i="2"/>
  <c r="AA715" i="2"/>
  <c r="AA716" i="2"/>
  <c r="AA717" i="2"/>
  <c r="AA718" i="2"/>
  <c r="AA719" i="2"/>
  <c r="AA720" i="2"/>
  <c r="AA721" i="2"/>
  <c r="AA722" i="2"/>
  <c r="AA723" i="2"/>
  <c r="AA724" i="2"/>
  <c r="AA725" i="2"/>
  <c r="AA726" i="2"/>
  <c r="AA727" i="2"/>
  <c r="AA728" i="2"/>
  <c r="AA729" i="2"/>
  <c r="AA730" i="2"/>
  <c r="AA731" i="2"/>
  <c r="AA732" i="2"/>
  <c r="AA733" i="2"/>
  <c r="AA734" i="2"/>
  <c r="AA735" i="2"/>
  <c r="AA736" i="2"/>
  <c r="AA737" i="2"/>
  <c r="AA738" i="2"/>
  <c r="AA739" i="2"/>
  <c r="AA740" i="2"/>
  <c r="AA741" i="2"/>
  <c r="AA742" i="2"/>
  <c r="AA743" i="2"/>
  <c r="AA744" i="2"/>
  <c r="AA745" i="2"/>
  <c r="AA746" i="2"/>
  <c r="AA747" i="2"/>
  <c r="AA748" i="2"/>
  <c r="AA749" i="2"/>
  <c r="AA750" i="2"/>
  <c r="AA751" i="2"/>
  <c r="AA752" i="2"/>
  <c r="AA753" i="2"/>
  <c r="AA754" i="2"/>
  <c r="AA755" i="2"/>
  <c r="AA756" i="2"/>
  <c r="AA757" i="2"/>
  <c r="AA758" i="2"/>
  <c r="AA759" i="2"/>
  <c r="AA760" i="2"/>
  <c r="AA761" i="2"/>
  <c r="AA762" i="2"/>
  <c r="AA763" i="2"/>
  <c r="AA764" i="2"/>
  <c r="AA765" i="2"/>
  <c r="AA766" i="2"/>
  <c r="AA767" i="2"/>
  <c r="AA768" i="2"/>
  <c r="AA769" i="2"/>
  <c r="AA770" i="2"/>
  <c r="AA771" i="2"/>
  <c r="AA772" i="2"/>
  <c r="AA773" i="2"/>
  <c r="AA774" i="2"/>
  <c r="AA775" i="2"/>
  <c r="AA776" i="2"/>
  <c r="AA777" i="2"/>
  <c r="AA778" i="2"/>
  <c r="AA779" i="2"/>
  <c r="AA780" i="2"/>
  <c r="AA781" i="2"/>
  <c r="AA782" i="2"/>
  <c r="AA783" i="2"/>
  <c r="AA784" i="2"/>
  <c r="AA785" i="2"/>
  <c r="AA786" i="2"/>
  <c r="AA787" i="2"/>
  <c r="AA788" i="2"/>
  <c r="AA789" i="2"/>
  <c r="AA790" i="2"/>
  <c r="AA791" i="2"/>
  <c r="AA792" i="2"/>
  <c r="AA793" i="2"/>
  <c r="AA794" i="2"/>
  <c r="AA795" i="2"/>
  <c r="AA796" i="2"/>
  <c r="AA797" i="2"/>
  <c r="AA798" i="2"/>
  <c r="AA799" i="2"/>
  <c r="AA800" i="2"/>
  <c r="AA801" i="2"/>
  <c r="AA802" i="2"/>
  <c r="AA803" i="2"/>
  <c r="AA804" i="2"/>
  <c r="AA805" i="2"/>
  <c r="AA806" i="2"/>
  <c r="AA807" i="2"/>
  <c r="AA808" i="2"/>
  <c r="AA809" i="2"/>
  <c r="AA810" i="2"/>
  <c r="AA811" i="2"/>
  <c r="AA812" i="2"/>
  <c r="AA813" i="2"/>
  <c r="AA814" i="2"/>
  <c r="AA815" i="2"/>
  <c r="AA816" i="2"/>
  <c r="AA817" i="2"/>
  <c r="AA818" i="2"/>
  <c r="AA819" i="2"/>
  <c r="AA820" i="2"/>
  <c r="AA821" i="2"/>
  <c r="AA822" i="2"/>
  <c r="AA823" i="2"/>
  <c r="T3" i="2"/>
  <c r="AA3" i="2" s="1"/>
  <c r="T4" i="2"/>
  <c r="AA4" i="2" s="1"/>
  <c r="T5" i="2"/>
  <c r="AA5" i="2" s="1"/>
  <c r="T6" i="2"/>
  <c r="AA6" i="2" s="1"/>
  <c r="T7" i="2"/>
  <c r="AA7" i="2" s="1"/>
  <c r="T8" i="2"/>
  <c r="AA8" i="2" s="1"/>
  <c r="T9" i="2"/>
  <c r="AA9" i="2" s="1"/>
  <c r="T10" i="2"/>
  <c r="AA10" i="2" s="1"/>
  <c r="K4" i="2" l="1"/>
  <c r="K5" i="2"/>
  <c r="K6" i="2"/>
  <c r="K7" i="2"/>
  <c r="K8" i="2"/>
  <c r="K9" i="2"/>
  <c r="K10" i="2"/>
  <c r="D10" i="2"/>
  <c r="D9" i="2"/>
  <c r="D8" i="2"/>
  <c r="D7" i="2"/>
  <c r="D6" i="2"/>
  <c r="D5" i="2"/>
  <c r="D4" i="2"/>
  <c r="D3" i="2"/>
  <c r="D2" i="2"/>
  <c r="B39" i="3" s="1"/>
  <c r="B10" i="2"/>
  <c r="B9" i="2"/>
  <c r="B8" i="2"/>
  <c r="B7" i="2"/>
  <c r="B6" i="2"/>
  <c r="B5" i="2"/>
  <c r="B4" i="2"/>
  <c r="B3" i="2"/>
  <c r="B2" i="2"/>
  <c r="E38" i="3" s="1"/>
  <c r="L2" i="2"/>
  <c r="K2" i="2" s="1"/>
  <c r="L3" i="2"/>
  <c r="K3" i="2"/>
  <c r="C3" i="2"/>
  <c r="C4" i="2"/>
  <c r="C5" i="2"/>
  <c r="C6" i="2"/>
  <c r="C7" i="2"/>
  <c r="C8" i="2"/>
  <c r="C9" i="2"/>
  <c r="C10" i="2"/>
  <c r="C2" i="2"/>
  <c r="M10" i="3"/>
  <c r="C53" i="3"/>
  <c r="R9" i="2"/>
  <c r="R10" i="2"/>
  <c r="R4" i="2"/>
  <c r="R8" i="2"/>
  <c r="R5" i="2"/>
  <c r="R6" i="2"/>
  <c r="R2" i="2"/>
  <c r="R7" i="2"/>
  <c r="R3" i="2"/>
  <c r="F8" i="3" l="1"/>
  <c r="B18" i="3"/>
  <c r="C15" i="3"/>
  <c r="T2" i="2"/>
  <c r="AA2" i="2" s="1"/>
  <c r="B36" i="3"/>
  <c r="B44" i="3"/>
  <c r="C8" i="3"/>
  <c r="C50" i="3"/>
  <c r="B27" i="3"/>
  <c r="B50" i="3"/>
  <c r="C30" i="3"/>
  <c r="B53" i="3"/>
  <c r="B26" i="3"/>
  <c r="B7" i="3"/>
  <c r="C9" i="3"/>
  <c r="C41" i="3"/>
  <c r="B47" i="3"/>
  <c r="B49" i="3"/>
  <c r="C21" i="3"/>
  <c r="C26" i="3"/>
  <c r="C36" i="3"/>
  <c r="C25" i="3"/>
  <c r="B34" i="3"/>
  <c r="C44" i="3"/>
  <c r="B9" i="3"/>
  <c r="C18" i="3"/>
  <c r="B28" i="3"/>
  <c r="B17" i="3"/>
  <c r="C48" i="3"/>
  <c r="C55" i="3"/>
  <c r="F46" i="3"/>
  <c r="F12" i="3"/>
  <c r="E51" i="3"/>
  <c r="E29" i="3"/>
  <c r="E25" i="3"/>
  <c r="C42" i="3"/>
  <c r="B10" i="3"/>
  <c r="C29" i="3"/>
  <c r="B37" i="3"/>
  <c r="C39" i="3"/>
  <c r="C11" i="3"/>
  <c r="E33" i="3"/>
  <c r="B24" i="3"/>
  <c r="C47" i="3"/>
  <c r="B42" i="3"/>
  <c r="F51" i="3"/>
  <c r="B22" i="3"/>
  <c r="F38" i="3"/>
  <c r="B5" i="3"/>
  <c r="B4" i="3"/>
  <c r="F21" i="3"/>
  <c r="C7" i="3"/>
  <c r="B54" i="3"/>
  <c r="C40" i="3"/>
  <c r="B19" i="3"/>
  <c r="B29" i="3"/>
  <c r="C19" i="3"/>
  <c r="C38" i="3"/>
  <c r="B30" i="3"/>
  <c r="C54" i="3"/>
  <c r="C23" i="3"/>
  <c r="B23" i="3"/>
  <c r="E3" i="3"/>
  <c r="E46" i="3"/>
  <c r="E12" i="3"/>
  <c r="F3" i="3"/>
  <c r="E16" i="3"/>
  <c r="E8" i="3"/>
  <c r="F33" i="3"/>
  <c r="F42" i="3"/>
  <c r="F25" i="3"/>
  <c r="E42" i="3"/>
  <c r="F29" i="3"/>
  <c r="F16" i="3"/>
  <c r="E21" i="3"/>
  <c r="B6" i="3"/>
  <c r="C37" i="3"/>
  <c r="B11" i="3"/>
  <c r="C28" i="3"/>
  <c r="C10" i="3"/>
  <c r="C4" i="3"/>
  <c r="B15" i="3"/>
  <c r="C45" i="3"/>
  <c r="C46" i="3"/>
  <c r="C51" i="3"/>
  <c r="C22" i="3"/>
  <c r="C5" i="3"/>
  <c r="C33" i="3"/>
  <c r="B52" i="3"/>
  <c r="B35" i="3"/>
  <c r="C20" i="3"/>
  <c r="B55" i="3"/>
  <c r="C52" i="3"/>
  <c r="B13" i="3"/>
  <c r="C17" i="3"/>
  <c r="B21" i="3"/>
  <c r="B38" i="3"/>
  <c r="C43" i="3"/>
  <c r="C49" i="3"/>
  <c r="C31" i="3"/>
  <c r="B41" i="3"/>
  <c r="B14" i="3"/>
  <c r="B3" i="3"/>
  <c r="B12" i="3"/>
  <c r="C32" i="3"/>
  <c r="B20" i="3"/>
  <c r="B32" i="3"/>
  <c r="B33" i="3"/>
  <c r="C16" i="3"/>
  <c r="B51" i="3"/>
  <c r="C3" i="3"/>
  <c r="B40" i="3"/>
  <c r="B43" i="3"/>
  <c r="B16" i="3"/>
  <c r="C13" i="3"/>
  <c r="B8" i="3"/>
  <c r="C35" i="3"/>
  <c r="C12" i="3"/>
  <c r="C27" i="3"/>
  <c r="C34" i="3"/>
  <c r="B31" i="3"/>
  <c r="B25" i="3"/>
  <c r="C14" i="3"/>
  <c r="B48" i="3"/>
  <c r="C6" i="3"/>
  <c r="C24" i="3"/>
  <c r="B46" i="3"/>
  <c r="B45" i="3"/>
  <c r="K29" i="3" l="1"/>
  <c r="J29" i="3"/>
  <c r="K3" i="3"/>
  <c r="J3" i="3"/>
  <c r="K42" i="3"/>
  <c r="J16" i="3"/>
  <c r="J42" i="3"/>
  <c r="K16" i="3"/>
  <c r="N3" i="3" l="1"/>
  <c r="M3" i="3"/>
</calcChain>
</file>

<file path=xl/sharedStrings.xml><?xml version="1.0" encoding="utf-8"?>
<sst xmlns="http://schemas.openxmlformats.org/spreadsheetml/2006/main" count="7042" uniqueCount="90">
  <si>
    <t>Année</t>
  </si>
  <si>
    <t>RIVP CENTRE</t>
  </si>
  <si>
    <t>Février</t>
  </si>
  <si>
    <t>TRIMESTRES</t>
  </si>
  <si>
    <t>1er Trimestre</t>
  </si>
  <si>
    <t>Juin</t>
  </si>
  <si>
    <t>Janvier</t>
  </si>
  <si>
    <t>Mars</t>
  </si>
  <si>
    <t>Avril</t>
  </si>
  <si>
    <t>Septembre</t>
  </si>
  <si>
    <t>ANNEE</t>
  </si>
  <si>
    <t>SEMAINE</t>
  </si>
  <si>
    <t>N° Chantier</t>
  </si>
  <si>
    <t>ANTIN</t>
  </si>
  <si>
    <t>Adresse Chantiers</t>
  </si>
  <si>
    <t>ACEE</t>
  </si>
  <si>
    <t>MOIS</t>
  </si>
  <si>
    <t>4ème Trimestre</t>
  </si>
  <si>
    <t>CA HT Facturé</t>
  </si>
  <si>
    <t>COMPTA</t>
  </si>
  <si>
    <t>EFIDIS</t>
  </si>
  <si>
    <t>N° OS</t>
  </si>
  <si>
    <t>DONT Appels Offre</t>
  </si>
  <si>
    <t>Pointage</t>
  </si>
  <si>
    <t>Novembre</t>
  </si>
  <si>
    <t xml:space="preserve">   Décembre</t>
  </si>
  <si>
    <t>N°Facture</t>
  </si>
  <si>
    <t>Mai</t>
  </si>
  <si>
    <t xml:space="preserve">   Juillet</t>
  </si>
  <si>
    <t xml:space="preserve">   Août</t>
  </si>
  <si>
    <t xml:space="preserve">     Octobre</t>
  </si>
  <si>
    <t>2ème Trimestre</t>
  </si>
  <si>
    <t>3ème Trimestre</t>
  </si>
  <si>
    <t>SEMAINES</t>
  </si>
  <si>
    <t>CA HT OS</t>
  </si>
  <si>
    <t>N°</t>
  </si>
  <si>
    <t>Mois</t>
  </si>
  <si>
    <t>TROIS MOULINS</t>
  </si>
  <si>
    <t>Clients</t>
  </si>
  <si>
    <t>Date OS</t>
  </si>
  <si>
    <t>18 boulevard Danger</t>
  </si>
  <si>
    <t>20164210000002</t>
  </si>
  <si>
    <t>3 place Denis de Chailly</t>
  </si>
  <si>
    <t>20164210000001</t>
  </si>
  <si>
    <t>Rue Francoeur</t>
  </si>
  <si>
    <t>ATR/308663</t>
  </si>
  <si>
    <t>3 rue de Mandres</t>
  </si>
  <si>
    <t>ATR/308711</t>
  </si>
  <si>
    <t>12 rue de Bretagne</t>
  </si>
  <si>
    <t>ATR/308712</t>
  </si>
  <si>
    <t>162 rue Gabriel Péri</t>
  </si>
  <si>
    <t>8 allée des Cerisiers</t>
  </si>
  <si>
    <t>58-2016-1127</t>
  </si>
  <si>
    <t>89 avenue du Général de Gaulle</t>
  </si>
  <si>
    <t>58-2016-1150</t>
  </si>
  <si>
    <t>2 allée des Cerisiers</t>
  </si>
  <si>
    <t>58-2016-1162</t>
  </si>
  <si>
    <t>601-083</t>
  </si>
  <si>
    <t>601-068</t>
  </si>
  <si>
    <t>601-067</t>
  </si>
  <si>
    <t>Ex Locataire</t>
  </si>
  <si>
    <t>Intervenant</t>
  </si>
  <si>
    <t>Date de réception Diag</t>
  </si>
  <si>
    <t>Date de l'OS</t>
  </si>
  <si>
    <t>Communes</t>
  </si>
  <si>
    <t>HSF
SOFTELEC</t>
  </si>
  <si>
    <t>A Plomb</t>
  </si>
  <si>
    <t>A Elec</t>
  </si>
  <si>
    <t>A Peint</t>
  </si>
  <si>
    <t>A Sols</t>
  </si>
  <si>
    <t>A Maçon</t>
  </si>
  <si>
    <t>A Menuis</t>
  </si>
  <si>
    <t>Date de fin Réelle</t>
  </si>
  <si>
    <t>Date de fin Théorique</t>
  </si>
  <si>
    <t>Attestation ou Diag</t>
  </si>
  <si>
    <t>Date d'envoi</t>
  </si>
  <si>
    <t>Somme de CA HT OS</t>
  </si>
  <si>
    <t>Total général</t>
  </si>
  <si>
    <t>Nombre de N° Chantier</t>
  </si>
  <si>
    <t>(vide)</t>
  </si>
  <si>
    <t>Données</t>
  </si>
  <si>
    <t>nb Jours ouvrés contractuels</t>
  </si>
  <si>
    <t>nb JO avec ajout TS</t>
  </si>
  <si>
    <t>N°Facture2</t>
  </si>
  <si>
    <t>CA HT Facturé2</t>
  </si>
  <si>
    <t>Date de fin théorique</t>
  </si>
  <si>
    <t>Date de fin Théorique2</t>
  </si>
  <si>
    <t>(Tous)</t>
  </si>
  <si>
    <t>Somme de ACEE</t>
  </si>
  <si>
    <t>Somme de CA HT Facturé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</si>
</sst>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7" formatCode="#,##0.00\ &quot;€&quot;;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dd/mm/yy;@"/>
    <numFmt numFmtId="165" formatCode="d/m/yy;@"/>
    <numFmt numFmtId="166" formatCode="#,##0.00_ ;\-#,##0.00\ "/>
  </numFmts>
  <fonts count="13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8"/>
      <name val="Comic Sans MS"/>
      <family val="4"/>
    </font>
    <font>
      <sz val="10"/>
      <name val="Comic Sans MS"/>
      <family val="4"/>
    </font>
    <font>
      <b/>
      <sz val="10"/>
      <name val="Arial"/>
      <family val="2"/>
    </font>
    <font>
      <b/>
      <sz val="10"/>
      <name val="Comic Sans MS"/>
      <family val="4"/>
    </font>
    <font>
      <b/>
      <sz val="14"/>
      <name val="Comic Sans MS"/>
      <family val="4"/>
    </font>
    <font>
      <sz val="14"/>
      <name val="Comic Sans MS"/>
      <family val="4"/>
    </font>
    <font>
      <b/>
      <sz val="10"/>
      <name val="Arial"/>
      <family val="2"/>
    </font>
    <font>
      <b/>
      <sz val="8"/>
      <name val="Arial"/>
      <family val="2"/>
    </font>
    <font>
      <b/>
      <sz val="8"/>
      <name val="Comic Sans MS"/>
      <family val="4"/>
    </font>
    <font>
      <b/>
      <sz val="7"/>
      <name val="Comic Sans MS"/>
      <family val="4"/>
    </font>
  </fonts>
  <fills count="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indexed="65"/>
      </left>
      <right/>
      <top style="thin">
        <color rgb="FFABABAB"/>
      </top>
      <bottom/>
      <diagonal/>
    </border>
    <border>
      <left style="thin">
        <color indexed="65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indexed="65"/>
      </left>
      <right/>
      <top style="thin">
        <color rgb="FFABABAB"/>
      </top>
      <bottom style="thin">
        <color rgb="FFABABAB"/>
      </bottom>
      <diagonal/>
    </border>
    <border>
      <left/>
      <right style="thin">
        <color rgb="FFABABAB"/>
      </right>
      <top style="thin">
        <color rgb="FFABABAB"/>
      </top>
      <bottom/>
      <diagonal/>
    </border>
    <border>
      <left/>
      <right style="thin">
        <color rgb="FFABABAB"/>
      </right>
      <top style="thin">
        <color rgb="FFABABAB"/>
      </top>
      <bottom style="thin">
        <color rgb="FFABABAB"/>
      </bottom>
      <diagonal/>
    </border>
    <border>
      <left/>
      <right/>
      <top style="thin">
        <color rgb="FFABABAB"/>
      </top>
      <bottom/>
      <diagonal/>
    </border>
    <border>
      <left/>
      <right/>
      <top style="thin">
        <color rgb="FFABABAB"/>
      </top>
      <bottom style="thin">
        <color rgb="FFABABAB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190">
    <xf numFmtId="0" fontId="0" fillId="0" borderId="0" xfId="0"/>
    <xf numFmtId="0" fontId="4" fillId="0" borderId="0" xfId="0" applyFont="1" applyAlignment="1">
      <alignment horizontal="center" vertical="center"/>
    </xf>
    <xf numFmtId="7" fontId="0" fillId="0" borderId="0" xfId="0" applyNumberFormat="1"/>
    <xf numFmtId="0" fontId="6" fillId="2" borderId="1" xfId="0" applyFont="1" applyFill="1" applyBorder="1" applyAlignment="1">
      <alignment horizontal="center" vertical="center"/>
    </xf>
    <xf numFmtId="7" fontId="6" fillId="2" borderId="1" xfId="0" applyNumberFormat="1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7" fontId="4" fillId="0" borderId="2" xfId="0" applyNumberFormat="1" applyFont="1" applyBorder="1" applyAlignment="1">
      <alignment horizontal="center" vertical="center"/>
    </xf>
    <xf numFmtId="7" fontId="4" fillId="0" borderId="3" xfId="0" applyNumberFormat="1" applyFont="1" applyBorder="1" applyAlignment="1">
      <alignment horizontal="center" vertical="center"/>
    </xf>
    <xf numFmtId="7" fontId="4" fillId="0" borderId="4" xfId="0" applyNumberFormat="1" applyFont="1" applyBorder="1" applyAlignment="1">
      <alignment horizontal="center" vertical="center"/>
    </xf>
    <xf numFmtId="7" fontId="4" fillId="0" borderId="5" xfId="0" applyNumberFormat="1" applyFont="1" applyBorder="1" applyAlignment="1">
      <alignment horizontal="center" vertical="center"/>
    </xf>
    <xf numFmtId="7" fontId="4" fillId="0" borderId="6" xfId="0" applyNumberFormat="1" applyFont="1" applyBorder="1" applyAlignment="1">
      <alignment horizontal="center" vertical="center"/>
    </xf>
    <xf numFmtId="7" fontId="4" fillId="0" borderId="7" xfId="0" applyNumberFormat="1" applyFont="1" applyBorder="1" applyAlignment="1">
      <alignment horizontal="center" vertical="center"/>
    </xf>
    <xf numFmtId="7" fontId="4" fillId="0" borderId="8" xfId="0" applyNumberFormat="1" applyFont="1" applyBorder="1" applyAlignment="1">
      <alignment horizontal="center" vertical="center"/>
    </xf>
    <xf numFmtId="7" fontId="4" fillId="0" borderId="9" xfId="0" applyNumberFormat="1" applyFont="1" applyBorder="1" applyAlignment="1">
      <alignment horizontal="center" vertical="center"/>
    </xf>
    <xf numFmtId="7" fontId="4" fillId="0" borderId="10" xfId="0" applyNumberFormat="1" applyFont="1" applyBorder="1" applyAlignment="1">
      <alignment horizontal="center" vertical="center"/>
    </xf>
    <xf numFmtId="7" fontId="4" fillId="0" borderId="11" xfId="0" applyNumberFormat="1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4" fontId="0" fillId="0" borderId="0" xfId="0" applyNumberFormat="1"/>
    <xf numFmtId="7" fontId="4" fillId="0" borderId="17" xfId="0" applyNumberFormat="1" applyFont="1" applyBorder="1" applyAlignment="1">
      <alignment horizontal="center" vertical="center"/>
    </xf>
    <xf numFmtId="7" fontId="4" fillId="0" borderId="18" xfId="0" applyNumberFormat="1" applyFont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4" fontId="0" fillId="6" borderId="20" xfId="0" applyNumberFormat="1" applyFill="1" applyBorder="1" applyAlignment="1">
      <alignment horizontal="center" vertical="center"/>
    </xf>
    <xf numFmtId="4" fontId="0" fillId="6" borderId="21" xfId="0" applyNumberFormat="1" applyFill="1" applyBorder="1" applyAlignment="1">
      <alignment horizontal="center" vertical="center"/>
    </xf>
    <xf numFmtId="4" fontId="0" fillId="6" borderId="20" xfId="0" applyNumberFormat="1" applyFill="1" applyBorder="1" applyAlignment="1">
      <alignment horizontal="center" vertical="center" wrapText="1"/>
    </xf>
    <xf numFmtId="0" fontId="0" fillId="0" borderId="0" xfId="0" applyProtection="1">
      <protection locked="0"/>
    </xf>
    <xf numFmtId="7" fontId="4" fillId="0" borderId="0" xfId="0" applyNumberFormat="1" applyFont="1" applyAlignment="1">
      <alignment horizontal="center" vertical="center"/>
    </xf>
    <xf numFmtId="7" fontId="4" fillId="0" borderId="22" xfId="0" applyNumberFormat="1" applyFont="1" applyBorder="1" applyAlignment="1">
      <alignment horizontal="center" vertical="center"/>
    </xf>
    <xf numFmtId="0" fontId="10" fillId="7" borderId="1" xfId="0" applyFont="1" applyFill="1" applyBorder="1" applyAlignment="1" applyProtection="1">
      <alignment horizontal="center" vertical="center"/>
    </xf>
    <xf numFmtId="0" fontId="11" fillId="7" borderId="1" xfId="0" applyFont="1" applyFill="1" applyBorder="1" applyAlignment="1" applyProtection="1">
      <alignment horizontal="center" vertical="center"/>
    </xf>
    <xf numFmtId="165" fontId="11" fillId="7" borderId="1" xfId="0" applyNumberFormat="1" applyFont="1" applyFill="1" applyBorder="1" applyAlignment="1" applyProtection="1">
      <alignment horizontal="center" vertical="center"/>
    </xf>
    <xf numFmtId="2" fontId="11" fillId="7" borderId="1" xfId="0" applyNumberFormat="1" applyFont="1" applyFill="1" applyBorder="1" applyAlignment="1" applyProtection="1">
      <alignment horizontal="center" vertical="center"/>
    </xf>
    <xf numFmtId="2" fontId="3" fillId="0" borderId="0" xfId="0" applyNumberFormat="1" applyFont="1" applyAlignment="1" applyProtection="1">
      <alignment horizontal="center"/>
    </xf>
    <xf numFmtId="2" fontId="11" fillId="7" borderId="1" xfId="0" applyNumberFormat="1" applyFont="1" applyFill="1" applyBorder="1" applyAlignment="1" applyProtection="1">
      <alignment horizontal="center" vertical="center" wrapText="1"/>
    </xf>
    <xf numFmtId="0" fontId="11" fillId="7" borderId="1" xfId="0" applyNumberFormat="1" applyFont="1" applyFill="1" applyBorder="1" applyAlignment="1" applyProtection="1">
      <alignment horizontal="center" vertical="center"/>
    </xf>
    <xf numFmtId="0" fontId="0" fillId="0" borderId="0" xfId="0" quotePrefix="1"/>
    <xf numFmtId="0" fontId="3" fillId="0" borderId="0" xfId="0" applyFont="1" applyFill="1" applyAlignment="1" applyProtection="1">
      <alignment horizontal="center"/>
    </xf>
    <xf numFmtId="165" fontId="3" fillId="0" borderId="0" xfId="0" applyNumberFormat="1" applyFont="1" applyFill="1" applyAlignment="1" applyProtection="1">
      <alignment horizontal="center"/>
    </xf>
    <xf numFmtId="0" fontId="0" fillId="0" borderId="0" xfId="0" applyFill="1" applyProtection="1"/>
    <xf numFmtId="0" fontId="3" fillId="0" borderId="0" xfId="0" applyNumberFormat="1" applyFont="1" applyFill="1" applyAlignment="1" applyProtection="1">
      <alignment horizontal="center"/>
    </xf>
    <xf numFmtId="2" fontId="3" fillId="0" borderId="0" xfId="0" applyNumberFormat="1" applyFont="1" applyFill="1" applyAlignment="1" applyProtection="1">
      <alignment horizontal="center"/>
    </xf>
    <xf numFmtId="0" fontId="11" fillId="2" borderId="1" xfId="0" applyNumberFormat="1" applyFont="1" applyFill="1" applyBorder="1" applyAlignment="1" applyProtection="1">
      <alignment horizontal="center" vertical="center"/>
    </xf>
    <xf numFmtId="2" fontId="11" fillId="7" borderId="25" xfId="0" applyNumberFormat="1" applyFont="1" applyFill="1" applyBorder="1" applyAlignment="1" applyProtection="1">
      <alignment horizontal="center" vertical="center"/>
    </xf>
    <xf numFmtId="2" fontId="3" fillId="0" borderId="25" xfId="0" applyNumberFormat="1" applyFont="1" applyFill="1" applyBorder="1" applyAlignment="1" applyProtection="1">
      <alignment horizontal="center"/>
    </xf>
    <xf numFmtId="7" fontId="4" fillId="0" borderId="26" xfId="0" applyNumberFormat="1" applyFont="1" applyBorder="1" applyAlignment="1">
      <alignment horizontal="center" vertical="center"/>
    </xf>
    <xf numFmtId="0" fontId="3" fillId="0" borderId="25" xfId="0" applyNumberFormat="1" applyFont="1" applyFill="1" applyBorder="1" applyAlignment="1" applyProtection="1">
      <alignment horizontal="center"/>
    </xf>
    <xf numFmtId="0" fontId="0" fillId="0" borderId="0" xfId="0" applyFill="1" applyProtection="1">
      <protection locked="0"/>
    </xf>
    <xf numFmtId="0" fontId="0" fillId="0" borderId="0" xfId="0" applyFill="1"/>
    <xf numFmtId="0" fontId="3" fillId="0" borderId="25" xfId="0" applyFont="1" applyFill="1" applyBorder="1" applyAlignment="1" applyProtection="1">
      <alignment horizontal="center"/>
    </xf>
    <xf numFmtId="0" fontId="2" fillId="0" borderId="25" xfId="0" applyFont="1" applyFill="1" applyBorder="1" applyProtection="1"/>
    <xf numFmtId="165" fontId="3" fillId="0" borderId="25" xfId="0" applyNumberFormat="1" applyFont="1" applyFill="1" applyBorder="1" applyAlignment="1" applyProtection="1">
      <alignment horizontal="center"/>
    </xf>
    <xf numFmtId="0" fontId="10" fillId="7" borderId="27" xfId="0" applyFont="1" applyFill="1" applyBorder="1" applyAlignment="1" applyProtection="1">
      <alignment horizontal="center" vertical="center"/>
    </xf>
    <xf numFmtId="0" fontId="2" fillId="0" borderId="6" xfId="0" applyFont="1" applyFill="1" applyBorder="1" applyProtection="1"/>
    <xf numFmtId="0" fontId="11" fillId="7" borderId="28" xfId="0" applyFont="1" applyFill="1" applyBorder="1" applyAlignment="1" applyProtection="1">
      <alignment horizontal="center" vertical="center"/>
    </xf>
    <xf numFmtId="0" fontId="3" fillId="0" borderId="29" xfId="0" applyFont="1" applyFill="1" applyBorder="1" applyAlignment="1" applyProtection="1">
      <alignment horizontal="center"/>
    </xf>
    <xf numFmtId="0" fontId="3" fillId="7" borderId="25" xfId="0" applyFont="1" applyFill="1" applyBorder="1" applyAlignment="1" applyProtection="1">
      <alignment horizontal="center"/>
    </xf>
    <xf numFmtId="165" fontId="3" fillId="7" borderId="25" xfId="0" applyNumberFormat="1" applyFont="1" applyFill="1" applyBorder="1" applyAlignment="1" applyProtection="1">
      <alignment horizontal="center"/>
    </xf>
    <xf numFmtId="0" fontId="3" fillId="7" borderId="25" xfId="0" applyNumberFormat="1" applyFont="1" applyFill="1" applyBorder="1" applyAlignment="1" applyProtection="1">
      <alignment horizontal="center"/>
    </xf>
    <xf numFmtId="2" fontId="3" fillId="7" borderId="25" xfId="0" applyNumberFormat="1" applyFont="1" applyFill="1" applyBorder="1" applyAlignment="1" applyProtection="1">
      <alignment horizontal="center"/>
    </xf>
    <xf numFmtId="0" fontId="2" fillId="7" borderId="6" xfId="0" applyFont="1" applyFill="1" applyBorder="1" applyProtection="1"/>
    <xf numFmtId="0" fontId="2" fillId="7" borderId="25" xfId="0" applyFont="1" applyFill="1" applyBorder="1" applyProtection="1"/>
    <xf numFmtId="0" fontId="3" fillId="7" borderId="25" xfId="0" quotePrefix="1" applyNumberFormat="1" applyFont="1" applyFill="1" applyBorder="1" applyAlignment="1" applyProtection="1">
      <alignment horizontal="center"/>
    </xf>
    <xf numFmtId="0" fontId="11" fillId="7" borderId="30" xfId="0" applyNumberFormat="1" applyFont="1" applyFill="1" applyBorder="1" applyAlignment="1" applyProtection="1">
      <alignment horizontal="center" vertical="center"/>
    </xf>
    <xf numFmtId="0" fontId="11" fillId="7" borderId="30" xfId="0" applyNumberFormat="1" applyFont="1" applyFill="1" applyBorder="1" applyAlignment="1" applyProtection="1">
      <alignment horizontal="center" vertical="center" wrapText="1"/>
    </xf>
    <xf numFmtId="2" fontId="11" fillId="7" borderId="30" xfId="0" applyNumberFormat="1" applyFont="1" applyFill="1" applyBorder="1" applyAlignment="1" applyProtection="1">
      <alignment horizontal="center" vertical="center"/>
    </xf>
    <xf numFmtId="0" fontId="0" fillId="0" borderId="20" xfId="0" applyBorder="1"/>
    <xf numFmtId="0" fontId="0" fillId="0" borderId="31" xfId="0" applyBorder="1"/>
    <xf numFmtId="0" fontId="0" fillId="0" borderId="32" xfId="0" applyBorder="1"/>
    <xf numFmtId="0" fontId="0" fillId="0" borderId="33" xfId="0" applyBorder="1"/>
    <xf numFmtId="0" fontId="0" fillId="0" borderId="35" xfId="0" applyBorder="1"/>
    <xf numFmtId="0" fontId="0" fillId="0" borderId="36" xfId="0" applyBorder="1"/>
    <xf numFmtId="0" fontId="11" fillId="7" borderId="37" xfId="0" applyNumberFormat="1" applyFont="1" applyFill="1" applyBorder="1" applyAlignment="1" applyProtection="1">
      <alignment horizontal="center" vertical="center" wrapText="1"/>
    </xf>
    <xf numFmtId="9" fontId="0" fillId="0" borderId="17" xfId="0" applyNumberFormat="1" applyBorder="1"/>
    <xf numFmtId="9" fontId="0" fillId="0" borderId="25" xfId="0" applyNumberFormat="1" applyBorder="1"/>
    <xf numFmtId="9" fontId="0" fillId="0" borderId="3" xfId="0" applyNumberFormat="1" applyBorder="1"/>
    <xf numFmtId="9" fontId="0" fillId="0" borderId="0" xfId="0" applyNumberFormat="1"/>
    <xf numFmtId="9" fontId="11" fillId="7" borderId="25" xfId="0" applyNumberFormat="1" applyFont="1" applyFill="1" applyBorder="1" applyAlignment="1" applyProtection="1">
      <alignment vertical="center" wrapText="1"/>
    </xf>
    <xf numFmtId="2" fontId="11" fillId="7" borderId="38" xfId="0" applyNumberFormat="1" applyFont="1" applyFill="1" applyBorder="1" applyAlignment="1" applyProtection="1">
      <alignment vertical="center" wrapText="1"/>
    </xf>
    <xf numFmtId="2" fontId="11" fillId="7" borderId="39" xfId="0" applyNumberFormat="1" applyFont="1" applyFill="1" applyBorder="1" applyAlignment="1" applyProtection="1">
      <alignment vertical="center" wrapText="1"/>
    </xf>
    <xf numFmtId="2" fontId="12" fillId="7" borderId="39" xfId="0" applyNumberFormat="1" applyFont="1" applyFill="1" applyBorder="1" applyAlignment="1" applyProtection="1">
      <alignment vertical="center" wrapText="1"/>
    </xf>
    <xf numFmtId="164" fontId="0" fillId="0" borderId="0" xfId="0" applyNumberFormat="1"/>
    <xf numFmtId="164" fontId="11" fillId="7" borderId="37" xfId="0" applyNumberFormat="1" applyFont="1" applyFill="1" applyBorder="1" applyAlignment="1" applyProtection="1">
      <alignment horizontal="center" vertical="center" wrapText="1"/>
    </xf>
    <xf numFmtId="164" fontId="0" fillId="0" borderId="33" xfId="0" applyNumberFormat="1" applyBorder="1"/>
    <xf numFmtId="0" fontId="0" fillId="0" borderId="42" xfId="0" applyBorder="1"/>
    <xf numFmtId="0" fontId="0" fillId="0" borderId="43" xfId="0" applyBorder="1"/>
    <xf numFmtId="0" fontId="0" fillId="0" borderId="44" xfId="0" applyBorder="1"/>
    <xf numFmtId="0" fontId="0" fillId="0" borderId="42" xfId="0" pivotButton="1" applyBorder="1"/>
    <xf numFmtId="0" fontId="0" fillId="0" borderId="45" xfId="0" applyBorder="1"/>
    <xf numFmtId="14" fontId="0" fillId="0" borderId="42" xfId="0" applyNumberFormat="1" applyBorder="1"/>
    <xf numFmtId="0" fontId="0" fillId="0" borderId="47" xfId="0" applyBorder="1"/>
    <xf numFmtId="21" fontId="0" fillId="0" borderId="42" xfId="0" applyNumberFormat="1" applyBorder="1"/>
    <xf numFmtId="0" fontId="0" fillId="0" borderId="46" xfId="0" pivotButton="1" applyBorder="1"/>
    <xf numFmtId="0" fontId="0" fillId="0" borderId="46" xfId="0" applyBorder="1"/>
    <xf numFmtId="0" fontId="0" fillId="0" borderId="48" xfId="0" applyBorder="1"/>
    <xf numFmtId="0" fontId="0" fillId="0" borderId="42" xfId="0" applyNumberFormat="1" applyBorder="1"/>
    <xf numFmtId="0" fontId="0" fillId="0" borderId="48" xfId="0" applyNumberFormat="1" applyBorder="1"/>
    <xf numFmtId="0" fontId="0" fillId="0" borderId="45" xfId="0" applyNumberFormat="1" applyBorder="1"/>
    <xf numFmtId="0" fontId="0" fillId="0" borderId="49" xfId="0" applyNumberFormat="1" applyBorder="1"/>
    <xf numFmtId="0" fontId="0" fillId="0" borderId="50" xfId="0" applyBorder="1"/>
    <xf numFmtId="0" fontId="0" fillId="0" borderId="50" xfId="0" applyNumberFormat="1" applyBorder="1"/>
    <xf numFmtId="0" fontId="0" fillId="0" borderId="51" xfId="0" applyNumberFormat="1" applyBorder="1"/>
    <xf numFmtId="164" fontId="11" fillId="7" borderId="30" xfId="0" applyNumberFormat="1" applyFont="1" applyFill="1" applyBorder="1" applyAlignment="1" applyProtection="1">
      <alignment horizontal="center" vertical="center" wrapText="1"/>
    </xf>
    <xf numFmtId="164" fontId="0" fillId="0" borderId="32" xfId="0" applyNumberFormat="1" applyBorder="1"/>
    <xf numFmtId="164" fontId="0" fillId="0" borderId="20" xfId="0" applyNumberFormat="1" applyBorder="1"/>
    <xf numFmtId="164" fontId="12" fillId="7" borderId="40" xfId="0" applyNumberFormat="1" applyFont="1" applyFill="1" applyBorder="1" applyAlignment="1" applyProtection="1">
      <alignment vertical="center" wrapText="1"/>
    </xf>
    <xf numFmtId="164" fontId="0" fillId="0" borderId="34" xfId="0" applyNumberFormat="1" applyBorder="1"/>
    <xf numFmtId="14" fontId="0" fillId="0" borderId="20" xfId="0" applyNumberFormat="1" applyBorder="1"/>
    <xf numFmtId="10" fontId="0" fillId="0" borderId="0" xfId="0" applyNumberFormat="1"/>
    <xf numFmtId="4" fontId="4" fillId="0" borderId="32" xfId="0" applyNumberFormat="1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4" fontId="0" fillId="6" borderId="32" xfId="0" applyNumberFormat="1" applyFill="1" applyBorder="1" applyAlignment="1">
      <alignment horizontal="center" vertical="center"/>
    </xf>
    <xf numFmtId="4" fontId="0" fillId="6" borderId="20" xfId="0" applyNumberFormat="1" applyFill="1" applyBorder="1" applyAlignment="1">
      <alignment horizontal="center" vertical="center"/>
    </xf>
    <xf numFmtId="4" fontId="0" fillId="6" borderId="21" xfId="0" applyNumberFormat="1" applyFill="1" applyBorder="1" applyAlignment="1">
      <alignment horizontal="center" vertical="center"/>
    </xf>
    <xf numFmtId="4" fontId="0" fillId="0" borderId="32" xfId="0" applyNumberFormat="1" applyFill="1" applyBorder="1" applyAlignment="1">
      <alignment horizontal="center" vertical="center"/>
    </xf>
    <xf numFmtId="4" fontId="0" fillId="0" borderId="20" xfId="0" applyNumberFormat="1" applyBorder="1" applyAlignment="1">
      <alignment horizontal="center" vertical="center"/>
    </xf>
    <xf numFmtId="4" fontId="0" fillId="0" borderId="21" xfId="0" applyNumberFormat="1" applyBorder="1" applyAlignment="1">
      <alignment horizontal="center" vertical="center"/>
    </xf>
    <xf numFmtId="4" fontId="5" fillId="5" borderId="32" xfId="0" applyNumberFormat="1" applyFont="1" applyFill="1" applyBorder="1" applyAlignment="1">
      <alignment horizontal="center" vertical="center" textRotation="90"/>
    </xf>
    <xf numFmtId="0" fontId="5" fillId="5" borderId="20" xfId="0" applyFont="1" applyFill="1" applyBorder="1" applyAlignment="1">
      <alignment horizontal="center" vertical="center" textRotation="90"/>
    </xf>
    <xf numFmtId="0" fontId="5" fillId="5" borderId="21" xfId="0" applyFont="1" applyFill="1" applyBorder="1" applyAlignment="1">
      <alignment horizontal="center" vertical="center" textRotation="90"/>
    </xf>
    <xf numFmtId="4" fontId="0" fillId="0" borderId="20" xfId="0" applyNumberFormat="1" applyFill="1" applyBorder="1" applyAlignment="1">
      <alignment horizontal="center" vertical="center"/>
    </xf>
    <xf numFmtId="4" fontId="0" fillId="0" borderId="21" xfId="0" applyNumberForma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6" borderId="32" xfId="0" applyFill="1" applyBorder="1" applyAlignment="1">
      <alignment horizontal="center" vertical="center"/>
    </xf>
    <xf numFmtId="0" fontId="6" fillId="3" borderId="32" xfId="0" applyFont="1" applyFill="1" applyBorder="1" applyAlignment="1">
      <alignment horizontal="center" vertical="center" textRotation="90"/>
    </xf>
    <xf numFmtId="0" fontId="6" fillId="3" borderId="20" xfId="0" applyFont="1" applyFill="1" applyBorder="1" applyAlignment="1">
      <alignment horizontal="center" vertical="center" textRotation="90"/>
    </xf>
    <xf numFmtId="0" fontId="6" fillId="3" borderId="21" xfId="0" applyFont="1" applyFill="1" applyBorder="1" applyAlignment="1">
      <alignment horizontal="center" vertical="center" textRotation="90"/>
    </xf>
    <xf numFmtId="0" fontId="5" fillId="3" borderId="32" xfId="0" applyFont="1" applyFill="1" applyBorder="1" applyAlignment="1">
      <alignment horizontal="center" vertical="center" textRotation="90"/>
    </xf>
    <xf numFmtId="0" fontId="5" fillId="3" borderId="20" xfId="0" applyFont="1" applyFill="1" applyBorder="1" applyAlignment="1">
      <alignment horizontal="center" vertical="center" textRotation="90"/>
    </xf>
    <xf numFmtId="0" fontId="5" fillId="3" borderId="21" xfId="0" applyFont="1" applyFill="1" applyBorder="1" applyAlignment="1">
      <alignment horizontal="center" vertical="center" textRotation="90"/>
    </xf>
    <xf numFmtId="0" fontId="5" fillId="3" borderId="32" xfId="0" applyFont="1" applyFill="1" applyBorder="1" applyAlignment="1">
      <alignment horizontal="center" textRotation="90"/>
    </xf>
    <xf numFmtId="0" fontId="0" fillId="0" borderId="20" xfId="0" applyBorder="1" applyAlignment="1">
      <alignment horizontal="center" textRotation="90"/>
    </xf>
    <xf numFmtId="0" fontId="0" fillId="0" borderId="21" xfId="0" applyBorder="1" applyAlignment="1">
      <alignment horizontal="center" textRotation="90"/>
    </xf>
    <xf numFmtId="4" fontId="4" fillId="0" borderId="20" xfId="0" applyNumberFormat="1" applyFont="1" applyBorder="1" applyAlignment="1">
      <alignment horizontal="center" vertical="center"/>
    </xf>
    <xf numFmtId="4" fontId="4" fillId="0" borderId="21" xfId="0" applyNumberFormat="1" applyFont="1" applyBorder="1" applyAlignment="1">
      <alignment horizontal="center" vertical="center"/>
    </xf>
    <xf numFmtId="0" fontId="0" fillId="0" borderId="20" xfId="0" applyBorder="1" applyAlignment="1">
      <alignment horizontal="center" vertical="center" textRotation="90"/>
    </xf>
    <xf numFmtId="0" fontId="0" fillId="0" borderId="21" xfId="0" applyBorder="1" applyAlignment="1">
      <alignment horizontal="center" vertical="center" textRotation="90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3" borderId="41" xfId="0" applyFont="1" applyFill="1" applyBorder="1" applyAlignment="1">
      <alignment horizontal="center" vertical="center"/>
    </xf>
    <xf numFmtId="0" fontId="7" fillId="3" borderId="19" xfId="0" applyFont="1" applyFill="1" applyBorder="1" applyAlignment="1">
      <alignment horizontal="center" vertical="center"/>
    </xf>
    <xf numFmtId="0" fontId="7" fillId="3" borderId="27" xfId="0" applyFont="1" applyFill="1" applyBorder="1" applyAlignment="1">
      <alignment horizontal="center" vertical="center"/>
    </xf>
    <xf numFmtId="166" fontId="4" fillId="0" borderId="32" xfId="1" applyNumberFormat="1" applyFont="1" applyFill="1" applyBorder="1" applyAlignment="1">
      <alignment horizontal="center" vertical="center"/>
    </xf>
    <xf numFmtId="166" fontId="4" fillId="0" borderId="20" xfId="1" applyNumberFormat="1" applyFont="1" applyFill="1" applyBorder="1" applyAlignment="1">
      <alignment horizontal="center" vertical="center"/>
    </xf>
    <xf numFmtId="166" fontId="4" fillId="0" borderId="21" xfId="1" applyNumberFormat="1" applyFont="1" applyFill="1" applyBorder="1" applyAlignment="1">
      <alignment horizontal="center" vertical="center"/>
    </xf>
    <xf numFmtId="43" fontId="4" fillId="0" borderId="32" xfId="2" applyFont="1" applyBorder="1" applyAlignment="1">
      <alignment horizontal="center" vertical="center"/>
    </xf>
    <xf numFmtId="43" fontId="4" fillId="0" borderId="20" xfId="2" applyFont="1" applyBorder="1" applyAlignment="1">
      <alignment horizontal="center" vertical="center"/>
    </xf>
    <xf numFmtId="43" fontId="4" fillId="0" borderId="21" xfId="2" applyFont="1" applyBorder="1" applyAlignment="1">
      <alignment horizontal="center" vertical="center"/>
    </xf>
    <xf numFmtId="4" fontId="0" fillId="0" borderId="32" xfId="0" applyNumberFormat="1" applyBorder="1" applyAlignment="1">
      <alignment horizontal="center" vertical="center"/>
    </xf>
    <xf numFmtId="4" fontId="4" fillId="6" borderId="32" xfId="0" applyNumberFormat="1" applyFont="1" applyFill="1" applyBorder="1" applyAlignment="1">
      <alignment horizontal="center" vertical="center"/>
    </xf>
    <xf numFmtId="4" fontId="4" fillId="6" borderId="20" xfId="0" applyNumberFormat="1" applyFont="1" applyFill="1" applyBorder="1" applyAlignment="1">
      <alignment horizontal="center" vertical="center"/>
    </xf>
    <xf numFmtId="4" fontId="4" fillId="6" borderId="21" xfId="0" applyNumberFormat="1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5" borderId="41" xfId="0" applyFont="1" applyFill="1" applyBorder="1" applyAlignment="1">
      <alignment horizontal="center" vertical="center"/>
    </xf>
    <xf numFmtId="0" fontId="7" fillId="5" borderId="19" xfId="0" applyFont="1" applyFill="1" applyBorder="1" applyAlignment="1">
      <alignment horizontal="center" vertical="center"/>
    </xf>
    <xf numFmtId="0" fontId="7" fillId="5" borderId="27" xfId="0" applyFont="1" applyFill="1" applyBorder="1" applyAlignment="1">
      <alignment horizontal="center" vertical="center"/>
    </xf>
    <xf numFmtId="4" fontId="6" fillId="5" borderId="32" xfId="0" applyNumberFormat="1" applyFont="1" applyFill="1" applyBorder="1" applyAlignment="1">
      <alignment horizontal="center" vertical="center" textRotation="90"/>
    </xf>
    <xf numFmtId="0" fontId="9" fillId="5" borderId="20" xfId="0" applyFont="1" applyFill="1" applyBorder="1" applyAlignment="1">
      <alignment horizontal="center" vertical="center" textRotation="90"/>
    </xf>
    <xf numFmtId="0" fontId="9" fillId="5" borderId="21" xfId="0" applyFont="1" applyFill="1" applyBorder="1" applyAlignment="1">
      <alignment horizontal="center" vertical="center" textRotation="90"/>
    </xf>
    <xf numFmtId="0" fontId="7" fillId="4" borderId="32" xfId="0" applyFont="1" applyFill="1" applyBorder="1" applyAlignment="1">
      <alignment horizontal="center" vertical="center" textRotation="90"/>
    </xf>
    <xf numFmtId="0" fontId="7" fillId="4" borderId="20" xfId="0" applyFont="1" applyFill="1" applyBorder="1" applyAlignment="1">
      <alignment horizontal="center" vertical="center" textRotation="90"/>
    </xf>
    <xf numFmtId="0" fontId="7" fillId="4" borderId="21" xfId="0" applyFont="1" applyFill="1" applyBorder="1" applyAlignment="1">
      <alignment horizontal="center" vertical="center" textRotation="90"/>
    </xf>
    <xf numFmtId="4" fontId="6" fillId="0" borderId="33" xfId="0" applyNumberFormat="1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4" fontId="6" fillId="0" borderId="32" xfId="0" applyNumberFormat="1" applyFont="1" applyBorder="1" applyAlignment="1">
      <alignment horizontal="center" vertical="center"/>
    </xf>
    <xf numFmtId="4" fontId="9" fillId="0" borderId="20" xfId="0" applyNumberFormat="1" applyFont="1" applyBorder="1" applyAlignment="1">
      <alignment horizontal="center" vertical="center"/>
    </xf>
    <xf numFmtId="4" fontId="9" fillId="0" borderId="21" xfId="0" applyNumberFormat="1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4" fontId="4" fillId="0" borderId="32" xfId="1" applyNumberFormat="1" applyFont="1" applyBorder="1" applyAlignment="1">
      <alignment horizontal="center" vertical="center"/>
    </xf>
    <xf numFmtId="4" fontId="4" fillId="0" borderId="20" xfId="1" applyNumberFormat="1" applyFont="1" applyBorder="1" applyAlignment="1">
      <alignment horizontal="center" vertical="center"/>
    </xf>
    <xf numFmtId="4" fontId="4" fillId="0" borderId="21" xfId="1" applyNumberFormat="1" applyFont="1" applyBorder="1" applyAlignment="1">
      <alignment horizontal="center" vertical="center"/>
    </xf>
    <xf numFmtId="4" fontId="4" fillId="0" borderId="32" xfId="0" applyNumberFormat="1" applyFont="1" applyBorder="1" applyAlignment="1">
      <alignment horizontal="center" vertical="center" wrapText="1"/>
    </xf>
    <xf numFmtId="4" fontId="4" fillId="0" borderId="20" xfId="0" applyNumberFormat="1" applyFont="1" applyBorder="1" applyAlignment="1">
      <alignment horizontal="center" vertical="center" wrapText="1"/>
    </xf>
    <xf numFmtId="4" fontId="4" fillId="0" borderId="21" xfId="0" applyNumberFormat="1" applyFont="1" applyBorder="1" applyAlignment="1">
      <alignment horizontal="center" vertical="center" wrapText="1"/>
    </xf>
    <xf numFmtId="0" fontId="0" fillId="0" borderId="20" xfId="0" applyBorder="1" applyAlignment="1"/>
    <xf numFmtId="0" fontId="0" fillId="0" borderId="21" xfId="0" applyBorder="1" applyAlignment="1"/>
    <xf numFmtId="0" fontId="9" fillId="5" borderId="20" xfId="0" applyFont="1" applyFill="1" applyBorder="1" applyAlignment="1">
      <alignment textRotation="90"/>
    </xf>
    <xf numFmtId="0" fontId="9" fillId="5" borderId="21" xfId="0" applyFont="1" applyFill="1" applyBorder="1" applyAlignment="1">
      <alignment textRotation="90"/>
    </xf>
  </cellXfs>
  <cellStyles count="3">
    <cellStyle name="Euro" xfId="1"/>
    <cellStyle name="Milliers" xfId="2" builtinId="3"/>
    <cellStyle name="Normal" xfId="0" builtinId="0"/>
  </cellStyles>
  <dxfs count="3">
    <dxf>
      <numFmt numFmtId="168" formatCode=";;;"/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Virginie Saussier" refreshedDate="42459.384695717592" createdVersion="5" refreshedVersion="5" recordCount="822">
  <cacheSource type="worksheet">
    <worksheetSource ref="A1:AH823" sheet="CHANTIERS_2016"/>
  </cacheSource>
  <cacheFields count="34">
    <cacheField name="N° Chantier" numFmtId="0">
      <sharedItems containsString="0" containsBlank="1" containsNumber="1" containsInteger="1" minValue="33347" maxValue="34215" count="870">
        <n v="33347"/>
        <n v="33348"/>
        <n v="33349"/>
        <n v="33350"/>
        <n v="33351"/>
        <n v="33352"/>
        <n v="33353"/>
        <n v="33354"/>
        <n v="33355"/>
        <n v="34104"/>
        <n v="34105"/>
        <n v="34106"/>
        <n v="34107"/>
        <n v="34108"/>
        <n v="34109"/>
        <n v="34110"/>
        <n v="34111"/>
        <n v="34112"/>
        <n v="34113"/>
        <n v="34114"/>
        <n v="34115"/>
        <n v="34116"/>
        <n v="34117"/>
        <n v="34118"/>
        <n v="34119"/>
        <n v="34120"/>
        <n v="34121"/>
        <n v="34122"/>
        <n v="34123"/>
        <n v="34124"/>
        <n v="34125"/>
        <n v="34126"/>
        <n v="34127"/>
        <n v="34128"/>
        <n v="34129"/>
        <n v="34130"/>
        <n v="34131"/>
        <n v="34132"/>
        <n v="34133"/>
        <n v="34134"/>
        <n v="34135"/>
        <n v="34136"/>
        <n v="34137"/>
        <n v="34138"/>
        <n v="34139"/>
        <n v="34140"/>
        <n v="34141"/>
        <n v="34142"/>
        <n v="34143"/>
        <n v="34144"/>
        <n v="34145"/>
        <n v="34146"/>
        <n v="34147"/>
        <n v="34148"/>
        <n v="34149"/>
        <n v="34150"/>
        <n v="34151"/>
        <n v="34152"/>
        <n v="34153"/>
        <n v="34154"/>
        <n v="34155"/>
        <n v="34156"/>
        <n v="34157"/>
        <n v="34158"/>
        <n v="34159"/>
        <n v="34160"/>
        <n v="34161"/>
        <n v="34162"/>
        <n v="34163"/>
        <n v="34164"/>
        <n v="34165"/>
        <n v="34166"/>
        <n v="34167"/>
        <n v="34168"/>
        <n v="34169"/>
        <n v="34170"/>
        <n v="34171"/>
        <n v="34172"/>
        <n v="34173"/>
        <n v="34174"/>
        <n v="34175"/>
        <n v="34176"/>
        <n v="34177"/>
        <n v="34178"/>
        <n v="34179"/>
        <n v="34180"/>
        <n v="34181"/>
        <n v="34182"/>
        <n v="34183"/>
        <n v="34184"/>
        <n v="34185"/>
        <n v="34186"/>
        <n v="34187"/>
        <n v="34188"/>
        <n v="34189"/>
        <n v="34190"/>
        <n v="34191"/>
        <n v="34192"/>
        <n v="34193"/>
        <n v="34194"/>
        <n v="34195"/>
        <n v="34196"/>
        <n v="34197"/>
        <n v="34198"/>
        <n v="34199"/>
        <n v="34200"/>
        <n v="34201"/>
        <n v="34202"/>
        <n v="34203"/>
        <n v="34204"/>
        <n v="34205"/>
        <n v="34206"/>
        <n v="34207"/>
        <n v="34208"/>
        <n v="34209"/>
        <n v="34210"/>
        <n v="34211"/>
        <n v="34212"/>
        <n v="34213"/>
        <n v="34214"/>
        <n v="34215"/>
        <m/>
        <n v="34083" u="1"/>
        <n v="34020" u="1"/>
        <n v="33957" u="1"/>
        <n v="33894" u="1"/>
        <n v="33831" u="1"/>
        <n v="33768" u="1"/>
        <n v="33705" u="1"/>
        <n v="33642" u="1"/>
        <n v="33579" u="1"/>
        <n v="33516" u="1"/>
        <n v="33453" u="1"/>
        <n v="33390" u="1"/>
        <n v="34084" u="1"/>
        <n v="34021" u="1"/>
        <n v="33958" u="1"/>
        <n v="33895" u="1"/>
        <n v="33832" u="1"/>
        <n v="33769" u="1"/>
        <n v="33706" u="1"/>
        <n v="33643" u="1"/>
        <n v="33580" u="1"/>
        <n v="33517" u="1"/>
        <n v="33454" u="1"/>
        <n v="33391" u="1"/>
        <n v="34085" u="1"/>
        <n v="34022" u="1"/>
        <n v="33959" u="1"/>
        <n v="33896" u="1"/>
        <n v="33833" u="1"/>
        <n v="33770" u="1"/>
        <n v="33707" u="1"/>
        <n v="33644" u="1"/>
        <n v="33581" u="1"/>
        <n v="33518" u="1"/>
        <n v="33455" u="1"/>
        <n v="33392" u="1"/>
        <n v="34086" u="1"/>
        <n v="34023" u="1"/>
        <n v="33960" u="1"/>
        <n v="33897" u="1"/>
        <n v="33834" u="1"/>
        <n v="33771" u="1"/>
        <n v="33708" u="1"/>
        <n v="33645" u="1"/>
        <n v="33582" u="1"/>
        <n v="33519" u="1"/>
        <n v="33456" u="1"/>
        <n v="33393" u="1"/>
        <n v="34087" u="1"/>
        <n v="34024" u="1"/>
        <n v="33961" u="1"/>
        <n v="33898" u="1"/>
        <n v="33835" u="1"/>
        <n v="33772" u="1"/>
        <n v="33709" u="1"/>
        <n v="33646" u="1"/>
        <n v="33583" u="1"/>
        <n v="33520" u="1"/>
        <n v="33457" u="1"/>
        <n v="33394" u="1"/>
        <n v="34088" u="1"/>
        <n v="34025" u="1"/>
        <n v="33962" u="1"/>
        <n v="33899" u="1"/>
        <n v="33836" u="1"/>
        <n v="33773" u="1"/>
        <n v="33710" u="1"/>
        <n v="33647" u="1"/>
        <n v="33584" u="1"/>
        <n v="33521" u="1"/>
        <n v="33458" u="1"/>
        <n v="33395" u="1"/>
        <n v="34089" u="1"/>
        <n v="34026" u="1"/>
        <n v="33963" u="1"/>
        <n v="33900" u="1"/>
        <n v="33837" u="1"/>
        <n v="33774" u="1"/>
        <n v="33711" u="1"/>
        <n v="33648" u="1"/>
        <n v="33585" u="1"/>
        <n v="33522" u="1"/>
        <n v="33459" u="1"/>
        <n v="33396" u="1"/>
        <n v="34090" u="1"/>
        <n v="34027" u="1"/>
        <n v="33964" u="1"/>
        <n v="33901" u="1"/>
        <n v="33838" u="1"/>
        <n v="33775" u="1"/>
        <n v="33712" u="1"/>
        <n v="33649" u="1"/>
        <n v="33586" u="1"/>
        <n v="33523" u="1"/>
        <n v="33460" u="1"/>
        <n v="33397" u="1"/>
        <n v="34091" u="1"/>
        <n v="34028" u="1"/>
        <n v="33965" u="1"/>
        <n v="33902" u="1"/>
        <n v="33839" u="1"/>
        <n v="33776" u="1"/>
        <n v="33713" u="1"/>
        <n v="33650" u="1"/>
        <n v="33587" u="1"/>
        <n v="33524" u="1"/>
        <n v="33461" u="1"/>
        <n v="33398" u="1"/>
        <n v="34092" u="1"/>
        <n v="34029" u="1"/>
        <n v="33966" u="1"/>
        <n v="33903" u="1"/>
        <n v="33840" u="1"/>
        <n v="33777" u="1"/>
        <n v="33714" u="1"/>
        <n v="33651" u="1"/>
        <n v="33588" u="1"/>
        <n v="33525" u="1"/>
        <n v="33462" u="1"/>
        <n v="33399" u="1"/>
        <n v="34093" u="1"/>
        <n v="34030" u="1"/>
        <n v="33967" u="1"/>
        <n v="33904" u="1"/>
        <n v="33841" u="1"/>
        <n v="33778" u="1"/>
        <n v="33715" u="1"/>
        <n v="33652" u="1"/>
        <n v="33589" u="1"/>
        <n v="33526" u="1"/>
        <n v="33463" u="1"/>
        <n v="33400" u="1"/>
        <n v="34094" u="1"/>
        <n v="34031" u="1"/>
        <n v="33968" u="1"/>
        <n v="33905" u="1"/>
        <n v="33842" u="1"/>
        <n v="33779" u="1"/>
        <n v="33716" u="1"/>
        <n v="33653" u="1"/>
        <n v="33590" u="1"/>
        <n v="33527" u="1"/>
        <n v="33464" u="1"/>
        <n v="33401" u="1"/>
        <n v="34095" u="1"/>
        <n v="34032" u="1"/>
        <n v="33969" u="1"/>
        <n v="33906" u="1"/>
        <n v="33843" u="1"/>
        <n v="33780" u="1"/>
        <n v="33717" u="1"/>
        <n v="33654" u="1"/>
        <n v="33591" u="1"/>
        <n v="33528" u="1"/>
        <n v="33465" u="1"/>
        <n v="33402" u="1"/>
        <n v="34096" u="1"/>
        <n v="34033" u="1"/>
        <n v="33970" u="1"/>
        <n v="33907" u="1"/>
        <n v="33844" u="1"/>
        <n v="33781" u="1"/>
        <n v="33718" u="1"/>
        <n v="33655" u="1"/>
        <n v="33592" u="1"/>
        <n v="33529" u="1"/>
        <n v="33466" u="1"/>
        <n v="33403" u="1"/>
        <n v="34097" u="1"/>
        <n v="34034" u="1"/>
        <n v="33971" u="1"/>
        <n v="33908" u="1"/>
        <n v="33845" u="1"/>
        <n v="33782" u="1"/>
        <n v="33719" u="1"/>
        <n v="33656" u="1"/>
        <n v="33593" u="1"/>
        <n v="33530" u="1"/>
        <n v="33467" u="1"/>
        <n v="33404" u="1"/>
        <n v="34098" u="1"/>
        <n v="34035" u="1"/>
        <n v="33972" u="1"/>
        <n v="33909" u="1"/>
        <n v="33846" u="1"/>
        <n v="33783" u="1"/>
        <n v="33720" u="1"/>
        <n v="33657" u="1"/>
        <n v="33594" u="1"/>
        <n v="33531" u="1"/>
        <n v="33468" u="1"/>
        <n v="33405" u="1"/>
        <n v="34099" u="1"/>
        <n v="34036" u="1"/>
        <n v="33973" u="1"/>
        <n v="33910" u="1"/>
        <n v="33847" u="1"/>
        <n v="33784" u="1"/>
        <n v="33721" u="1"/>
        <n v="33658" u="1"/>
        <n v="33595" u="1"/>
        <n v="33532" u="1"/>
        <n v="33469" u="1"/>
        <n v="33406" u="1"/>
        <n v="34100" u="1"/>
        <n v="34037" u="1"/>
        <n v="33974" u="1"/>
        <n v="33911" u="1"/>
        <n v="33848" u="1"/>
        <n v="33785" u="1"/>
        <n v="33722" u="1"/>
        <n v="33659" u="1"/>
        <n v="33596" u="1"/>
        <n v="33533" u="1"/>
        <n v="33470" u="1"/>
        <n v="33407" u="1"/>
        <n v="34101" u="1"/>
        <n v="34038" u="1"/>
        <n v="33975" u="1"/>
        <n v="33912" u="1"/>
        <n v="33849" u="1"/>
        <n v="33786" u="1"/>
        <n v="33723" u="1"/>
        <n v="33660" u="1"/>
        <n v="33597" u="1"/>
        <n v="33534" u="1"/>
        <n v="33471" u="1"/>
        <n v="33408" u="1"/>
        <n v="34102" u="1"/>
        <n v="34039" u="1"/>
        <n v="33976" u="1"/>
        <n v="33913" u="1"/>
        <n v="33850" u="1"/>
        <n v="33787" u="1"/>
        <n v="33724" u="1"/>
        <n v="33661" u="1"/>
        <n v="33598" u="1"/>
        <n v="33535" u="1"/>
        <n v="33472" u="1"/>
        <n v="33409" u="1"/>
        <n v="34103" u="1"/>
        <n v="34040" u="1"/>
        <n v="33977" u="1"/>
        <n v="33914" u="1"/>
        <n v="33851" u="1"/>
        <n v="33788" u="1"/>
        <n v="33725" u="1"/>
        <n v="33662" u="1"/>
        <n v="33599" u="1"/>
        <n v="33536" u="1"/>
        <n v="33473" u="1"/>
        <n v="33410" u="1"/>
        <n v="34041" u="1"/>
        <n v="33978" u="1"/>
        <n v="33915" u="1"/>
        <n v="33852" u="1"/>
        <n v="33789" u="1"/>
        <n v="33726" u="1"/>
        <n v="33663" u="1"/>
        <n v="33600" u="1"/>
        <n v="33537" u="1"/>
        <n v="33474" u="1"/>
        <n v="33411" u="1"/>
        <n v="34042" u="1"/>
        <n v="33979" u="1"/>
        <n v="33916" u="1"/>
        <n v="33853" u="1"/>
        <n v="33790" u="1"/>
        <n v="33727" u="1"/>
        <n v="33664" u="1"/>
        <n v="33601" u="1"/>
        <n v="33538" u="1"/>
        <n v="33475" u="1"/>
        <n v="33412" u="1"/>
        <n v="34043" u="1"/>
        <n v="33980" u="1"/>
        <n v="33917" u="1"/>
        <n v="33854" u="1"/>
        <n v="33791" u="1"/>
        <n v="33728" u="1"/>
        <n v="33665" u="1"/>
        <n v="33602" u="1"/>
        <n v="33539" u="1"/>
        <n v="33476" u="1"/>
        <n v="33413" u="1"/>
        <n v="34044" u="1"/>
        <n v="33981" u="1"/>
        <n v="33918" u="1"/>
        <n v="33855" u="1"/>
        <n v="33792" u="1"/>
        <n v="33729" u="1"/>
        <n v="33666" u="1"/>
        <n v="33603" u="1"/>
        <n v="33540" u="1"/>
        <n v="33477" u="1"/>
        <n v="33414" u="1"/>
        <n v="34045" u="1"/>
        <n v="33982" u="1"/>
        <n v="33919" u="1"/>
        <n v="33856" u="1"/>
        <n v="33793" u="1"/>
        <n v="33730" u="1"/>
        <n v="33667" u="1"/>
        <n v="33604" u="1"/>
        <n v="33541" u="1"/>
        <n v="33478" u="1"/>
        <n v="33415" u="1"/>
        <n v="34046" u="1"/>
        <n v="33983" u="1"/>
        <n v="33920" u="1"/>
        <n v="33857" u="1"/>
        <n v="33794" u="1"/>
        <n v="33731" u="1"/>
        <n v="33668" u="1"/>
        <n v="33605" u="1"/>
        <n v="33542" u="1"/>
        <n v="33479" u="1"/>
        <n v="33416" u="1"/>
        <n v="34047" u="1"/>
        <n v="33984" u="1"/>
        <n v="33921" u="1"/>
        <n v="33858" u="1"/>
        <n v="33795" u="1"/>
        <n v="33732" u="1"/>
        <n v="33669" u="1"/>
        <n v="33606" u="1"/>
        <n v="33543" u="1"/>
        <n v="33480" u="1"/>
        <n v="33417" u="1"/>
        <n v="34048" u="1"/>
        <n v="33985" u="1"/>
        <n v="33922" u="1"/>
        <n v="33859" u="1"/>
        <n v="33796" u="1"/>
        <n v="33733" u="1"/>
        <n v="33670" u="1"/>
        <n v="33607" u="1"/>
        <n v="33544" u="1"/>
        <n v="33481" u="1"/>
        <n v="33418" u="1"/>
        <n v="34049" u="1"/>
        <n v="33986" u="1"/>
        <n v="33923" u="1"/>
        <n v="33860" u="1"/>
        <n v="33797" u="1"/>
        <n v="33734" u="1"/>
        <n v="33671" u="1"/>
        <n v="33608" u="1"/>
        <n v="33545" u="1"/>
        <n v="33482" u="1"/>
        <n v="33419" u="1"/>
        <n v="33356" u="1"/>
        <n v="34050" u="1"/>
        <n v="33987" u="1"/>
        <n v="33924" u="1"/>
        <n v="33861" u="1"/>
        <n v="33798" u="1"/>
        <n v="33735" u="1"/>
        <n v="33672" u="1"/>
        <n v="33609" u="1"/>
        <n v="33546" u="1"/>
        <n v="33483" u="1"/>
        <n v="33420" u="1"/>
        <n v="33357" u="1"/>
        <n v="34051" u="1"/>
        <n v="33988" u="1"/>
        <n v="33925" u="1"/>
        <n v="33862" u="1"/>
        <n v="33799" u="1"/>
        <n v="33736" u="1"/>
        <n v="33673" u="1"/>
        <n v="33610" u="1"/>
        <n v="33547" u="1"/>
        <n v="33484" u="1"/>
        <n v="33421" u="1"/>
        <n v="33358" u="1"/>
        <n v="34052" u="1"/>
        <n v="33989" u="1"/>
        <n v="33926" u="1"/>
        <n v="33863" u="1"/>
        <n v="33800" u="1"/>
        <n v="33737" u="1"/>
        <n v="33674" u="1"/>
        <n v="33611" u="1"/>
        <n v="33548" u="1"/>
        <n v="33485" u="1"/>
        <n v="33422" u="1"/>
        <n v="33359" u="1"/>
        <n v="34053" u="1"/>
        <n v="33990" u="1"/>
        <n v="33927" u="1"/>
        <n v="33864" u="1"/>
        <n v="33801" u="1"/>
        <n v="33738" u="1"/>
        <n v="33675" u="1"/>
        <n v="33612" u="1"/>
        <n v="33549" u="1"/>
        <n v="33486" u="1"/>
        <n v="33423" u="1"/>
        <n v="33360" u="1"/>
        <n v="34054" u="1"/>
        <n v="33991" u="1"/>
        <n v="33928" u="1"/>
        <n v="33865" u="1"/>
        <n v="33802" u="1"/>
        <n v="33739" u="1"/>
        <n v="33676" u="1"/>
        <n v="33613" u="1"/>
        <n v="33550" u="1"/>
        <n v="33487" u="1"/>
        <n v="33424" u="1"/>
        <n v="33361" u="1"/>
        <n v="34055" u="1"/>
        <n v="33992" u="1"/>
        <n v="33929" u="1"/>
        <n v="33866" u="1"/>
        <n v="33803" u="1"/>
        <n v="33740" u="1"/>
        <n v="33677" u="1"/>
        <n v="33614" u="1"/>
        <n v="33551" u="1"/>
        <n v="33488" u="1"/>
        <n v="33425" u="1"/>
        <n v="33362" u="1"/>
        <n v="34056" u="1"/>
        <n v="33993" u="1"/>
        <n v="33930" u="1"/>
        <n v="33867" u="1"/>
        <n v="33804" u="1"/>
        <n v="33741" u="1"/>
        <n v="33678" u="1"/>
        <n v="33615" u="1"/>
        <n v="33552" u="1"/>
        <n v="33489" u="1"/>
        <n v="33426" u="1"/>
        <n v="33363" u="1"/>
        <n v="34057" u="1"/>
        <n v="33994" u="1"/>
        <n v="33931" u="1"/>
        <n v="33868" u="1"/>
        <n v="33805" u="1"/>
        <n v="33742" u="1"/>
        <n v="33679" u="1"/>
        <n v="33616" u="1"/>
        <n v="33553" u="1"/>
        <n v="33490" u="1"/>
        <n v="33427" u="1"/>
        <n v="33364" u="1"/>
        <n v="34058" u="1"/>
        <n v="33995" u="1"/>
        <n v="33932" u="1"/>
        <n v="33869" u="1"/>
        <n v="33806" u="1"/>
        <n v="33743" u="1"/>
        <n v="33680" u="1"/>
        <n v="33617" u="1"/>
        <n v="33554" u="1"/>
        <n v="33491" u="1"/>
        <n v="33428" u="1"/>
        <n v="33365" u="1"/>
        <n v="34059" u="1"/>
        <n v="33996" u="1"/>
        <n v="33933" u="1"/>
        <n v="33870" u="1"/>
        <n v="33807" u="1"/>
        <n v="33744" u="1"/>
        <n v="33681" u="1"/>
        <n v="33618" u="1"/>
        <n v="33555" u="1"/>
        <n v="33492" u="1"/>
        <n v="33429" u="1"/>
        <n v="33366" u="1"/>
        <n v="34060" u="1"/>
        <n v="33997" u="1"/>
        <n v="33934" u="1"/>
        <n v="33871" u="1"/>
        <n v="33808" u="1"/>
        <n v="33745" u="1"/>
        <n v="33682" u="1"/>
        <n v="33619" u="1"/>
        <n v="33556" u="1"/>
        <n v="33493" u="1"/>
        <n v="33430" u="1"/>
        <n v="33367" u="1"/>
        <n v="34061" u="1"/>
        <n v="33998" u="1"/>
        <n v="33935" u="1"/>
        <n v="33872" u="1"/>
        <n v="33809" u="1"/>
        <n v="33746" u="1"/>
        <n v="33683" u="1"/>
        <n v="33620" u="1"/>
        <n v="33557" u="1"/>
        <n v="33494" u="1"/>
        <n v="33431" u="1"/>
        <n v="33368" u="1"/>
        <n v="34062" u="1"/>
        <n v="33999" u="1"/>
        <n v="33936" u="1"/>
        <n v="33873" u="1"/>
        <n v="33810" u="1"/>
        <n v="33747" u="1"/>
        <n v="33684" u="1"/>
        <n v="33621" u="1"/>
        <n v="33558" u="1"/>
        <n v="33495" u="1"/>
        <n v="33432" u="1"/>
        <n v="33369" u="1"/>
        <n v="34063" u="1"/>
        <n v="34000" u="1"/>
        <n v="33937" u="1"/>
        <n v="33874" u="1"/>
        <n v="33811" u="1"/>
        <n v="33748" u="1"/>
        <n v="33685" u="1"/>
        <n v="33622" u="1"/>
        <n v="33559" u="1"/>
        <n v="33496" u="1"/>
        <n v="33433" u="1"/>
        <n v="33370" u="1"/>
        <n v="34064" u="1"/>
        <n v="34001" u="1"/>
        <n v="33938" u="1"/>
        <n v="33875" u="1"/>
        <n v="33812" u="1"/>
        <n v="33749" u="1"/>
        <n v="33686" u="1"/>
        <n v="33623" u="1"/>
        <n v="33560" u="1"/>
        <n v="33497" u="1"/>
        <n v="33434" u="1"/>
        <n v="33371" u="1"/>
        <n v="34065" u="1"/>
        <n v="34002" u="1"/>
        <n v="33939" u="1"/>
        <n v="33876" u="1"/>
        <n v="33813" u="1"/>
        <n v="33750" u="1"/>
        <n v="33687" u="1"/>
        <n v="33624" u="1"/>
        <n v="33561" u="1"/>
        <n v="33498" u="1"/>
        <n v="33435" u="1"/>
        <n v="33372" u="1"/>
        <n v="34066" u="1"/>
        <n v="34003" u="1"/>
        <n v="33940" u="1"/>
        <n v="33877" u="1"/>
        <n v="33814" u="1"/>
        <n v="33751" u="1"/>
        <n v="33688" u="1"/>
        <n v="33625" u="1"/>
        <n v="33562" u="1"/>
        <n v="33499" u="1"/>
        <n v="33436" u="1"/>
        <n v="33373" u="1"/>
        <n v="34067" u="1"/>
        <n v="34004" u="1"/>
        <n v="33941" u="1"/>
        <n v="33878" u="1"/>
        <n v="33815" u="1"/>
        <n v="33752" u="1"/>
        <n v="33689" u="1"/>
        <n v="33626" u="1"/>
        <n v="33563" u="1"/>
        <n v="33500" u="1"/>
        <n v="33437" u="1"/>
        <n v="33374" u="1"/>
        <n v="34068" u="1"/>
        <n v="34005" u="1"/>
        <n v="33942" u="1"/>
        <n v="33879" u="1"/>
        <n v="33816" u="1"/>
        <n v="33753" u="1"/>
        <n v="33690" u="1"/>
        <n v="33627" u="1"/>
        <n v="33564" u="1"/>
        <n v="33501" u="1"/>
        <n v="33438" u="1"/>
        <n v="33375" u="1"/>
        <n v="34069" u="1"/>
        <n v="34006" u="1"/>
        <n v="33943" u="1"/>
        <n v="33880" u="1"/>
        <n v="33817" u="1"/>
        <n v="33754" u="1"/>
        <n v="33691" u="1"/>
        <n v="33628" u="1"/>
        <n v="33565" u="1"/>
        <n v="33502" u="1"/>
        <n v="33439" u="1"/>
        <n v="33376" u="1"/>
        <n v="34070" u="1"/>
        <n v="34007" u="1"/>
        <n v="33944" u="1"/>
        <n v="33881" u="1"/>
        <n v="33818" u="1"/>
        <n v="33755" u="1"/>
        <n v="33692" u="1"/>
        <n v="33629" u="1"/>
        <n v="33566" u="1"/>
        <n v="33503" u="1"/>
        <n v="33440" u="1"/>
        <n v="33377" u="1"/>
        <n v="34071" u="1"/>
        <n v="34008" u="1"/>
        <n v="33945" u="1"/>
        <n v="33882" u="1"/>
        <n v="33819" u="1"/>
        <n v="33756" u="1"/>
        <n v="33693" u="1"/>
        <n v="33630" u="1"/>
        <n v="33567" u="1"/>
        <n v="33504" u="1"/>
        <n v="33441" u="1"/>
        <n v="33378" u="1"/>
        <n v="34072" u="1"/>
        <n v="34009" u="1"/>
        <n v="33946" u="1"/>
        <n v="33883" u="1"/>
        <n v="33820" u="1"/>
        <n v="33757" u="1"/>
        <n v="33694" u="1"/>
        <n v="33631" u="1"/>
        <n v="33568" u="1"/>
        <n v="33505" u="1"/>
        <n v="33442" u="1"/>
        <n v="33379" u="1"/>
        <n v="34073" u="1"/>
        <n v="34010" u="1"/>
        <n v="33947" u="1"/>
        <n v="33884" u="1"/>
        <n v="33821" u="1"/>
        <n v="33758" u="1"/>
        <n v="33695" u="1"/>
        <n v="33632" u="1"/>
        <n v="33569" u="1"/>
        <n v="33506" u="1"/>
        <n v="33443" u="1"/>
        <n v="33380" u="1"/>
        <n v="34074" u="1"/>
        <n v="34011" u="1"/>
        <n v="33948" u="1"/>
        <n v="33885" u="1"/>
        <n v="33822" u="1"/>
        <n v="33759" u="1"/>
        <n v="33696" u="1"/>
        <n v="33633" u="1"/>
        <n v="33570" u="1"/>
        <n v="33507" u="1"/>
        <n v="33444" u="1"/>
        <n v="33381" u="1"/>
        <n v="34075" u="1"/>
        <n v="34012" u="1"/>
        <n v="33949" u="1"/>
        <n v="33886" u="1"/>
        <n v="33823" u="1"/>
        <n v="33760" u="1"/>
        <n v="33697" u="1"/>
        <n v="33634" u="1"/>
        <n v="33571" u="1"/>
        <n v="33508" u="1"/>
        <n v="33445" u="1"/>
        <n v="33382" u="1"/>
        <n v="34076" u="1"/>
        <n v="34013" u="1"/>
        <n v="33950" u="1"/>
        <n v="33887" u="1"/>
        <n v="33824" u="1"/>
        <n v="33761" u="1"/>
        <n v="33698" u="1"/>
        <n v="33635" u="1"/>
        <n v="33572" u="1"/>
        <n v="33509" u="1"/>
        <n v="33446" u="1"/>
        <n v="33383" u="1"/>
        <n v="34077" u="1"/>
        <n v="34014" u="1"/>
        <n v="33951" u="1"/>
        <n v="33888" u="1"/>
        <n v="33825" u="1"/>
        <n v="33762" u="1"/>
        <n v="33699" u="1"/>
        <n v="33636" u="1"/>
        <n v="33573" u="1"/>
        <n v="33510" u="1"/>
        <n v="33447" u="1"/>
        <n v="33384" u="1"/>
        <n v="34078" u="1"/>
        <n v="34015" u="1"/>
        <n v="33952" u="1"/>
        <n v="33889" u="1"/>
        <n v="33826" u="1"/>
        <n v="33763" u="1"/>
        <n v="33700" u="1"/>
        <n v="33637" u="1"/>
        <n v="33574" u="1"/>
        <n v="33511" u="1"/>
        <n v="33448" u="1"/>
        <n v="33385" u="1"/>
        <n v="34079" u="1"/>
        <n v="34016" u="1"/>
        <n v="33953" u="1"/>
        <n v="33890" u="1"/>
        <n v="33827" u="1"/>
        <n v="33764" u="1"/>
        <n v="33701" u="1"/>
        <n v="33638" u="1"/>
        <n v="33575" u="1"/>
        <n v="33512" u="1"/>
        <n v="33449" u="1"/>
        <n v="33386" u="1"/>
        <n v="34080" u="1"/>
        <n v="34017" u="1"/>
        <n v="33954" u="1"/>
        <n v="33891" u="1"/>
        <n v="33828" u="1"/>
        <n v="33765" u="1"/>
        <n v="33702" u="1"/>
        <n v="33639" u="1"/>
        <n v="33576" u="1"/>
        <n v="33513" u="1"/>
        <n v="33450" u="1"/>
        <n v="33387" u="1"/>
        <n v="34081" u="1"/>
        <n v="34018" u="1"/>
        <n v="33955" u="1"/>
        <n v="33892" u="1"/>
        <n v="33829" u="1"/>
        <n v="33766" u="1"/>
        <n v="33703" u="1"/>
        <n v="33640" u="1"/>
        <n v="33577" u="1"/>
        <n v="33514" u="1"/>
        <n v="33451" u="1"/>
        <n v="33388" u="1"/>
        <n v="34082" u="1"/>
        <n v="34019" u="1"/>
        <n v="33956" u="1"/>
        <n v="33893" u="1"/>
        <n v="33830" u="1"/>
        <n v="33767" u="1"/>
        <n v="33704" u="1"/>
        <n v="33641" u="1"/>
        <n v="33578" u="1"/>
        <n v="33515" u="1"/>
        <n v="33452" u="1"/>
        <n v="33389" u="1"/>
      </sharedItems>
    </cacheField>
    <cacheField name="MOIS" numFmtId="0">
      <sharedItems containsBlank="1" containsMixedTypes="1" containsNumber="1" containsInteger="1" minValue="1" maxValue="1"/>
    </cacheField>
    <cacheField name="ANNEE" numFmtId="0">
      <sharedItems containsBlank="1" containsMixedTypes="1" containsNumber="1" containsInteger="1" minValue="2016" maxValue="2016" count="3">
        <n v="2016"/>
        <s v=""/>
        <m/>
      </sharedItems>
    </cacheField>
    <cacheField name="SEMAINE" numFmtId="0">
      <sharedItems containsBlank="1" containsMixedTypes="1" containsNumber="1" containsInteger="1" minValue="2" maxValue="2"/>
    </cacheField>
    <cacheField name="Date OS" numFmtId="165">
      <sharedItems containsNonDate="0" containsDate="1" containsString="0" containsBlank="1" minDate="2016-01-04T00:00:00" maxDate="2016-03-31T00:00:00" count="34">
        <d v="2016-01-04T00:00:00"/>
        <d v="2016-01-05T00:00:00"/>
        <m/>
        <d v="2016-02-09T00:00:00" u="1"/>
        <d v="2016-02-02T00:00:00" u="1"/>
        <d v="2016-01-28T00:00:00" u="1"/>
        <d v="2016-01-21T00:00:00" u="1"/>
        <d v="2016-01-14T00:00:00" u="1"/>
        <d v="2016-01-07T00:00:00" u="1"/>
        <d v="2016-02-12T00:00:00" u="1"/>
        <d v="2016-01-26T00:00:00" u="1"/>
        <d v="2016-02-05T00:00:00" u="1"/>
        <d v="2016-01-19T00:00:00" u="1"/>
        <d v="2016-01-12T00:00:00" u="1"/>
        <d v="2016-02-10T00:00:00" u="1"/>
        <d v="2016-02-03T00:00:00" u="1"/>
        <d v="2016-03-08T00:00:00" u="1"/>
        <d v="2016-02-15T00:00:00" u="1"/>
        <d v="2016-01-29T00:00:00" u="1"/>
        <d v="2016-02-08T00:00:00" u="1"/>
        <d v="2016-01-22T00:00:00" u="1"/>
        <d v="2016-02-01T00:00:00" u="1"/>
        <d v="2016-03-25T00:00:00" u="1"/>
        <d v="2016-01-08T00:00:00" u="1"/>
        <d v="2016-01-27T00:00:00" u="1"/>
        <d v="2016-01-20T00:00:00" u="1"/>
        <d v="2016-03-30T00:00:00" u="1"/>
        <d v="2016-01-13T00:00:00" u="1"/>
        <d v="2016-01-06T00:00:00" u="1"/>
        <d v="2016-02-11T00:00:00" u="1"/>
        <d v="2016-01-25T00:00:00" u="1"/>
        <d v="2016-02-04T00:00:00" u="1"/>
        <d v="2016-01-18T00:00:00" u="1"/>
        <d v="2016-01-11T00:00:00" u="1"/>
      </sharedItems>
    </cacheField>
    <cacheField name="Clients" numFmtId="0">
      <sharedItems containsBlank="1" count="17">
        <s v="TROIS MOULINS"/>
        <s v="ANTIN"/>
        <s v="EFIDIS"/>
        <s v="RIVP CENTRE"/>
        <m/>
        <s v="FSM" u="1"/>
        <s v="RICHEMONT" u="1"/>
        <s v="RIVP SUD" u="1"/>
        <s v="LE RICHEMONT" u="1"/>
        <s v="bailec" u="1"/>
        <s v="KREMLIN" u="1"/>
        <s v="HSF" u="1"/>
        <s v="SNCF" u="1"/>
        <s v="CARAC" u="1"/>
        <s v="RIVP NORD" u="1"/>
        <s v="SCI BAILEC" u="1"/>
        <s v="CENTURY 21" u="1"/>
      </sharedItems>
    </cacheField>
    <cacheField name="Adresse Chantiers" numFmtId="0">
      <sharedItems containsBlank="1" count="308">
        <s v="18 boulevard Danger"/>
        <s v="3 place Denis de Chailly"/>
        <s v="Rue Francoeur"/>
        <s v="3 rue de Mandres"/>
        <s v="12 rue de Bretagne"/>
        <s v="162 rue Gabriel Péri"/>
        <s v="8 allée des Cerisiers"/>
        <s v="89 avenue du Général de Gaulle"/>
        <s v="2 allée des Cerisiers"/>
        <m/>
        <s v="3 allée Louis Aragon" u="1"/>
        <s v="25 rue Lucien Allais " u="1"/>
        <s v="16 boulevard Gouvion Saint Cyr" u="1"/>
        <s v="20 rue Albert Camus" u="1"/>
        <s v="4 rue de la Laiterie" u="1"/>
        <s v="5 square Vésoul" u="1"/>
        <s v="6 rue Daniel Fery" u="1"/>
        <s v="14 rue Henri Dunant" u="1"/>
        <s v="166 rue Marc Lanvin" u="1"/>
        <s v="10 place du Pré Botin" u="1"/>
        <s v="17 rue Jules Massenet" u="1"/>
        <s v="49bis boulevard Davout" u="1"/>
        <s v="6 rue de la Folie Méricourt" u="1"/>
        <s v="8 rue Jean Baptiste Lully" u="1"/>
        <s v="61 avenue Danielle Casanova" u="1"/>
        <s v="213 rue Pierre et Marie Curie" u="1"/>
        <s v="18B rue Saint Germain" u="1"/>
        <s v="401 place Jacques Prévert" u="1"/>
        <s v="41/41 B BD leclerc Log N°125" u="1"/>
        <s v="211 rue de la convention A603" u="1"/>
        <s v="81 rue de meaux" u="1"/>
        <s v="73 rue Louis Lumière" u="1"/>
        <s v="144 avenue de la Libération" u="1"/>
        <s v="624 avenue Bir Hakeim" u="1"/>
        <s v="11 place de la Porte de Champerret" u="1"/>
        <s v="14 rue Jean Louis" u="1"/>
        <s v="164 avenue Ledru Rollin" u="1"/>
        <s v="2bis rue de la Montagne" u="1"/>
        <s v="41/41 B BD leclerc Log N°131" u="1"/>
        <s v="215 rue Pierre et Marie curie" u="1"/>
        <s v="5 avenue du Mal de Lattre de Tassigny" u="1"/>
        <s v="14 rue Barbara" u="1"/>
        <s v="62 avenue Mozart" u="1"/>
        <s v="5 rue de l'Aqueduc" u="1"/>
        <s v="10 rue de la Poterie" u="1"/>
        <s v="21 rue de la Fregate" u="1"/>
        <s v="403 place Jacques Prévert" u="1"/>
        <s v="10 villa Nicolas de Blégny" u="1"/>
        <s v="165 rue d'Alesia" u="1"/>
        <s v="41/41 B BD leclerc Log N°128" u="1"/>
        <s v="5 allée des Anciens Combattants" u="1"/>
        <s v="448 mail Marcel et Maryvonne Pouvreau" u="1"/>
        <s v="201 rue Desaix" u="1"/>
        <s v="4 rue Louis Aragon" u="1"/>
        <s v="34 allée des Fresnes" u="1"/>
        <s v="5 square Vesoul" u="1"/>
        <s v="1 allée Louis Aragon" u="1"/>
        <s v="114 rue Germain Siraudin" u="1"/>
        <s v="20 avenue Bel Air" u="1"/>
        <s v="29 rue de la Houchette" u="1"/>
        <s v="405 place Jacques Prévert" u="1"/>
        <s v="41/41 B BD leclerc Log N°134" u="1"/>
        <s v="Rue de l'Orge" u="1"/>
        <s v="3C rue d'Hennepont" u="1"/>
        <s v="207/2015 rue Pierre et Marie Curie" u="1"/>
        <s v="203 rue Desaix" u="1"/>
        <s v="1 rue Saint Honoré" u="1"/>
        <s v="11 passage Josseaume" u="1"/>
        <s v="14/15 allée de la Bute Rouge" u="1"/>
        <s v="108 avenue d'Ivry" u="1"/>
        <s v="200bis boulevard Voltaire" u="1"/>
        <s v="407 place Jacques Prévert" u="1"/>
        <s v="64 bis rue de Meaux" u="1"/>
        <s v="49 rue Camille Desmoulins" u="1"/>
        <s v="9 passage Saint Pierre Amelot" u="1"/>
        <s v="205 rue Desaix" u="1"/>
        <s v="avenue du génral de gaulle" u="1"/>
        <s v="5 allée du Commandant Guesnet" u="1"/>
        <s v="63 rue Francoeur" u="1"/>
        <s v="11 allée du 19 mars 192" u="1"/>
        <s v="1 rue anne Godeau" u="1"/>
        <s v="13 rue Popincourt" u="1"/>
        <s v="127 rue de Tolbiac" u="1"/>
        <s v="119 rue Saint Antoine" u="1"/>
        <s v="2 allée Louis Debondt" u="1"/>
        <s v="55 rue de la Plaine" u="1"/>
        <s v="1 rue des Hirondelles" u="1"/>
        <s v="Cités Clémenceau Bat J" u="1"/>
        <s v="12 rue du Gal de Gaulle" u="1"/>
        <s v="15 allée de la Butte Rouge" u="1"/>
        <s v="41/41 B BD leclerc Log N°121" u="1"/>
        <s v="14 rue Mouraud" u="1"/>
        <s v="11 rue Lavoisier" u="1"/>
        <s v="157 boulevard Davout" u="1"/>
        <s v="3 rue Octave Longuet" u="1"/>
        <s v="3 rue Villedo" u="1"/>
        <s v="27 rue Fortoiseau" u="1"/>
        <s v="8 résidence Bel Air" u="1"/>
        <s v="36 rue Joseph Python" u="1"/>
        <s v="24 rue Robert Schuman" u="1"/>
        <s v="Rue de la Croix Ronde" u="1"/>
        <s v="17 passage Saint Sébastien" u="1"/>
        <s v="29 rue de Rome" u="1"/>
        <s v="5 rue du 8/02/62" u="1"/>
        <s v="129 rue de Tolbiac" u="1"/>
        <s v="5 passage du Petit Cerf" u="1"/>
        <s v="15 rue de Jouy" u="1"/>
        <s v="Cité Clémenceau" u="1"/>
        <s v="7 allée Stéphane Mallarmé" u="1"/>
        <s v="3 rond point Saint Thibault" u="1"/>
        <s v="5 allée des Lilas" u="1"/>
        <s v="23 rue Jules Massenet" u="1"/>
        <s v="5 rue Gilbert Cesbron" u="1"/>
        <s v="41/41 B BD leclerc Log N°124" u="1"/>
        <s v="2c Allée du bois" u="1"/>
        <s v="49 boulevard Davout" u="1"/>
        <s v="22 avenue Jean Moulin" u="1"/>
        <s v="30 square Jean Morlet" u="1"/>
        <s v="74 rue Toulouse Lautrec" u="1"/>
        <s v="17 rue de Jouy" u="1"/>
        <s v="49 rue Saint Blaise" u="1"/>
        <s v="26 rue Saint Fargeau" u="1"/>
        <s v="6 allée des Myosotis" u="1"/>
        <s v="10 square des Cardeurs" u="1"/>
        <s v="30 passage des Ramparts" u="1"/>
        <s v="1 allée des Bathes" u="1"/>
        <s v="5 allée de Chantilly" u="1"/>
        <s v="224 allée de la Montagne" u="1"/>
        <s v="41/41 B BD leclerc Log N°130" u="1"/>
        <s v="Square Vesoul" u="1"/>
        <s v="164 rue Jeanne d'Arc" u="1"/>
        <s v="6 place du Pré Botin" u="1"/>
        <s v="7 avenue Marcel Paul" u="1"/>
        <s v="7 rue de la Vacquerie" u="1"/>
        <s v="4 place de la porte de Bagnolet" u="1"/>
        <s v="44 rue Dulong" u="1"/>
        <s v="6 rue Romain Rolland" u="1"/>
        <s v="129bis rue de Tolbiac" u="1"/>
        <s v="26 avenue de la Victoire" u="1"/>
        <s v="Jacques Prévert/Rosenberg" u="1"/>
        <s v="16 rue du Général Malleterre" u="1"/>
        <s v="41/41 B BD leclerc Log N°127" u="1"/>
        <s v="16/18 rue Barbara" u="1"/>
        <s v="2 rue des Bleuets" u="1"/>
        <s v="3 rue Pierre Sémard" u="1"/>
        <s v="7 impasse du Pèlerin" u="1"/>
        <s v="230 rue de Courcelles" u="1"/>
        <s v="141bis avenue de Clichy" u="1"/>
        <s v="52 avenue Pierre Brossolette" u="1"/>
        <s v="211 rue de la convention A403" u="1"/>
        <s v="95 rue du Temple" u="1"/>
        <s v="4 allée St Médard" u="1"/>
        <s v="113 boulevard Mortier" u="1"/>
        <s v="26 avenue Jean Moulin" u="1"/>
        <s v="3 rue Servan" u="1"/>
        <s v="1 rue Serge Prokofiev" u="1"/>
        <s v="15 rue des Primevères" u="1"/>
        <s v="9 place de Stalingrad" u="1"/>
        <s v="10 rue de la Martinière" u="1"/>
        <s v="13ter rue Albert Moreau" u="1"/>
        <s v="41/41 B BD leclerc Log N°133" u="1"/>
        <s v="10 ave du Pt François Mitterand" u="1"/>
        <s v="20 Bel Air" u="1"/>
        <s v="13 rue Clairaut" u="1"/>
        <s v="4 rue Omer Talon" u="1"/>
        <s v="44bis rue de Paris" u="1"/>
        <s v="21 rue Saint Médard" u="1"/>
        <s v="21 rue Cahen d'Anvers" u="1"/>
        <s v="10 avenue de la Porte de Ménilmontant" u="1"/>
        <s v="8 rue des Prairies" u="1"/>
        <s v="18 rue Marcel Carné" u="1"/>
        <s v="27 avenue Pablo Picasso" u="1"/>
        <s v="Allée Stéphane Mallarmé" u="1"/>
        <s v="6A av de St Germain des Noyers" u="1"/>
        <s v="3 allée des Lilas" u="1"/>
        <s v="7H rue Champ de Coq" u="1"/>
        <s v="35bis boulevard Davout" u="1"/>
        <s v="1A résidence Grande Garenne" u="1"/>
        <s v="résidence la poupardiere chemin de la porpadiere" u="1"/>
        <s v="8 Villa Saulaie" u="1"/>
        <s v="rue champ de coq" u="1"/>
        <s v="2 rue Henri Dunant" u="1"/>
        <s v="11 rue de la Paroisse" u="1"/>
        <s v="20 rue Saint  Fargeau" u="1"/>
        <s v="37 rue Véron" u="1"/>
        <s v="16 boulevard Saint Cyr" u="1"/>
        <s v="411 place Jacques Prévert" u="1"/>
        <s v="5 chemin du Parc de charonne" u="1"/>
        <s v="8 rue Louis ganne" u="1"/>
        <s v="11 boulevard de la marsange" u="1"/>
        <s v="3 rue des Lilas" u="1"/>
        <s v="4 square Vésoul" u="1"/>
        <s v="5bis rue Duranti" u="1"/>
        <s v="4A rue Champ de Coq" u="1"/>
        <s v="41 rue Jacques Ibert" u="1"/>
        <s v="8 rue Pasteur" u="1"/>
        <s v="2 rue des Vergers" u="1"/>
        <s v="1 à 9 rue Champ de Coq" u="1"/>
        <s v="55 boulevard de Belleville" u="1"/>
        <s v="3 square des Roses" u="1"/>
        <s v="27 rue des Rasselins" u="1"/>
        <s v="10 rue Claude Debussy" u="1"/>
        <s v="207 rue Pierre et Marie Curie" u="1"/>
        <s v="5 rue Vivaldi" u="1"/>
        <s v="allée du bois" u="1"/>
        <s v="21 rue Luisant" u="1"/>
        <s v="1 rue du 8/02/62" u="1"/>
        <s v="143 rue Rouget de l'Isle" u="1"/>
        <s v="1/3 avenue du Gal de Gaulle" u="1"/>
        <s v="43 rue Jollois" u="1"/>
        <s v="15 rue de la Houchette" u="1"/>
        <s v="41/41 B BD leclerc Log N°123" u="1"/>
        <s v="100 rue de troyes" u="1"/>
        <s v="5 square de la Salamandre" u="1"/>
        <s v="43 rue St Blaise" u="1"/>
        <s v="201 rue Rosenberg" u="1"/>
        <s v="35-37 rue Réaumur" u="1"/>
        <s v="10/12 rue Daubigny" u="1"/>
        <s v="9-9bis rue des Prairies" u="1"/>
        <s v="43 rue du Clos" u="1"/>
        <s v="8 rue Albert Roussel" u="1"/>
        <s v="304 rue de Belleville" u="1"/>
        <s v="142-144 boulevard Berthier" u="1"/>
        <s v="164 rue Ledru Rollin" u="1"/>
        <s v="119 rue de la réunion" u="1"/>
        <s v="2 place de l'Europe" u="1"/>
        <s v="11 rue de la Condamine" u="1"/>
        <s v="37 Python et 15 Duvernois" u="1"/>
        <s v="41/41 B BD leclerc Log N°126" u="1"/>
        <s v="39 rue Mouraud" u="1"/>
        <s v="2 square Vésoul" u="1"/>
        <s v="20 rue Lahire" u="1"/>
        <s v="126 rue Nationale" u="1"/>
        <s v="93 rue Jeanne d'Arc" u="1"/>
        <s v="119 rue de montreuil" u="1"/>
        <s v="8 allée Stéphane Mallarmé" u="1"/>
        <s v="14 allée de la Butte Rouge" u="1"/>
        <s v="19 avenue du Général Morand" u="1"/>
        <s v="55 rue Meslay" u="1"/>
        <s v="49 rue Jollois" u="1"/>
        <s v="28 rue du Colombier" u="1"/>
        <s v="1 rue Henri Cartier Bresson" u="1"/>
        <s v="41/41 B BD leclerc Log N°132" u="1"/>
        <s v="23 rue Jacques Ibert" u="1"/>
        <s v="84 rue Toulouse Lautrec" u="1"/>
        <s v="7 rue Anne Godeau" u="1"/>
        <s v="5 rue Charles Gounod" u="1"/>
        <s v="175 rue du Bourg Neuf" u="1"/>
        <s v="15 rue Henri Duvernois" u="1"/>
        <s v="41/41 B BD leclerc Log N°129" u="1"/>
        <s v="37 rue de l'Orge" u="1"/>
        <s v="2 allée des Bathes" u="1"/>
        <s v="2 rue de la Mare la Ville" u="1"/>
        <s v="84 rue des Orteaux" u="1"/>
        <s v="25 rue Jacques Ibert" u="1"/>
        <s v="37 rue Joseph Python" u="1"/>
        <s v="1 résidence Grande Garenne " u="1"/>
        <s v="5 Place de la Porte de Bagnolet" u="1"/>
        <s v="6 bis rue Grande rue" u="1"/>
        <s v="52/54 route de Chartres" u="1"/>
        <s v="8 villa Nicolas de Blégny" u="1"/>
        <s v="6 rue des près de la comtesse" u="1"/>
        <s v="36 rue de Malte" u="1"/>
        <s v="39 rue de l'Orge" u="1"/>
        <s v="29 rue Jean Colly" u="1"/>
        <s v="8 rue Charlemagne" u="1"/>
        <s v="93 avenue charles Gide Porte 092" u="1"/>
        <s v="2 rue Gervex" u="1"/>
        <s v="43B rue St Laurent" u="1"/>
        <s v="44 rue Richard Lenoir" u="1"/>
        <s v="6 avenue Marcel Doret" u="1"/>
        <s v="5 avenue du Général de Gaulle" u="1"/>
        <s v="1 rue de l'Orme" u="1"/>
        <s v="3 rue Abel Rabaud" u="1"/>
        <s v="8-8bis rue Morand" u="1"/>
        <s v="180 quai de Jemmapes" u="1"/>
        <s v="207/215 rue Pierre et Marie Curie" u="1"/>
        <s v="2 rue Lahire" u="1"/>
        <s v="12 rue Abel Ferry" u="1"/>
        <s v="43C rue St Laurent" u="1"/>
        <s v="2 square Jean Lurçat" u="1"/>
        <s v="12 place Dupont Perrot" u="1"/>
        <s v="Rue Desaix" u="1"/>
        <s v="200 boulevard Voltaire" u="1"/>
        <s v="49ter boulevard Davout" u="1"/>
        <s v="79 rue henri barbusse " u="1"/>
        <s v="Rue Pierre et Marie Curie" u="1"/>
        <s v="51 avenue Pierre Brossolette" u="1"/>
        <s v="213 rue de la convention A101" u="1"/>
        <s v="7 rue de Beauce" u="1"/>
        <s v="2 rue Jean Moulin" u="1"/>
        <s v="15 rue Jean Jaurès" u="1"/>
        <s v="13 allée des Bathes" u="1"/>
        <s v="3 rue Roger Bissière" u="1"/>
        <s v="13bis boulevard Saint Martin" u="1"/>
        <s v="Route de Chartres" u="1"/>
        <s v="Allée Louis Aragon" u="1"/>
        <s v="78 rue François Miron" u="1"/>
        <s v="8 rue de la Brasserie Gruber" u="1"/>
        <s v="114 rue Rambuteau" u="1"/>
        <s v="19 cité Beauharnais" u="1"/>
        <s v="67 rue de Rome" u="1"/>
        <s v="4 rue Joseph Python" u="1"/>
        <s v="54 rue Antonio Vivaldi" u="1"/>
        <s v="160 avenue Ledru Rollin" u="1"/>
        <s v="6 rue Ferdinand Buisson" u="1"/>
        <s v="41/41 B BD leclerc Log N°122" u="1"/>
        <s v="211 rue Pierre et Marie Curie" u="1"/>
      </sharedItems>
    </cacheField>
    <cacheField name="Communes" numFmtId="0">
      <sharedItems containsNonDate="0" containsString="0" containsBlank="1" count="1">
        <m/>
      </sharedItems>
    </cacheField>
    <cacheField name="Ex Locataire" numFmtId="0">
      <sharedItems containsNonDate="0" containsString="0" containsBlank="1" count="1">
        <m/>
      </sharedItems>
    </cacheField>
    <cacheField name="N° OS" numFmtId="0">
      <sharedItems containsBlank="1" containsMixedTypes="1" containsNumber="1" containsInteger="1" minValue="1" maxValue="16046071" count="70">
        <s v="20164210000002"/>
        <s v="20164210000001"/>
        <s v="ATR/308663"/>
        <s v="ATR/308711"/>
        <s v="ATR/308712"/>
        <n v="16018719"/>
        <s v="58-2016-1127"/>
        <s v="58-2016-1150"/>
        <s v="58-2016-1162"/>
        <m/>
        <n v="16039654" u="1"/>
        <n v="89763" u="1"/>
        <n v="16044781" u="1"/>
        <n v="16018906" u="1"/>
        <n v="88889" u="1"/>
        <n v="611143" u="1"/>
        <n v="16034329" u="1"/>
        <n v="611144" u="1"/>
        <n v="16019254" u="1"/>
        <n v="88867" u="1"/>
        <n v="611145" u="1"/>
        <n v="88885" u="1"/>
        <n v="15088996" u="1"/>
        <n v="16034637" u="1"/>
        <n v="16024745" u="1"/>
        <n v="88903" u="1"/>
        <n v="88872" u="1"/>
        <n v="89977" u="1"/>
        <n v="16037526" u="1"/>
        <n v="88868" u="1"/>
        <n v="89547" u="1"/>
        <n v="88846" u="1"/>
        <n v="89991" u="1"/>
        <n v="16025275" u="1"/>
        <n v="89685" u="1"/>
        <n v="15086798" u="1"/>
        <n v="16037716" u="1"/>
        <n v="16046071" u="1"/>
        <n v="16037472" u="1"/>
        <n v="16043318" u="1"/>
        <n v="16034727" u="1"/>
        <n v="16038711" u="1"/>
        <n v="88851" u="1"/>
        <n v="89437" u="1"/>
        <n v="16034609" u="1"/>
        <n v="16037536" u="1"/>
        <n v="88878" u="1"/>
        <n v="1" u="1"/>
        <n v="16024748" u="1"/>
        <n v="16037079" u="1"/>
        <n v="88856" u="1"/>
        <n v="16037497" u="1"/>
        <n v="110094" u="1"/>
        <n v="88905" u="1"/>
        <n v="16024701" u="1"/>
        <n v="114" u="1"/>
        <n v="16024702" u="1"/>
        <n v="5663" u="1"/>
        <n v="16037719" u="1"/>
        <n v="88901" u="1"/>
        <n v="16044795" u="1"/>
        <n v="16040662" u="1"/>
        <n v="90015" u="1"/>
        <n v="16031022" u="1"/>
        <n v="16036709" u="1"/>
        <n v="16037435" u="1"/>
        <n v="88857" u="1"/>
        <n v="16019150" u="1"/>
        <n v="16037436" u="1"/>
        <n v="88893" u="1"/>
      </sharedItems>
    </cacheField>
    <cacheField name="CA HT OS" numFmtId="0">
      <sharedItems containsString="0" containsBlank="1" containsNumber="1" minValue="0" maxValue="40737.43" count="363">
        <n v="1057.5"/>
        <n v="103.49999999999999"/>
        <n v="148"/>
        <n v="175"/>
        <n v="2361.21"/>
        <n v="8263.5"/>
        <n v="3780.5"/>
        <n v="6287"/>
        <m/>
        <n v="0" u="1"/>
        <n v="73.92" u="1"/>
        <n v="135" u="1"/>
        <n v="2469.21" u="1"/>
        <n v="12418.5" u="1"/>
        <n v="185" u="1"/>
        <n v="256" u="1"/>
        <n v="955.4" u="1"/>
        <n v="1905.9999999999998" u="1"/>
        <n v="3146" u="1"/>
        <n v="7805" u="1"/>
        <n v="9987.76" u="1"/>
        <n v="265.7" u="1"/>
        <n v="285" u="1"/>
        <n v="768" u="1"/>
        <n v="4192.82" u="1"/>
        <n v="7275" u="1"/>
        <n v="8559" u="1"/>
        <n v="100" u="1"/>
        <n v="160.75" u="1"/>
        <n v="332.74" u="1"/>
        <n v="977.49999999999989" u="1"/>
        <n v="1104.8699999999999" u="1"/>
        <n v="1142.75" u="1"/>
        <n v="8706" u="1"/>
        <n v="378.5" u="1"/>
        <n v="485" u="1"/>
        <n v="742" u="1"/>
        <n v="20918" u="1"/>
        <n v="104.99" u="1"/>
        <n v="1286" u="1"/>
        <n v="246.15" u="1"/>
        <n v="401" u="1"/>
        <n v="1000" u="1"/>
        <n v="4120.3599999999997" u="1"/>
        <n v="6871.02" u="1"/>
        <n v="201" u="1"/>
        <n v="501" u="1"/>
        <n v="1290.3599999999999" u="1"/>
        <n v="2372.5" u="1"/>
        <n v="4270" u="1"/>
        <n v="11246.5" u="1"/>
        <n v="180" u="1"/>
        <n v="1350" u="1"/>
        <n v="3174.9999999999995" u="1"/>
        <n v="10932" u="1"/>
        <n v="20532" u="1"/>
        <n v="108" u="1"/>
        <n v="403.99999999999994" u="1"/>
        <n v="961" u="1"/>
        <n v="1970.92" u="1"/>
        <n v="2304" u="1"/>
        <n v="10747.7" u="1"/>
        <n v="823.75" u="1"/>
        <n v="1440" u="1"/>
        <n v="1224.0999999999999" u="1"/>
        <n v="5019.6000000000004" u="1"/>
        <n v="12137.6" u="1"/>
        <n v="52.5" u="1"/>
        <n v="112" u="1"/>
        <n v="362" u="1"/>
        <n v="915.8" u="1"/>
        <n v="1175" u="1"/>
        <n v="5844.5" u="1"/>
        <n v="6690.6" u="1"/>
        <n v="8517.7800000000007" u="1"/>
        <n v="217" u="1"/>
        <n v="2323.8000000000002" u="1"/>
        <n v="7029.2" u="1"/>
        <n v="15820.5" u="1"/>
        <n v="42" u="1"/>
        <n v="612" u="1"/>
        <n v="921.6" u="1"/>
        <n v="1194" u="1"/>
        <n v="1549" u="1"/>
        <n v="1975" u="1"/>
        <n v="2825" u="1"/>
        <n v="7048.3" u="1"/>
        <n v="7777.2" u="1"/>
        <n v="271.5" u="1"/>
        <n v="670" u="1"/>
        <n v="741" u="1"/>
        <n v="1026" u="1"/>
        <n v="1381" u="1"/>
        <n v="3100.42" u="1"/>
        <n v="3249.3" u="1"/>
        <n v="3351.7" u="1"/>
        <n v="3946.9999999999995" u="1"/>
        <n v="7727.6" u="1"/>
        <n v="15" u="1"/>
        <n v="70" u="1"/>
        <n v="154" u="1"/>
        <n v="225" u="1"/>
        <n v="4161.2" u="1"/>
        <n v="95" u="1"/>
        <n v="644" u="1"/>
        <n v="715" u="1"/>
        <n v="732.75" u="1"/>
        <n v="1187" u="1"/>
        <n v="1560.9999999999998" u="1"/>
        <n v="2314" u="1"/>
        <n v="2456" u="1"/>
        <n v="2879.43" u="1"/>
        <n v="120" u="1"/>
        <n v="702" u="1"/>
        <n v="773" u="1"/>
        <n v="2725.9999999999995" u="1"/>
        <n v="6214.5" u="1"/>
        <n v="973" u="1"/>
        <n v="1064" u="1"/>
        <n v="2050.25" u="1"/>
        <n v="4270.2545454545452" u="1"/>
        <n v="99" u="1"/>
        <n v="1197.75" u="1"/>
        <n v="1535" u="1"/>
        <n v="4075" u="1"/>
        <n v="4260.71" u="1"/>
        <n v="40737.43" u="1"/>
        <n v="339" u="1"/>
        <n v="5433.78" u="1"/>
        <n v="78" u="1"/>
        <n v="510" u="1"/>
        <n v="650" u="1"/>
        <n v="1625" u="1"/>
        <n v="3296.5" u="1"/>
        <n v="3580.5" u="1"/>
        <n v="5053" u="1"/>
        <n v="340.65" u="1"/>
        <n v="454.99999999999994" u="1"/>
        <n v="468" u="1"/>
        <n v="512.75" u="1"/>
        <n v="761.25" u="1"/>
        <n v="199" u="1"/>
        <n v="982.7" u="1"/>
        <n v="5265.1" u="1"/>
        <n v="313" u="1"/>
        <n v="437.25" u="1"/>
        <n v="895" u="1"/>
        <n v="1033.4999999999998" u="1"/>
        <n v="1511.5" u="1"/>
        <n v="2750" u="1"/>
        <n v="16058" u="1"/>
        <n v="50" u="1"/>
        <n v="669" u="1"/>
        <n v="1450" u="1"/>
        <n v="970.42" u="1"/>
        <n v="2078" u="1"/>
        <n v="2090.4272727272723" u="1"/>
        <n v="2859" u="1"/>
        <n v="7889.49" u="1"/>
        <n v="8350.4" u="1"/>
        <n v="150.5" u="1"/>
        <n v="2790.78" u="1"/>
        <n v="4713" u="1"/>
        <n v="23366.53" u="1"/>
        <n v="165" u="1"/>
        <n v="630" u="1"/>
        <n v="1230" u="1"/>
        <n v="2011" u="1"/>
        <n v="65" u="1"/>
        <n v="444.99999999999994" u="1"/>
        <n v="778.73" u="1"/>
        <n v="1062" u="1"/>
        <n v="1275" u="1"/>
        <n v="1559" u="1"/>
        <n v="1612.25" u="1"/>
        <n v="19" u="1"/>
        <n v="140.75" u="1"/>
        <n v="8022" u="1"/>
        <n v="115" u="1"/>
        <n v="520" u="1"/>
        <n v="662" u="1"/>
        <n v="23443.93" u="1"/>
        <n v="240.75" u="1"/>
        <n v="649" u="1"/>
        <n v="1677.4999999999998" u="1"/>
        <n v="4274.7" u="1"/>
        <n v="1544.9999999999998" u="1"/>
        <n v="33027" u="1"/>
        <n v="252" u="1"/>
        <n v="405.08" u="1"/>
        <n v="1713" u="1"/>
        <n v="160" u="1"/>
        <n v="539" u="1"/>
        <n v="1474" u="1"/>
        <n v="1634.9999999999998" u="1"/>
        <n v="1900" u="1"/>
        <n v="2604" u="1"/>
        <n v="5443" u="1"/>
        <n v="5612.2272727272721" u="1"/>
        <n v="5653.4090909090901" u="1"/>
        <n v="6062.17" u="1"/>
        <n v="6922.57" u="1"/>
        <n v="16856.22" u="1"/>
        <n v="22598.9" u="1"/>
        <n v="377" u="1"/>
        <n v="854.99999999999989" u="1"/>
        <n v="984.4" u="1"/>
        <n v="1075.25" u="1"/>
        <n v="1537.9999999999998" u="1"/>
        <n v="335" u="1"/>
        <n v="1422" u="1"/>
        <n v="5448" u="1"/>
        <n v="35" u="1"/>
        <n v="59.999999999999993" u="1"/>
        <n v="435" u="1"/>
        <n v="1391.52" u="1"/>
        <n v="1893" u="1"/>
        <n v="2556.9999999999995" u="1"/>
        <n v="22" u="1"/>
        <n v="1370" u="1"/>
        <n v="4281.5" u="1"/>
        <n v="651.5" u="1"/>
        <n v="670.04" u="1"/>
        <n v="2310.9999999999995" u="1"/>
        <n v="37" u="1"/>
        <n v="380" u="1"/>
        <n v="745" u="1"/>
        <n v="1105" u="1"/>
        <n v="4098.13" u="1"/>
        <n v="31877" u="1"/>
        <n v="49.5" u="1"/>
        <n v="155" u="1"/>
        <n v="338" u="1"/>
        <n v="1150" u="1"/>
        <n v="2062.5" u="1"/>
        <n v="5277.1727272727276" u="1"/>
        <n v="134" u="1"/>
        <n v="1195" u="1"/>
        <n v="2580.9999999999995" u="1"/>
        <n v="13810" u="1"/>
        <n v="25212.21" u="1"/>
        <n v="8" u="1"/>
        <n v="39" u="1"/>
        <n v="85" u="1"/>
        <n v="635" u="1"/>
        <n v="1365.4999999999998" u="1"/>
        <n v="1382" u="1"/>
        <n v="2887.51" u="1"/>
        <n v="3130" u="1"/>
        <n v="3304.55" u="1"/>
        <n v="4152" u="1"/>
        <n v="110" u="1"/>
        <n v="163" u="1"/>
        <n v="234" u="1"/>
        <n v="1782" u="1"/>
        <n v="2616.5" u="1"/>
        <n v="418.5" u="1"/>
        <n v="609" u="1"/>
        <n v="13551.11" u="1"/>
        <n v="41" u="1"/>
        <n v="155.22999999999999" u="1"/>
        <n v="525" u="1"/>
        <n v="1375" u="1"/>
        <n v="2406" u="1"/>
        <n v="3968" u="1"/>
        <n v="5402" u="1"/>
        <n v="16423.5" u="1"/>
        <n v="25" u="1"/>
        <n v="370" u="1"/>
        <n v="512" u="1"/>
        <n v="1881.5" u="1"/>
        <n v="5369" u="1"/>
        <n v="6110.68" u="1"/>
        <n v="150" u="1"/>
        <n v="183.67" u="1"/>
        <n v="326.88" u="1"/>
        <n v="328" u="1"/>
        <n v="399" u="1"/>
        <n v="712" u="1"/>
        <n v="1340.75" u="1"/>
        <n v="2183.7600000000002" u="1"/>
        <n v="1261.5" u="1"/>
        <n v="8902.86" u="1"/>
        <n v="232.25" u="1"/>
        <n v="250" u="1"/>
        <n v="266.49999999999994" u="1"/>
        <n v="1200" u="1"/>
        <n v="5919.53" u="1"/>
        <n v="12714" u="1"/>
        <n v="4039.8636363636365" u="1"/>
        <n v="5835.95" u="1"/>
        <n v="473" u="1"/>
        <n v="846.21" u="1"/>
        <n v="1585.22" u="1"/>
        <n v="883.36" u="1"/>
        <n v="1948" u="1"/>
        <n v="2345" u="1"/>
        <n v="5810.59" u="1"/>
        <n v="6700" u="1"/>
        <n v="15214.84" u="1"/>
        <n v="550" u="1"/>
        <n v="750" u="1"/>
        <n v="1132.75" u="1"/>
        <n v="1365.22" u="1"/>
        <n v="2431.4899999999998" u="1"/>
        <n v="5007.88" u="1"/>
        <n v="923.99999999999989" u="1"/>
        <n v="6814" u="1"/>
        <n v="153" u="1"/>
        <n v="476" u="1"/>
        <n v="866" u="1"/>
        <n v="3669.51" u="1"/>
        <n v="132" u="1"/>
        <n v="942.15454545454531" u="1"/>
        <n v="1179" u="1"/>
        <n v="3292" u="1"/>
        <n v="4334" u="1"/>
        <n v="29.999999999999996" u="1"/>
        <n v="84" u="1"/>
        <n v="1845.25" u="1"/>
        <n v="4585" u="1"/>
        <n v="6335.2" u="1"/>
        <n v="8714.5300000000007" u="1"/>
        <n v="10492" u="1"/>
        <n v="232" u="1"/>
        <n v="543" u="1"/>
        <n v="827" u="1"/>
        <n v="1482" u="1"/>
        <n v="10000" u="1"/>
        <n v="16058.7" u="1"/>
        <n v="211" u="1"/>
        <n v="450" u="1"/>
        <n v="1740" u="1"/>
        <n v="3917" u="1"/>
        <n v="4599.1363636363631" u="1"/>
        <n v="14486.82" u="1"/>
        <n v="190" u="1"/>
        <n v="1650.4" u="1"/>
        <n v="8797.89" u="1"/>
        <n v="436.87" u="1"/>
        <n v="1084.5" u="1"/>
        <n v="1867.22" u="1"/>
        <n v="359.5" u="1"/>
        <n v="846" u="1"/>
        <n v="4775" u="1"/>
        <n v="42.5" u="1"/>
        <n v="330.3" u="1"/>
        <n v="353" u="1"/>
        <n v="975" u="1"/>
        <n v="3709" u="1"/>
        <n v="55" u="1"/>
        <n v="222.3" u="1"/>
        <n v="328.75" u="1"/>
        <n v="607" u="1"/>
        <n v="864.99999999999989" u="1"/>
        <n v="2416.9999999999995" u="1"/>
        <n v="14645" u="1"/>
        <n v="163.63636363636363" u="1"/>
        <n v="647.65454545454531" u="1"/>
        <n v="665" u="1"/>
        <n v="931.25" u="1"/>
        <n v="4321" u="1"/>
        <n v="5016.8999999999996" u="1"/>
      </sharedItems>
    </cacheField>
    <cacheField name="ACEE" numFmtId="2">
      <sharedItems containsString="0" containsBlank="1" containsNumber="1" minValue="0" maxValue="40737.43" count="362">
        <n v="1057.5"/>
        <n v="103.49999999999999"/>
        <n v="148"/>
        <n v="175"/>
        <n v="2361.21"/>
        <n v="8263.5"/>
        <n v="3780.5"/>
        <n v="6287"/>
        <m/>
        <n v="0" u="1"/>
        <n v="73.92" u="1"/>
        <n v="135" u="1"/>
        <n v="2469.21" u="1"/>
        <n v="12418.5" u="1"/>
        <n v="185" u="1"/>
        <n v="256" u="1"/>
        <n v="955.4" u="1"/>
        <n v="1905.9999999999998" u="1"/>
        <n v="3146" u="1"/>
        <n v="7805" u="1"/>
        <n v="9987.76" u="1"/>
        <n v="265.7" u="1"/>
        <n v="285" u="1"/>
        <n v="768" u="1"/>
        <n v="4192.82" u="1"/>
        <n v="7275" u="1"/>
        <n v="8559" u="1"/>
        <n v="100" u="1"/>
        <n v="160.75" u="1"/>
        <n v="332.74" u="1"/>
        <n v="977.49999999999989" u="1"/>
        <n v="1104.8699999999999" u="1"/>
        <n v="1142.75" u="1"/>
        <n v="8706" u="1"/>
        <n v="378.5" u="1"/>
        <n v="485" u="1"/>
        <n v="742" u="1"/>
        <n v="20918" u="1"/>
        <n v="104.99" u="1"/>
        <n v="1286" u="1"/>
        <n v="246.15" u="1"/>
        <n v="401" u="1"/>
        <n v="1000" u="1"/>
        <n v="4120.3599999999997" u="1"/>
        <n v="6871.02" u="1"/>
        <n v="201" u="1"/>
        <n v="501" u="1"/>
        <n v="1290.3599999999999" u="1"/>
        <n v="2372.5" u="1"/>
        <n v="4270" u="1"/>
        <n v="11246.5" u="1"/>
        <n v="180" u="1"/>
        <n v="1350" u="1"/>
        <n v="3174.9999999999995" u="1"/>
        <n v="10932" u="1"/>
        <n v="20532" u="1"/>
        <n v="108" u="1"/>
        <n v="403.99999999999994" u="1"/>
        <n v="961" u="1"/>
        <n v="1970.92" u="1"/>
        <n v="2304" u="1"/>
        <n v="10747.7" u="1"/>
        <n v="823.75" u="1"/>
        <n v="1440" u="1"/>
        <n v="1224.0999999999999" u="1"/>
        <n v="5019.6000000000004" u="1"/>
        <n v="12137.6" u="1"/>
        <n v="52.5" u="1"/>
        <n v="112" u="1"/>
        <n v="362" u="1"/>
        <n v="915.8" u="1"/>
        <n v="1175" u="1"/>
        <n v="5844.5" u="1"/>
        <n v="6690.6" u="1"/>
        <n v="8517.7800000000007" u="1"/>
        <n v="217" u="1"/>
        <n v="2323.8000000000002" u="1"/>
        <n v="7029.2" u="1"/>
        <n v="15820.5" u="1"/>
        <n v="42" u="1"/>
        <n v="612" u="1"/>
        <n v="921.6" u="1"/>
        <n v="1194" u="1"/>
        <n v="1549" u="1"/>
        <n v="1975" u="1"/>
        <n v="2825" u="1"/>
        <n v="7048.3" u="1"/>
        <n v="7777.2" u="1"/>
        <n v="271.5" u="1"/>
        <n v="670" u="1"/>
        <n v="741" u="1"/>
        <n v="1026" u="1"/>
        <n v="1381" u="1"/>
        <n v="3100.42" u="1"/>
        <n v="3249.3" u="1"/>
        <n v="3351.7" u="1"/>
        <n v="3946.9999999999995" u="1"/>
        <n v="7727.6" u="1"/>
        <n v="15" u="1"/>
        <n v="70" u="1"/>
        <n v="154" u="1"/>
        <n v="225" u="1"/>
        <n v="4161.2" u="1"/>
        <n v="95" u="1"/>
        <n v="644" u="1"/>
        <n v="715" u="1"/>
        <n v="732.75" u="1"/>
        <n v="1187" u="1"/>
        <n v="1560.9999999999998" u="1"/>
        <n v="2314" u="1"/>
        <n v="2456" u="1"/>
        <n v="2879.43" u="1"/>
        <n v="120" u="1"/>
        <n v="702" u="1"/>
        <n v="773" u="1"/>
        <n v="2725.9999999999995" u="1"/>
        <n v="6214.5" u="1"/>
        <n v="973" u="1"/>
        <n v="1064" u="1"/>
        <n v="2050.25" u="1"/>
        <n v="4270.2545454545452" u="1"/>
        <n v="99" u="1"/>
        <n v="1197.75" u="1"/>
        <n v="1535" u="1"/>
        <n v="4075" u="1"/>
        <n v="4260.71" u="1"/>
        <n v="40737.43" u="1"/>
        <n v="339" u="1"/>
        <n v="5433.78" u="1"/>
        <n v="78" u="1"/>
        <n v="510" u="1"/>
        <n v="650" u="1"/>
        <n v="1625" u="1"/>
        <n v="3296.5" u="1"/>
        <n v="3580.5" u="1"/>
        <n v="5053" u="1"/>
        <n v="340.65" u="1"/>
        <n v="454.99999999999994" u="1"/>
        <n v="468" u="1"/>
        <n v="512.75" u="1"/>
        <n v="761.25" u="1"/>
        <n v="199" u="1"/>
        <n v="982.7" u="1"/>
        <n v="5265.1" u="1"/>
        <n v="313" u="1"/>
        <n v="437.25" u="1"/>
        <n v="895" u="1"/>
        <n v="1033.4999999999998" u="1"/>
        <n v="1511.5" u="1"/>
        <n v="2750" u="1"/>
        <n v="16058" u="1"/>
        <n v="50" u="1"/>
        <n v="669" u="1"/>
        <n v="1450" u="1"/>
        <n v="970.42" u="1"/>
        <n v="2078" u="1"/>
        <n v="2090.4272727272723" u="1"/>
        <n v="2859" u="1"/>
        <n v="7889.49" u="1"/>
        <n v="8350.4" u="1"/>
        <n v="150.5" u="1"/>
        <n v="2790.78" u="1"/>
        <n v="4713" u="1"/>
        <n v="23366.53" u="1"/>
        <n v="165" u="1"/>
        <n v="630" u="1"/>
        <n v="1230" u="1"/>
        <n v="2011" u="1"/>
        <n v="65" u="1"/>
        <n v="444.99999999999994" u="1"/>
        <n v="778.73" u="1"/>
        <n v="1062" u="1"/>
        <n v="1275" u="1"/>
        <n v="1559" u="1"/>
        <n v="1612.25" u="1"/>
        <n v="19" u="1"/>
        <n v="140.75" u="1"/>
        <n v="8022" u="1"/>
        <n v="115" u="1"/>
        <n v="520" u="1"/>
        <n v="662" u="1"/>
        <n v="23443.93" u="1"/>
        <n v="240.75" u="1"/>
        <n v="649" u="1"/>
        <n v="1677.4999999999998" u="1"/>
        <n v="4274.7" u="1"/>
        <n v="1544.9999999999998" u="1"/>
        <n v="33027" u="1"/>
        <n v="252" u="1"/>
        <n v="405.08" u="1"/>
        <n v="1713" u="1"/>
        <n v="160" u="1"/>
        <n v="539" u="1"/>
        <n v="1474" u="1"/>
        <n v="1634.9999999999998" u="1"/>
        <n v="1900" u="1"/>
        <n v="2604" u="1"/>
        <n v="5443" u="1"/>
        <n v="5612.2272727272721" u="1"/>
        <n v="5653.4090909090901" u="1"/>
        <n v="6062.17" u="1"/>
        <n v="6922.57" u="1"/>
        <n v="16856.22" u="1"/>
        <n v="22598.9" u="1"/>
        <n v="377" u="1"/>
        <n v="854.99999999999989" u="1"/>
        <n v="984.4" u="1"/>
        <n v="1075.25" u="1"/>
        <n v="1537.9999999999998" u="1"/>
        <n v="335" u="1"/>
        <n v="1422" u="1"/>
        <n v="5448" u="1"/>
        <n v="35" u="1"/>
        <n v="59.999999999999993" u="1"/>
        <n v="435" u="1"/>
        <n v="1391.52" u="1"/>
        <n v="1893" u="1"/>
        <n v="2556.9999999999995" u="1"/>
        <n v="22" u="1"/>
        <n v="1370" u="1"/>
        <n v="4281.5" u="1"/>
        <n v="651.5" u="1"/>
        <n v="670.04" u="1"/>
        <n v="2310.9999999999995" u="1"/>
        <n v="37" u="1"/>
        <n v="380" u="1"/>
        <n v="745" u="1"/>
        <n v="1105" u="1"/>
        <n v="4098.13" u="1"/>
        <n v="31877" u="1"/>
        <n v="49.5" u="1"/>
        <n v="155" u="1"/>
        <n v="338" u="1"/>
        <n v="1150" u="1"/>
        <n v="2062.5" u="1"/>
        <n v="5277.1727272727276" u="1"/>
        <n v="134" u="1"/>
        <n v="1195" u="1"/>
        <n v="2580.9999999999995" u="1"/>
        <n v="13810" u="1"/>
        <n v="25212.21" u="1"/>
        <n v="8" u="1"/>
        <n v="39" u="1"/>
        <n v="85" u="1"/>
        <n v="635" u="1"/>
        <n v="1365.4999999999998" u="1"/>
        <n v="1382" u="1"/>
        <n v="2887.51" u="1"/>
        <n v="3130" u="1"/>
        <n v="3304.55" u="1"/>
        <n v="4152" u="1"/>
        <n v="110" u="1"/>
        <n v="163" u="1"/>
        <n v="234" u="1"/>
        <n v="1782" u="1"/>
        <n v="2616.5" u="1"/>
        <n v="418.5" u="1"/>
        <n v="609" u="1"/>
        <n v="13551.11" u="1"/>
        <n v="41" u="1"/>
        <n v="155.22999999999999" u="1"/>
        <n v="525" u="1"/>
        <n v="1375" u="1"/>
        <n v="2406" u="1"/>
        <n v="3968" u="1"/>
        <n v="5402" u="1"/>
        <n v="16423.5" u="1"/>
        <n v="25" u="1"/>
        <n v="370" u="1"/>
        <n v="512" u="1"/>
        <n v="1881.5" u="1"/>
        <n v="5369" u="1"/>
        <n v="6110.68" u="1"/>
        <n v="150" u="1"/>
        <n v="183.67" u="1"/>
        <n v="326.88" u="1"/>
        <n v="328" u="1"/>
        <n v="399" u="1"/>
        <n v="712" u="1"/>
        <n v="1340.75" u="1"/>
        <n v="2183.7600000000002" u="1"/>
        <n v="1261.5" u="1"/>
        <n v="8902.86" u="1"/>
        <n v="232.25" u="1"/>
        <n v="250" u="1"/>
        <n v="266.49999999999994" u="1"/>
        <n v="1200" u="1"/>
        <n v="5919.53" u="1"/>
        <n v="12714" u="1"/>
        <n v="4039.8636363636365" u="1"/>
        <n v="5835.95" u="1"/>
        <n v="473" u="1"/>
        <n v="846.21" u="1"/>
        <n v="1585.22" u="1"/>
        <n v="883.36" u="1"/>
        <n v="1948" u="1"/>
        <n v="2345" u="1"/>
        <n v="5810.59" u="1"/>
        <n v="6700" u="1"/>
        <n v="15214.84" u="1"/>
        <n v="550" u="1"/>
        <n v="750" u="1"/>
        <n v="1132.75" u="1"/>
        <n v="1365.22" u="1"/>
        <n v="2431.4899999999998" u="1"/>
        <n v="5007.88" u="1"/>
        <n v="923.99999999999989" u="1"/>
        <n v="6814" u="1"/>
        <n v="153" u="1"/>
        <n v="476" u="1"/>
        <n v="866" u="1"/>
        <n v="3669.51" u="1"/>
        <n v="132" u="1"/>
        <n v="942.15454545454531" u="1"/>
        <n v="1179" u="1"/>
        <n v="3292" u="1"/>
        <n v="4334" u="1"/>
        <n v="29.999999999999996" u="1"/>
        <n v="84" u="1"/>
        <n v="1845.25" u="1"/>
        <n v="4585" u="1"/>
        <n v="6335.2" u="1"/>
        <n v="8714.5300000000007" u="1"/>
        <n v="10492" u="1"/>
        <n v="232" u="1"/>
        <n v="543" u="1"/>
        <n v="827" u="1"/>
        <n v="1482" u="1"/>
        <n v="16058.7" u="1"/>
        <n v="211" u="1"/>
        <n v="450" u="1"/>
        <n v="1740" u="1"/>
        <n v="3917" u="1"/>
        <n v="4599.1363636363631" u="1"/>
        <n v="14486.82" u="1"/>
        <n v="190" u="1"/>
        <n v="1650.4" u="1"/>
        <n v="8797.89" u="1"/>
        <n v="436.87" u="1"/>
        <n v="1084.5" u="1"/>
        <n v="1867.22" u="1"/>
        <n v="359.5" u="1"/>
        <n v="846" u="1"/>
        <n v="4775" u="1"/>
        <n v="42.5" u="1"/>
        <n v="330.3" u="1"/>
        <n v="353" u="1"/>
        <n v="975" u="1"/>
        <n v="3709" u="1"/>
        <n v="55" u="1"/>
        <n v="222.3" u="1"/>
        <n v="328.75" u="1"/>
        <n v="607" u="1"/>
        <n v="864.99999999999989" u="1"/>
        <n v="2416.9999999999995" u="1"/>
        <n v="14645" u="1"/>
        <n v="163.63636363636363" u="1"/>
        <n v="647.65454545454531" u="1"/>
        <n v="665" u="1"/>
        <n v="931.25" u="1"/>
        <n v="4321" u="1"/>
        <n v="5016.8999999999996" u="1"/>
      </sharedItems>
    </cacheField>
    <cacheField name="HSF_x000a_SOFTELEC" numFmtId="2">
      <sharedItems containsNonDate="0" containsString="0" containsBlank="1" count="1">
        <m/>
      </sharedItems>
    </cacheField>
    <cacheField name="N°Facture" numFmtId="0">
      <sharedItems containsBlank="1" count="134">
        <s v="601-067"/>
        <s v="601-068"/>
        <s v="601-083"/>
        <m/>
        <s v="601-089" u="1"/>
        <s v="601-100" u="1"/>
        <s v="601-212" u="1"/>
        <s v="602-098" u="1"/>
        <s v="601-231" u="1"/>
        <s v="602-089" u="1"/>
        <s v="601-213" u="1"/>
        <s v="601-250" u="1"/>
        <s v="601-204" u="1"/>
        <s v="602-099" u="1"/>
        <s v="601-232" u="1"/>
        <s v="602-101" u="1"/>
        <s v="601-111" u="1"/>
        <s v="601-214" u="1"/>
        <s v="601-251" u="1"/>
        <s v="ANNULE" u="1"/>
        <s v="601-233" u="1"/>
        <s v="602-102" u="1"/>
        <s v="601-103" u="1"/>
        <s v="601-215" u="1"/>
        <s v="601-252" u="1"/>
        <s v="601-010" u="1"/>
        <s v="601-234" u="1"/>
        <s v="602-103" u="1"/>
        <s v="601-104" u="1"/>
        <s v="601-141" u="1"/>
        <s v="601-253" u="1"/>
        <s v="602-010" u="1"/>
        <s v="601-132" u="1"/>
        <s v="601-207" u="1"/>
        <s v="601-235" u="1"/>
        <s v="602-104" u="1"/>
        <s v="601-105" u="1"/>
        <s v="601-142" u="1"/>
        <s v="601-254" u="1"/>
        <s v="602-011" u="1"/>
        <s v="601-208" u="1"/>
        <s v="601-236" u="1"/>
        <s v="602-030" u="1"/>
        <s v="601-106" u="1"/>
        <s v="601-143" u="1"/>
        <s v="601-255" u="1"/>
        <s v="602-012" u="1"/>
        <s v="601-134" u="1"/>
        <s v="601-209" u="1"/>
        <s v="601-246" u="1"/>
        <s v="602-040" u="1"/>
        <s v="601-190" u="1"/>
        <s v="SAV" u="1"/>
        <s v="601-107" u="1"/>
        <s v="601-144" u="1"/>
        <s v="602-013" u="1"/>
        <s v="602-050" u="1"/>
        <s v="601-247" u="1"/>
        <s v="602-041" u="1"/>
        <s v="601-163" u="1"/>
        <s v="602-032" u="1"/>
        <s v="601-191" u="1"/>
        <s v="602-023" u="1"/>
        <s v="601-145" u="1"/>
        <s v="601-257" u="1"/>
        <s v="602-014" u="1"/>
        <s v="601-136" u="1"/>
        <s v="601-248" u="1"/>
        <s v="602-042" u="1"/>
        <s v="601-127" u="1"/>
        <s v="601-164" u="1"/>
        <s v="602-033" u="1"/>
        <s v="601-192" u="1"/>
        <s v="602-024" u="1"/>
        <s v="601-146" u="1"/>
        <s v="601-183" u="1"/>
        <s v="601-258" u="1"/>
        <s v="602-015" u="1"/>
        <s v="602-052" u="1"/>
        <s v="601-249" u="1"/>
        <s v="602-043" u="1"/>
        <s v="601-090" u="1"/>
        <s v="601-128" u="1"/>
        <s v="601-165" u="1"/>
        <s v="601-193" u="1"/>
        <s v="602-025" u="1"/>
        <s v="601-147" u="1"/>
        <s v="601-259" u="1"/>
        <s v="602-016" u="1"/>
        <s v="602-053" u="1"/>
        <s v="602-090" u="1"/>
        <s v="602-044" u="1"/>
        <s v="601-054" u="1"/>
        <s v="601-129" u="1"/>
        <s v="601-166" u="1"/>
        <s v="602-035" u="1"/>
        <s v="601-194" u="1"/>
        <s v="602-026" u="1"/>
        <s v="602-017" u="1"/>
        <s v="602-091" u="1"/>
        <s v="602-008" u="1"/>
        <s v="602-045" u="1"/>
        <s v="601-167" u="1"/>
        <s v="602-036" u="1"/>
        <s v="601-195" u="1"/>
        <s v="602-027" u="1"/>
        <s v="601-186" u="1"/>
        <s v="602-018" u="1"/>
        <s v="602-092" u="1"/>
        <s v="601-177" u="1"/>
        <s v="602-009" u="1"/>
        <s v="602-046" u="1"/>
        <s v="602-083" u="1"/>
        <s v="601-168" u="1"/>
        <s v="602-037" u="1"/>
        <s v="601-196" u="1"/>
        <s v="602-028" u="1"/>
        <s v="602-093" u="1"/>
        <s v="602-038" u="1"/>
        <s v="601-197" u="1"/>
        <s v="602-029" u="1"/>
        <s v="602-085" u="1"/>
        <s v="602-039" u="1"/>
        <s v="601-086" u="1"/>
        <s v="601-189" u="1"/>
        <s v="602-049" u="1"/>
        <s v="601-087" u="1"/>
        <s v="601-210" u="1"/>
        <s v="601-201" u="1"/>
        <s v="601-069" u="1"/>
        <s v="601-088" u="1"/>
        <s v="601-211" u="1"/>
        <s v="601-202" u="1"/>
        <s v="602-088" u="1"/>
      </sharedItems>
    </cacheField>
    <cacheField name="CA HT Facturé" numFmtId="2">
      <sharedItems containsString="0" containsBlank="1" containsNumber="1" minValue="0" maxValue="11246.5" count="129">
        <n v="1057.5"/>
        <n v="103.5"/>
        <n v="45"/>
        <m/>
        <n v="0" u="1"/>
        <n v="73.92" u="1"/>
        <n v="955.4" u="1"/>
        <n v="285" u="1"/>
        <n v="160.75" u="1"/>
        <n v="332.74" u="1"/>
        <n v="1104.8699999999999" u="1"/>
        <n v="1906" u="1"/>
        <n v="485" u="1"/>
        <n v="742" u="1"/>
        <n v="79" u="1"/>
        <n v="104.99" u="1"/>
        <n v="977.5" u="1"/>
        <n v="231.37" u="1"/>
        <n v="246.15" u="1"/>
        <n v="1000" u="1"/>
        <n v="11246.5" u="1"/>
        <n v="108" u="1"/>
        <n v="1077.4100000000001" u="1"/>
        <n v="1970.92" u="1"/>
        <n v="735" u="1"/>
        <n v="3175" u="1"/>
        <n v="404" u="1"/>
        <n v="1224.0999999999999" u="1"/>
        <n v="362" u="1"/>
        <n v="4061.77" u="1"/>
        <n v="42" u="1"/>
        <n v="1194" u="1"/>
        <n v="1975" u="1"/>
        <n v="2541" u="1"/>
        <n v="271.5" u="1"/>
        <n v="670" u="1"/>
        <n v="1026" u="1"/>
        <n v="1381" u="1"/>
        <n v="1416.5" u="1"/>
        <n v="3100.42" u="1"/>
        <n v="15" u="1"/>
        <n v="225" u="1"/>
        <n v="4161.2" u="1"/>
        <n v="715" u="1"/>
        <n v="1187" u="1"/>
        <n v="2314" u="1"/>
        <n v="2879.43" u="1"/>
        <n v="120" u="1"/>
        <n v="702" u="1"/>
        <n v="773" u="1"/>
        <n v="1561" u="1"/>
        <n v="2050.25" u="1"/>
        <n v="4075" u="1"/>
        <n v="510" u="1"/>
        <n v="948.65" u="1"/>
        <n v="340.65" u="1"/>
        <n v="512.75" u="1"/>
        <n v="982.7" u="1"/>
        <n v="313" u="1"/>
        <n v="437.25" u="1"/>
        <n v="455" u="1"/>
        <n v="1511.5" u="1"/>
        <n v="1450" u="1"/>
        <n v="970.42" u="1"/>
        <n v="1033.5" u="1"/>
        <n v="2078" u="1"/>
        <n v="2859" u="1"/>
        <n v="8350.4" u="1"/>
        <n v="165" u="1"/>
        <n v="65" u="1"/>
        <n v="778.73" u="1"/>
        <n v="1612.25" u="1"/>
        <n v="54" u="1"/>
        <n v="445" u="1"/>
        <n v="662" u="1"/>
        <n v="240.75" u="1"/>
        <n v="4274.7" u="1"/>
        <n v="390" u="1"/>
        <n v="405.08" u="1"/>
        <n v="160" u="1"/>
        <n v="539" u="1"/>
        <n v="1474" u="1"/>
        <n v="1545" u="1"/>
        <n v="1900" u="1"/>
        <n v="1075.25" u="1"/>
        <n v="1422" u="1"/>
        <n v="4554.21" u="1"/>
        <n v="1538" u="1"/>
        <n v="2090.4299999999998" u="1"/>
        <n v="60" u="1"/>
        <n v="380" u="1"/>
        <n v="49.5" u="1"/>
        <n v="338" u="1"/>
        <n v="134" u="1"/>
        <n v="538" u="1"/>
        <n v="41" u="1"/>
        <n v="155.22999999999999" u="1"/>
        <n v="2406" u="1"/>
        <n v="150" u="1"/>
        <n v="183.67" u="1"/>
        <n v="326.88" u="1"/>
        <n v="1340.75" u="1"/>
        <n v="2183.7600000000002" u="1"/>
        <n v="232.25" u="1"/>
        <n v="266.5" u="1"/>
        <n v="473" u="1"/>
        <n v="2345" u="1"/>
        <n v="132" u="1"/>
        <n v="924" u="1"/>
        <n v="1179" u="1"/>
        <n v="84" u="1"/>
        <n v="182" u="1"/>
        <n v="1845.25" u="1"/>
        <n v="4585" u="1"/>
        <n v="232" u="1"/>
        <n v="450" u="1"/>
        <n v="1740" u="1"/>
        <n v="872" u="1"/>
        <n v="1650.4" u="1"/>
        <n v="1084.5" u="1"/>
        <n v="846" u="1"/>
        <n v="353" u="1"/>
        <n v="3709" u="1"/>
        <n v="55" u="1"/>
        <n v="222.3" u="1"/>
        <n v="328.75" u="1"/>
        <n v="607" u="1"/>
        <n v="665" u="1"/>
        <n v="1371" u="1"/>
      </sharedItems>
    </cacheField>
    <cacheField name="Intervenant" numFmtId="0">
      <sharedItems containsNonDate="0" containsString="0" containsBlank="1" count="1">
        <m/>
      </sharedItems>
    </cacheField>
    <cacheField name="Date de réception Diag" numFmtId="164">
      <sharedItems containsNonDate="0" containsDate="1" containsString="0" containsBlank="1" minDate="2016-01-25T00:00:00" maxDate="2016-03-27T00:00:00" count="5">
        <d v="2016-03-26T00:00:00"/>
        <m/>
        <d v="2016-03-08T00:00:00" u="1"/>
        <d v="2016-03-01T00:00:00" u="1"/>
        <d v="2016-01-25T00:00:00" u="1"/>
      </sharedItems>
    </cacheField>
    <cacheField name="nb Jours ouvrés contractuels" numFmtId="0">
      <sharedItems containsString="0" containsBlank="1" containsNumber="1" containsInteger="1" minValue="0" maxValue="25" count="12">
        <n v="5"/>
        <n v="3"/>
        <n v="7"/>
        <n v="8"/>
        <n v="20"/>
        <m/>
        <n v="0" u="1"/>
        <n v="13" u="1"/>
        <n v="15" u="1"/>
        <n v="25" u="1"/>
        <n v="10" u="1"/>
        <n v="4" u="1"/>
      </sharedItems>
    </cacheField>
    <cacheField name="nb JO avec ajout TS" numFmtId="0">
      <sharedItems containsNonDate="0" containsString="0" containsBlank="1" count="1">
        <m/>
      </sharedItems>
    </cacheField>
    <cacheField name="Date de fin théorique" numFmtId="164">
      <sharedItems containsDate="1" containsBlank="1" containsMixedTypes="1" minDate="2016-02-04T00:00:00" maxDate="2016-04-02T00:00:00" count="6">
        <d v="2016-04-01T00:00:00"/>
        <s v=""/>
        <m/>
        <d v="2016-03-15T00:00:00" u="1"/>
        <d v="2016-03-04T00:00:00" u="1"/>
        <d v="2016-02-04T00:00:00" u="1"/>
      </sharedItems>
    </cacheField>
    <cacheField name="A Elec" numFmtId="9">
      <sharedItems containsNonDate="0" containsString="0" containsBlank="1" containsNumber="1" containsInteger="1" minValue="1" maxValue="1" count="2">
        <m/>
        <n v="1" u="1"/>
      </sharedItems>
    </cacheField>
    <cacheField name="A Plomb" numFmtId="9">
      <sharedItems containsNonDate="0" containsString="0" containsBlank="1" containsNumber="1" containsInteger="1" minValue="1" maxValue="1" count="2">
        <m/>
        <n v="1" u="1"/>
      </sharedItems>
    </cacheField>
    <cacheField name="A Peint" numFmtId="9">
      <sharedItems containsNonDate="0" containsString="0" containsBlank="1" count="1">
        <m/>
      </sharedItems>
    </cacheField>
    <cacheField name="A Sols" numFmtId="9">
      <sharedItems containsNonDate="0" containsString="0" containsBlank="1" count="1">
        <m/>
      </sharedItems>
    </cacheField>
    <cacheField name="A Maçon" numFmtId="9">
      <sharedItems containsNonDate="0" containsString="0" containsBlank="1" count="1">
        <m/>
      </sharedItems>
    </cacheField>
    <cacheField name="A Menuis" numFmtId="9">
      <sharedItems containsNonDate="0" containsString="0" containsBlank="1" count="1">
        <m/>
      </sharedItems>
    </cacheField>
    <cacheField name="Date de fin Théorique2" numFmtId="164">
      <sharedItems containsDate="1" containsMixedTypes="1" minDate="1899-12-30T00:00:00" maxDate="2016-04-02T00:00:00" count="6">
        <d v="2016-04-01T00:00:00"/>
        <s v=""/>
        <d v="1899-12-30T00:00:00"/>
        <d v="2016-03-15T00:00:00" u="1"/>
        <d v="2016-03-04T00:00:00" u="1"/>
        <d v="2016-02-04T00:00:00" u="1"/>
      </sharedItems>
    </cacheField>
    <cacheField name="Date de fin Réelle" numFmtId="0">
      <sharedItems containsNonDate="0" containsString="0" containsBlank="1" count="1">
        <m/>
      </sharedItems>
    </cacheField>
    <cacheField name="Attestation ou Diag" numFmtId="164">
      <sharedItems containsDate="1" containsBlank="1" containsMixedTypes="1" minDate="2016-01-08T00:00:00" maxDate="2016-03-29T00:00:00" count="32">
        <s v=""/>
        <m/>
        <d v="2016-01-08T00:00:00"/>
        <d v="2016-02-09T00:00:00" u="1"/>
        <d v="2016-02-02T00:00:00" u="1"/>
        <d v="2016-01-28T00:00:00" u="1"/>
        <d v="2016-01-21T00:00:00" u="1"/>
        <d v="2016-01-14T00:00:00" u="1"/>
        <d v="2016-02-12T00:00:00" u="1"/>
        <d v="2016-01-26T00:00:00" u="1"/>
        <d v="2016-02-05T00:00:00" u="1"/>
        <d v="2016-01-19T00:00:00" u="1"/>
        <d v="2016-01-12T00:00:00" u="1"/>
        <d v="2016-02-17T00:00:00" u="1"/>
        <d v="2016-02-10T00:00:00" u="1"/>
        <d v="2016-02-03T00:00:00" u="1"/>
        <d v="2016-02-15T00:00:00" u="1"/>
        <d v="2016-01-29T00:00:00" u="1"/>
        <d v="2016-02-08T00:00:00" u="1"/>
        <d v="2016-01-22T00:00:00" u="1"/>
        <d v="2016-02-01T00:00:00" u="1"/>
        <d v="2016-01-15T00:00:00" u="1"/>
        <d v="2016-01-27T00:00:00" u="1"/>
        <d v="2016-01-13T00:00:00" u="1"/>
        <d v="2016-02-18T00:00:00" u="1"/>
        <d v="2016-02-11T00:00:00" u="1"/>
        <d v="2016-01-25T00:00:00" u="1"/>
        <d v="2016-02-04T00:00:00" u="1"/>
        <d v="2016-01-18T00:00:00" u="1"/>
        <d v="2016-03-28T00:00:00" u="1"/>
        <d v="2016-01-11T00:00:00" u="1"/>
        <d v="2016-02-16T00:00:00" u="1"/>
      </sharedItems>
    </cacheField>
    <cacheField name="Date d'envoi" numFmtId="0">
      <sharedItems containsNonDate="0" containsDate="1" containsString="0" containsBlank="1" minDate="2016-01-10T00:00:00" maxDate="2016-03-29T00:00:00" count="3">
        <m/>
        <d v="2016-01-10T00:00:00"/>
        <d v="2016-03-28T00:00:00" u="1"/>
      </sharedItems>
    </cacheField>
    <cacheField name="Date de l'OS" numFmtId="0">
      <sharedItems containsNonDate="0" containsString="0" containsBlank="1" count="1">
        <m/>
      </sharedItems>
    </cacheField>
    <cacheField name="N°Facture2" numFmtId="0">
      <sharedItems containsNonDate="0" containsString="0" containsBlank="1" count="1">
        <m/>
      </sharedItems>
    </cacheField>
    <cacheField name="CA HT Facturé2" numFmtId="0">
      <sharedItems containsNonDate="0" containsString="0" containsBlank="1" count="1">
        <m/>
      </sharedItems>
    </cacheField>
    <cacheField name="Pointage" numFmtId="0">
      <sharedItems containsNonDate="0" containsBlank="1" count="75">
        <m/>
        <s v="TS 33183" u="1"/>
        <s v="TS 33278" u="1"/>
        <s v="TS 33617" u="1"/>
        <s v="TS 33563" u="1"/>
        <s v="TS 33162" u="1"/>
        <s v="TS 33311" u="1"/>
        <s v="TS 33316" u="1"/>
        <s v="TS 33267" u="1"/>
        <s v="TS 33416" u="1"/>
        <s v="TS 33401 " u="1"/>
        <s v="TS33423" u="1"/>
        <s v="TS 33272" u="1"/>
        <s v="TS 33187" u="1"/>
        <s v="TS 33467" u="1"/>
        <s v="TS 33616" u="1"/>
        <s v="TS 33287" u="1"/>
        <s v="TS 33346" u="1"/>
        <s v="TS 33567" u="1"/>
        <s v="SAV 31816" u="1"/>
        <s v="TS 33310" u="1"/>
        <s v="TS 33536" u="1"/>
        <s v="TS 33171" u="1"/>
        <s v="TS 33397" u="1"/>
        <s v="TS 32611" u="1"/>
        <s v="TS 33646" u="1"/>
        <s v="TS 33335" u="1"/>
        <s v="TS 33592" u="1"/>
        <s v="TS 33304" u="1"/>
        <s v="TS 33214" u="1"/>
        <s v="TS 33340" u="1"/>
        <s v="TS 33566" u="1"/>
        <s v="TS 33034" u="1"/>
        <s v="TS 33129" u="1"/>
        <s v="TS 33224" u="1"/>
        <s v="TS 33319" u="1"/>
        <s v="TS 33355" u="1"/>
        <s v="TS 33576" u="1"/>
        <s v="TS 33391" u="1"/>
        <s v="TS 33414" u="1"/>
        <s v="TS 33486" u="1"/>
        <s v="TS33000" u="1"/>
        <s v="TS 33396" u="1"/>
        <s v="TS 33085" u="1"/>
        <s v="TS 33270" u="1"/>
        <s v="TS 33334" u="1"/>
        <s v="TS 33244" u="1"/>
        <s v="TS 33280" u="1"/>
        <s v="SAV 32990" u="1"/>
        <s v="TS 33660" u="1"/>
        <s v="TS 33169" u="1"/>
        <s v="TS 33318" u="1"/>
        <s v="TS 33444" u="1"/>
        <s v="TS 33354" u="1"/>
        <s v="TS 33390" u="1"/>
        <s v="TS 33395" u="1"/>
        <s v="TS" u="1"/>
        <s v="TS 33017" u="1"/>
        <s v="TS 33148" u="1"/>
        <s v="TS 33518" u="1"/>
        <s v="TS 33279" u="1"/>
        <s v="TS 33333" u="1"/>
        <s v="TS 33428" u="1"/>
        <s v="TS 33554" u="1"/>
        <s v="TS 33189" u="1"/>
        <s v="TS 33469" u="1"/>
        <s v="TS 33433" u="1"/>
        <s v="TS 33253" u="1"/>
        <s v="TS 33317" u="1"/>
        <s v="TS 33353" u="1"/>
        <s v="TS 33394" u="1"/>
        <s v="TS 33417" u="1"/>
        <s v="Sur 33405" u="1"/>
        <s v="TS 33142" u="1"/>
        <s v="TS 33584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22">
  <r>
    <x v="0"/>
    <n v="1"/>
    <x v="0"/>
    <n v="2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  <x v="0"/>
  </r>
  <r>
    <x v="1"/>
    <n v="1"/>
    <x v="0"/>
    <n v="2"/>
    <x v="0"/>
    <x v="0"/>
    <x v="1"/>
    <x v="0"/>
    <x v="0"/>
    <x v="1"/>
    <x v="1"/>
    <x v="1"/>
    <x v="0"/>
    <x v="1"/>
    <x v="1"/>
    <x v="0"/>
    <x v="1"/>
    <x v="1"/>
    <x v="0"/>
    <x v="1"/>
    <x v="0"/>
    <x v="0"/>
    <x v="0"/>
    <x v="0"/>
    <x v="0"/>
    <x v="0"/>
    <x v="1"/>
    <x v="0"/>
    <x v="0"/>
    <x v="0"/>
    <x v="0"/>
    <x v="0"/>
    <x v="0"/>
    <x v="0"/>
  </r>
  <r>
    <x v="2"/>
    <n v="1"/>
    <x v="0"/>
    <n v="2"/>
    <x v="0"/>
    <x v="1"/>
    <x v="2"/>
    <x v="0"/>
    <x v="0"/>
    <x v="2"/>
    <x v="2"/>
    <x v="2"/>
    <x v="0"/>
    <x v="2"/>
    <x v="2"/>
    <x v="0"/>
    <x v="1"/>
    <x v="2"/>
    <x v="0"/>
    <x v="1"/>
    <x v="0"/>
    <x v="0"/>
    <x v="0"/>
    <x v="0"/>
    <x v="0"/>
    <x v="0"/>
    <x v="1"/>
    <x v="0"/>
    <x v="0"/>
    <x v="0"/>
    <x v="0"/>
    <x v="0"/>
    <x v="0"/>
    <x v="0"/>
  </r>
  <r>
    <x v="3"/>
    <n v="1"/>
    <x v="0"/>
    <n v="2"/>
    <x v="0"/>
    <x v="1"/>
    <x v="3"/>
    <x v="0"/>
    <x v="0"/>
    <x v="3"/>
    <x v="3"/>
    <x v="3"/>
    <x v="0"/>
    <x v="3"/>
    <x v="3"/>
    <x v="0"/>
    <x v="1"/>
    <x v="2"/>
    <x v="0"/>
    <x v="1"/>
    <x v="0"/>
    <x v="0"/>
    <x v="0"/>
    <x v="0"/>
    <x v="0"/>
    <x v="0"/>
    <x v="1"/>
    <x v="0"/>
    <x v="0"/>
    <x v="0"/>
    <x v="0"/>
    <x v="0"/>
    <x v="0"/>
    <x v="0"/>
  </r>
  <r>
    <x v="4"/>
    <n v="1"/>
    <x v="0"/>
    <n v="2"/>
    <x v="0"/>
    <x v="1"/>
    <x v="4"/>
    <x v="0"/>
    <x v="0"/>
    <x v="4"/>
    <x v="3"/>
    <x v="3"/>
    <x v="0"/>
    <x v="3"/>
    <x v="3"/>
    <x v="0"/>
    <x v="1"/>
    <x v="2"/>
    <x v="0"/>
    <x v="1"/>
    <x v="0"/>
    <x v="0"/>
    <x v="0"/>
    <x v="0"/>
    <x v="0"/>
    <x v="0"/>
    <x v="1"/>
    <x v="0"/>
    <x v="0"/>
    <x v="0"/>
    <x v="0"/>
    <x v="0"/>
    <x v="0"/>
    <x v="0"/>
  </r>
  <r>
    <x v="5"/>
    <n v="1"/>
    <x v="0"/>
    <n v="2"/>
    <x v="0"/>
    <x v="2"/>
    <x v="5"/>
    <x v="0"/>
    <x v="0"/>
    <x v="5"/>
    <x v="4"/>
    <x v="4"/>
    <x v="0"/>
    <x v="3"/>
    <x v="3"/>
    <x v="0"/>
    <x v="1"/>
    <x v="3"/>
    <x v="0"/>
    <x v="1"/>
    <x v="0"/>
    <x v="0"/>
    <x v="0"/>
    <x v="0"/>
    <x v="0"/>
    <x v="0"/>
    <x v="1"/>
    <x v="0"/>
    <x v="1"/>
    <x v="0"/>
    <x v="0"/>
    <x v="0"/>
    <x v="0"/>
    <x v="0"/>
  </r>
  <r>
    <x v="6"/>
    <n v="1"/>
    <x v="0"/>
    <n v="2"/>
    <x v="1"/>
    <x v="3"/>
    <x v="6"/>
    <x v="0"/>
    <x v="0"/>
    <x v="6"/>
    <x v="5"/>
    <x v="5"/>
    <x v="0"/>
    <x v="3"/>
    <x v="3"/>
    <x v="0"/>
    <x v="1"/>
    <x v="4"/>
    <x v="0"/>
    <x v="1"/>
    <x v="0"/>
    <x v="0"/>
    <x v="0"/>
    <x v="0"/>
    <x v="0"/>
    <x v="0"/>
    <x v="1"/>
    <x v="0"/>
    <x v="2"/>
    <x v="1"/>
    <x v="0"/>
    <x v="0"/>
    <x v="0"/>
    <x v="0"/>
  </r>
  <r>
    <x v="7"/>
    <n v="1"/>
    <x v="0"/>
    <n v="2"/>
    <x v="1"/>
    <x v="3"/>
    <x v="7"/>
    <x v="0"/>
    <x v="0"/>
    <x v="7"/>
    <x v="6"/>
    <x v="6"/>
    <x v="0"/>
    <x v="3"/>
    <x v="3"/>
    <x v="0"/>
    <x v="1"/>
    <x v="3"/>
    <x v="0"/>
    <x v="1"/>
    <x v="0"/>
    <x v="0"/>
    <x v="0"/>
    <x v="0"/>
    <x v="0"/>
    <x v="0"/>
    <x v="1"/>
    <x v="0"/>
    <x v="2"/>
    <x v="0"/>
    <x v="0"/>
    <x v="0"/>
    <x v="0"/>
    <x v="0"/>
  </r>
  <r>
    <x v="8"/>
    <n v="1"/>
    <x v="0"/>
    <n v="2"/>
    <x v="1"/>
    <x v="3"/>
    <x v="8"/>
    <x v="0"/>
    <x v="0"/>
    <x v="8"/>
    <x v="7"/>
    <x v="7"/>
    <x v="0"/>
    <x v="3"/>
    <x v="3"/>
    <x v="0"/>
    <x v="1"/>
    <x v="4"/>
    <x v="0"/>
    <x v="1"/>
    <x v="0"/>
    <x v="0"/>
    <x v="0"/>
    <x v="0"/>
    <x v="0"/>
    <x v="0"/>
    <x v="1"/>
    <x v="0"/>
    <x v="2"/>
    <x v="0"/>
    <x v="0"/>
    <x v="0"/>
    <x v="0"/>
    <x v="0"/>
  </r>
  <r>
    <x v="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3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4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5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6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7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8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2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22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23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24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25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26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27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28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2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3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3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32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33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34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35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36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37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38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3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4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4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42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43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44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45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46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47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48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4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5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5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52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53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54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55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56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57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58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5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6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6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62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63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64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65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66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67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68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6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7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7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72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73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74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75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76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77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78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7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8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8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82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83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84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85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86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87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88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8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9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9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92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93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94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95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96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97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98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9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0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0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02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03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04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05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06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07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08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0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1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1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12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13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14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15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16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17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18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19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0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1"/>
    <s v=""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s v=""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  <r>
    <x v="121"/>
    <m/>
    <x v="2"/>
    <m/>
    <x v="2"/>
    <x v="4"/>
    <x v="9"/>
    <x v="0"/>
    <x v="0"/>
    <x v="9"/>
    <x v="8"/>
    <x v="8"/>
    <x v="0"/>
    <x v="3"/>
    <x v="3"/>
    <x v="0"/>
    <x v="1"/>
    <x v="5"/>
    <x v="0"/>
    <x v="2"/>
    <x v="0"/>
    <x v="0"/>
    <x v="0"/>
    <x v="0"/>
    <x v="0"/>
    <x v="0"/>
    <x v="2"/>
    <x v="0"/>
    <x v="1"/>
    <x v="0"/>
    <x v="0"/>
    <x v="0"/>
    <x v="0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1" cacheId="543" applyNumberFormats="0" applyBorderFormats="0" applyFontFormats="0" applyPatternFormats="0" applyAlignmentFormats="0" applyWidthHeightFormats="1" dataCaption="Données" missingCaption="         " updatedVersion="5" minRefreshableVersion="3" showDrill="0" showMemberPropertyTips="0" useAutoFormatting="1" itemPrintTitles="1" createdVersion="5" indent="0" compact="0" compactData="0" gridDropZones="1">
  <location ref="A3:AH8" firstHeaderRow="1" firstDataRow="2" firstDataCol="30" rowPageCount="1" colPageCount="1"/>
  <pivotFields count="34">
    <pivotField axis="axisRow" dataField="1" compact="0" outline="0" subtotalTop="0" showAll="0" includeNewItemsInFilter="1" defaultSubtotal="0">
      <items count="870">
        <item x="0"/>
        <item x="1"/>
        <item x="2"/>
        <item x="3"/>
        <item x="4"/>
        <item x="5"/>
        <item x="6"/>
        <item x="7"/>
        <item x="8"/>
        <item m="1" x="473"/>
        <item m="1" x="485"/>
        <item m="1" x="497"/>
        <item m="1" x="509"/>
        <item m="1" x="521"/>
        <item m="1" x="533"/>
        <item m="1" x="545"/>
        <item m="1" x="557"/>
        <item m="1" x="569"/>
        <item m="1" x="581"/>
        <item m="1" x="593"/>
        <item m="1" x="605"/>
        <item m="1" x="617"/>
        <item m="1" x="629"/>
        <item m="1" x="641"/>
        <item m="1" x="653"/>
        <item m="1" x="665"/>
        <item m="1" x="677"/>
        <item m="1" x="689"/>
        <item m="1" x="701"/>
        <item m="1" x="713"/>
        <item m="1" x="725"/>
        <item m="1" x="737"/>
        <item m="1" x="749"/>
        <item m="1" x="761"/>
        <item m="1" x="773"/>
        <item m="1" x="785"/>
        <item m="1" x="797"/>
        <item m="1" x="809"/>
        <item m="1" x="821"/>
        <item m="1" x="833"/>
        <item m="1" x="845"/>
        <item m="1" x="857"/>
        <item m="1" x="869"/>
        <item m="1" x="133"/>
        <item m="1" x="145"/>
        <item m="1" x="157"/>
        <item m="1" x="169"/>
        <item m="1" x="181"/>
        <item m="1" x="193"/>
        <item m="1" x="205"/>
        <item m="1" x="217"/>
        <item m="1" x="229"/>
        <item m="1" x="241"/>
        <item m="1" x="253"/>
        <item m="1" x="265"/>
        <item m="1" x="277"/>
        <item m="1" x="289"/>
        <item m="1" x="301"/>
        <item m="1" x="313"/>
        <item m="1" x="325"/>
        <item m="1" x="337"/>
        <item m="1" x="349"/>
        <item m="1" x="361"/>
        <item m="1" x="373"/>
        <item m="1" x="384"/>
        <item m="1" x="395"/>
        <item m="1" x="406"/>
        <item m="1" x="417"/>
        <item m="1" x="428"/>
        <item m="1" x="439"/>
        <item m="1" x="450"/>
        <item m="1" x="461"/>
        <item m="1" x="472"/>
        <item m="1" x="484"/>
        <item m="1" x="496"/>
        <item m="1" x="508"/>
        <item m="1" x="520"/>
        <item m="1" x="532"/>
        <item m="1" x="544"/>
        <item m="1" x="556"/>
        <item m="1" x="568"/>
        <item m="1" x="580"/>
        <item m="1" x="592"/>
        <item m="1" x="604"/>
        <item m="1" x="616"/>
        <item m="1" x="628"/>
        <item m="1" x="640"/>
        <item m="1" x="652"/>
        <item m="1" x="664"/>
        <item m="1" x="676"/>
        <item m="1" x="688"/>
        <item m="1" x="700"/>
        <item m="1" x="712"/>
        <item m="1" x="724"/>
        <item m="1" x="736"/>
        <item m="1" x="748"/>
        <item m="1" x="760"/>
        <item m="1" x="772"/>
        <item m="1" x="784"/>
        <item m="1" x="796"/>
        <item m="1" x="808"/>
        <item m="1" x="820"/>
        <item m="1" x="832"/>
        <item m="1" x="844"/>
        <item m="1" x="856"/>
        <item m="1" x="868"/>
        <item m="1" x="132"/>
        <item m="1" x="144"/>
        <item m="1" x="156"/>
        <item m="1" x="168"/>
        <item m="1" x="180"/>
        <item m="1" x="192"/>
        <item m="1" x="204"/>
        <item m="1" x="216"/>
        <item m="1" x="228"/>
        <item m="1" x="240"/>
        <item m="1" x="252"/>
        <item m="1" x="264"/>
        <item m="1" x="276"/>
        <item m="1" x="288"/>
        <item m="1" x="300"/>
        <item m="1" x="312"/>
        <item m="1" x="324"/>
        <item m="1" x="336"/>
        <item m="1" x="348"/>
        <item m="1" x="360"/>
        <item m="1" x="372"/>
        <item m="1" x="383"/>
        <item m="1" x="394"/>
        <item m="1" x="405"/>
        <item m="1" x="416"/>
        <item m="1" x="427"/>
        <item m="1" x="438"/>
        <item m="1" x="449"/>
        <item m="1" x="460"/>
        <item m="1" x="471"/>
        <item m="1" x="483"/>
        <item m="1" x="495"/>
        <item m="1" x="507"/>
        <item m="1" x="519"/>
        <item m="1" x="531"/>
        <item m="1" x="543"/>
        <item m="1" x="555"/>
        <item m="1" x="567"/>
        <item m="1" x="579"/>
        <item m="1" x="591"/>
        <item m="1" x="603"/>
        <item m="1" x="615"/>
        <item m="1" x="627"/>
        <item m="1" x="639"/>
        <item m="1" x="651"/>
        <item m="1" x="663"/>
        <item m="1" x="675"/>
        <item m="1" x="687"/>
        <item m="1" x="699"/>
        <item m="1" x="711"/>
        <item m="1" x="723"/>
        <item m="1" x="735"/>
        <item m="1" x="747"/>
        <item m="1" x="759"/>
        <item m="1" x="771"/>
        <item m="1" x="783"/>
        <item m="1" x="795"/>
        <item m="1" x="807"/>
        <item m="1" x="819"/>
        <item m="1" x="831"/>
        <item m="1" x="843"/>
        <item m="1" x="855"/>
        <item m="1" x="867"/>
        <item m="1" x="131"/>
        <item m="1" x="143"/>
        <item m="1" x="155"/>
        <item m="1" x="167"/>
        <item m="1" x="179"/>
        <item m="1" x="191"/>
        <item m="1" x="203"/>
        <item m="1" x="215"/>
        <item m="1" x="227"/>
        <item m="1" x="239"/>
        <item m="1" x="251"/>
        <item m="1" x="263"/>
        <item m="1" x="275"/>
        <item m="1" x="287"/>
        <item m="1" x="299"/>
        <item m="1" x="311"/>
        <item m="1" x="323"/>
        <item m="1" x="335"/>
        <item m="1" x="347"/>
        <item m="1" x="359"/>
        <item m="1" x="371"/>
        <item m="1" x="382"/>
        <item m="1" x="393"/>
        <item m="1" x="404"/>
        <item m="1" x="415"/>
        <item m="1" x="426"/>
        <item m="1" x="437"/>
        <item m="1" x="448"/>
        <item m="1" x="459"/>
        <item m="1" x="470"/>
        <item m="1" x="482"/>
        <item m="1" x="494"/>
        <item m="1" x="506"/>
        <item m="1" x="518"/>
        <item m="1" x="530"/>
        <item m="1" x="542"/>
        <item m="1" x="554"/>
        <item m="1" x="566"/>
        <item m="1" x="578"/>
        <item m="1" x="590"/>
        <item m="1" x="602"/>
        <item m="1" x="614"/>
        <item m="1" x="626"/>
        <item m="1" x="638"/>
        <item m="1" x="650"/>
        <item m="1" x="662"/>
        <item m="1" x="674"/>
        <item m="1" x="686"/>
        <item m="1" x="698"/>
        <item m="1" x="710"/>
        <item m="1" x="722"/>
        <item m="1" x="734"/>
        <item m="1" x="746"/>
        <item m="1" x="758"/>
        <item m="1" x="770"/>
        <item m="1" x="782"/>
        <item m="1" x="794"/>
        <item m="1" x="806"/>
        <item m="1" x="818"/>
        <item m="1" x="830"/>
        <item m="1" x="842"/>
        <item m="1" x="854"/>
        <item m="1" x="866"/>
        <item m="1" x="130"/>
        <item m="1" x="142"/>
        <item m="1" x="154"/>
        <item m="1" x="166"/>
        <item m="1" x="178"/>
        <item m="1" x="190"/>
        <item m="1" x="202"/>
        <item m="1" x="214"/>
        <item m="1" x="226"/>
        <item m="1" x="238"/>
        <item m="1" x="250"/>
        <item m="1" x="262"/>
        <item m="1" x="274"/>
        <item m="1" x="286"/>
        <item m="1" x="298"/>
        <item m="1" x="310"/>
        <item m="1" x="322"/>
        <item m="1" x="334"/>
        <item m="1" x="346"/>
        <item m="1" x="358"/>
        <item m="1" x="370"/>
        <item m="1" x="381"/>
        <item m="1" x="392"/>
        <item m="1" x="403"/>
        <item m="1" x="414"/>
        <item m="1" x="425"/>
        <item m="1" x="436"/>
        <item m="1" x="447"/>
        <item m="1" x="458"/>
        <item m="1" x="469"/>
        <item m="1" x="481"/>
        <item m="1" x="493"/>
        <item m="1" x="505"/>
        <item m="1" x="517"/>
        <item m="1" x="529"/>
        <item m="1" x="541"/>
        <item m="1" x="553"/>
        <item m="1" x="565"/>
        <item m="1" x="577"/>
        <item m="1" x="589"/>
        <item m="1" x="601"/>
        <item m="1" x="613"/>
        <item m="1" x="625"/>
        <item m="1" x="637"/>
        <item m="1" x="649"/>
        <item m="1" x="661"/>
        <item m="1" x="673"/>
        <item m="1" x="685"/>
        <item m="1" x="697"/>
        <item m="1" x="709"/>
        <item m="1" x="721"/>
        <item m="1" x="733"/>
        <item m="1" x="745"/>
        <item m="1" x="757"/>
        <item m="1" x="769"/>
        <item m="1" x="781"/>
        <item m="1" x="793"/>
        <item m="1" x="805"/>
        <item m="1" x="817"/>
        <item m="1" x="829"/>
        <item m="1" x="841"/>
        <item m="1" x="853"/>
        <item m="1" x="865"/>
        <item m="1" x="129"/>
        <item m="1" x="141"/>
        <item m="1" x="153"/>
        <item m="1" x="165"/>
        <item m="1" x="177"/>
        <item m="1" x="189"/>
        <item m="1" x="201"/>
        <item m="1" x="213"/>
        <item m="1" x="225"/>
        <item m="1" x="237"/>
        <item m="1" x="249"/>
        <item m="1" x="261"/>
        <item m="1" x="273"/>
        <item m="1" x="285"/>
        <item m="1" x="297"/>
        <item m="1" x="309"/>
        <item m="1" x="321"/>
        <item m="1" x="333"/>
        <item m="1" x="345"/>
        <item m="1" x="357"/>
        <item m="1" x="369"/>
        <item m="1" x="380"/>
        <item m="1" x="391"/>
        <item m="1" x="402"/>
        <item m="1" x="413"/>
        <item m="1" x="424"/>
        <item m="1" x="435"/>
        <item m="1" x="446"/>
        <item m="1" x="457"/>
        <item m="1" x="468"/>
        <item m="1" x="480"/>
        <item m="1" x="492"/>
        <item m="1" x="504"/>
        <item m="1" x="516"/>
        <item m="1" x="528"/>
        <item m="1" x="540"/>
        <item m="1" x="552"/>
        <item m="1" x="564"/>
        <item m="1" x="576"/>
        <item m="1" x="588"/>
        <item m="1" x="600"/>
        <item m="1" x="612"/>
        <item m="1" x="624"/>
        <item m="1" x="636"/>
        <item m="1" x="648"/>
        <item m="1" x="660"/>
        <item m="1" x="672"/>
        <item m="1" x="684"/>
        <item m="1" x="696"/>
        <item m="1" x="708"/>
        <item m="1" x="720"/>
        <item m="1" x="732"/>
        <item m="1" x="744"/>
        <item m="1" x="756"/>
        <item m="1" x="768"/>
        <item m="1" x="780"/>
        <item m="1" x="792"/>
        <item m="1" x="804"/>
        <item m="1" x="816"/>
        <item m="1" x="828"/>
        <item m="1" x="840"/>
        <item m="1" x="852"/>
        <item m="1" x="864"/>
        <item m="1" x="128"/>
        <item m="1" x="140"/>
        <item m="1" x="152"/>
        <item m="1" x="164"/>
        <item m="1" x="176"/>
        <item m="1" x="188"/>
        <item m="1" x="200"/>
        <item m="1" x="212"/>
        <item m="1" x="224"/>
        <item m="1" x="236"/>
        <item m="1" x="248"/>
        <item m="1" x="260"/>
        <item m="1" x="272"/>
        <item m="1" x="284"/>
        <item m="1" x="296"/>
        <item m="1" x="308"/>
        <item m="1" x="320"/>
        <item m="1" x="332"/>
        <item m="1" x="344"/>
        <item m="1" x="356"/>
        <item m="1" x="368"/>
        <item m="1" x="379"/>
        <item m="1" x="390"/>
        <item m="1" x="401"/>
        <item m="1" x="412"/>
        <item m="1" x="423"/>
        <item m="1" x="434"/>
        <item m="1" x="445"/>
        <item m="1" x="456"/>
        <item m="1" x="467"/>
        <item m="1" x="479"/>
        <item m="1" x="491"/>
        <item m="1" x="503"/>
        <item m="1" x="515"/>
        <item m="1" x="527"/>
        <item m="1" x="539"/>
        <item m="1" x="551"/>
        <item m="1" x="563"/>
        <item m="1" x="575"/>
        <item m="1" x="587"/>
        <item m="1" x="599"/>
        <item m="1" x="611"/>
        <item m="1" x="623"/>
        <item m="1" x="635"/>
        <item m="1" x="647"/>
        <item m="1" x="659"/>
        <item m="1" x="671"/>
        <item m="1" x="683"/>
        <item m="1" x="695"/>
        <item m="1" x="707"/>
        <item m="1" x="719"/>
        <item m="1" x="731"/>
        <item m="1" x="743"/>
        <item m="1" x="755"/>
        <item m="1" x="767"/>
        <item m="1" x="779"/>
        <item m="1" x="791"/>
        <item m="1" x="803"/>
        <item m="1" x="815"/>
        <item m="1" x="827"/>
        <item m="1" x="839"/>
        <item m="1" x="851"/>
        <item m="1" x="863"/>
        <item m="1" x="127"/>
        <item m="1" x="139"/>
        <item m="1" x="151"/>
        <item m="1" x="163"/>
        <item m="1" x="175"/>
        <item m="1" x="187"/>
        <item m="1" x="199"/>
        <item m="1" x="211"/>
        <item m="1" x="223"/>
        <item m="1" x="235"/>
        <item m="1" x="247"/>
        <item m="1" x="259"/>
        <item m="1" x="271"/>
        <item m="1" x="283"/>
        <item m="1" x="295"/>
        <item m="1" x="307"/>
        <item m="1" x="319"/>
        <item m="1" x="331"/>
        <item m="1" x="343"/>
        <item m="1" x="355"/>
        <item m="1" x="367"/>
        <item m="1" x="378"/>
        <item m="1" x="389"/>
        <item m="1" x="400"/>
        <item m="1" x="411"/>
        <item m="1" x="422"/>
        <item m="1" x="433"/>
        <item m="1" x="444"/>
        <item m="1" x="455"/>
        <item m="1" x="466"/>
        <item m="1" x="478"/>
        <item m="1" x="490"/>
        <item m="1" x="502"/>
        <item m="1" x="514"/>
        <item m="1" x="526"/>
        <item m="1" x="538"/>
        <item m="1" x="550"/>
        <item m="1" x="562"/>
        <item m="1" x="574"/>
        <item m="1" x="586"/>
        <item m="1" x="598"/>
        <item m="1" x="610"/>
        <item m="1" x="622"/>
        <item m="1" x="634"/>
        <item m="1" x="646"/>
        <item m="1" x="658"/>
        <item m="1" x="670"/>
        <item m="1" x="682"/>
        <item m="1" x="694"/>
        <item m="1" x="706"/>
        <item m="1" x="718"/>
        <item m="1" x="730"/>
        <item m="1" x="742"/>
        <item m="1" x="754"/>
        <item m="1" x="766"/>
        <item m="1" x="778"/>
        <item m="1" x="790"/>
        <item m="1" x="802"/>
        <item m="1" x="814"/>
        <item m="1" x="826"/>
        <item m="1" x="838"/>
        <item m="1" x="850"/>
        <item m="1" x="862"/>
        <item m="1" x="126"/>
        <item m="1" x="138"/>
        <item m="1" x="150"/>
        <item m="1" x="162"/>
        <item m="1" x="174"/>
        <item m="1" x="186"/>
        <item m="1" x="198"/>
        <item m="1" x="210"/>
        <item m="1" x="222"/>
        <item m="1" x="234"/>
        <item m="1" x="246"/>
        <item m="1" x="258"/>
        <item m="1" x="270"/>
        <item m="1" x="282"/>
        <item m="1" x="294"/>
        <item m="1" x="306"/>
        <item m="1" x="318"/>
        <item m="1" x="330"/>
        <item m="1" x="342"/>
        <item m="1" x="354"/>
        <item m="1" x="366"/>
        <item m="1" x="377"/>
        <item m="1" x="388"/>
        <item m="1" x="399"/>
        <item m="1" x="410"/>
        <item m="1" x="421"/>
        <item m="1" x="432"/>
        <item m="1" x="443"/>
        <item m="1" x="454"/>
        <item m="1" x="465"/>
        <item m="1" x="477"/>
        <item m="1" x="489"/>
        <item m="1" x="501"/>
        <item m="1" x="513"/>
        <item m="1" x="525"/>
        <item m="1" x="537"/>
        <item m="1" x="549"/>
        <item m="1" x="561"/>
        <item m="1" x="573"/>
        <item m="1" x="585"/>
        <item m="1" x="597"/>
        <item m="1" x="609"/>
        <item m="1" x="621"/>
        <item m="1" x="633"/>
        <item m="1" x="645"/>
        <item m="1" x="657"/>
        <item m="1" x="669"/>
        <item m="1" x="681"/>
        <item m="1" x="693"/>
        <item m="1" x="705"/>
        <item m="1" x="717"/>
        <item m="1" x="729"/>
        <item m="1" x="741"/>
        <item m="1" x="753"/>
        <item m="1" x="765"/>
        <item m="1" x="777"/>
        <item m="1" x="789"/>
        <item m="1" x="801"/>
        <item m="1" x="813"/>
        <item m="1" x="825"/>
        <item m="1" x="837"/>
        <item m="1" x="849"/>
        <item m="1" x="861"/>
        <item m="1" x="125"/>
        <item m="1" x="137"/>
        <item m="1" x="149"/>
        <item m="1" x="161"/>
        <item m="1" x="173"/>
        <item m="1" x="185"/>
        <item m="1" x="197"/>
        <item m="1" x="209"/>
        <item m="1" x="221"/>
        <item m="1" x="233"/>
        <item m="1" x="245"/>
        <item m="1" x="257"/>
        <item m="1" x="269"/>
        <item m="1" x="281"/>
        <item m="1" x="293"/>
        <item m="1" x="305"/>
        <item m="1" x="317"/>
        <item m="1" x="329"/>
        <item m="1" x="341"/>
        <item m="1" x="353"/>
        <item m="1" x="365"/>
        <item m="1" x="376"/>
        <item m="1" x="387"/>
        <item m="1" x="398"/>
        <item m="1" x="409"/>
        <item m="1" x="420"/>
        <item m="1" x="431"/>
        <item m="1" x="442"/>
        <item m="1" x="453"/>
        <item m="1" x="464"/>
        <item m="1" x="476"/>
        <item m="1" x="488"/>
        <item m="1" x="500"/>
        <item m="1" x="512"/>
        <item m="1" x="524"/>
        <item m="1" x="536"/>
        <item m="1" x="548"/>
        <item m="1" x="560"/>
        <item m="1" x="572"/>
        <item m="1" x="584"/>
        <item m="1" x="596"/>
        <item m="1" x="608"/>
        <item m="1" x="620"/>
        <item m="1" x="632"/>
        <item m="1" x="644"/>
        <item m="1" x="656"/>
        <item m="1" x="668"/>
        <item m="1" x="680"/>
        <item m="1" x="692"/>
        <item m="1" x="704"/>
        <item m="1" x="716"/>
        <item m="1" x="728"/>
        <item m="1" x="740"/>
        <item m="1" x="752"/>
        <item m="1" x="764"/>
        <item m="1" x="776"/>
        <item m="1" x="788"/>
        <item m="1" x="800"/>
        <item m="1" x="812"/>
        <item m="1" x="824"/>
        <item m="1" x="836"/>
        <item m="1" x="848"/>
        <item m="1" x="860"/>
        <item m="1" x="124"/>
        <item m="1" x="136"/>
        <item m="1" x="148"/>
        <item m="1" x="160"/>
        <item m="1" x="172"/>
        <item m="1" x="184"/>
        <item m="1" x="196"/>
        <item m="1" x="208"/>
        <item m="1" x="220"/>
        <item m="1" x="232"/>
        <item m="1" x="244"/>
        <item m="1" x="256"/>
        <item m="1" x="268"/>
        <item m="1" x="280"/>
        <item m="1" x="292"/>
        <item m="1" x="304"/>
        <item m="1" x="316"/>
        <item m="1" x="328"/>
        <item m="1" x="340"/>
        <item m="1" x="352"/>
        <item m="1" x="364"/>
        <item m="1" x="375"/>
        <item m="1" x="386"/>
        <item m="1" x="397"/>
        <item m="1" x="408"/>
        <item m="1" x="419"/>
        <item m="1" x="430"/>
        <item m="1" x="441"/>
        <item m="1" x="452"/>
        <item m="1" x="463"/>
        <item m="1" x="475"/>
        <item m="1" x="487"/>
        <item m="1" x="499"/>
        <item m="1" x="511"/>
        <item m="1" x="523"/>
        <item m="1" x="535"/>
        <item m="1" x="547"/>
        <item m="1" x="559"/>
        <item m="1" x="571"/>
        <item m="1" x="583"/>
        <item m="1" x="595"/>
        <item m="1" x="607"/>
        <item m="1" x="619"/>
        <item m="1" x="631"/>
        <item m="1" x="643"/>
        <item m="1" x="655"/>
        <item m="1" x="667"/>
        <item m="1" x="679"/>
        <item m="1" x="691"/>
        <item m="1" x="703"/>
        <item m="1" x="715"/>
        <item m="1" x="727"/>
        <item m="1" x="739"/>
        <item m="1" x="751"/>
        <item m="1" x="763"/>
        <item m="1" x="775"/>
        <item m="1" x="787"/>
        <item m="1" x="799"/>
        <item m="1" x="811"/>
        <item m="1" x="823"/>
        <item m="1" x="835"/>
        <item m="1" x="847"/>
        <item m="1" x="859"/>
        <item m="1" x="123"/>
        <item m="1" x="135"/>
        <item m="1" x="147"/>
        <item m="1" x="159"/>
        <item m="1" x="171"/>
        <item m="1" x="183"/>
        <item m="1" x="195"/>
        <item m="1" x="207"/>
        <item m="1" x="219"/>
        <item m="1" x="231"/>
        <item m="1" x="243"/>
        <item m="1" x="255"/>
        <item m="1" x="267"/>
        <item m="1" x="279"/>
        <item m="1" x="291"/>
        <item m="1" x="303"/>
        <item m="1" x="315"/>
        <item m="1" x="327"/>
        <item m="1" x="339"/>
        <item m="1" x="351"/>
        <item m="1" x="363"/>
        <item m="1" x="374"/>
        <item m="1" x="385"/>
        <item m="1" x="396"/>
        <item m="1" x="407"/>
        <item m="1" x="418"/>
        <item m="1" x="429"/>
        <item m="1" x="440"/>
        <item m="1" x="451"/>
        <item m="1" x="462"/>
        <item m="1" x="474"/>
        <item m="1" x="486"/>
        <item m="1" x="498"/>
        <item m="1" x="510"/>
        <item m="1" x="522"/>
        <item m="1" x="534"/>
        <item m="1" x="546"/>
        <item m="1" x="558"/>
        <item m="1" x="570"/>
        <item m="1" x="582"/>
        <item m="1" x="594"/>
        <item m="1" x="606"/>
        <item m="1" x="618"/>
        <item m="1" x="630"/>
        <item m="1" x="642"/>
        <item m="1" x="654"/>
        <item m="1" x="666"/>
        <item m="1" x="678"/>
        <item m="1" x="690"/>
        <item m="1" x="702"/>
        <item m="1" x="714"/>
        <item m="1" x="726"/>
        <item m="1" x="738"/>
        <item m="1" x="750"/>
        <item m="1" x="762"/>
        <item m="1" x="774"/>
        <item m="1" x="786"/>
        <item m="1" x="798"/>
        <item m="1" x="810"/>
        <item m="1" x="822"/>
        <item m="1" x="834"/>
        <item m="1" x="846"/>
        <item m="1" x="858"/>
        <item m="1" x="122"/>
        <item m="1" x="134"/>
        <item m="1" x="146"/>
        <item m="1" x="158"/>
        <item m="1" x="170"/>
        <item m="1" x="182"/>
        <item m="1" x="194"/>
        <item m="1" x="206"/>
        <item m="1" x="218"/>
        <item m="1" x="230"/>
        <item m="1" x="242"/>
        <item m="1" x="254"/>
        <item m="1" x="266"/>
        <item m="1" x="278"/>
        <item m="1" x="290"/>
        <item m="1" x="302"/>
        <item m="1" x="314"/>
        <item m="1" x="326"/>
        <item m="1" x="338"/>
        <item m="1" x="350"/>
        <item m="1" x="362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defaultSubtotal="0">
      <items count="34">
        <item x="0"/>
        <item x="1"/>
        <item m="1" x="28"/>
        <item m="1" x="8"/>
        <item m="1" x="23"/>
        <item m="1" x="33"/>
        <item m="1" x="13"/>
        <item m="1" x="27"/>
        <item m="1" x="7"/>
        <item m="1" x="32"/>
        <item m="1" x="12"/>
        <item m="1" x="25"/>
        <item m="1" x="6"/>
        <item m="1" x="20"/>
        <item m="1" x="30"/>
        <item m="1" x="10"/>
        <item m="1" x="24"/>
        <item m="1" x="5"/>
        <item m="1" x="18"/>
        <item m="1" x="21"/>
        <item m="1" x="4"/>
        <item m="1" x="15"/>
        <item m="1" x="31"/>
        <item m="1" x="11"/>
        <item m="1" x="19"/>
        <item m="1" x="3"/>
        <item m="1" x="14"/>
        <item m="1" x="29"/>
        <item m="1" x="9"/>
        <item m="1" x="17"/>
        <item x="2"/>
        <item m="1" x="16"/>
        <item m="1" x="22"/>
        <item m="1" x="26"/>
      </items>
    </pivotField>
    <pivotField axis="axisPage" compact="0" outline="0" subtotalTop="0" showAll="0" includeNewItemsInFilter="1" defaultSubtotal="0">
      <items count="17">
        <item x="1"/>
        <item m="1" x="13"/>
        <item m="1" x="16"/>
        <item x="2"/>
        <item m="1" x="5"/>
        <item m="1" x="11"/>
        <item m="1" x="10"/>
        <item m="1" x="8"/>
        <item m="1" x="6"/>
        <item x="3"/>
        <item m="1" x="14"/>
        <item m="1" x="7"/>
        <item m="1" x="15"/>
        <item m="1" x="12"/>
        <item x="0"/>
        <item x="4"/>
        <item m="1" x="9"/>
      </items>
    </pivotField>
    <pivotField axis="axisRow" compact="0" outline="0" subtotalTop="0" showAll="0" includeNewItemsInFilter="1" defaultSubtotal="0">
      <items count="308">
        <item m="1" x="197"/>
        <item m="1" x="125"/>
        <item m="1" x="56"/>
        <item m="1" x="256"/>
        <item m="1" x="80"/>
        <item m="1" x="272"/>
        <item m="1" x="86"/>
        <item m="1" x="206"/>
        <item m="1" x="241"/>
        <item m="1" x="66"/>
        <item m="1" x="155"/>
        <item m="1" x="208"/>
        <item m="1" x="161"/>
        <item m="1" x="168"/>
        <item m="1" x="19"/>
        <item m="1" x="201"/>
        <item m="1" x="158"/>
        <item m="1" x="44"/>
        <item m="1" x="123"/>
        <item m="1" x="47"/>
        <item m="1" x="217"/>
        <item m="1" x="212"/>
        <item m="1" x="69"/>
        <item m="1" x="79"/>
        <item m="1" x="189"/>
        <item m="1" x="67"/>
        <item m="1" x="34"/>
        <item m="1" x="226"/>
        <item m="1" x="182"/>
        <item m="1" x="92"/>
        <item m="1" x="152"/>
        <item m="1" x="57"/>
        <item m="1" x="299"/>
        <item m="1" x="224"/>
        <item m="1" x="234"/>
        <item m="1" x="83"/>
        <item m="1" x="281"/>
        <item m="1" x="278"/>
        <item x="4"/>
        <item m="1" x="88"/>
        <item m="1" x="232"/>
        <item m="1" x="82"/>
        <item m="1" x="104"/>
        <item m="1" x="137"/>
        <item m="1" x="292"/>
        <item m="1" x="163"/>
        <item m="1" x="81"/>
        <item m="1" x="294"/>
        <item m="1" x="159"/>
        <item m="1" x="236"/>
        <item m="1" x="41"/>
        <item m="1" x="17"/>
        <item m="1" x="35"/>
        <item m="1" x="91"/>
        <item m="1" x="68"/>
        <item m="1" x="147"/>
        <item m="1" x="222"/>
        <item m="1" x="207"/>
        <item m="1" x="32"/>
        <item m="1" x="89"/>
        <item m="1" x="106"/>
        <item m="1" x="210"/>
        <item m="1" x="156"/>
        <item m="1" x="248"/>
        <item m="1" x="291"/>
        <item m="1" x="93"/>
        <item m="1" x="12"/>
        <item m="1" x="185"/>
        <item m="1" x="140"/>
        <item m="1" x="142"/>
        <item m="1" x="304"/>
        <item x="5"/>
        <item m="1" x="36"/>
        <item m="1" x="130"/>
        <item m="1" x="223"/>
        <item m="1" x="48"/>
        <item m="1" x="18"/>
        <item m="1" x="101"/>
        <item m="1" x="119"/>
        <item m="1" x="20"/>
        <item m="1" x="247"/>
        <item x="0"/>
        <item m="1" x="170"/>
        <item m="1" x="275"/>
        <item m="1" x="26"/>
        <item m="1" x="237"/>
        <item m="1" x="300"/>
        <item m="1" x="177"/>
        <item m="1" x="251"/>
        <item x="8"/>
        <item m="1" x="84"/>
        <item m="1" x="225"/>
        <item m="1" x="252"/>
        <item m="1" x="143"/>
        <item m="1" x="196"/>
        <item m="1" x="267"/>
        <item m="1" x="181"/>
        <item m="1" x="290"/>
        <item m="1" x="277"/>
        <item m="1" x="280"/>
        <item m="1" x="230"/>
        <item m="1" x="58"/>
        <item m="1" x="162"/>
        <item m="1" x="13"/>
        <item m="1" x="231"/>
        <item m="1" x="183"/>
        <item m="1" x="283"/>
        <item m="1" x="70"/>
        <item m="1" x="52"/>
        <item m="1" x="215"/>
        <item m="1" x="65"/>
        <item m="1" x="75"/>
        <item m="1" x="202"/>
        <item m="1" x="64"/>
        <item m="1" x="276"/>
        <item m="1" x="167"/>
        <item m="1" x="45"/>
        <item m="1" x="205"/>
        <item m="1" x="166"/>
        <item m="1" x="149"/>
        <item m="1" x="29"/>
        <item m="1" x="307"/>
        <item m="1" x="288"/>
        <item m="1" x="25"/>
        <item m="1" x="39"/>
        <item m="1" x="116"/>
        <item m="1" x="127"/>
        <item m="1" x="243"/>
        <item m="1" x="111"/>
        <item m="1" x="146"/>
        <item m="1" x="99"/>
        <item m="1" x="254"/>
        <item m="1" x="11"/>
        <item m="1" x="138"/>
        <item m="1" x="153"/>
        <item m="1" x="121"/>
        <item m="1" x="171"/>
        <item m="1" x="200"/>
        <item m="1" x="96"/>
        <item m="1" x="240"/>
        <item m="1" x="59"/>
        <item m="1" x="102"/>
        <item m="1" x="264"/>
        <item m="1" x="37"/>
        <item m="1" x="114"/>
        <item m="1" x="174"/>
        <item m="1" x="10"/>
        <item x="1"/>
        <item m="1" x="109"/>
        <item m="1" x="273"/>
        <item x="3"/>
        <item m="1" x="190"/>
        <item m="1" x="94"/>
        <item m="1" x="144"/>
        <item m="1" x="293"/>
        <item m="1" x="154"/>
        <item m="1" x="95"/>
        <item m="1" x="199"/>
        <item m="1" x="124"/>
        <item m="1" x="117"/>
        <item m="1" x="221"/>
        <item m="1" x="54"/>
        <item m="1" x="216"/>
        <item m="1" x="176"/>
        <item m="1" x="262"/>
        <item m="1" x="98"/>
        <item m="1" x="227"/>
        <item m="1" x="250"/>
        <item m="1" x="255"/>
        <item m="1" x="184"/>
        <item m="1" x="263"/>
        <item m="1" x="229"/>
        <item m="1" x="63"/>
        <item m="1" x="151"/>
        <item m="1" x="134"/>
        <item m="1" x="14"/>
        <item m="1" x="302"/>
        <item m="1" x="53"/>
        <item m="1" x="164"/>
        <item m="1" x="191"/>
        <item m="1" x="27"/>
        <item m="1" x="46"/>
        <item m="1" x="60"/>
        <item m="1" x="71"/>
        <item m="1" x="194"/>
        <item m="1" x="90"/>
        <item m="1" x="306"/>
        <item m="1" x="211"/>
        <item m="1" x="113"/>
        <item m="1" x="28"/>
        <item m="1" x="228"/>
        <item m="1" x="141"/>
        <item m="1" x="49"/>
        <item m="1" x="249"/>
        <item m="1" x="128"/>
        <item m="1" x="38"/>
        <item m="1" x="242"/>
        <item m="1" x="160"/>
        <item m="1" x="61"/>
        <item m="1" x="186"/>
        <item m="1" x="219"/>
        <item m="1" x="209"/>
        <item m="1" x="214"/>
        <item m="1" x="268"/>
        <item m="1" x="279"/>
        <item m="1" x="135"/>
        <item m="1" x="269"/>
        <item m="1" x="51"/>
        <item m="1" x="165"/>
        <item m="1" x="115"/>
        <item m="1" x="73"/>
        <item m="1" x="239"/>
        <item m="1" x="120"/>
        <item m="1" x="21"/>
        <item m="1" x="284"/>
        <item m="1" x="193"/>
        <item m="1" x="126"/>
        <item m="1" x="50"/>
        <item m="1" x="110"/>
        <item m="1" x="77"/>
        <item m="1" x="271"/>
        <item m="1" x="40"/>
        <item m="1" x="187"/>
        <item m="1" x="105"/>
        <item m="1" x="257"/>
        <item m="1" x="246"/>
        <item m="1" x="43"/>
        <item m="1" x="103"/>
        <item m="1" x="112"/>
        <item m="1" x="203"/>
        <item m="1" x="213"/>
        <item m="1" x="55"/>
        <item m="1" x="15"/>
        <item m="1" x="287"/>
        <item m="1" x="148"/>
        <item m="1" x="259"/>
        <item m="1" x="303"/>
        <item m="1" x="198"/>
        <item m="1" x="85"/>
        <item m="1" x="238"/>
        <item m="1" x="192"/>
        <item m="1" x="122"/>
        <item m="1" x="270"/>
        <item m="1" x="258"/>
        <item m="1" x="131"/>
        <item m="1" x="16"/>
        <item m="1" x="22"/>
        <item m="1" x="261"/>
        <item m="1" x="305"/>
        <item m="1" x="136"/>
        <item m="1" x="24"/>
        <item m="1" x="42"/>
        <item m="1" x="33"/>
        <item m="1" x="78"/>
        <item m="1" x="72"/>
        <item m="1" x="301"/>
        <item m="1" x="173"/>
        <item m="1" x="108"/>
        <item m="1" x="132"/>
        <item m="1" x="145"/>
        <item m="1" x="245"/>
        <item m="1" x="289"/>
        <item m="1" x="133"/>
        <item m="1" x="31"/>
        <item m="1" x="118"/>
        <item m="1" x="297"/>
        <item m="1" x="285"/>
        <item m="1" x="175"/>
        <item x="6"/>
        <item m="1" x="235"/>
        <item m="1" x="97"/>
        <item m="1" x="220"/>
        <item m="1" x="265"/>
        <item m="1" x="298"/>
        <item m="1" x="169"/>
        <item m="1" x="23"/>
        <item m="1" x="188"/>
        <item m="1" x="195"/>
        <item m="1" x="260"/>
        <item m="1" x="179"/>
        <item m="1" x="30"/>
        <item m="1" x="253"/>
        <item m="1" x="244"/>
        <item m="1" x="274"/>
        <item x="7"/>
        <item m="1" x="74"/>
        <item m="1" x="157"/>
        <item m="1" x="266"/>
        <item m="1" x="233"/>
        <item m="1" x="150"/>
        <item m="1" x="218"/>
        <item m="1" x="204"/>
        <item m="1" x="296"/>
        <item m="1" x="172"/>
        <item m="1" x="76"/>
        <item m="1" x="107"/>
        <item m="1" x="87"/>
        <item m="1" x="139"/>
        <item m="1" x="178"/>
        <item m="1" x="295"/>
        <item m="1" x="180"/>
        <item m="1" x="100"/>
        <item m="1" x="62"/>
        <item m="1" x="282"/>
        <item x="2"/>
        <item m="1" x="286"/>
        <item m="1" x="129"/>
        <item x="9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0">
        <item m="1" x="47"/>
        <item m="1" x="55"/>
        <item m="1" x="57"/>
        <item m="1" x="31"/>
        <item m="1" x="42"/>
        <item m="1" x="50"/>
        <item m="1" x="66"/>
        <item m="1" x="19"/>
        <item m="1" x="29"/>
        <item m="1" x="26"/>
        <item m="1" x="46"/>
        <item m="1" x="21"/>
        <item m="1" x="14"/>
        <item m="1" x="69"/>
        <item m="1" x="59"/>
        <item m="1" x="25"/>
        <item m="1" x="53"/>
        <item m="1" x="43"/>
        <item m="1" x="30"/>
        <item m="1" x="34"/>
        <item m="1" x="11"/>
        <item m="1" x="27"/>
        <item m="1" x="32"/>
        <item m="1" x="62"/>
        <item m="1" x="52"/>
        <item m="1" x="15"/>
        <item m="1" x="17"/>
        <item m="1" x="20"/>
        <item m="1" x="35"/>
        <item m="1" x="22"/>
        <item x="5"/>
        <item m="1" x="13"/>
        <item m="1" x="67"/>
        <item m="1" x="18"/>
        <item m="1" x="54"/>
        <item m="1" x="56"/>
        <item m="1" x="24"/>
        <item m="1" x="48"/>
        <item m="1" x="33"/>
        <item m="1" x="63"/>
        <item m="1" x="16"/>
        <item m="1" x="44"/>
        <item m="1" x="23"/>
        <item m="1" x="40"/>
        <item m="1" x="64"/>
        <item m="1" x="49"/>
        <item m="1" x="65"/>
        <item m="1" x="68"/>
        <item m="1" x="38"/>
        <item m="1" x="51"/>
        <item m="1" x="28"/>
        <item m="1" x="45"/>
        <item m="1" x="36"/>
        <item m="1" x="58"/>
        <item m="1" x="41"/>
        <item m="1" x="10"/>
        <item m="1" x="61"/>
        <item m="1" x="39"/>
        <item m="1" x="12"/>
        <item m="1" x="60"/>
        <item m="1" x="37"/>
        <item x="1"/>
        <item x="0"/>
        <item x="6"/>
        <item x="7"/>
        <item x="8"/>
        <item x="2"/>
        <item x="3"/>
        <item x="4"/>
        <item x="9"/>
      </items>
    </pivotField>
    <pivotField axis="axisRow" dataField="1" compact="0" outline="0" subtotalTop="0" showAll="0" includeNewItemsInFilter="1" defaultSubtotal="0">
      <items count="363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5"/>
        <item m="1" x="230"/>
        <item m="1" x="151"/>
        <item m="1" x="67"/>
        <item m="1" x="350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7"/>
        <item m="1" x="164"/>
        <item x="3"/>
        <item m="1" x="51"/>
        <item m="1" x="274"/>
        <item m="1" x="14"/>
        <item m="1" x="336"/>
        <item m="1" x="141"/>
        <item m="1" x="45"/>
        <item m="1" x="330"/>
        <item m="1" x="75"/>
        <item m="1" x="351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2"/>
        <item m="1" x="346"/>
        <item m="1" x="29"/>
        <item m="1" x="209"/>
        <item m="1" x="232"/>
        <item m="1" x="127"/>
        <item m="1" x="136"/>
        <item m="1" x="347"/>
        <item m="1" x="342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9"/>
        <item m="1" x="145"/>
        <item m="1" x="169"/>
        <item m="1" x="331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3"/>
        <item m="1" x="257"/>
        <item m="1" x="80"/>
        <item m="1" x="165"/>
        <item m="1" x="244"/>
        <item m="1" x="104"/>
        <item m="1" x="358"/>
        <item m="1" x="183"/>
        <item m="1" x="131"/>
        <item m="1" x="221"/>
        <item m="1" x="180"/>
        <item m="1" x="359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3"/>
        <item m="1" x="292"/>
        <item m="1" x="205"/>
        <item m="1" x="354"/>
        <item m="1" x="310"/>
        <item m="1" x="294"/>
        <item m="1" x="146"/>
        <item m="1" x="70"/>
        <item m="1" x="81"/>
        <item m="1" x="306"/>
        <item m="1" x="360"/>
        <item m="1" x="313"/>
        <item m="1" x="16"/>
        <item m="1" x="58"/>
        <item m="1" x="154"/>
        <item m="1" x="117"/>
        <item m="1" x="348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40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7"/>
        <item m="1" x="184"/>
        <item m="1" x="190"/>
        <item m="1" x="332"/>
        <item m="1" x="254"/>
        <item m="1" x="319"/>
        <item m="1" x="341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5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9"/>
        <item x="6"/>
        <item m="1" x="333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1"/>
        <item m="1" x="316"/>
        <item m="1" x="320"/>
        <item m="1" x="334"/>
        <item m="1" x="162"/>
        <item m="1" x="344"/>
        <item m="1" x="305"/>
        <item m="1" x="362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8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5"/>
        <item m="1" x="356"/>
        <item m="1" x="299"/>
        <item m="1" x="78"/>
        <item m="1" x="150"/>
        <item m="1" x="329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  <item m="1" x="328"/>
      </items>
    </pivotField>
    <pivotField axis="axisRow" dataField="1" compact="0" outline="0" subtotalTop="0" showAll="0" includeNewItemsInFilter="1" defaultSubtotal="0">
      <items count="362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4"/>
        <item m="1" x="230"/>
        <item m="1" x="151"/>
        <item m="1" x="67"/>
        <item m="1" x="349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6"/>
        <item m="1" x="164"/>
        <item x="3"/>
        <item m="1" x="51"/>
        <item m="1" x="274"/>
        <item m="1" x="14"/>
        <item m="1" x="335"/>
        <item m="1" x="141"/>
        <item m="1" x="45"/>
        <item m="1" x="329"/>
        <item m="1" x="75"/>
        <item m="1" x="350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1"/>
        <item m="1" x="345"/>
        <item m="1" x="29"/>
        <item m="1" x="209"/>
        <item m="1" x="232"/>
        <item m="1" x="127"/>
        <item m="1" x="136"/>
        <item m="1" x="346"/>
        <item m="1" x="341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8"/>
        <item m="1" x="145"/>
        <item m="1" x="169"/>
        <item m="1" x="330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2"/>
        <item m="1" x="257"/>
        <item m="1" x="80"/>
        <item m="1" x="165"/>
        <item m="1" x="244"/>
        <item m="1" x="104"/>
        <item m="1" x="357"/>
        <item m="1" x="183"/>
        <item m="1" x="131"/>
        <item m="1" x="221"/>
        <item m="1" x="180"/>
        <item m="1" x="358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2"/>
        <item m="1" x="292"/>
        <item m="1" x="205"/>
        <item m="1" x="353"/>
        <item m="1" x="310"/>
        <item m="1" x="294"/>
        <item m="1" x="146"/>
        <item m="1" x="70"/>
        <item m="1" x="81"/>
        <item m="1" x="306"/>
        <item m="1" x="359"/>
        <item m="1" x="313"/>
        <item m="1" x="16"/>
        <item m="1" x="58"/>
        <item m="1" x="154"/>
        <item m="1" x="117"/>
        <item m="1" x="347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39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6"/>
        <item m="1" x="184"/>
        <item m="1" x="190"/>
        <item m="1" x="331"/>
        <item m="1" x="254"/>
        <item m="1" x="319"/>
        <item m="1" x="340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4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8"/>
        <item x="6"/>
        <item m="1" x="332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0"/>
        <item m="1" x="316"/>
        <item m="1" x="320"/>
        <item m="1" x="333"/>
        <item m="1" x="162"/>
        <item m="1" x="343"/>
        <item m="1" x="305"/>
        <item m="1" x="361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7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4"/>
        <item m="1" x="355"/>
        <item m="1" x="299"/>
        <item m="1" x="78"/>
        <item m="1" x="150"/>
        <item m="1" x="328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34">
        <item m="1" x="25"/>
        <item m="1" x="92"/>
        <item x="0"/>
        <item x="1"/>
        <item m="1" x="129"/>
        <item x="2"/>
        <item m="1" x="123"/>
        <item m="1" x="126"/>
        <item m="1" x="130"/>
        <item m="1" x="4"/>
        <item m="1" x="81"/>
        <item m="1" x="5"/>
        <item m="1" x="22"/>
        <item m="1" x="28"/>
        <item m="1" x="36"/>
        <item m="1" x="43"/>
        <item m="1" x="53"/>
        <item m="1" x="16"/>
        <item m="1" x="69"/>
        <item m="1" x="82"/>
        <item m="1" x="93"/>
        <item m="1" x="32"/>
        <item m="1" x="47"/>
        <item m="1" x="66"/>
        <item m="1" x="29"/>
        <item m="1" x="37"/>
        <item m="1" x="44"/>
        <item m="1" x="54"/>
        <item m="1" x="63"/>
        <item m="1" x="74"/>
        <item m="1" x="86"/>
        <item m="1" x="59"/>
        <item m="1" x="70"/>
        <item m="1" x="83"/>
        <item m="1" x="94"/>
        <item m="1" x="102"/>
        <item m="1" x="113"/>
        <item m="1" x="109"/>
        <item m="1" x="75"/>
        <item m="1" x="106"/>
        <item m="1" x="124"/>
        <item m="1" x="51"/>
        <item m="1" x="61"/>
        <item m="1" x="72"/>
        <item m="1" x="84"/>
        <item m="1" x="96"/>
        <item m="1" x="104"/>
        <item m="1" x="115"/>
        <item m="1" x="119"/>
        <item m="1" x="128"/>
        <item m="1" x="132"/>
        <item m="1" x="12"/>
        <item m="1" x="33"/>
        <item m="1" x="40"/>
        <item m="1" x="48"/>
        <item m="1" x="127"/>
        <item m="1" x="131"/>
        <item m="1" x="6"/>
        <item m="1" x="10"/>
        <item m="1" x="17"/>
        <item m="1" x="23"/>
        <item m="1" x="8"/>
        <item m="1" x="14"/>
        <item m="1" x="20"/>
        <item m="1" x="26"/>
        <item m="1" x="34"/>
        <item m="1" x="41"/>
        <item m="1" x="49"/>
        <item m="1" x="57"/>
        <item m="1" x="67"/>
        <item m="1" x="79"/>
        <item m="1" x="11"/>
        <item m="1" x="18"/>
        <item m="1" x="24"/>
        <item m="1" x="30"/>
        <item m="1" x="38"/>
        <item m="1" x="45"/>
        <item m="1" x="64"/>
        <item m="1" x="76"/>
        <item m="1" x="87"/>
        <item m="1" x="100"/>
        <item m="1" x="110"/>
        <item m="1" x="31"/>
        <item m="1" x="39"/>
        <item m="1" x="46"/>
        <item m="1" x="55"/>
        <item m="1" x="65"/>
        <item m="1" x="77"/>
        <item m="1" x="88"/>
        <item m="1" x="98"/>
        <item m="1" x="107"/>
        <item m="1" x="62"/>
        <item m="1" x="73"/>
        <item m="1" x="85"/>
        <item m="1" x="97"/>
        <item m="1" x="105"/>
        <item m="1" x="116"/>
        <item m="1" x="120"/>
        <item m="1" x="42"/>
        <item m="1" x="60"/>
        <item m="1" x="71"/>
        <item m="1" x="95"/>
        <item m="1" x="103"/>
        <item m="1" x="114"/>
        <item m="1" x="118"/>
        <item m="1" x="122"/>
        <item m="1" x="50"/>
        <item m="1" x="58"/>
        <item m="1" x="68"/>
        <item m="1" x="80"/>
        <item m="1" x="91"/>
        <item m="1" x="101"/>
        <item m="1" x="111"/>
        <item m="1" x="125"/>
        <item m="1" x="56"/>
        <item m="1" x="78"/>
        <item m="1" x="89"/>
        <item m="1" x="112"/>
        <item m="1" x="121"/>
        <item m="1" x="133"/>
        <item m="1" x="9"/>
        <item m="1" x="90"/>
        <item m="1" x="99"/>
        <item m="1" x="108"/>
        <item m="1" x="117"/>
        <item m="1" x="7"/>
        <item m="1" x="13"/>
        <item m="1" x="15"/>
        <item m="1" x="21"/>
        <item m="1" x="27"/>
        <item m="1" x="35"/>
        <item m="1" x="19"/>
        <item m="1" x="52"/>
        <item x="3"/>
      </items>
    </pivotField>
    <pivotField axis="axisRow" dataField="1" compact="0" outline="0" subtotalTop="0" showAll="0" includeNewItemsInFilter="1" defaultSubtotal="0">
      <items count="129">
        <item m="1" x="4"/>
        <item m="1" x="40"/>
        <item m="1" x="95"/>
        <item m="1" x="30"/>
        <item x="2"/>
        <item m="1" x="91"/>
        <item m="1" x="72"/>
        <item m="1" x="123"/>
        <item m="1" x="89"/>
        <item m="1" x="69"/>
        <item m="1" x="5"/>
        <item m="1" x="14"/>
        <item m="1" x="110"/>
        <item x="1"/>
        <item m="1" x="15"/>
        <item m="1" x="21"/>
        <item m="1" x="47"/>
        <item m="1" x="107"/>
        <item m="1" x="93"/>
        <item m="1" x="98"/>
        <item m="1" x="96"/>
        <item m="1" x="79"/>
        <item m="1" x="8"/>
        <item m="1" x="68"/>
        <item m="1" x="111"/>
        <item m="1" x="99"/>
        <item m="1" x="124"/>
        <item m="1" x="41"/>
        <item m="1" x="17"/>
        <item m="1" x="114"/>
        <item m="1" x="103"/>
        <item m="1" x="75"/>
        <item m="1" x="18"/>
        <item m="1" x="104"/>
        <item m="1" x="34"/>
        <item m="1" x="7"/>
        <item m="1" x="58"/>
        <item m="1" x="100"/>
        <item m="1" x="125"/>
        <item m="1" x="9"/>
        <item m="1" x="92"/>
        <item m="1" x="55"/>
        <item m="1" x="121"/>
        <item m="1" x="28"/>
        <item m="1" x="90"/>
        <item m="1" x="77"/>
        <item m="1" x="26"/>
        <item m="1" x="78"/>
        <item m="1" x="59"/>
        <item m="1" x="73"/>
        <item m="1" x="115"/>
        <item m="1" x="60"/>
        <item m="1" x="105"/>
        <item m="1" x="12"/>
        <item m="1" x="53"/>
        <item m="1" x="56"/>
        <item m="1" x="94"/>
        <item m="1" x="80"/>
        <item m="1" x="126"/>
        <item m="1" x="74"/>
        <item m="1" x="127"/>
        <item m="1" x="35"/>
        <item m="1" x="48"/>
        <item m="1" x="43"/>
        <item m="1" x="24"/>
        <item m="1" x="13"/>
        <item m="1" x="49"/>
        <item m="1" x="70"/>
        <item m="1" x="120"/>
        <item m="1" x="117"/>
        <item m="1" x="108"/>
        <item m="1" x="54"/>
        <item m="1" x="6"/>
        <item m="1" x="63"/>
        <item m="1" x="16"/>
        <item m="1" x="57"/>
        <item m="1" x="19"/>
        <item m="1" x="36"/>
        <item m="1" x="64"/>
        <item x="0"/>
        <item m="1" x="84"/>
        <item m="1" x="22"/>
        <item m="1" x="119"/>
        <item m="1" x="10"/>
        <item m="1" x="109"/>
        <item m="1" x="44"/>
        <item m="1" x="31"/>
        <item m="1" x="27"/>
        <item m="1" x="101"/>
        <item m="1" x="128"/>
        <item m="1" x="37"/>
        <item m="1" x="38"/>
        <item m="1" x="85"/>
        <item m="1" x="62"/>
        <item m="1" x="81"/>
        <item m="1" x="61"/>
        <item m="1" x="87"/>
        <item m="1" x="82"/>
        <item m="1" x="50"/>
        <item m="1" x="71"/>
        <item m="1" x="118"/>
        <item m="1" x="116"/>
        <item m="1" x="112"/>
        <item m="1" x="83"/>
        <item m="1" x="11"/>
        <item m="1" x="23"/>
        <item m="1" x="32"/>
        <item m="1" x="51"/>
        <item m="1" x="65"/>
        <item m="1" x="88"/>
        <item m="1" x="102"/>
        <item m="1" x="45"/>
        <item m="1" x="106"/>
        <item m="1" x="97"/>
        <item m="1" x="33"/>
        <item m="1" x="66"/>
        <item m="1" x="46"/>
        <item m="1" x="39"/>
        <item m="1" x="25"/>
        <item m="1" x="122"/>
        <item m="1" x="29"/>
        <item m="1" x="52"/>
        <item m="1" x="42"/>
        <item m="1" x="76"/>
        <item m="1" x="86"/>
        <item m="1" x="113"/>
        <item m="1" x="67"/>
        <item m="1" x="20"/>
        <item x="3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5">
        <item m="1" x="4"/>
        <item x="1"/>
        <item m="1" x="3"/>
        <item m="1" x="2"/>
        <item x="0"/>
      </items>
    </pivotField>
    <pivotField axis="axisRow" compact="0" outline="0" subtotalTop="0" showAll="0" includeNewItemsInFilter="1" defaultSubtotal="0">
      <items count="12">
        <item m="1" x="6"/>
        <item x="1"/>
        <item m="1" x="11"/>
        <item x="0"/>
        <item x="2"/>
        <item x="3"/>
        <item m="1" x="10"/>
        <item m="1" x="7"/>
        <item m="1" x="8"/>
        <item x="4"/>
        <item m="1" x="9"/>
        <item x="5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m="1" x="5"/>
        <item x="2"/>
        <item m="1" x="4"/>
        <item m="1" x="3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x="2"/>
        <item m="1" x="5"/>
        <item m="1" x="4"/>
        <item m="1" x="3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32">
        <item x="1"/>
        <item x="0"/>
        <item x="2"/>
        <item m="1" x="30"/>
        <item m="1" x="12"/>
        <item m="1" x="23"/>
        <item m="1" x="7"/>
        <item m="1" x="21"/>
        <item m="1" x="28"/>
        <item m="1" x="11"/>
        <item m="1" x="6"/>
        <item m="1" x="19"/>
        <item m="1" x="26"/>
        <item m="1" x="9"/>
        <item m="1" x="22"/>
        <item m="1" x="5"/>
        <item m="1" x="17"/>
        <item m="1" x="20"/>
        <item m="1" x="4"/>
        <item m="1" x="15"/>
        <item m="1" x="27"/>
        <item m="1" x="10"/>
        <item m="1" x="18"/>
        <item m="1" x="3"/>
        <item m="1" x="14"/>
        <item m="1" x="25"/>
        <item m="1" x="8"/>
        <item m="1" x="16"/>
        <item m="1" x="31"/>
        <item m="1" x="13"/>
        <item m="1" x="24"/>
        <item m="1" x="29"/>
      </items>
    </pivotField>
    <pivotField axis="axisRow" compact="0" outline="0" subtotalTop="0" showAll="0" includeNewItemsInFilter="1" defaultSubtotal="0">
      <items count="3">
        <item x="0"/>
        <item x="1"/>
        <item m="1" x="2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5">
        <item m="1" x="19"/>
        <item m="1" x="48"/>
        <item m="1" x="72"/>
        <item m="1" x="56"/>
        <item m="1" x="24"/>
        <item m="1" x="57"/>
        <item m="1" x="32"/>
        <item m="1" x="43"/>
        <item m="1" x="33"/>
        <item m="1" x="73"/>
        <item m="1" x="58"/>
        <item m="1" x="5"/>
        <item m="1" x="50"/>
        <item m="1" x="22"/>
        <item m="1" x="1"/>
        <item m="1" x="13"/>
        <item m="1" x="64"/>
        <item m="1" x="29"/>
        <item m="1" x="34"/>
        <item m="1" x="46"/>
        <item m="1" x="67"/>
        <item m="1" x="8"/>
        <item m="1" x="44"/>
        <item m="1" x="12"/>
        <item m="1" x="2"/>
        <item m="1" x="60"/>
        <item m="1" x="47"/>
        <item m="1" x="16"/>
        <item m="1" x="28"/>
        <item m="1" x="20"/>
        <item m="1" x="6"/>
        <item m="1" x="7"/>
        <item m="1" x="68"/>
        <item m="1" x="51"/>
        <item m="1" x="35"/>
        <item m="1" x="61"/>
        <item m="1" x="45"/>
        <item m="1" x="26"/>
        <item m="1" x="30"/>
        <item m="1" x="17"/>
        <item m="1" x="69"/>
        <item m="1" x="53"/>
        <item m="1" x="36"/>
        <item m="1" x="54"/>
        <item m="1" x="38"/>
        <item m="1" x="70"/>
        <item m="1" x="55"/>
        <item m="1" x="42"/>
        <item m="1" x="23"/>
        <item m="1" x="10"/>
        <item m="1" x="39"/>
        <item m="1" x="9"/>
        <item m="1" x="71"/>
        <item m="1" x="62"/>
        <item m="1" x="66"/>
        <item m="1" x="52"/>
        <item m="1" x="14"/>
        <item m="1" x="65"/>
        <item m="1" x="40"/>
        <item m="1" x="59"/>
        <item m="1" x="21"/>
        <item m="1" x="63"/>
        <item m="1" x="4"/>
        <item m="1" x="31"/>
        <item m="1" x="18"/>
        <item m="1" x="37"/>
        <item m="1" x="74"/>
        <item m="1" x="27"/>
        <item m="1" x="15"/>
        <item m="1" x="3"/>
        <item m="1" x="25"/>
        <item m="1" x="49"/>
        <item m="1" x="41"/>
        <item m="1" x="11"/>
        <item x="0"/>
      </items>
    </pivotField>
  </pivotFields>
  <rowFields count="30">
    <field x="0"/>
    <field x="4"/>
    <field x="6"/>
    <field x="7"/>
    <field x="8"/>
    <field x="9"/>
    <field x="10"/>
    <field x="11"/>
    <field x="12"/>
    <field x="13"/>
    <field x="14"/>
    <field x="15"/>
    <field x="16"/>
    <field x="17"/>
    <field x="18"/>
    <field x="19"/>
    <field x="20"/>
    <field x="21"/>
    <field x="22"/>
    <field x="23"/>
    <field x="24"/>
    <field x="25"/>
    <field x="26"/>
    <field x="27"/>
    <field x="28"/>
    <field x="29"/>
    <field x="30"/>
    <field x="31"/>
    <field x="32"/>
    <field x="33"/>
  </rowFields>
  <rowItems count="4">
    <i>
      <x v="2"/>
      <x/>
      <x v="304"/>
      <x/>
      <x/>
      <x v="66"/>
      <x v="38"/>
      <x v="38"/>
      <x/>
      <x v="5"/>
      <x v="4"/>
      <x/>
      <x v="1"/>
      <x v="4"/>
      <x/>
      <x/>
      <x v="1"/>
      <x v="1"/>
      <x/>
      <x/>
      <x/>
      <x/>
      <x/>
      <x/>
      <x v="1"/>
      <x/>
      <x/>
      <x/>
      <x/>
      <x v="74"/>
    </i>
    <i>
      <x v="3"/>
      <x/>
      <x v="150"/>
      <x/>
      <x/>
      <x v="67"/>
      <x v="50"/>
      <x v="50"/>
      <x/>
      <x v="133"/>
      <x v="128"/>
      <x/>
      <x v="1"/>
      <x v="4"/>
      <x/>
      <x/>
      <x v="1"/>
      <x v="1"/>
      <x/>
      <x/>
      <x/>
      <x/>
      <x/>
      <x/>
      <x v="1"/>
      <x/>
      <x/>
      <x/>
      <x/>
      <x v="74"/>
    </i>
    <i>
      <x v="4"/>
      <x/>
      <x v="38"/>
      <x/>
      <x/>
      <x v="68"/>
      <x v="50"/>
      <x v="50"/>
      <x/>
      <x v="133"/>
      <x v="128"/>
      <x/>
      <x v="1"/>
      <x v="4"/>
      <x/>
      <x/>
      <x v="1"/>
      <x v="1"/>
      <x/>
      <x/>
      <x/>
      <x/>
      <x/>
      <x/>
      <x v="1"/>
      <x/>
      <x/>
      <x/>
      <x/>
      <x v="7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5" item="0" hier="-1"/>
  </pageFields>
  <dataFields count="4">
    <dataField name="Somme de CA HT OS" fld="10" baseField="33" baseItem="74"/>
    <dataField name="Somme de ACEE" fld="11" baseField="33" baseItem="74"/>
    <dataField name="Somme de CA HT Facturé" fld="14" baseField="33" baseItem="74"/>
    <dataField name="Nombre de N° Chantier" fld="0" subtotal="count" baseField="0" baseItem="0"/>
  </dataFields>
  <pivotTableStyleInfo showRowHeaders="1" showColHeaders="1" showRowStripes="0" showColStripes="0" showLastColumn="1"/>
</pivotTableDefinition>
</file>

<file path=xl/pivotTables/pivotTable2.xml><?xml version="1.0" encoding="utf-8"?>
<pivotTableDefinition xmlns="http://schemas.openxmlformats.org/spreadsheetml/2006/main" name="Tableau croisé dynamique20" cacheId="543" applyNumberFormats="0" applyBorderFormats="0" applyFontFormats="0" applyPatternFormats="0" applyAlignmentFormats="0" applyWidthHeightFormats="1" dataCaption="Données" missingCaption="         " updatedVersion="5" minRefreshableVersion="3" showDrill="0" showMemberPropertyTips="0" useAutoFormatting="1" itemPrintTitles="1" createdVersion="5" indent="0" compact="0" compactData="0" gridDropZones="1">
  <location ref="A3:AH6" firstHeaderRow="1" firstDataRow="2" firstDataCol="30" rowPageCount="1" colPageCount="1"/>
  <pivotFields count="34">
    <pivotField axis="axisRow" dataField="1" compact="0" outline="0" subtotalTop="0" showAll="0" includeNewItemsInFilter="1" defaultSubtotal="0">
      <items count="870">
        <item x="0"/>
        <item x="1"/>
        <item x="2"/>
        <item x="3"/>
        <item x="4"/>
        <item x="5"/>
        <item x="6"/>
        <item x="7"/>
        <item x="8"/>
        <item m="1" x="473"/>
        <item m="1" x="485"/>
        <item m="1" x="497"/>
        <item m="1" x="509"/>
        <item m="1" x="521"/>
        <item m="1" x="533"/>
        <item m="1" x="545"/>
        <item m="1" x="557"/>
        <item m="1" x="569"/>
        <item m="1" x="581"/>
        <item m="1" x="593"/>
        <item m="1" x="605"/>
        <item m="1" x="617"/>
        <item m="1" x="629"/>
        <item m="1" x="641"/>
        <item m="1" x="653"/>
        <item m="1" x="665"/>
        <item m="1" x="677"/>
        <item m="1" x="689"/>
        <item m="1" x="701"/>
        <item m="1" x="713"/>
        <item m="1" x="725"/>
        <item m="1" x="737"/>
        <item m="1" x="749"/>
        <item m="1" x="761"/>
        <item m="1" x="773"/>
        <item m="1" x="785"/>
        <item m="1" x="797"/>
        <item m="1" x="809"/>
        <item m="1" x="821"/>
        <item m="1" x="833"/>
        <item m="1" x="845"/>
        <item m="1" x="857"/>
        <item m="1" x="869"/>
        <item m="1" x="133"/>
        <item m="1" x="145"/>
        <item m="1" x="157"/>
        <item m="1" x="169"/>
        <item m="1" x="181"/>
        <item m="1" x="193"/>
        <item m="1" x="205"/>
        <item m="1" x="217"/>
        <item m="1" x="229"/>
        <item m="1" x="241"/>
        <item m="1" x="253"/>
        <item m="1" x="265"/>
        <item m="1" x="277"/>
        <item m="1" x="289"/>
        <item m="1" x="301"/>
        <item m="1" x="313"/>
        <item m="1" x="325"/>
        <item m="1" x="337"/>
        <item m="1" x="349"/>
        <item m="1" x="361"/>
        <item m="1" x="373"/>
        <item m="1" x="384"/>
        <item m="1" x="395"/>
        <item m="1" x="406"/>
        <item m="1" x="417"/>
        <item m="1" x="428"/>
        <item m="1" x="439"/>
        <item m="1" x="450"/>
        <item m="1" x="461"/>
        <item m="1" x="472"/>
        <item m="1" x="484"/>
        <item m="1" x="496"/>
        <item m="1" x="508"/>
        <item m="1" x="520"/>
        <item m="1" x="532"/>
        <item m="1" x="544"/>
        <item m="1" x="556"/>
        <item m="1" x="568"/>
        <item m="1" x="580"/>
        <item m="1" x="592"/>
        <item m="1" x="604"/>
        <item m="1" x="616"/>
        <item m="1" x="628"/>
        <item m="1" x="640"/>
        <item m="1" x="652"/>
        <item m="1" x="664"/>
        <item m="1" x="676"/>
        <item m="1" x="688"/>
        <item m="1" x="700"/>
        <item m="1" x="712"/>
        <item m="1" x="724"/>
        <item m="1" x="736"/>
        <item m="1" x="748"/>
        <item m="1" x="760"/>
        <item m="1" x="772"/>
        <item m="1" x="784"/>
        <item m="1" x="796"/>
        <item m="1" x="808"/>
        <item m="1" x="820"/>
        <item m="1" x="832"/>
        <item m="1" x="844"/>
        <item m="1" x="856"/>
        <item m="1" x="868"/>
        <item m="1" x="132"/>
        <item m="1" x="144"/>
        <item m="1" x="156"/>
        <item m="1" x="168"/>
        <item m="1" x="180"/>
        <item m="1" x="192"/>
        <item m="1" x="204"/>
        <item m="1" x="216"/>
        <item m="1" x="228"/>
        <item m="1" x="240"/>
        <item m="1" x="252"/>
        <item m="1" x="264"/>
        <item m="1" x="276"/>
        <item m="1" x="288"/>
        <item m="1" x="300"/>
        <item m="1" x="312"/>
        <item m="1" x="324"/>
        <item m="1" x="336"/>
        <item m="1" x="348"/>
        <item m="1" x="360"/>
        <item m="1" x="372"/>
        <item m="1" x="383"/>
        <item m="1" x="394"/>
        <item m="1" x="405"/>
        <item m="1" x="416"/>
        <item m="1" x="427"/>
        <item m="1" x="438"/>
        <item m="1" x="449"/>
        <item m="1" x="460"/>
        <item m="1" x="471"/>
        <item m="1" x="483"/>
        <item m="1" x="495"/>
        <item m="1" x="507"/>
        <item m="1" x="519"/>
        <item m="1" x="531"/>
        <item m="1" x="543"/>
        <item m="1" x="555"/>
        <item m="1" x="567"/>
        <item m="1" x="579"/>
        <item m="1" x="591"/>
        <item m="1" x="603"/>
        <item m="1" x="615"/>
        <item m="1" x="627"/>
        <item m="1" x="639"/>
        <item m="1" x="651"/>
        <item m="1" x="663"/>
        <item m="1" x="675"/>
        <item m="1" x="687"/>
        <item m="1" x="699"/>
        <item m="1" x="711"/>
        <item m="1" x="723"/>
        <item m="1" x="735"/>
        <item m="1" x="747"/>
        <item m="1" x="759"/>
        <item m="1" x="771"/>
        <item m="1" x="783"/>
        <item m="1" x="795"/>
        <item m="1" x="807"/>
        <item m="1" x="819"/>
        <item m="1" x="831"/>
        <item m="1" x="843"/>
        <item m="1" x="855"/>
        <item m="1" x="867"/>
        <item m="1" x="131"/>
        <item m="1" x="143"/>
        <item m="1" x="155"/>
        <item m="1" x="167"/>
        <item m="1" x="179"/>
        <item m="1" x="191"/>
        <item m="1" x="203"/>
        <item m="1" x="215"/>
        <item m="1" x="227"/>
        <item m="1" x="239"/>
        <item m="1" x="251"/>
        <item m="1" x="263"/>
        <item m="1" x="275"/>
        <item m="1" x="287"/>
        <item m="1" x="299"/>
        <item m="1" x="311"/>
        <item m="1" x="323"/>
        <item m="1" x="335"/>
        <item m="1" x="347"/>
        <item m="1" x="359"/>
        <item m="1" x="371"/>
        <item m="1" x="382"/>
        <item m="1" x="393"/>
        <item m="1" x="404"/>
        <item m="1" x="415"/>
        <item m="1" x="426"/>
        <item m="1" x="437"/>
        <item m="1" x="448"/>
        <item m="1" x="459"/>
        <item m="1" x="470"/>
        <item m="1" x="482"/>
        <item m="1" x="494"/>
        <item m="1" x="506"/>
        <item m="1" x="518"/>
        <item m="1" x="530"/>
        <item m="1" x="542"/>
        <item m="1" x="554"/>
        <item m="1" x="566"/>
        <item m="1" x="578"/>
        <item m="1" x="590"/>
        <item m="1" x="602"/>
        <item m="1" x="614"/>
        <item m="1" x="626"/>
        <item m="1" x="638"/>
        <item m="1" x="650"/>
        <item m="1" x="662"/>
        <item m="1" x="674"/>
        <item m="1" x="686"/>
        <item m="1" x="698"/>
        <item m="1" x="710"/>
        <item m="1" x="722"/>
        <item m="1" x="734"/>
        <item m="1" x="746"/>
        <item m="1" x="758"/>
        <item m="1" x="770"/>
        <item m="1" x="782"/>
        <item m="1" x="794"/>
        <item m="1" x="806"/>
        <item m="1" x="818"/>
        <item m="1" x="830"/>
        <item m="1" x="842"/>
        <item m="1" x="854"/>
        <item m="1" x="866"/>
        <item m="1" x="130"/>
        <item m="1" x="142"/>
        <item m="1" x="154"/>
        <item m="1" x="166"/>
        <item m="1" x="178"/>
        <item m="1" x="190"/>
        <item m="1" x="202"/>
        <item m="1" x="214"/>
        <item m="1" x="226"/>
        <item m="1" x="238"/>
        <item m="1" x="250"/>
        <item m="1" x="262"/>
        <item m="1" x="274"/>
        <item m="1" x="286"/>
        <item m="1" x="298"/>
        <item m="1" x="310"/>
        <item m="1" x="322"/>
        <item m="1" x="334"/>
        <item m="1" x="346"/>
        <item m="1" x="358"/>
        <item m="1" x="370"/>
        <item m="1" x="381"/>
        <item m="1" x="392"/>
        <item m="1" x="403"/>
        <item m="1" x="414"/>
        <item m="1" x="425"/>
        <item m="1" x="436"/>
        <item m="1" x="447"/>
        <item m="1" x="458"/>
        <item m="1" x="469"/>
        <item m="1" x="481"/>
        <item m="1" x="493"/>
        <item m="1" x="505"/>
        <item m="1" x="517"/>
        <item m="1" x="529"/>
        <item m="1" x="541"/>
        <item m="1" x="553"/>
        <item m="1" x="565"/>
        <item m="1" x="577"/>
        <item m="1" x="589"/>
        <item m="1" x="601"/>
        <item m="1" x="613"/>
        <item m="1" x="625"/>
        <item m="1" x="637"/>
        <item m="1" x="649"/>
        <item m="1" x="661"/>
        <item m="1" x="673"/>
        <item m="1" x="685"/>
        <item m="1" x="697"/>
        <item m="1" x="709"/>
        <item m="1" x="721"/>
        <item m="1" x="733"/>
        <item m="1" x="745"/>
        <item m="1" x="757"/>
        <item m="1" x="769"/>
        <item m="1" x="781"/>
        <item m="1" x="793"/>
        <item m="1" x="805"/>
        <item m="1" x="817"/>
        <item m="1" x="829"/>
        <item m="1" x="841"/>
        <item m="1" x="853"/>
        <item m="1" x="865"/>
        <item m="1" x="129"/>
        <item m="1" x="141"/>
        <item m="1" x="153"/>
        <item m="1" x="165"/>
        <item m="1" x="177"/>
        <item m="1" x="189"/>
        <item m="1" x="201"/>
        <item m="1" x="213"/>
        <item m="1" x="225"/>
        <item m="1" x="237"/>
        <item m="1" x="249"/>
        <item m="1" x="261"/>
        <item m="1" x="273"/>
        <item m="1" x="285"/>
        <item m="1" x="297"/>
        <item m="1" x="309"/>
        <item m="1" x="321"/>
        <item m="1" x="333"/>
        <item m="1" x="345"/>
        <item m="1" x="357"/>
        <item m="1" x="369"/>
        <item m="1" x="380"/>
        <item m="1" x="391"/>
        <item m="1" x="402"/>
        <item m="1" x="413"/>
        <item m="1" x="424"/>
        <item m="1" x="435"/>
        <item m="1" x="446"/>
        <item m="1" x="457"/>
        <item m="1" x="468"/>
        <item m="1" x="480"/>
        <item m="1" x="492"/>
        <item m="1" x="504"/>
        <item m="1" x="516"/>
        <item m="1" x="528"/>
        <item m="1" x="540"/>
        <item m="1" x="552"/>
        <item m="1" x="564"/>
        <item m="1" x="576"/>
        <item m="1" x="588"/>
        <item m="1" x="600"/>
        <item m="1" x="612"/>
        <item m="1" x="624"/>
        <item m="1" x="636"/>
        <item m="1" x="648"/>
        <item m="1" x="660"/>
        <item m="1" x="672"/>
        <item m="1" x="684"/>
        <item m="1" x="696"/>
        <item m="1" x="708"/>
        <item m="1" x="720"/>
        <item m="1" x="732"/>
        <item m="1" x="744"/>
        <item m="1" x="756"/>
        <item m="1" x="768"/>
        <item m="1" x="780"/>
        <item m="1" x="792"/>
        <item m="1" x="804"/>
        <item m="1" x="816"/>
        <item m="1" x="828"/>
        <item m="1" x="840"/>
        <item m="1" x="852"/>
        <item m="1" x="864"/>
        <item m="1" x="128"/>
        <item m="1" x="140"/>
        <item m="1" x="152"/>
        <item m="1" x="164"/>
        <item m="1" x="176"/>
        <item m="1" x="188"/>
        <item m="1" x="200"/>
        <item m="1" x="212"/>
        <item m="1" x="224"/>
        <item m="1" x="236"/>
        <item m="1" x="248"/>
        <item m="1" x="260"/>
        <item m="1" x="272"/>
        <item m="1" x="284"/>
        <item m="1" x="296"/>
        <item m="1" x="308"/>
        <item m="1" x="320"/>
        <item m="1" x="332"/>
        <item m="1" x="344"/>
        <item m="1" x="356"/>
        <item m="1" x="368"/>
        <item m="1" x="379"/>
        <item m="1" x="390"/>
        <item m="1" x="401"/>
        <item m="1" x="412"/>
        <item m="1" x="423"/>
        <item m="1" x="434"/>
        <item m="1" x="445"/>
        <item m="1" x="456"/>
        <item m="1" x="467"/>
        <item m="1" x="479"/>
        <item m="1" x="491"/>
        <item m="1" x="503"/>
        <item m="1" x="515"/>
        <item m="1" x="527"/>
        <item m="1" x="539"/>
        <item m="1" x="551"/>
        <item m="1" x="563"/>
        <item m="1" x="575"/>
        <item m="1" x="587"/>
        <item m="1" x="599"/>
        <item m="1" x="611"/>
        <item m="1" x="623"/>
        <item m="1" x="635"/>
        <item m="1" x="647"/>
        <item m="1" x="659"/>
        <item m="1" x="671"/>
        <item m="1" x="683"/>
        <item m="1" x="695"/>
        <item m="1" x="707"/>
        <item m="1" x="719"/>
        <item m="1" x="731"/>
        <item m="1" x="743"/>
        <item m="1" x="755"/>
        <item m="1" x="767"/>
        <item m="1" x="779"/>
        <item m="1" x="791"/>
        <item m="1" x="803"/>
        <item m="1" x="815"/>
        <item m="1" x="827"/>
        <item m="1" x="839"/>
        <item m="1" x="851"/>
        <item m="1" x="863"/>
        <item m="1" x="127"/>
        <item m="1" x="139"/>
        <item m="1" x="151"/>
        <item m="1" x="163"/>
        <item m="1" x="175"/>
        <item m="1" x="187"/>
        <item m="1" x="199"/>
        <item m="1" x="211"/>
        <item m="1" x="223"/>
        <item m="1" x="235"/>
        <item m="1" x="247"/>
        <item m="1" x="259"/>
        <item m="1" x="271"/>
        <item m="1" x="283"/>
        <item m="1" x="295"/>
        <item m="1" x="307"/>
        <item m="1" x="319"/>
        <item m="1" x="331"/>
        <item m="1" x="343"/>
        <item m="1" x="355"/>
        <item m="1" x="367"/>
        <item m="1" x="378"/>
        <item m="1" x="389"/>
        <item m="1" x="400"/>
        <item m="1" x="411"/>
        <item m="1" x="422"/>
        <item m="1" x="433"/>
        <item m="1" x="444"/>
        <item m="1" x="455"/>
        <item m="1" x="466"/>
        <item m="1" x="478"/>
        <item m="1" x="490"/>
        <item m="1" x="502"/>
        <item m="1" x="514"/>
        <item m="1" x="526"/>
        <item m="1" x="538"/>
        <item m="1" x="550"/>
        <item m="1" x="562"/>
        <item m="1" x="574"/>
        <item m="1" x="586"/>
        <item m="1" x="598"/>
        <item m="1" x="610"/>
        <item m="1" x="622"/>
        <item m="1" x="634"/>
        <item m="1" x="646"/>
        <item m="1" x="658"/>
        <item m="1" x="670"/>
        <item m="1" x="682"/>
        <item m="1" x="694"/>
        <item m="1" x="706"/>
        <item m="1" x="718"/>
        <item m="1" x="730"/>
        <item m="1" x="742"/>
        <item m="1" x="754"/>
        <item m="1" x="766"/>
        <item m="1" x="778"/>
        <item m="1" x="790"/>
        <item m="1" x="802"/>
        <item m="1" x="814"/>
        <item m="1" x="826"/>
        <item m="1" x="838"/>
        <item m="1" x="850"/>
        <item m="1" x="862"/>
        <item m="1" x="126"/>
        <item m="1" x="138"/>
        <item m="1" x="150"/>
        <item m="1" x="162"/>
        <item m="1" x="174"/>
        <item m="1" x="186"/>
        <item m="1" x="198"/>
        <item m="1" x="210"/>
        <item m="1" x="222"/>
        <item m="1" x="234"/>
        <item m="1" x="246"/>
        <item m="1" x="258"/>
        <item m="1" x="270"/>
        <item m="1" x="282"/>
        <item m="1" x="294"/>
        <item m="1" x="306"/>
        <item m="1" x="318"/>
        <item m="1" x="330"/>
        <item m="1" x="342"/>
        <item m="1" x="354"/>
        <item m="1" x="366"/>
        <item m="1" x="377"/>
        <item m="1" x="388"/>
        <item m="1" x="399"/>
        <item m="1" x="410"/>
        <item m="1" x="421"/>
        <item m="1" x="432"/>
        <item m="1" x="443"/>
        <item m="1" x="454"/>
        <item m="1" x="465"/>
        <item m="1" x="477"/>
        <item m="1" x="489"/>
        <item m="1" x="501"/>
        <item m="1" x="513"/>
        <item m="1" x="525"/>
        <item m="1" x="537"/>
        <item m="1" x="549"/>
        <item m="1" x="561"/>
        <item m="1" x="573"/>
        <item m="1" x="585"/>
        <item m="1" x="597"/>
        <item m="1" x="609"/>
        <item m="1" x="621"/>
        <item m="1" x="633"/>
        <item m="1" x="645"/>
        <item m="1" x="657"/>
        <item m="1" x="669"/>
        <item m="1" x="681"/>
        <item m="1" x="693"/>
        <item m="1" x="705"/>
        <item m="1" x="717"/>
        <item m="1" x="729"/>
        <item m="1" x="741"/>
        <item m="1" x="753"/>
        <item m="1" x="765"/>
        <item m="1" x="777"/>
        <item m="1" x="789"/>
        <item m="1" x="801"/>
        <item m="1" x="813"/>
        <item m="1" x="825"/>
        <item m="1" x="837"/>
        <item m="1" x="849"/>
        <item m="1" x="861"/>
        <item m="1" x="125"/>
        <item m="1" x="137"/>
        <item m="1" x="149"/>
        <item m="1" x="161"/>
        <item m="1" x="173"/>
        <item m="1" x="185"/>
        <item m="1" x="197"/>
        <item m="1" x="209"/>
        <item m="1" x="221"/>
        <item m="1" x="233"/>
        <item m="1" x="245"/>
        <item m="1" x="257"/>
        <item m="1" x="269"/>
        <item m="1" x="281"/>
        <item m="1" x="293"/>
        <item m="1" x="305"/>
        <item m="1" x="317"/>
        <item m="1" x="329"/>
        <item m="1" x="341"/>
        <item m="1" x="353"/>
        <item m="1" x="365"/>
        <item m="1" x="376"/>
        <item m="1" x="387"/>
        <item m="1" x="398"/>
        <item m="1" x="409"/>
        <item m="1" x="420"/>
        <item m="1" x="431"/>
        <item m="1" x="442"/>
        <item m="1" x="453"/>
        <item m="1" x="464"/>
        <item m="1" x="476"/>
        <item m="1" x="488"/>
        <item m="1" x="500"/>
        <item m="1" x="512"/>
        <item m="1" x="524"/>
        <item m="1" x="536"/>
        <item m="1" x="548"/>
        <item m="1" x="560"/>
        <item m="1" x="572"/>
        <item m="1" x="584"/>
        <item m="1" x="596"/>
        <item m="1" x="608"/>
        <item m="1" x="620"/>
        <item m="1" x="632"/>
        <item m="1" x="644"/>
        <item m="1" x="656"/>
        <item m="1" x="668"/>
        <item m="1" x="680"/>
        <item m="1" x="692"/>
        <item m="1" x="704"/>
        <item m="1" x="716"/>
        <item m="1" x="728"/>
        <item m="1" x="740"/>
        <item m="1" x="752"/>
        <item m="1" x="764"/>
        <item m="1" x="776"/>
        <item m="1" x="788"/>
        <item m="1" x="800"/>
        <item m="1" x="812"/>
        <item m="1" x="824"/>
        <item m="1" x="836"/>
        <item m="1" x="848"/>
        <item m="1" x="860"/>
        <item m="1" x="124"/>
        <item m="1" x="136"/>
        <item m="1" x="148"/>
        <item m="1" x="160"/>
        <item m="1" x="172"/>
        <item m="1" x="184"/>
        <item m="1" x="196"/>
        <item m="1" x="208"/>
        <item m="1" x="220"/>
        <item m="1" x="232"/>
        <item m="1" x="244"/>
        <item m="1" x="256"/>
        <item m="1" x="268"/>
        <item m="1" x="280"/>
        <item m="1" x="292"/>
        <item m="1" x="304"/>
        <item m="1" x="316"/>
        <item m="1" x="328"/>
        <item m="1" x="340"/>
        <item m="1" x="352"/>
        <item m="1" x="364"/>
        <item m="1" x="375"/>
        <item m="1" x="386"/>
        <item m="1" x="397"/>
        <item m="1" x="408"/>
        <item m="1" x="419"/>
        <item m="1" x="430"/>
        <item m="1" x="441"/>
        <item m="1" x="452"/>
        <item m="1" x="463"/>
        <item m="1" x="475"/>
        <item m="1" x="487"/>
        <item m="1" x="499"/>
        <item m="1" x="511"/>
        <item m="1" x="523"/>
        <item m="1" x="535"/>
        <item m="1" x="547"/>
        <item m="1" x="559"/>
        <item m="1" x="571"/>
        <item m="1" x="583"/>
        <item m="1" x="595"/>
        <item m="1" x="607"/>
        <item m="1" x="619"/>
        <item m="1" x="631"/>
        <item m="1" x="643"/>
        <item m="1" x="655"/>
        <item m="1" x="667"/>
        <item m="1" x="679"/>
        <item m="1" x="691"/>
        <item m="1" x="703"/>
        <item m="1" x="715"/>
        <item m="1" x="727"/>
        <item m="1" x="739"/>
        <item m="1" x="751"/>
        <item m="1" x="763"/>
        <item m="1" x="775"/>
        <item m="1" x="787"/>
        <item m="1" x="799"/>
        <item m="1" x="811"/>
        <item m="1" x="823"/>
        <item m="1" x="835"/>
        <item m="1" x="847"/>
        <item m="1" x="859"/>
        <item m="1" x="123"/>
        <item m="1" x="135"/>
        <item m="1" x="147"/>
        <item m="1" x="159"/>
        <item m="1" x="171"/>
        <item m="1" x="183"/>
        <item m="1" x="195"/>
        <item m="1" x="207"/>
        <item m="1" x="219"/>
        <item m="1" x="231"/>
        <item m="1" x="243"/>
        <item m="1" x="255"/>
        <item m="1" x="267"/>
        <item m="1" x="279"/>
        <item m="1" x="291"/>
        <item m="1" x="303"/>
        <item m="1" x="315"/>
        <item m="1" x="327"/>
        <item m="1" x="339"/>
        <item m="1" x="351"/>
        <item m="1" x="363"/>
        <item m="1" x="374"/>
        <item m="1" x="385"/>
        <item m="1" x="396"/>
        <item m="1" x="407"/>
        <item m="1" x="418"/>
        <item m="1" x="429"/>
        <item m="1" x="440"/>
        <item m="1" x="451"/>
        <item m="1" x="462"/>
        <item m="1" x="474"/>
        <item m="1" x="486"/>
        <item m="1" x="498"/>
        <item m="1" x="510"/>
        <item m="1" x="522"/>
        <item m="1" x="534"/>
        <item m="1" x="546"/>
        <item m="1" x="558"/>
        <item m="1" x="570"/>
        <item m="1" x="582"/>
        <item m="1" x="594"/>
        <item m="1" x="606"/>
        <item m="1" x="618"/>
        <item m="1" x="630"/>
        <item m="1" x="642"/>
        <item m="1" x="654"/>
        <item m="1" x="666"/>
        <item m="1" x="678"/>
        <item m="1" x="690"/>
        <item m="1" x="702"/>
        <item m="1" x="714"/>
        <item m="1" x="726"/>
        <item m="1" x="738"/>
        <item m="1" x="750"/>
        <item m="1" x="762"/>
        <item m="1" x="774"/>
        <item m="1" x="786"/>
        <item m="1" x="798"/>
        <item m="1" x="810"/>
        <item m="1" x="822"/>
        <item m="1" x="834"/>
        <item m="1" x="846"/>
        <item m="1" x="858"/>
        <item m="1" x="122"/>
        <item m="1" x="134"/>
        <item m="1" x="146"/>
        <item m="1" x="158"/>
        <item m="1" x="170"/>
        <item m="1" x="182"/>
        <item m="1" x="194"/>
        <item m="1" x="206"/>
        <item m="1" x="218"/>
        <item m="1" x="230"/>
        <item m="1" x="242"/>
        <item m="1" x="254"/>
        <item m="1" x="266"/>
        <item m="1" x="278"/>
        <item m="1" x="290"/>
        <item m="1" x="302"/>
        <item m="1" x="314"/>
        <item m="1" x="326"/>
        <item m="1" x="338"/>
        <item m="1" x="350"/>
        <item m="1" x="362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defaultSubtotal="0">
      <items count="34">
        <item x="0"/>
        <item x="1"/>
        <item m="1" x="28"/>
        <item m="1" x="8"/>
        <item m="1" x="23"/>
        <item m="1" x="33"/>
        <item m="1" x="13"/>
        <item m="1" x="27"/>
        <item m="1" x="7"/>
        <item m="1" x="32"/>
        <item m="1" x="12"/>
        <item m="1" x="25"/>
        <item m="1" x="6"/>
        <item m="1" x="20"/>
        <item m="1" x="30"/>
        <item m="1" x="10"/>
        <item m="1" x="24"/>
        <item m="1" x="5"/>
        <item m="1" x="18"/>
        <item m="1" x="21"/>
        <item m="1" x="4"/>
        <item m="1" x="15"/>
        <item m="1" x="31"/>
        <item m="1" x="11"/>
        <item m="1" x="19"/>
        <item m="1" x="3"/>
        <item m="1" x="14"/>
        <item m="1" x="29"/>
        <item m="1" x="9"/>
        <item m="1" x="17"/>
        <item x="2"/>
        <item m="1" x="16"/>
        <item m="1" x="22"/>
        <item m="1" x="26"/>
      </items>
    </pivotField>
    <pivotField axis="axisPage" compact="0" outline="0" subtotalTop="0" showAll="0" includeNewItemsInFilter="1" defaultSubtotal="0">
      <items count="17">
        <item x="1"/>
        <item m="1" x="13"/>
        <item m="1" x="16"/>
        <item x="2"/>
        <item m="1" x="5"/>
        <item m="1" x="11"/>
        <item m="1" x="10"/>
        <item m="1" x="8"/>
        <item m="1" x="6"/>
        <item x="3"/>
        <item m="1" x="14"/>
        <item m="1" x="7"/>
        <item m="1" x="15"/>
        <item m="1" x="12"/>
        <item x="0"/>
        <item x="4"/>
        <item m="1" x="9"/>
      </items>
    </pivotField>
    <pivotField axis="axisRow" compact="0" outline="0" subtotalTop="0" showAll="0" includeNewItemsInFilter="1" defaultSubtotal="0">
      <items count="308">
        <item m="1" x="197"/>
        <item m="1" x="125"/>
        <item m="1" x="56"/>
        <item m="1" x="256"/>
        <item m="1" x="80"/>
        <item m="1" x="272"/>
        <item m="1" x="86"/>
        <item m="1" x="206"/>
        <item m="1" x="241"/>
        <item m="1" x="66"/>
        <item m="1" x="155"/>
        <item m="1" x="208"/>
        <item m="1" x="161"/>
        <item m="1" x="168"/>
        <item m="1" x="19"/>
        <item m="1" x="201"/>
        <item m="1" x="158"/>
        <item m="1" x="44"/>
        <item m="1" x="123"/>
        <item m="1" x="47"/>
        <item m="1" x="217"/>
        <item m="1" x="212"/>
        <item m="1" x="69"/>
        <item m="1" x="79"/>
        <item m="1" x="189"/>
        <item m="1" x="67"/>
        <item m="1" x="34"/>
        <item m="1" x="226"/>
        <item m="1" x="182"/>
        <item m="1" x="92"/>
        <item m="1" x="152"/>
        <item m="1" x="57"/>
        <item m="1" x="299"/>
        <item m="1" x="224"/>
        <item m="1" x="234"/>
        <item m="1" x="83"/>
        <item m="1" x="281"/>
        <item m="1" x="278"/>
        <item x="4"/>
        <item m="1" x="88"/>
        <item m="1" x="232"/>
        <item m="1" x="82"/>
        <item m="1" x="104"/>
        <item m="1" x="137"/>
        <item m="1" x="292"/>
        <item m="1" x="163"/>
        <item m="1" x="81"/>
        <item m="1" x="294"/>
        <item m="1" x="159"/>
        <item m="1" x="236"/>
        <item m="1" x="41"/>
        <item m="1" x="17"/>
        <item m="1" x="35"/>
        <item m="1" x="91"/>
        <item m="1" x="68"/>
        <item m="1" x="147"/>
        <item m="1" x="222"/>
        <item m="1" x="207"/>
        <item m="1" x="32"/>
        <item m="1" x="89"/>
        <item m="1" x="106"/>
        <item m="1" x="210"/>
        <item m="1" x="156"/>
        <item m="1" x="248"/>
        <item m="1" x="291"/>
        <item m="1" x="93"/>
        <item m="1" x="12"/>
        <item m="1" x="185"/>
        <item m="1" x="140"/>
        <item m="1" x="142"/>
        <item m="1" x="304"/>
        <item x="5"/>
        <item m="1" x="36"/>
        <item m="1" x="130"/>
        <item m="1" x="223"/>
        <item m="1" x="48"/>
        <item m="1" x="18"/>
        <item m="1" x="101"/>
        <item m="1" x="119"/>
        <item m="1" x="20"/>
        <item m="1" x="247"/>
        <item x="0"/>
        <item m="1" x="170"/>
        <item m="1" x="275"/>
        <item m="1" x="26"/>
        <item m="1" x="237"/>
        <item m="1" x="300"/>
        <item m="1" x="177"/>
        <item m="1" x="251"/>
        <item x="8"/>
        <item m="1" x="84"/>
        <item m="1" x="225"/>
        <item m="1" x="252"/>
        <item m="1" x="143"/>
        <item m="1" x="196"/>
        <item m="1" x="267"/>
        <item m="1" x="181"/>
        <item m="1" x="290"/>
        <item m="1" x="277"/>
        <item m="1" x="280"/>
        <item m="1" x="230"/>
        <item m="1" x="58"/>
        <item m="1" x="162"/>
        <item m="1" x="13"/>
        <item m="1" x="231"/>
        <item m="1" x="183"/>
        <item m="1" x="283"/>
        <item m="1" x="70"/>
        <item m="1" x="52"/>
        <item m="1" x="215"/>
        <item m="1" x="65"/>
        <item m="1" x="75"/>
        <item m="1" x="202"/>
        <item m="1" x="64"/>
        <item m="1" x="276"/>
        <item m="1" x="167"/>
        <item m="1" x="45"/>
        <item m="1" x="205"/>
        <item m="1" x="166"/>
        <item m="1" x="149"/>
        <item m="1" x="29"/>
        <item m="1" x="307"/>
        <item m="1" x="288"/>
        <item m="1" x="25"/>
        <item m="1" x="39"/>
        <item m="1" x="116"/>
        <item m="1" x="127"/>
        <item m="1" x="243"/>
        <item m="1" x="111"/>
        <item m="1" x="146"/>
        <item m="1" x="99"/>
        <item m="1" x="254"/>
        <item m="1" x="11"/>
        <item m="1" x="138"/>
        <item m="1" x="153"/>
        <item m="1" x="121"/>
        <item m="1" x="171"/>
        <item m="1" x="200"/>
        <item m="1" x="96"/>
        <item m="1" x="240"/>
        <item m="1" x="59"/>
        <item m="1" x="102"/>
        <item m="1" x="264"/>
        <item m="1" x="37"/>
        <item m="1" x="114"/>
        <item m="1" x="174"/>
        <item m="1" x="10"/>
        <item x="1"/>
        <item m="1" x="109"/>
        <item m="1" x="273"/>
        <item x="3"/>
        <item m="1" x="190"/>
        <item m="1" x="94"/>
        <item m="1" x="144"/>
        <item m="1" x="293"/>
        <item m="1" x="154"/>
        <item m="1" x="95"/>
        <item m="1" x="199"/>
        <item m="1" x="124"/>
        <item m="1" x="117"/>
        <item m="1" x="221"/>
        <item m="1" x="54"/>
        <item m="1" x="216"/>
        <item m="1" x="176"/>
        <item m="1" x="262"/>
        <item m="1" x="98"/>
        <item m="1" x="227"/>
        <item m="1" x="250"/>
        <item m="1" x="255"/>
        <item m="1" x="184"/>
        <item m="1" x="263"/>
        <item m="1" x="229"/>
        <item m="1" x="63"/>
        <item m="1" x="151"/>
        <item m="1" x="134"/>
        <item m="1" x="14"/>
        <item m="1" x="302"/>
        <item m="1" x="53"/>
        <item m="1" x="164"/>
        <item m="1" x="191"/>
        <item m="1" x="27"/>
        <item m="1" x="46"/>
        <item m="1" x="60"/>
        <item m="1" x="71"/>
        <item m="1" x="194"/>
        <item m="1" x="90"/>
        <item m="1" x="306"/>
        <item m="1" x="211"/>
        <item m="1" x="113"/>
        <item m="1" x="28"/>
        <item m="1" x="228"/>
        <item m="1" x="141"/>
        <item m="1" x="49"/>
        <item m="1" x="249"/>
        <item m="1" x="128"/>
        <item m="1" x="38"/>
        <item m="1" x="242"/>
        <item m="1" x="160"/>
        <item m="1" x="61"/>
        <item m="1" x="186"/>
        <item m="1" x="219"/>
        <item m="1" x="209"/>
        <item m="1" x="214"/>
        <item m="1" x="268"/>
        <item m="1" x="279"/>
        <item m="1" x="135"/>
        <item m="1" x="269"/>
        <item m="1" x="51"/>
        <item m="1" x="165"/>
        <item m="1" x="115"/>
        <item m="1" x="73"/>
        <item m="1" x="239"/>
        <item m="1" x="120"/>
        <item m="1" x="21"/>
        <item m="1" x="284"/>
        <item m="1" x="193"/>
        <item m="1" x="126"/>
        <item m="1" x="50"/>
        <item m="1" x="110"/>
        <item m="1" x="77"/>
        <item m="1" x="271"/>
        <item m="1" x="40"/>
        <item m="1" x="187"/>
        <item m="1" x="105"/>
        <item m="1" x="257"/>
        <item m="1" x="246"/>
        <item m="1" x="43"/>
        <item m="1" x="103"/>
        <item m="1" x="112"/>
        <item m="1" x="203"/>
        <item m="1" x="213"/>
        <item m="1" x="55"/>
        <item m="1" x="15"/>
        <item m="1" x="287"/>
        <item m="1" x="148"/>
        <item m="1" x="259"/>
        <item m="1" x="303"/>
        <item m="1" x="198"/>
        <item m="1" x="85"/>
        <item m="1" x="238"/>
        <item m="1" x="192"/>
        <item m="1" x="122"/>
        <item m="1" x="270"/>
        <item m="1" x="258"/>
        <item m="1" x="131"/>
        <item m="1" x="16"/>
        <item m="1" x="22"/>
        <item m="1" x="261"/>
        <item m="1" x="305"/>
        <item m="1" x="136"/>
        <item m="1" x="24"/>
        <item m="1" x="42"/>
        <item m="1" x="33"/>
        <item m="1" x="78"/>
        <item m="1" x="72"/>
        <item m="1" x="301"/>
        <item m="1" x="173"/>
        <item m="1" x="108"/>
        <item m="1" x="132"/>
        <item m="1" x="145"/>
        <item m="1" x="245"/>
        <item m="1" x="289"/>
        <item m="1" x="133"/>
        <item m="1" x="31"/>
        <item m="1" x="118"/>
        <item m="1" x="297"/>
        <item m="1" x="285"/>
        <item m="1" x="175"/>
        <item x="6"/>
        <item m="1" x="235"/>
        <item m="1" x="97"/>
        <item m="1" x="220"/>
        <item m="1" x="265"/>
        <item m="1" x="298"/>
        <item m="1" x="169"/>
        <item m="1" x="23"/>
        <item m="1" x="188"/>
        <item m="1" x="195"/>
        <item m="1" x="260"/>
        <item m="1" x="179"/>
        <item m="1" x="30"/>
        <item m="1" x="253"/>
        <item m="1" x="244"/>
        <item m="1" x="274"/>
        <item x="7"/>
        <item m="1" x="74"/>
        <item m="1" x="157"/>
        <item m="1" x="266"/>
        <item m="1" x="233"/>
        <item m="1" x="150"/>
        <item m="1" x="218"/>
        <item m="1" x="204"/>
        <item m="1" x="296"/>
        <item m="1" x="172"/>
        <item m="1" x="76"/>
        <item m="1" x="107"/>
        <item m="1" x="87"/>
        <item m="1" x="139"/>
        <item m="1" x="178"/>
        <item m="1" x="295"/>
        <item m="1" x="180"/>
        <item m="1" x="100"/>
        <item m="1" x="62"/>
        <item m="1" x="282"/>
        <item x="2"/>
        <item m="1" x="286"/>
        <item m="1" x="129"/>
        <item x="9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0">
        <item m="1" x="47"/>
        <item m="1" x="55"/>
        <item m="1" x="57"/>
        <item m="1" x="31"/>
        <item m="1" x="42"/>
        <item m="1" x="50"/>
        <item m="1" x="66"/>
        <item m="1" x="19"/>
        <item m="1" x="29"/>
        <item m="1" x="26"/>
        <item m="1" x="46"/>
        <item m="1" x="21"/>
        <item m="1" x="14"/>
        <item m="1" x="69"/>
        <item m="1" x="59"/>
        <item m="1" x="25"/>
        <item m="1" x="53"/>
        <item m="1" x="43"/>
        <item m="1" x="30"/>
        <item m="1" x="34"/>
        <item m="1" x="11"/>
        <item m="1" x="27"/>
        <item m="1" x="32"/>
        <item m="1" x="62"/>
        <item m="1" x="52"/>
        <item m="1" x="15"/>
        <item m="1" x="17"/>
        <item m="1" x="20"/>
        <item m="1" x="35"/>
        <item m="1" x="22"/>
        <item x="5"/>
        <item m="1" x="13"/>
        <item m="1" x="67"/>
        <item m="1" x="18"/>
        <item m="1" x="54"/>
        <item m="1" x="56"/>
        <item m="1" x="24"/>
        <item m="1" x="48"/>
        <item m="1" x="33"/>
        <item m="1" x="63"/>
        <item m="1" x="16"/>
        <item m="1" x="44"/>
        <item m="1" x="23"/>
        <item m="1" x="40"/>
        <item m="1" x="64"/>
        <item m="1" x="49"/>
        <item m="1" x="65"/>
        <item m="1" x="68"/>
        <item m="1" x="38"/>
        <item m="1" x="51"/>
        <item m="1" x="28"/>
        <item m="1" x="45"/>
        <item m="1" x="36"/>
        <item m="1" x="58"/>
        <item m="1" x="41"/>
        <item m="1" x="10"/>
        <item m="1" x="61"/>
        <item m="1" x="39"/>
        <item m="1" x="12"/>
        <item m="1" x="60"/>
        <item m="1" x="37"/>
        <item x="1"/>
        <item x="0"/>
        <item x="6"/>
        <item x="7"/>
        <item x="8"/>
        <item x="2"/>
        <item x="3"/>
        <item x="4"/>
        <item x="9"/>
      </items>
    </pivotField>
    <pivotField axis="axisRow" dataField="1" compact="0" outline="0" subtotalTop="0" showAll="0" includeNewItemsInFilter="1" defaultSubtotal="0">
      <items count="363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5"/>
        <item m="1" x="230"/>
        <item m="1" x="151"/>
        <item m="1" x="67"/>
        <item m="1" x="350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7"/>
        <item m="1" x="164"/>
        <item x="3"/>
        <item m="1" x="51"/>
        <item m="1" x="274"/>
        <item m="1" x="14"/>
        <item m="1" x="336"/>
        <item m="1" x="141"/>
        <item m="1" x="45"/>
        <item m="1" x="330"/>
        <item m="1" x="75"/>
        <item m="1" x="351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2"/>
        <item m="1" x="346"/>
        <item m="1" x="29"/>
        <item m="1" x="209"/>
        <item m="1" x="232"/>
        <item m="1" x="127"/>
        <item m="1" x="136"/>
        <item m="1" x="347"/>
        <item m="1" x="342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9"/>
        <item m="1" x="145"/>
        <item m="1" x="169"/>
        <item m="1" x="331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3"/>
        <item m="1" x="257"/>
        <item m="1" x="80"/>
        <item m="1" x="165"/>
        <item m="1" x="244"/>
        <item m="1" x="104"/>
        <item m="1" x="358"/>
        <item m="1" x="183"/>
        <item m="1" x="131"/>
        <item m="1" x="221"/>
        <item m="1" x="180"/>
        <item m="1" x="359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3"/>
        <item m="1" x="292"/>
        <item m="1" x="205"/>
        <item m="1" x="354"/>
        <item m="1" x="310"/>
        <item m="1" x="294"/>
        <item m="1" x="146"/>
        <item m="1" x="70"/>
        <item m="1" x="81"/>
        <item m="1" x="306"/>
        <item m="1" x="360"/>
        <item m="1" x="313"/>
        <item m="1" x="16"/>
        <item m="1" x="58"/>
        <item m="1" x="154"/>
        <item m="1" x="117"/>
        <item m="1" x="348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40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7"/>
        <item m="1" x="184"/>
        <item m="1" x="190"/>
        <item m="1" x="332"/>
        <item m="1" x="254"/>
        <item m="1" x="319"/>
        <item m="1" x="341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5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9"/>
        <item x="6"/>
        <item m="1" x="333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1"/>
        <item m="1" x="316"/>
        <item m="1" x="320"/>
        <item m="1" x="334"/>
        <item m="1" x="162"/>
        <item m="1" x="344"/>
        <item m="1" x="305"/>
        <item m="1" x="362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8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5"/>
        <item m="1" x="356"/>
        <item m="1" x="299"/>
        <item m="1" x="78"/>
        <item m="1" x="150"/>
        <item m="1" x="329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  <item m="1" x="328"/>
      </items>
    </pivotField>
    <pivotField axis="axisRow" dataField="1" compact="0" outline="0" subtotalTop="0" showAll="0" includeNewItemsInFilter="1" defaultSubtotal="0">
      <items count="362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4"/>
        <item m="1" x="230"/>
        <item m="1" x="151"/>
        <item m="1" x="67"/>
        <item m="1" x="349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6"/>
        <item m="1" x="164"/>
        <item x="3"/>
        <item m="1" x="51"/>
        <item m="1" x="274"/>
        <item m="1" x="14"/>
        <item m="1" x="335"/>
        <item m="1" x="141"/>
        <item m="1" x="45"/>
        <item m="1" x="329"/>
        <item m="1" x="75"/>
        <item m="1" x="350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1"/>
        <item m="1" x="345"/>
        <item m="1" x="29"/>
        <item m="1" x="209"/>
        <item m="1" x="232"/>
        <item m="1" x="127"/>
        <item m="1" x="136"/>
        <item m="1" x="346"/>
        <item m="1" x="341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8"/>
        <item m="1" x="145"/>
        <item m="1" x="169"/>
        <item m="1" x="330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2"/>
        <item m="1" x="257"/>
        <item m="1" x="80"/>
        <item m="1" x="165"/>
        <item m="1" x="244"/>
        <item m="1" x="104"/>
        <item m="1" x="357"/>
        <item m="1" x="183"/>
        <item m="1" x="131"/>
        <item m="1" x="221"/>
        <item m="1" x="180"/>
        <item m="1" x="358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2"/>
        <item m="1" x="292"/>
        <item m="1" x="205"/>
        <item m="1" x="353"/>
        <item m="1" x="310"/>
        <item m="1" x="294"/>
        <item m="1" x="146"/>
        <item m="1" x="70"/>
        <item m="1" x="81"/>
        <item m="1" x="306"/>
        <item m="1" x="359"/>
        <item m="1" x="313"/>
        <item m="1" x="16"/>
        <item m="1" x="58"/>
        <item m="1" x="154"/>
        <item m="1" x="117"/>
        <item m="1" x="347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39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6"/>
        <item m="1" x="184"/>
        <item m="1" x="190"/>
        <item m="1" x="331"/>
        <item m="1" x="254"/>
        <item m="1" x="319"/>
        <item m="1" x="340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4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8"/>
        <item x="6"/>
        <item m="1" x="332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0"/>
        <item m="1" x="316"/>
        <item m="1" x="320"/>
        <item m="1" x="333"/>
        <item m="1" x="162"/>
        <item m="1" x="343"/>
        <item m="1" x="305"/>
        <item m="1" x="361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7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4"/>
        <item m="1" x="355"/>
        <item m="1" x="299"/>
        <item m="1" x="78"/>
        <item m="1" x="150"/>
        <item m="1" x="328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34">
        <item m="1" x="25"/>
        <item m="1" x="92"/>
        <item x="0"/>
        <item x="1"/>
        <item m="1" x="129"/>
        <item x="2"/>
        <item m="1" x="123"/>
        <item m="1" x="126"/>
        <item m="1" x="130"/>
        <item m="1" x="4"/>
        <item m="1" x="81"/>
        <item m="1" x="5"/>
        <item m="1" x="22"/>
        <item m="1" x="28"/>
        <item m="1" x="36"/>
        <item m="1" x="43"/>
        <item m="1" x="53"/>
        <item m="1" x="16"/>
        <item m="1" x="69"/>
        <item m="1" x="82"/>
        <item m="1" x="93"/>
        <item m="1" x="32"/>
        <item m="1" x="47"/>
        <item m="1" x="66"/>
        <item m="1" x="29"/>
        <item m="1" x="37"/>
        <item m="1" x="44"/>
        <item m="1" x="54"/>
        <item m="1" x="63"/>
        <item m="1" x="74"/>
        <item m="1" x="86"/>
        <item m="1" x="59"/>
        <item m="1" x="70"/>
        <item m="1" x="83"/>
        <item m="1" x="94"/>
        <item m="1" x="102"/>
        <item m="1" x="113"/>
        <item m="1" x="109"/>
        <item m="1" x="75"/>
        <item m="1" x="106"/>
        <item m="1" x="124"/>
        <item m="1" x="51"/>
        <item m="1" x="61"/>
        <item m="1" x="72"/>
        <item m="1" x="84"/>
        <item m="1" x="96"/>
        <item m="1" x="104"/>
        <item m="1" x="115"/>
        <item m="1" x="119"/>
        <item m="1" x="128"/>
        <item m="1" x="132"/>
        <item m="1" x="12"/>
        <item m="1" x="33"/>
        <item m="1" x="40"/>
        <item m="1" x="48"/>
        <item m="1" x="127"/>
        <item m="1" x="131"/>
        <item m="1" x="6"/>
        <item m="1" x="10"/>
        <item m="1" x="17"/>
        <item m="1" x="23"/>
        <item m="1" x="8"/>
        <item m="1" x="14"/>
        <item m="1" x="20"/>
        <item m="1" x="26"/>
        <item m="1" x="34"/>
        <item m="1" x="41"/>
        <item m="1" x="49"/>
        <item m="1" x="57"/>
        <item m="1" x="67"/>
        <item m="1" x="79"/>
        <item m="1" x="11"/>
        <item m="1" x="18"/>
        <item m="1" x="24"/>
        <item m="1" x="30"/>
        <item m="1" x="38"/>
        <item m="1" x="45"/>
        <item m="1" x="64"/>
        <item m="1" x="76"/>
        <item m="1" x="87"/>
        <item m="1" x="100"/>
        <item m="1" x="110"/>
        <item m="1" x="31"/>
        <item m="1" x="39"/>
        <item m="1" x="46"/>
        <item m="1" x="55"/>
        <item m="1" x="65"/>
        <item m="1" x="77"/>
        <item m="1" x="88"/>
        <item m="1" x="98"/>
        <item m="1" x="107"/>
        <item m="1" x="62"/>
        <item m="1" x="73"/>
        <item m="1" x="85"/>
        <item m="1" x="97"/>
        <item m="1" x="105"/>
        <item m="1" x="116"/>
        <item m="1" x="120"/>
        <item m="1" x="42"/>
        <item m="1" x="60"/>
        <item m="1" x="71"/>
        <item m="1" x="95"/>
        <item m="1" x="103"/>
        <item m="1" x="114"/>
        <item m="1" x="118"/>
        <item m="1" x="122"/>
        <item m="1" x="50"/>
        <item m="1" x="58"/>
        <item m="1" x="68"/>
        <item m="1" x="80"/>
        <item m="1" x="91"/>
        <item m="1" x="101"/>
        <item m="1" x="111"/>
        <item m="1" x="125"/>
        <item m="1" x="56"/>
        <item m="1" x="78"/>
        <item m="1" x="89"/>
        <item m="1" x="112"/>
        <item m="1" x="121"/>
        <item m="1" x="133"/>
        <item m="1" x="9"/>
        <item m="1" x="90"/>
        <item m="1" x="99"/>
        <item m="1" x="108"/>
        <item m="1" x="117"/>
        <item m="1" x="7"/>
        <item m="1" x="13"/>
        <item m="1" x="15"/>
        <item m="1" x="21"/>
        <item m="1" x="27"/>
        <item m="1" x="35"/>
        <item m="1" x="19"/>
        <item m="1" x="52"/>
        <item x="3"/>
      </items>
    </pivotField>
    <pivotField axis="axisRow" dataField="1" compact="0" outline="0" subtotalTop="0" showAll="0" includeNewItemsInFilter="1" defaultSubtotal="0">
      <items count="129">
        <item m="1" x="4"/>
        <item m="1" x="40"/>
        <item m="1" x="95"/>
        <item m="1" x="30"/>
        <item x="2"/>
        <item m="1" x="91"/>
        <item m="1" x="72"/>
        <item m="1" x="123"/>
        <item m="1" x="89"/>
        <item m="1" x="69"/>
        <item m="1" x="5"/>
        <item m="1" x="14"/>
        <item m="1" x="110"/>
        <item x="1"/>
        <item m="1" x="15"/>
        <item m="1" x="21"/>
        <item m="1" x="47"/>
        <item m="1" x="107"/>
        <item m="1" x="93"/>
        <item m="1" x="98"/>
        <item m="1" x="96"/>
        <item m="1" x="79"/>
        <item m="1" x="8"/>
        <item m="1" x="68"/>
        <item m="1" x="111"/>
        <item m="1" x="99"/>
        <item m="1" x="124"/>
        <item m="1" x="41"/>
        <item m="1" x="17"/>
        <item m="1" x="114"/>
        <item m="1" x="103"/>
        <item m="1" x="75"/>
        <item m="1" x="18"/>
        <item m="1" x="104"/>
        <item m="1" x="34"/>
        <item m="1" x="7"/>
        <item m="1" x="58"/>
        <item m="1" x="100"/>
        <item m="1" x="125"/>
        <item m="1" x="9"/>
        <item m="1" x="92"/>
        <item m="1" x="55"/>
        <item m="1" x="121"/>
        <item m="1" x="28"/>
        <item m="1" x="90"/>
        <item m="1" x="77"/>
        <item m="1" x="26"/>
        <item m="1" x="78"/>
        <item m="1" x="59"/>
        <item m="1" x="73"/>
        <item m="1" x="115"/>
        <item m="1" x="60"/>
        <item m="1" x="105"/>
        <item m="1" x="12"/>
        <item m="1" x="53"/>
        <item m="1" x="56"/>
        <item m="1" x="94"/>
        <item m="1" x="80"/>
        <item m="1" x="126"/>
        <item m="1" x="74"/>
        <item m="1" x="127"/>
        <item m="1" x="35"/>
        <item m="1" x="48"/>
        <item m="1" x="43"/>
        <item m="1" x="24"/>
        <item m="1" x="13"/>
        <item m="1" x="49"/>
        <item m="1" x="70"/>
        <item m="1" x="120"/>
        <item m="1" x="117"/>
        <item m="1" x="108"/>
        <item m="1" x="54"/>
        <item m="1" x="6"/>
        <item m="1" x="63"/>
        <item m="1" x="16"/>
        <item m="1" x="57"/>
        <item m="1" x="19"/>
        <item m="1" x="36"/>
        <item m="1" x="64"/>
        <item x="0"/>
        <item m="1" x="84"/>
        <item m="1" x="22"/>
        <item m="1" x="119"/>
        <item m="1" x="10"/>
        <item m="1" x="109"/>
        <item m="1" x="44"/>
        <item m="1" x="31"/>
        <item m="1" x="27"/>
        <item m="1" x="101"/>
        <item m="1" x="128"/>
        <item m="1" x="37"/>
        <item m="1" x="38"/>
        <item m="1" x="85"/>
        <item m="1" x="62"/>
        <item m="1" x="81"/>
        <item m="1" x="61"/>
        <item m="1" x="87"/>
        <item m="1" x="82"/>
        <item m="1" x="50"/>
        <item m="1" x="71"/>
        <item m="1" x="118"/>
        <item m="1" x="116"/>
        <item m="1" x="112"/>
        <item m="1" x="83"/>
        <item m="1" x="11"/>
        <item m="1" x="23"/>
        <item m="1" x="32"/>
        <item m="1" x="51"/>
        <item m="1" x="65"/>
        <item m="1" x="88"/>
        <item m="1" x="102"/>
        <item m="1" x="45"/>
        <item m="1" x="106"/>
        <item m="1" x="97"/>
        <item m="1" x="33"/>
        <item m="1" x="66"/>
        <item m="1" x="46"/>
        <item m="1" x="39"/>
        <item m="1" x="25"/>
        <item m="1" x="122"/>
        <item m="1" x="29"/>
        <item m="1" x="52"/>
        <item m="1" x="42"/>
        <item m="1" x="76"/>
        <item m="1" x="86"/>
        <item m="1" x="113"/>
        <item m="1" x="67"/>
        <item m="1" x="20"/>
        <item x="3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5">
        <item m="1" x="4"/>
        <item x="1"/>
        <item m="1" x="3"/>
        <item m="1" x="2"/>
        <item x="0"/>
      </items>
    </pivotField>
    <pivotField axis="axisRow" compact="0" outline="0" subtotalTop="0" showAll="0" includeNewItemsInFilter="1" defaultSubtotal="0">
      <items count="12">
        <item m="1" x="6"/>
        <item x="1"/>
        <item m="1" x="11"/>
        <item x="0"/>
        <item x="2"/>
        <item x="3"/>
        <item m="1" x="10"/>
        <item m="1" x="7"/>
        <item m="1" x="8"/>
        <item x="4"/>
        <item m="1" x="9"/>
        <item x="5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m="1" x="5"/>
        <item x="2"/>
        <item m="1" x="4"/>
        <item m="1" x="3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x="2"/>
        <item m="1" x="5"/>
        <item m="1" x="4"/>
        <item m="1" x="3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32">
        <item x="1"/>
        <item x="0"/>
        <item x="2"/>
        <item m="1" x="30"/>
        <item m="1" x="12"/>
        <item m="1" x="23"/>
        <item m="1" x="7"/>
        <item m="1" x="21"/>
        <item m="1" x="28"/>
        <item m="1" x="11"/>
        <item m="1" x="6"/>
        <item m="1" x="19"/>
        <item m="1" x="26"/>
        <item m="1" x="9"/>
        <item m="1" x="22"/>
        <item m="1" x="5"/>
        <item m="1" x="17"/>
        <item m="1" x="20"/>
        <item m="1" x="4"/>
        <item m="1" x="15"/>
        <item m="1" x="27"/>
        <item m="1" x="10"/>
        <item m="1" x="18"/>
        <item m="1" x="3"/>
        <item m="1" x="14"/>
        <item m="1" x="25"/>
        <item m="1" x="8"/>
        <item m="1" x="16"/>
        <item m="1" x="31"/>
        <item m="1" x="13"/>
        <item m="1" x="24"/>
        <item m="1" x="29"/>
      </items>
    </pivotField>
    <pivotField axis="axisRow" compact="0" outline="0" subtotalTop="0" showAll="0" includeNewItemsInFilter="1" defaultSubtotal="0">
      <items count="3">
        <item x="0"/>
        <item x="1"/>
        <item m="1" x="2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5">
        <item m="1" x="19"/>
        <item m="1" x="48"/>
        <item m="1" x="72"/>
        <item m="1" x="56"/>
        <item m="1" x="24"/>
        <item m="1" x="57"/>
        <item m="1" x="32"/>
        <item m="1" x="43"/>
        <item m="1" x="33"/>
        <item m="1" x="73"/>
        <item m="1" x="58"/>
        <item m="1" x="5"/>
        <item m="1" x="50"/>
        <item m="1" x="22"/>
        <item m="1" x="1"/>
        <item m="1" x="13"/>
        <item m="1" x="64"/>
        <item m="1" x="29"/>
        <item m="1" x="34"/>
        <item m="1" x="46"/>
        <item m="1" x="67"/>
        <item m="1" x="8"/>
        <item m="1" x="44"/>
        <item m="1" x="12"/>
        <item m="1" x="2"/>
        <item m="1" x="60"/>
        <item m="1" x="47"/>
        <item m="1" x="16"/>
        <item m="1" x="28"/>
        <item m="1" x="20"/>
        <item m="1" x="6"/>
        <item m="1" x="7"/>
        <item m="1" x="68"/>
        <item m="1" x="51"/>
        <item m="1" x="35"/>
        <item m="1" x="61"/>
        <item m="1" x="45"/>
        <item m="1" x="26"/>
        <item m="1" x="30"/>
        <item m="1" x="17"/>
        <item m="1" x="69"/>
        <item m="1" x="53"/>
        <item m="1" x="36"/>
        <item m="1" x="54"/>
        <item m="1" x="38"/>
        <item m="1" x="70"/>
        <item m="1" x="55"/>
        <item m="1" x="42"/>
        <item m="1" x="23"/>
        <item m="1" x="10"/>
        <item m="1" x="39"/>
        <item m="1" x="9"/>
        <item m="1" x="71"/>
        <item m="1" x="62"/>
        <item m="1" x="66"/>
        <item m="1" x="52"/>
        <item m="1" x="14"/>
        <item m="1" x="65"/>
        <item m="1" x="40"/>
        <item m="1" x="59"/>
        <item m="1" x="21"/>
        <item m="1" x="63"/>
        <item m="1" x="4"/>
        <item m="1" x="31"/>
        <item m="1" x="18"/>
        <item m="1" x="37"/>
        <item m="1" x="74"/>
        <item m="1" x="27"/>
        <item m="1" x="15"/>
        <item m="1" x="3"/>
        <item m="1" x="25"/>
        <item m="1" x="49"/>
        <item m="1" x="41"/>
        <item m="1" x="11"/>
        <item x="0"/>
      </items>
    </pivotField>
  </pivotFields>
  <rowFields count="30">
    <field x="0"/>
    <field x="4"/>
    <field x="6"/>
    <field x="7"/>
    <field x="8"/>
    <field x="9"/>
    <field x="10"/>
    <field x="11"/>
    <field x="12"/>
    <field x="13"/>
    <field x="14"/>
    <field x="15"/>
    <field x="16"/>
    <field x="17"/>
    <field x="18"/>
    <field x="19"/>
    <field x="20"/>
    <field x="21"/>
    <field x="22"/>
    <field x="23"/>
    <field x="24"/>
    <field x="25"/>
    <field x="26"/>
    <field x="27"/>
    <field x="28"/>
    <field x="29"/>
    <field x="30"/>
    <field x="31"/>
    <field x="32"/>
    <field x="33"/>
  </rowFields>
  <rowItems count="2">
    <i>
      <x v="5"/>
      <x/>
      <x v="71"/>
      <x/>
      <x/>
      <x v="30"/>
      <x v="239"/>
      <x v="239"/>
      <x/>
      <x v="133"/>
      <x v="128"/>
      <x/>
      <x v="1"/>
      <x v="5"/>
      <x/>
      <x/>
      <x v="1"/>
      <x v="1"/>
      <x/>
      <x/>
      <x/>
      <x/>
      <x/>
      <x/>
      <x/>
      <x/>
      <x/>
      <x/>
      <x/>
      <x v="7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5" item="3" hier="-1"/>
  </pageFields>
  <dataFields count="4">
    <dataField name="Somme de CA HT OS" fld="10" baseField="33" baseItem="74"/>
    <dataField name="Somme de ACEE" fld="11" baseField="33" baseItem="74"/>
    <dataField name="Somme de CA HT Facturé" fld="14" baseField="33" baseItem="74"/>
    <dataField name="Nombre de N° Chantier" fld="0" subtotal="count" baseField="0" baseItem="0"/>
  </dataFields>
  <pivotTableStyleInfo showRowHeaders="1" showColHeaders="1" showRowStripes="0" showColStripes="0" showLastColumn="1"/>
</pivotTableDefinition>
</file>

<file path=xl/pivotTables/pivotTable3.xml><?xml version="1.0" encoding="utf-8"?>
<pivotTableDefinition xmlns="http://schemas.openxmlformats.org/spreadsheetml/2006/main" name="Tableau croisé dynamique19" cacheId="543" applyNumberFormats="0" applyBorderFormats="0" applyFontFormats="0" applyPatternFormats="0" applyAlignmentFormats="0" applyWidthHeightFormats="1" dataCaption="Données" missingCaption="         " updatedVersion="5" minRefreshableVersion="3" showDrill="0" showMemberPropertyTips="0" useAutoFormatting="1" itemPrintTitles="1" createdVersion="5" indent="0" compact="0" compactData="0" gridDropZones="1">
  <location ref="A3:AH8" firstHeaderRow="1" firstDataRow="2" firstDataCol="30" rowPageCount="1" colPageCount="1"/>
  <pivotFields count="34">
    <pivotField axis="axisRow" dataField="1" compact="0" outline="0" subtotalTop="0" showAll="0" includeNewItemsInFilter="1" defaultSubtotal="0">
      <items count="870">
        <item x="0"/>
        <item x="1"/>
        <item x="2"/>
        <item x="3"/>
        <item x="4"/>
        <item x="5"/>
        <item x="6"/>
        <item x="7"/>
        <item x="8"/>
        <item m="1" x="473"/>
        <item m="1" x="485"/>
        <item m="1" x="497"/>
        <item m="1" x="509"/>
        <item m="1" x="521"/>
        <item m="1" x="533"/>
        <item m="1" x="545"/>
        <item m="1" x="557"/>
        <item m="1" x="569"/>
        <item m="1" x="581"/>
        <item m="1" x="593"/>
        <item m="1" x="605"/>
        <item m="1" x="617"/>
        <item m="1" x="629"/>
        <item m="1" x="641"/>
        <item m="1" x="653"/>
        <item m="1" x="665"/>
        <item m="1" x="677"/>
        <item m="1" x="689"/>
        <item m="1" x="701"/>
        <item m="1" x="713"/>
        <item m="1" x="725"/>
        <item m="1" x="737"/>
        <item m="1" x="749"/>
        <item m="1" x="761"/>
        <item m="1" x="773"/>
        <item m="1" x="785"/>
        <item m="1" x="797"/>
        <item m="1" x="809"/>
        <item m="1" x="821"/>
        <item m="1" x="833"/>
        <item m="1" x="845"/>
        <item m="1" x="857"/>
        <item m="1" x="869"/>
        <item m="1" x="133"/>
        <item m="1" x="145"/>
        <item m="1" x="157"/>
        <item m="1" x="169"/>
        <item m="1" x="181"/>
        <item m="1" x="193"/>
        <item m="1" x="205"/>
        <item m="1" x="217"/>
        <item m="1" x="229"/>
        <item m="1" x="241"/>
        <item m="1" x="253"/>
        <item m="1" x="265"/>
        <item m="1" x="277"/>
        <item m="1" x="289"/>
        <item m="1" x="301"/>
        <item m="1" x="313"/>
        <item m="1" x="325"/>
        <item m="1" x="337"/>
        <item m="1" x="349"/>
        <item m="1" x="361"/>
        <item m="1" x="373"/>
        <item m="1" x="384"/>
        <item m="1" x="395"/>
        <item m="1" x="406"/>
        <item m="1" x="417"/>
        <item m="1" x="428"/>
        <item m="1" x="439"/>
        <item m="1" x="450"/>
        <item m="1" x="461"/>
        <item m="1" x="472"/>
        <item m="1" x="484"/>
        <item m="1" x="496"/>
        <item m="1" x="508"/>
        <item m="1" x="520"/>
        <item m="1" x="532"/>
        <item m="1" x="544"/>
        <item m="1" x="556"/>
        <item m="1" x="568"/>
        <item m="1" x="580"/>
        <item m="1" x="592"/>
        <item m="1" x="604"/>
        <item m="1" x="616"/>
        <item m="1" x="628"/>
        <item m="1" x="640"/>
        <item m="1" x="652"/>
        <item m="1" x="664"/>
        <item m="1" x="676"/>
        <item m="1" x="688"/>
        <item m="1" x="700"/>
        <item m="1" x="712"/>
        <item m="1" x="724"/>
        <item m="1" x="736"/>
        <item m="1" x="748"/>
        <item m="1" x="760"/>
        <item m="1" x="772"/>
        <item m="1" x="784"/>
        <item m="1" x="796"/>
        <item m="1" x="808"/>
        <item m="1" x="820"/>
        <item m="1" x="832"/>
        <item m="1" x="844"/>
        <item m="1" x="856"/>
        <item m="1" x="868"/>
        <item m="1" x="132"/>
        <item m="1" x="144"/>
        <item m="1" x="156"/>
        <item m="1" x="168"/>
        <item m="1" x="180"/>
        <item m="1" x="192"/>
        <item m="1" x="204"/>
        <item m="1" x="216"/>
        <item m="1" x="228"/>
        <item m="1" x="240"/>
        <item m="1" x="252"/>
        <item m="1" x="264"/>
        <item m="1" x="276"/>
        <item m="1" x="288"/>
        <item m="1" x="300"/>
        <item m="1" x="312"/>
        <item m="1" x="324"/>
        <item m="1" x="336"/>
        <item m="1" x="348"/>
        <item m="1" x="360"/>
        <item m="1" x="372"/>
        <item m="1" x="383"/>
        <item m="1" x="394"/>
        <item m="1" x="405"/>
        <item m="1" x="416"/>
        <item m="1" x="427"/>
        <item m="1" x="438"/>
        <item m="1" x="449"/>
        <item m="1" x="460"/>
        <item m="1" x="471"/>
        <item m="1" x="483"/>
        <item m="1" x="495"/>
        <item m="1" x="507"/>
        <item m="1" x="519"/>
        <item m="1" x="531"/>
        <item m="1" x="543"/>
        <item m="1" x="555"/>
        <item m="1" x="567"/>
        <item m="1" x="579"/>
        <item m="1" x="591"/>
        <item m="1" x="603"/>
        <item m="1" x="615"/>
        <item m="1" x="627"/>
        <item m="1" x="639"/>
        <item m="1" x="651"/>
        <item m="1" x="663"/>
        <item m="1" x="675"/>
        <item m="1" x="687"/>
        <item m="1" x="699"/>
        <item m="1" x="711"/>
        <item m="1" x="723"/>
        <item m="1" x="735"/>
        <item m="1" x="747"/>
        <item m="1" x="759"/>
        <item m="1" x="771"/>
        <item m="1" x="783"/>
        <item m="1" x="795"/>
        <item m="1" x="807"/>
        <item m="1" x="819"/>
        <item m="1" x="831"/>
        <item m="1" x="843"/>
        <item m="1" x="855"/>
        <item m="1" x="867"/>
        <item m="1" x="131"/>
        <item m="1" x="143"/>
        <item m="1" x="155"/>
        <item m="1" x="167"/>
        <item m="1" x="179"/>
        <item m="1" x="191"/>
        <item m="1" x="203"/>
        <item m="1" x="215"/>
        <item m="1" x="227"/>
        <item m="1" x="239"/>
        <item m="1" x="251"/>
        <item m="1" x="263"/>
        <item m="1" x="275"/>
        <item m="1" x="287"/>
        <item m="1" x="299"/>
        <item m="1" x="311"/>
        <item m="1" x="323"/>
        <item m="1" x="335"/>
        <item m="1" x="347"/>
        <item m="1" x="359"/>
        <item m="1" x="371"/>
        <item m="1" x="382"/>
        <item m="1" x="393"/>
        <item m="1" x="404"/>
        <item m="1" x="415"/>
        <item m="1" x="426"/>
        <item m="1" x="437"/>
        <item m="1" x="448"/>
        <item m="1" x="459"/>
        <item m="1" x="470"/>
        <item m="1" x="482"/>
        <item m="1" x="494"/>
        <item m="1" x="506"/>
        <item m="1" x="518"/>
        <item m="1" x="530"/>
        <item m="1" x="542"/>
        <item m="1" x="554"/>
        <item m="1" x="566"/>
        <item m="1" x="578"/>
        <item m="1" x="590"/>
        <item m="1" x="602"/>
        <item m="1" x="614"/>
        <item m="1" x="626"/>
        <item m="1" x="638"/>
        <item m="1" x="650"/>
        <item m="1" x="662"/>
        <item m="1" x="674"/>
        <item m="1" x="686"/>
        <item m="1" x="698"/>
        <item m="1" x="710"/>
        <item m="1" x="722"/>
        <item m="1" x="734"/>
        <item m="1" x="746"/>
        <item m="1" x="758"/>
        <item m="1" x="770"/>
        <item m="1" x="782"/>
        <item m="1" x="794"/>
        <item m="1" x="806"/>
        <item m="1" x="818"/>
        <item m="1" x="830"/>
        <item m="1" x="842"/>
        <item m="1" x="854"/>
        <item m="1" x="866"/>
        <item m="1" x="130"/>
        <item m="1" x="142"/>
        <item m="1" x="154"/>
        <item m="1" x="166"/>
        <item m="1" x="178"/>
        <item m="1" x="190"/>
        <item m="1" x="202"/>
        <item m="1" x="214"/>
        <item m="1" x="226"/>
        <item m="1" x="238"/>
        <item m="1" x="250"/>
        <item m="1" x="262"/>
        <item m="1" x="274"/>
        <item m="1" x="286"/>
        <item m="1" x="298"/>
        <item m="1" x="310"/>
        <item m="1" x="322"/>
        <item m="1" x="334"/>
        <item m="1" x="346"/>
        <item m="1" x="358"/>
        <item m="1" x="370"/>
        <item m="1" x="381"/>
        <item m="1" x="392"/>
        <item m="1" x="403"/>
        <item m="1" x="414"/>
        <item m="1" x="425"/>
        <item m="1" x="436"/>
        <item m="1" x="447"/>
        <item m="1" x="458"/>
        <item m="1" x="469"/>
        <item m="1" x="481"/>
        <item m="1" x="493"/>
        <item m="1" x="505"/>
        <item m="1" x="517"/>
        <item m="1" x="529"/>
        <item m="1" x="541"/>
        <item m="1" x="553"/>
        <item m="1" x="565"/>
        <item m="1" x="577"/>
        <item m="1" x="589"/>
        <item m="1" x="601"/>
        <item m="1" x="613"/>
        <item m="1" x="625"/>
        <item m="1" x="637"/>
        <item m="1" x="649"/>
        <item m="1" x="661"/>
        <item m="1" x="673"/>
        <item m="1" x="685"/>
        <item m="1" x="697"/>
        <item m="1" x="709"/>
        <item m="1" x="721"/>
        <item m="1" x="733"/>
        <item m="1" x="745"/>
        <item m="1" x="757"/>
        <item m="1" x="769"/>
        <item m="1" x="781"/>
        <item m="1" x="793"/>
        <item m="1" x="805"/>
        <item m="1" x="817"/>
        <item m="1" x="829"/>
        <item m="1" x="841"/>
        <item m="1" x="853"/>
        <item m="1" x="865"/>
        <item m="1" x="129"/>
        <item m="1" x="141"/>
        <item m="1" x="153"/>
        <item m="1" x="165"/>
        <item m="1" x="177"/>
        <item m="1" x="189"/>
        <item m="1" x="201"/>
        <item m="1" x="213"/>
        <item m="1" x="225"/>
        <item m="1" x="237"/>
        <item m="1" x="249"/>
        <item m="1" x="261"/>
        <item m="1" x="273"/>
        <item m="1" x="285"/>
        <item m="1" x="297"/>
        <item m="1" x="309"/>
        <item m="1" x="321"/>
        <item m="1" x="333"/>
        <item m="1" x="345"/>
        <item m="1" x="357"/>
        <item m="1" x="369"/>
        <item m="1" x="380"/>
        <item m="1" x="391"/>
        <item m="1" x="402"/>
        <item m="1" x="413"/>
        <item m="1" x="424"/>
        <item m="1" x="435"/>
        <item m="1" x="446"/>
        <item m="1" x="457"/>
        <item m="1" x="468"/>
        <item m="1" x="480"/>
        <item m="1" x="492"/>
        <item m="1" x="504"/>
        <item m="1" x="516"/>
        <item m="1" x="528"/>
        <item m="1" x="540"/>
        <item m="1" x="552"/>
        <item m="1" x="564"/>
        <item m="1" x="576"/>
        <item m="1" x="588"/>
        <item m="1" x="600"/>
        <item m="1" x="612"/>
        <item m="1" x="624"/>
        <item m="1" x="636"/>
        <item m="1" x="648"/>
        <item m="1" x="660"/>
        <item m="1" x="672"/>
        <item m="1" x="684"/>
        <item m="1" x="696"/>
        <item m="1" x="708"/>
        <item m="1" x="720"/>
        <item m="1" x="732"/>
        <item m="1" x="744"/>
        <item m="1" x="756"/>
        <item m="1" x="768"/>
        <item m="1" x="780"/>
        <item m="1" x="792"/>
        <item m="1" x="804"/>
        <item m="1" x="816"/>
        <item m="1" x="828"/>
        <item m="1" x="840"/>
        <item m="1" x="852"/>
        <item m="1" x="864"/>
        <item m="1" x="128"/>
        <item m="1" x="140"/>
        <item m="1" x="152"/>
        <item m="1" x="164"/>
        <item m="1" x="176"/>
        <item m="1" x="188"/>
        <item m="1" x="200"/>
        <item m="1" x="212"/>
        <item m="1" x="224"/>
        <item m="1" x="236"/>
        <item m="1" x="248"/>
        <item m="1" x="260"/>
        <item m="1" x="272"/>
        <item m="1" x="284"/>
        <item m="1" x="296"/>
        <item m="1" x="308"/>
        <item m="1" x="320"/>
        <item m="1" x="332"/>
        <item m="1" x="344"/>
        <item m="1" x="356"/>
        <item m="1" x="368"/>
        <item m="1" x="379"/>
        <item m="1" x="390"/>
        <item m="1" x="401"/>
        <item m="1" x="412"/>
        <item m="1" x="423"/>
        <item m="1" x="434"/>
        <item m="1" x="445"/>
        <item m="1" x="456"/>
        <item m="1" x="467"/>
        <item m="1" x="479"/>
        <item m="1" x="491"/>
        <item m="1" x="503"/>
        <item m="1" x="515"/>
        <item m="1" x="527"/>
        <item m="1" x="539"/>
        <item m="1" x="551"/>
        <item m="1" x="563"/>
        <item m="1" x="575"/>
        <item m="1" x="587"/>
        <item m="1" x="599"/>
        <item m="1" x="611"/>
        <item m="1" x="623"/>
        <item m="1" x="635"/>
        <item m="1" x="647"/>
        <item m="1" x="659"/>
        <item m="1" x="671"/>
        <item m="1" x="683"/>
        <item m="1" x="695"/>
        <item m="1" x="707"/>
        <item m="1" x="719"/>
        <item m="1" x="731"/>
        <item m="1" x="743"/>
        <item m="1" x="755"/>
        <item m="1" x="767"/>
        <item m="1" x="779"/>
        <item m="1" x="791"/>
        <item m="1" x="803"/>
        <item m="1" x="815"/>
        <item m="1" x="827"/>
        <item m="1" x="839"/>
        <item m="1" x="851"/>
        <item m="1" x="863"/>
        <item m="1" x="127"/>
        <item m="1" x="139"/>
        <item m="1" x="151"/>
        <item m="1" x="163"/>
        <item m="1" x="175"/>
        <item m="1" x="187"/>
        <item m="1" x="199"/>
        <item m="1" x="211"/>
        <item m="1" x="223"/>
        <item m="1" x="235"/>
        <item m="1" x="247"/>
        <item m="1" x="259"/>
        <item m="1" x="271"/>
        <item m="1" x="283"/>
        <item m="1" x="295"/>
        <item m="1" x="307"/>
        <item m="1" x="319"/>
        <item m="1" x="331"/>
        <item m="1" x="343"/>
        <item m="1" x="355"/>
        <item m="1" x="367"/>
        <item m="1" x="378"/>
        <item m="1" x="389"/>
        <item m="1" x="400"/>
        <item m="1" x="411"/>
        <item m="1" x="422"/>
        <item m="1" x="433"/>
        <item m="1" x="444"/>
        <item m="1" x="455"/>
        <item m="1" x="466"/>
        <item m="1" x="478"/>
        <item m="1" x="490"/>
        <item m="1" x="502"/>
        <item m="1" x="514"/>
        <item m="1" x="526"/>
        <item m="1" x="538"/>
        <item m="1" x="550"/>
        <item m="1" x="562"/>
        <item m="1" x="574"/>
        <item m="1" x="586"/>
        <item m="1" x="598"/>
        <item m="1" x="610"/>
        <item m="1" x="622"/>
        <item m="1" x="634"/>
        <item m="1" x="646"/>
        <item m="1" x="658"/>
        <item m="1" x="670"/>
        <item m="1" x="682"/>
        <item m="1" x="694"/>
        <item m="1" x="706"/>
        <item m="1" x="718"/>
        <item m="1" x="730"/>
        <item m="1" x="742"/>
        <item m="1" x="754"/>
        <item m="1" x="766"/>
        <item m="1" x="778"/>
        <item m="1" x="790"/>
        <item m="1" x="802"/>
        <item m="1" x="814"/>
        <item m="1" x="826"/>
        <item m="1" x="838"/>
        <item m="1" x="850"/>
        <item m="1" x="862"/>
        <item m="1" x="126"/>
        <item m="1" x="138"/>
        <item m="1" x="150"/>
        <item m="1" x="162"/>
        <item m="1" x="174"/>
        <item m="1" x="186"/>
        <item m="1" x="198"/>
        <item m="1" x="210"/>
        <item m="1" x="222"/>
        <item m="1" x="234"/>
        <item m="1" x="246"/>
        <item m="1" x="258"/>
        <item m="1" x="270"/>
        <item m="1" x="282"/>
        <item m="1" x="294"/>
        <item m="1" x="306"/>
        <item m="1" x="318"/>
        <item m="1" x="330"/>
        <item m="1" x="342"/>
        <item m="1" x="354"/>
        <item m="1" x="366"/>
        <item m="1" x="377"/>
        <item m="1" x="388"/>
        <item m="1" x="399"/>
        <item m="1" x="410"/>
        <item m="1" x="421"/>
        <item m="1" x="432"/>
        <item m="1" x="443"/>
        <item m="1" x="454"/>
        <item m="1" x="465"/>
        <item m="1" x="477"/>
        <item m="1" x="489"/>
        <item m="1" x="501"/>
        <item m="1" x="513"/>
        <item m="1" x="525"/>
        <item m="1" x="537"/>
        <item m="1" x="549"/>
        <item m="1" x="561"/>
        <item m="1" x="573"/>
        <item m="1" x="585"/>
        <item m="1" x="597"/>
        <item m="1" x="609"/>
        <item m="1" x="621"/>
        <item m="1" x="633"/>
        <item m="1" x="645"/>
        <item m="1" x="657"/>
        <item m="1" x="669"/>
        <item m="1" x="681"/>
        <item m="1" x="693"/>
        <item m="1" x="705"/>
        <item m="1" x="717"/>
        <item m="1" x="729"/>
        <item m="1" x="741"/>
        <item m="1" x="753"/>
        <item m="1" x="765"/>
        <item m="1" x="777"/>
        <item m="1" x="789"/>
        <item m="1" x="801"/>
        <item m="1" x="813"/>
        <item m="1" x="825"/>
        <item m="1" x="837"/>
        <item m="1" x="849"/>
        <item m="1" x="861"/>
        <item m="1" x="125"/>
        <item m="1" x="137"/>
        <item m="1" x="149"/>
        <item m="1" x="161"/>
        <item m="1" x="173"/>
        <item m="1" x="185"/>
        <item m="1" x="197"/>
        <item m="1" x="209"/>
        <item m="1" x="221"/>
        <item m="1" x="233"/>
        <item m="1" x="245"/>
        <item m="1" x="257"/>
        <item m="1" x="269"/>
        <item m="1" x="281"/>
        <item m="1" x="293"/>
        <item m="1" x="305"/>
        <item m="1" x="317"/>
        <item m="1" x="329"/>
        <item m="1" x="341"/>
        <item m="1" x="353"/>
        <item m="1" x="365"/>
        <item m="1" x="376"/>
        <item m="1" x="387"/>
        <item m="1" x="398"/>
        <item m="1" x="409"/>
        <item m="1" x="420"/>
        <item m="1" x="431"/>
        <item m="1" x="442"/>
        <item m="1" x="453"/>
        <item m="1" x="464"/>
        <item m="1" x="476"/>
        <item m="1" x="488"/>
        <item m="1" x="500"/>
        <item m="1" x="512"/>
        <item m="1" x="524"/>
        <item m="1" x="536"/>
        <item m="1" x="548"/>
        <item m="1" x="560"/>
        <item m="1" x="572"/>
        <item m="1" x="584"/>
        <item m="1" x="596"/>
        <item m="1" x="608"/>
        <item m="1" x="620"/>
        <item m="1" x="632"/>
        <item m="1" x="644"/>
        <item m="1" x="656"/>
        <item m="1" x="668"/>
        <item m="1" x="680"/>
        <item m="1" x="692"/>
        <item m="1" x="704"/>
        <item m="1" x="716"/>
        <item m="1" x="728"/>
        <item m="1" x="740"/>
        <item m="1" x="752"/>
        <item m="1" x="764"/>
        <item m="1" x="776"/>
        <item m="1" x="788"/>
        <item m="1" x="800"/>
        <item m="1" x="812"/>
        <item m="1" x="824"/>
        <item m="1" x="836"/>
        <item m="1" x="848"/>
        <item m="1" x="860"/>
        <item m="1" x="124"/>
        <item m="1" x="136"/>
        <item m="1" x="148"/>
        <item m="1" x="160"/>
        <item m="1" x="172"/>
        <item m="1" x="184"/>
        <item m="1" x="196"/>
        <item m="1" x="208"/>
        <item m="1" x="220"/>
        <item m="1" x="232"/>
        <item m="1" x="244"/>
        <item m="1" x="256"/>
        <item m="1" x="268"/>
        <item m="1" x="280"/>
        <item m="1" x="292"/>
        <item m="1" x="304"/>
        <item m="1" x="316"/>
        <item m="1" x="328"/>
        <item m="1" x="340"/>
        <item m="1" x="352"/>
        <item m="1" x="364"/>
        <item m="1" x="375"/>
        <item m="1" x="386"/>
        <item m="1" x="397"/>
        <item m="1" x="408"/>
        <item m="1" x="419"/>
        <item m="1" x="430"/>
        <item m="1" x="441"/>
        <item m="1" x="452"/>
        <item m="1" x="463"/>
        <item m="1" x="475"/>
        <item m="1" x="487"/>
        <item m="1" x="499"/>
        <item m="1" x="511"/>
        <item m="1" x="523"/>
        <item m="1" x="535"/>
        <item m="1" x="547"/>
        <item m="1" x="559"/>
        <item m="1" x="571"/>
        <item m="1" x="583"/>
        <item m="1" x="595"/>
        <item m="1" x="607"/>
        <item m="1" x="619"/>
        <item m="1" x="631"/>
        <item m="1" x="643"/>
        <item m="1" x="655"/>
        <item m="1" x="667"/>
        <item m="1" x="679"/>
        <item m="1" x="691"/>
        <item m="1" x="703"/>
        <item m="1" x="715"/>
        <item m="1" x="727"/>
        <item m="1" x="739"/>
        <item m="1" x="751"/>
        <item m="1" x="763"/>
        <item m="1" x="775"/>
        <item m="1" x="787"/>
        <item m="1" x="799"/>
        <item m="1" x="811"/>
        <item m="1" x="823"/>
        <item m="1" x="835"/>
        <item m="1" x="847"/>
        <item m="1" x="859"/>
        <item m="1" x="123"/>
        <item m="1" x="135"/>
        <item m="1" x="147"/>
        <item m="1" x="159"/>
        <item m="1" x="171"/>
        <item m="1" x="183"/>
        <item m="1" x="195"/>
        <item m="1" x="207"/>
        <item m="1" x="219"/>
        <item m="1" x="231"/>
        <item m="1" x="243"/>
        <item m="1" x="255"/>
        <item m="1" x="267"/>
        <item m="1" x="279"/>
        <item m="1" x="291"/>
        <item m="1" x="303"/>
        <item m="1" x="315"/>
        <item m="1" x="327"/>
        <item m="1" x="339"/>
        <item m="1" x="351"/>
        <item m="1" x="363"/>
        <item m="1" x="374"/>
        <item m="1" x="385"/>
        <item m="1" x="396"/>
        <item m="1" x="407"/>
        <item m="1" x="418"/>
        <item m="1" x="429"/>
        <item m="1" x="440"/>
        <item m="1" x="451"/>
        <item m="1" x="462"/>
        <item m="1" x="474"/>
        <item m="1" x="486"/>
        <item m="1" x="498"/>
        <item m="1" x="510"/>
        <item m="1" x="522"/>
        <item m="1" x="534"/>
        <item m="1" x="546"/>
        <item m="1" x="558"/>
        <item m="1" x="570"/>
        <item m="1" x="582"/>
        <item m="1" x="594"/>
        <item m="1" x="606"/>
        <item m="1" x="618"/>
        <item m="1" x="630"/>
        <item m="1" x="642"/>
        <item m="1" x="654"/>
        <item m="1" x="666"/>
        <item m="1" x="678"/>
        <item m="1" x="690"/>
        <item m="1" x="702"/>
        <item m="1" x="714"/>
        <item m="1" x="726"/>
        <item m="1" x="738"/>
        <item m="1" x="750"/>
        <item m="1" x="762"/>
        <item m="1" x="774"/>
        <item m="1" x="786"/>
        <item m="1" x="798"/>
        <item m="1" x="810"/>
        <item m="1" x="822"/>
        <item m="1" x="834"/>
        <item m="1" x="846"/>
        <item m="1" x="858"/>
        <item m="1" x="122"/>
        <item m="1" x="134"/>
        <item m="1" x="146"/>
        <item m="1" x="158"/>
        <item m="1" x="170"/>
        <item m="1" x="182"/>
        <item m="1" x="194"/>
        <item m="1" x="206"/>
        <item m="1" x="218"/>
        <item m="1" x="230"/>
        <item m="1" x="242"/>
        <item m="1" x="254"/>
        <item m="1" x="266"/>
        <item m="1" x="278"/>
        <item m="1" x="290"/>
        <item m="1" x="302"/>
        <item m="1" x="314"/>
        <item m="1" x="326"/>
        <item m="1" x="338"/>
        <item m="1" x="350"/>
        <item m="1" x="362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defaultSubtotal="0">
      <items count="34">
        <item x="0"/>
        <item x="1"/>
        <item m="1" x="28"/>
        <item m="1" x="8"/>
        <item m="1" x="23"/>
        <item m="1" x="33"/>
        <item m="1" x="13"/>
        <item m="1" x="27"/>
        <item m="1" x="7"/>
        <item m="1" x="32"/>
        <item m="1" x="12"/>
        <item m="1" x="25"/>
        <item m="1" x="6"/>
        <item m="1" x="20"/>
        <item m="1" x="30"/>
        <item m="1" x="10"/>
        <item m="1" x="24"/>
        <item m="1" x="5"/>
        <item m="1" x="18"/>
        <item m="1" x="21"/>
        <item m="1" x="4"/>
        <item m="1" x="15"/>
        <item m="1" x="31"/>
        <item m="1" x="11"/>
        <item m="1" x="19"/>
        <item m="1" x="3"/>
        <item m="1" x="14"/>
        <item m="1" x="29"/>
        <item m="1" x="9"/>
        <item m="1" x="17"/>
        <item x="2"/>
        <item m="1" x="16"/>
        <item m="1" x="22"/>
        <item m="1" x="26"/>
      </items>
    </pivotField>
    <pivotField axis="axisPage" compact="0" outline="0" subtotalTop="0" showAll="0" includeNewItemsInFilter="1" defaultSubtotal="0">
      <items count="17">
        <item x="1"/>
        <item m="1" x="13"/>
        <item m="1" x="16"/>
        <item x="2"/>
        <item m="1" x="5"/>
        <item m="1" x="11"/>
        <item m="1" x="10"/>
        <item m="1" x="8"/>
        <item m="1" x="6"/>
        <item x="3"/>
        <item m="1" x="14"/>
        <item m="1" x="7"/>
        <item m="1" x="15"/>
        <item m="1" x="12"/>
        <item x="0"/>
        <item x="4"/>
        <item m="1" x="9"/>
      </items>
    </pivotField>
    <pivotField axis="axisRow" compact="0" outline="0" subtotalTop="0" showAll="0" includeNewItemsInFilter="1" defaultSubtotal="0">
      <items count="308">
        <item m="1" x="197"/>
        <item m="1" x="125"/>
        <item m="1" x="56"/>
        <item m="1" x="256"/>
        <item m="1" x="80"/>
        <item m="1" x="272"/>
        <item m="1" x="86"/>
        <item m="1" x="206"/>
        <item m="1" x="241"/>
        <item m="1" x="66"/>
        <item m="1" x="155"/>
        <item m="1" x="208"/>
        <item m="1" x="161"/>
        <item m="1" x="168"/>
        <item m="1" x="19"/>
        <item m="1" x="201"/>
        <item m="1" x="158"/>
        <item m="1" x="44"/>
        <item m="1" x="123"/>
        <item m="1" x="47"/>
        <item m="1" x="217"/>
        <item m="1" x="212"/>
        <item m="1" x="69"/>
        <item m="1" x="79"/>
        <item m="1" x="189"/>
        <item m="1" x="67"/>
        <item m="1" x="34"/>
        <item m="1" x="226"/>
        <item m="1" x="182"/>
        <item m="1" x="92"/>
        <item m="1" x="152"/>
        <item m="1" x="57"/>
        <item m="1" x="299"/>
        <item m="1" x="224"/>
        <item m="1" x="234"/>
        <item m="1" x="83"/>
        <item m="1" x="281"/>
        <item m="1" x="278"/>
        <item x="4"/>
        <item m="1" x="88"/>
        <item m="1" x="232"/>
        <item m="1" x="82"/>
        <item m="1" x="104"/>
        <item m="1" x="137"/>
        <item m="1" x="292"/>
        <item m="1" x="163"/>
        <item m="1" x="81"/>
        <item m="1" x="294"/>
        <item m="1" x="159"/>
        <item m="1" x="236"/>
        <item m="1" x="41"/>
        <item m="1" x="17"/>
        <item m="1" x="35"/>
        <item m="1" x="91"/>
        <item m="1" x="68"/>
        <item m="1" x="147"/>
        <item m="1" x="222"/>
        <item m="1" x="207"/>
        <item m="1" x="32"/>
        <item m="1" x="89"/>
        <item m="1" x="106"/>
        <item m="1" x="210"/>
        <item m="1" x="156"/>
        <item m="1" x="248"/>
        <item m="1" x="291"/>
        <item m="1" x="93"/>
        <item m="1" x="12"/>
        <item m="1" x="185"/>
        <item m="1" x="140"/>
        <item m="1" x="142"/>
        <item m="1" x="304"/>
        <item x="5"/>
        <item m="1" x="36"/>
        <item m="1" x="130"/>
        <item m="1" x="223"/>
        <item m="1" x="48"/>
        <item m="1" x="18"/>
        <item m="1" x="101"/>
        <item m="1" x="119"/>
        <item m="1" x="20"/>
        <item m="1" x="247"/>
        <item x="0"/>
        <item m="1" x="170"/>
        <item m="1" x="275"/>
        <item m="1" x="26"/>
        <item m="1" x="237"/>
        <item m="1" x="300"/>
        <item m="1" x="177"/>
        <item m="1" x="251"/>
        <item x="8"/>
        <item m="1" x="84"/>
        <item m="1" x="225"/>
        <item m="1" x="252"/>
        <item m="1" x="143"/>
        <item m="1" x="196"/>
        <item m="1" x="267"/>
        <item m="1" x="181"/>
        <item m="1" x="290"/>
        <item m="1" x="277"/>
        <item m="1" x="280"/>
        <item m="1" x="230"/>
        <item m="1" x="58"/>
        <item m="1" x="162"/>
        <item m="1" x="13"/>
        <item m="1" x="231"/>
        <item m="1" x="183"/>
        <item m="1" x="283"/>
        <item m="1" x="70"/>
        <item m="1" x="52"/>
        <item m="1" x="215"/>
        <item m="1" x="65"/>
        <item m="1" x="75"/>
        <item m="1" x="202"/>
        <item m="1" x="64"/>
        <item m="1" x="276"/>
        <item m="1" x="167"/>
        <item m="1" x="45"/>
        <item m="1" x="205"/>
        <item m="1" x="166"/>
        <item m="1" x="149"/>
        <item m="1" x="29"/>
        <item m="1" x="307"/>
        <item m="1" x="288"/>
        <item m="1" x="25"/>
        <item m="1" x="39"/>
        <item m="1" x="116"/>
        <item m="1" x="127"/>
        <item m="1" x="243"/>
        <item m="1" x="111"/>
        <item m="1" x="146"/>
        <item m="1" x="99"/>
        <item m="1" x="254"/>
        <item m="1" x="11"/>
        <item m="1" x="138"/>
        <item m="1" x="153"/>
        <item m="1" x="121"/>
        <item m="1" x="171"/>
        <item m="1" x="200"/>
        <item m="1" x="96"/>
        <item m="1" x="240"/>
        <item m="1" x="59"/>
        <item m="1" x="102"/>
        <item m="1" x="264"/>
        <item m="1" x="37"/>
        <item m="1" x="114"/>
        <item m="1" x="174"/>
        <item m="1" x="10"/>
        <item x="1"/>
        <item m="1" x="109"/>
        <item m="1" x="273"/>
        <item x="3"/>
        <item m="1" x="190"/>
        <item m="1" x="94"/>
        <item m="1" x="144"/>
        <item m="1" x="293"/>
        <item m="1" x="154"/>
        <item m="1" x="95"/>
        <item m="1" x="199"/>
        <item m="1" x="124"/>
        <item m="1" x="117"/>
        <item m="1" x="221"/>
        <item m="1" x="54"/>
        <item m="1" x="216"/>
        <item m="1" x="176"/>
        <item m="1" x="262"/>
        <item m="1" x="98"/>
        <item m="1" x="227"/>
        <item m="1" x="250"/>
        <item m="1" x="255"/>
        <item m="1" x="184"/>
        <item m="1" x="263"/>
        <item m="1" x="229"/>
        <item m="1" x="63"/>
        <item m="1" x="151"/>
        <item m="1" x="134"/>
        <item m="1" x="14"/>
        <item m="1" x="302"/>
        <item m="1" x="53"/>
        <item m="1" x="164"/>
        <item m="1" x="191"/>
        <item m="1" x="27"/>
        <item m="1" x="46"/>
        <item m="1" x="60"/>
        <item m="1" x="71"/>
        <item m="1" x="194"/>
        <item m="1" x="90"/>
        <item m="1" x="306"/>
        <item m="1" x="211"/>
        <item m="1" x="113"/>
        <item m="1" x="28"/>
        <item m="1" x="228"/>
        <item m="1" x="141"/>
        <item m="1" x="49"/>
        <item m="1" x="249"/>
        <item m="1" x="128"/>
        <item m="1" x="38"/>
        <item m="1" x="242"/>
        <item m="1" x="160"/>
        <item m="1" x="61"/>
        <item m="1" x="186"/>
        <item m="1" x="219"/>
        <item m="1" x="209"/>
        <item m="1" x="214"/>
        <item m="1" x="268"/>
        <item m="1" x="279"/>
        <item m="1" x="135"/>
        <item m="1" x="269"/>
        <item m="1" x="51"/>
        <item m="1" x="165"/>
        <item m="1" x="115"/>
        <item m="1" x="73"/>
        <item m="1" x="239"/>
        <item m="1" x="120"/>
        <item m="1" x="21"/>
        <item m="1" x="284"/>
        <item m="1" x="193"/>
        <item m="1" x="126"/>
        <item m="1" x="50"/>
        <item m="1" x="110"/>
        <item m="1" x="77"/>
        <item m="1" x="271"/>
        <item m="1" x="40"/>
        <item m="1" x="187"/>
        <item m="1" x="105"/>
        <item m="1" x="257"/>
        <item m="1" x="246"/>
        <item m="1" x="43"/>
        <item m="1" x="103"/>
        <item m="1" x="112"/>
        <item m="1" x="203"/>
        <item m="1" x="213"/>
        <item m="1" x="55"/>
        <item m="1" x="15"/>
        <item m="1" x="287"/>
        <item m="1" x="148"/>
        <item m="1" x="259"/>
        <item m="1" x="303"/>
        <item m="1" x="198"/>
        <item m="1" x="85"/>
        <item m="1" x="238"/>
        <item m="1" x="192"/>
        <item m="1" x="122"/>
        <item m="1" x="270"/>
        <item m="1" x="258"/>
        <item m="1" x="131"/>
        <item m="1" x="16"/>
        <item m="1" x="22"/>
        <item m="1" x="261"/>
        <item m="1" x="305"/>
        <item m="1" x="136"/>
        <item m="1" x="24"/>
        <item m="1" x="42"/>
        <item m="1" x="33"/>
        <item m="1" x="78"/>
        <item m="1" x="72"/>
        <item m="1" x="301"/>
        <item m="1" x="173"/>
        <item m="1" x="108"/>
        <item m="1" x="132"/>
        <item m="1" x="145"/>
        <item m="1" x="245"/>
        <item m="1" x="289"/>
        <item m="1" x="133"/>
        <item m="1" x="31"/>
        <item m="1" x="118"/>
        <item m="1" x="297"/>
        <item m="1" x="285"/>
        <item m="1" x="175"/>
        <item x="6"/>
        <item m="1" x="235"/>
        <item m="1" x="97"/>
        <item m="1" x="220"/>
        <item m="1" x="265"/>
        <item m="1" x="298"/>
        <item m="1" x="169"/>
        <item m="1" x="23"/>
        <item m="1" x="188"/>
        <item m="1" x="195"/>
        <item m="1" x="260"/>
        <item m="1" x="179"/>
        <item m="1" x="30"/>
        <item m="1" x="253"/>
        <item m="1" x="244"/>
        <item m="1" x="274"/>
        <item x="7"/>
        <item m="1" x="74"/>
        <item m="1" x="157"/>
        <item m="1" x="266"/>
        <item m="1" x="233"/>
        <item m="1" x="150"/>
        <item m="1" x="218"/>
        <item m="1" x="204"/>
        <item m="1" x="296"/>
        <item m="1" x="172"/>
        <item m="1" x="76"/>
        <item m="1" x="107"/>
        <item m="1" x="87"/>
        <item m="1" x="139"/>
        <item m="1" x="178"/>
        <item m="1" x="295"/>
        <item m="1" x="180"/>
        <item m="1" x="100"/>
        <item m="1" x="62"/>
        <item m="1" x="282"/>
        <item x="2"/>
        <item m="1" x="286"/>
        <item m="1" x="129"/>
        <item x="9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0">
        <item m="1" x="47"/>
        <item m="1" x="55"/>
        <item m="1" x="57"/>
        <item m="1" x="31"/>
        <item m="1" x="42"/>
        <item m="1" x="50"/>
        <item m="1" x="66"/>
        <item m="1" x="19"/>
        <item m="1" x="29"/>
        <item m="1" x="26"/>
        <item m="1" x="46"/>
        <item m="1" x="21"/>
        <item m="1" x="14"/>
        <item m="1" x="69"/>
        <item m="1" x="59"/>
        <item m="1" x="25"/>
        <item m="1" x="53"/>
        <item m="1" x="43"/>
        <item m="1" x="30"/>
        <item m="1" x="34"/>
        <item m="1" x="11"/>
        <item m="1" x="27"/>
        <item m="1" x="32"/>
        <item m="1" x="62"/>
        <item m="1" x="52"/>
        <item m="1" x="15"/>
        <item m="1" x="17"/>
        <item m="1" x="20"/>
        <item m="1" x="35"/>
        <item m="1" x="22"/>
        <item x="5"/>
        <item m="1" x="13"/>
        <item m="1" x="67"/>
        <item m="1" x="18"/>
        <item m="1" x="54"/>
        <item m="1" x="56"/>
        <item m="1" x="24"/>
        <item m="1" x="48"/>
        <item m="1" x="33"/>
        <item m="1" x="63"/>
        <item m="1" x="16"/>
        <item m="1" x="44"/>
        <item m="1" x="23"/>
        <item m="1" x="40"/>
        <item m="1" x="64"/>
        <item m="1" x="49"/>
        <item m="1" x="65"/>
        <item m="1" x="68"/>
        <item m="1" x="38"/>
        <item m="1" x="51"/>
        <item m="1" x="28"/>
        <item m="1" x="45"/>
        <item m="1" x="36"/>
        <item m="1" x="58"/>
        <item m="1" x="41"/>
        <item m="1" x="10"/>
        <item m="1" x="61"/>
        <item m="1" x="39"/>
        <item m="1" x="12"/>
        <item m="1" x="60"/>
        <item m="1" x="37"/>
        <item x="1"/>
        <item x="0"/>
        <item x="6"/>
        <item x="7"/>
        <item x="8"/>
        <item x="2"/>
        <item x="3"/>
        <item x="4"/>
        <item x="9"/>
      </items>
    </pivotField>
    <pivotField axis="axisRow" dataField="1" compact="0" outline="0" subtotalTop="0" showAll="0" includeNewItemsInFilter="1" defaultSubtotal="0">
      <items count="363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5"/>
        <item m="1" x="230"/>
        <item m="1" x="151"/>
        <item m="1" x="67"/>
        <item m="1" x="350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7"/>
        <item m="1" x="164"/>
        <item x="3"/>
        <item m="1" x="51"/>
        <item m="1" x="274"/>
        <item m="1" x="14"/>
        <item m="1" x="336"/>
        <item m="1" x="141"/>
        <item m="1" x="45"/>
        <item m="1" x="330"/>
        <item m="1" x="75"/>
        <item m="1" x="351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2"/>
        <item m="1" x="346"/>
        <item m="1" x="29"/>
        <item m="1" x="209"/>
        <item m="1" x="232"/>
        <item m="1" x="127"/>
        <item m="1" x="136"/>
        <item m="1" x="347"/>
        <item m="1" x="342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9"/>
        <item m="1" x="145"/>
        <item m="1" x="169"/>
        <item m="1" x="331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3"/>
        <item m="1" x="257"/>
        <item m="1" x="80"/>
        <item m="1" x="165"/>
        <item m="1" x="244"/>
        <item m="1" x="104"/>
        <item m="1" x="358"/>
        <item m="1" x="183"/>
        <item m="1" x="131"/>
        <item m="1" x="221"/>
        <item m="1" x="180"/>
        <item m="1" x="359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3"/>
        <item m="1" x="292"/>
        <item m="1" x="205"/>
        <item m="1" x="354"/>
        <item m="1" x="310"/>
        <item m="1" x="294"/>
        <item m="1" x="146"/>
        <item m="1" x="70"/>
        <item m="1" x="81"/>
        <item m="1" x="306"/>
        <item m="1" x="360"/>
        <item m="1" x="313"/>
        <item m="1" x="16"/>
        <item m="1" x="58"/>
        <item m="1" x="154"/>
        <item m="1" x="117"/>
        <item m="1" x="348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40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7"/>
        <item m="1" x="184"/>
        <item m="1" x="190"/>
        <item m="1" x="332"/>
        <item m="1" x="254"/>
        <item m="1" x="319"/>
        <item m="1" x="341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5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9"/>
        <item x="6"/>
        <item m="1" x="333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1"/>
        <item m="1" x="316"/>
        <item m="1" x="320"/>
        <item m="1" x="334"/>
        <item m="1" x="162"/>
        <item m="1" x="344"/>
        <item m="1" x="305"/>
        <item m="1" x="362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8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5"/>
        <item m="1" x="356"/>
        <item m="1" x="299"/>
        <item m="1" x="78"/>
        <item m="1" x="150"/>
        <item m="1" x="329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  <item m="1" x="328"/>
      </items>
    </pivotField>
    <pivotField axis="axisRow" dataField="1" compact="0" outline="0" subtotalTop="0" showAll="0" includeNewItemsInFilter="1" defaultSubtotal="0">
      <items count="362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4"/>
        <item m="1" x="230"/>
        <item m="1" x="151"/>
        <item m="1" x="67"/>
        <item m="1" x="349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6"/>
        <item m="1" x="164"/>
        <item x="3"/>
        <item m="1" x="51"/>
        <item m="1" x="274"/>
        <item m="1" x="14"/>
        <item m="1" x="335"/>
        <item m="1" x="141"/>
        <item m="1" x="45"/>
        <item m="1" x="329"/>
        <item m="1" x="75"/>
        <item m="1" x="350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1"/>
        <item m="1" x="345"/>
        <item m="1" x="29"/>
        <item m="1" x="209"/>
        <item m="1" x="232"/>
        <item m="1" x="127"/>
        <item m="1" x="136"/>
        <item m="1" x="346"/>
        <item m="1" x="341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8"/>
        <item m="1" x="145"/>
        <item m="1" x="169"/>
        <item m="1" x="330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2"/>
        <item m="1" x="257"/>
        <item m="1" x="80"/>
        <item m="1" x="165"/>
        <item m="1" x="244"/>
        <item m="1" x="104"/>
        <item m="1" x="357"/>
        <item m="1" x="183"/>
        <item m="1" x="131"/>
        <item m="1" x="221"/>
        <item m="1" x="180"/>
        <item m="1" x="358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2"/>
        <item m="1" x="292"/>
        <item m="1" x="205"/>
        <item m="1" x="353"/>
        <item m="1" x="310"/>
        <item m="1" x="294"/>
        <item m="1" x="146"/>
        <item m="1" x="70"/>
        <item m="1" x="81"/>
        <item m="1" x="306"/>
        <item m="1" x="359"/>
        <item m="1" x="313"/>
        <item m="1" x="16"/>
        <item m="1" x="58"/>
        <item m="1" x="154"/>
        <item m="1" x="117"/>
        <item m="1" x="347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39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6"/>
        <item m="1" x="184"/>
        <item m="1" x="190"/>
        <item m="1" x="331"/>
        <item m="1" x="254"/>
        <item m="1" x="319"/>
        <item m="1" x="340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4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8"/>
        <item x="6"/>
        <item m="1" x="332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0"/>
        <item m="1" x="316"/>
        <item m="1" x="320"/>
        <item m="1" x="333"/>
        <item m="1" x="162"/>
        <item m="1" x="343"/>
        <item m="1" x="305"/>
        <item m="1" x="361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7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4"/>
        <item m="1" x="355"/>
        <item m="1" x="299"/>
        <item m="1" x="78"/>
        <item m="1" x="150"/>
        <item m="1" x="328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34">
        <item m="1" x="25"/>
        <item m="1" x="92"/>
        <item x="0"/>
        <item x="1"/>
        <item m="1" x="129"/>
        <item x="2"/>
        <item m="1" x="123"/>
        <item m="1" x="126"/>
        <item m="1" x="130"/>
        <item m="1" x="4"/>
        <item m="1" x="81"/>
        <item m="1" x="5"/>
        <item m="1" x="22"/>
        <item m="1" x="28"/>
        <item m="1" x="36"/>
        <item m="1" x="43"/>
        <item m="1" x="53"/>
        <item m="1" x="16"/>
        <item m="1" x="69"/>
        <item m="1" x="82"/>
        <item m="1" x="93"/>
        <item m="1" x="32"/>
        <item m="1" x="47"/>
        <item m="1" x="66"/>
        <item m="1" x="29"/>
        <item m="1" x="37"/>
        <item m="1" x="44"/>
        <item m="1" x="54"/>
        <item m="1" x="63"/>
        <item m="1" x="74"/>
        <item m="1" x="86"/>
        <item m="1" x="59"/>
        <item m="1" x="70"/>
        <item m="1" x="83"/>
        <item m="1" x="94"/>
        <item m="1" x="102"/>
        <item m="1" x="113"/>
        <item m="1" x="109"/>
        <item m="1" x="75"/>
        <item m="1" x="106"/>
        <item m="1" x="124"/>
        <item m="1" x="51"/>
        <item m="1" x="61"/>
        <item m="1" x="72"/>
        <item m="1" x="84"/>
        <item m="1" x="96"/>
        <item m="1" x="104"/>
        <item m="1" x="115"/>
        <item m="1" x="119"/>
        <item m="1" x="128"/>
        <item m="1" x="132"/>
        <item m="1" x="12"/>
        <item m="1" x="33"/>
        <item m="1" x="40"/>
        <item m="1" x="48"/>
        <item m="1" x="127"/>
        <item m="1" x="131"/>
        <item m="1" x="6"/>
        <item m="1" x="10"/>
        <item m="1" x="17"/>
        <item m="1" x="23"/>
        <item m="1" x="8"/>
        <item m="1" x="14"/>
        <item m="1" x="20"/>
        <item m="1" x="26"/>
        <item m="1" x="34"/>
        <item m="1" x="41"/>
        <item m="1" x="49"/>
        <item m="1" x="57"/>
        <item m="1" x="67"/>
        <item m="1" x="79"/>
        <item m="1" x="11"/>
        <item m="1" x="18"/>
        <item m="1" x="24"/>
        <item m="1" x="30"/>
        <item m="1" x="38"/>
        <item m="1" x="45"/>
        <item m="1" x="64"/>
        <item m="1" x="76"/>
        <item m="1" x="87"/>
        <item m="1" x="100"/>
        <item m="1" x="110"/>
        <item m="1" x="31"/>
        <item m="1" x="39"/>
        <item m="1" x="46"/>
        <item m="1" x="55"/>
        <item m="1" x="65"/>
        <item m="1" x="77"/>
        <item m="1" x="88"/>
        <item m="1" x="98"/>
        <item m="1" x="107"/>
        <item m="1" x="62"/>
        <item m="1" x="73"/>
        <item m="1" x="85"/>
        <item m="1" x="97"/>
        <item m="1" x="105"/>
        <item m="1" x="116"/>
        <item m="1" x="120"/>
        <item m="1" x="42"/>
        <item m="1" x="60"/>
        <item m="1" x="71"/>
        <item m="1" x="95"/>
        <item m="1" x="103"/>
        <item m="1" x="114"/>
        <item m="1" x="118"/>
        <item m="1" x="122"/>
        <item m="1" x="50"/>
        <item m="1" x="58"/>
        <item m="1" x="68"/>
        <item m="1" x="80"/>
        <item m="1" x="91"/>
        <item m="1" x="101"/>
        <item m="1" x="111"/>
        <item m="1" x="125"/>
        <item m="1" x="56"/>
        <item m="1" x="78"/>
        <item m="1" x="89"/>
        <item m="1" x="112"/>
        <item m="1" x="121"/>
        <item m="1" x="133"/>
        <item m="1" x="9"/>
        <item m="1" x="90"/>
        <item m="1" x="99"/>
        <item m="1" x="108"/>
        <item m="1" x="117"/>
        <item m="1" x="7"/>
        <item m="1" x="13"/>
        <item m="1" x="15"/>
        <item m="1" x="21"/>
        <item m="1" x="27"/>
        <item m="1" x="35"/>
        <item m="1" x="19"/>
        <item m="1" x="52"/>
        <item x="3"/>
      </items>
    </pivotField>
    <pivotField axis="axisRow" dataField="1" compact="0" outline="0" subtotalTop="0" showAll="0" includeNewItemsInFilter="1" defaultSubtotal="0">
      <items count="129">
        <item m="1" x="4"/>
        <item m="1" x="40"/>
        <item m="1" x="95"/>
        <item m="1" x="30"/>
        <item x="2"/>
        <item m="1" x="91"/>
        <item m="1" x="72"/>
        <item m="1" x="123"/>
        <item m="1" x="89"/>
        <item m="1" x="69"/>
        <item m="1" x="5"/>
        <item m="1" x="14"/>
        <item m="1" x="110"/>
        <item x="1"/>
        <item m="1" x="15"/>
        <item m="1" x="21"/>
        <item m="1" x="47"/>
        <item m="1" x="107"/>
        <item m="1" x="93"/>
        <item m="1" x="98"/>
        <item m="1" x="96"/>
        <item m="1" x="79"/>
        <item m="1" x="8"/>
        <item m="1" x="68"/>
        <item m="1" x="111"/>
        <item m="1" x="99"/>
        <item m="1" x="124"/>
        <item m="1" x="41"/>
        <item m="1" x="17"/>
        <item m="1" x="114"/>
        <item m="1" x="103"/>
        <item m="1" x="75"/>
        <item m="1" x="18"/>
        <item m="1" x="104"/>
        <item m="1" x="34"/>
        <item m="1" x="7"/>
        <item m="1" x="58"/>
        <item m="1" x="100"/>
        <item m="1" x="125"/>
        <item m="1" x="9"/>
        <item m="1" x="92"/>
        <item m="1" x="55"/>
        <item m="1" x="121"/>
        <item m="1" x="28"/>
        <item m="1" x="90"/>
        <item m="1" x="77"/>
        <item m="1" x="26"/>
        <item m="1" x="78"/>
        <item m="1" x="59"/>
        <item m="1" x="73"/>
        <item m="1" x="115"/>
        <item m="1" x="60"/>
        <item m="1" x="105"/>
        <item m="1" x="12"/>
        <item m="1" x="53"/>
        <item m="1" x="56"/>
        <item m="1" x="94"/>
        <item m="1" x="80"/>
        <item m="1" x="126"/>
        <item m="1" x="74"/>
        <item m="1" x="127"/>
        <item m="1" x="35"/>
        <item m="1" x="48"/>
        <item m="1" x="43"/>
        <item m="1" x="24"/>
        <item m="1" x="13"/>
        <item m="1" x="49"/>
        <item m="1" x="70"/>
        <item m="1" x="120"/>
        <item m="1" x="117"/>
        <item m="1" x="108"/>
        <item m="1" x="54"/>
        <item m="1" x="6"/>
        <item m="1" x="63"/>
        <item m="1" x="16"/>
        <item m="1" x="57"/>
        <item m="1" x="19"/>
        <item m="1" x="36"/>
        <item m="1" x="64"/>
        <item x="0"/>
        <item m="1" x="84"/>
        <item m="1" x="22"/>
        <item m="1" x="119"/>
        <item m="1" x="10"/>
        <item m="1" x="109"/>
        <item m="1" x="44"/>
        <item m="1" x="31"/>
        <item m="1" x="27"/>
        <item m="1" x="101"/>
        <item m="1" x="128"/>
        <item m="1" x="37"/>
        <item m="1" x="38"/>
        <item m="1" x="85"/>
        <item m="1" x="62"/>
        <item m="1" x="81"/>
        <item m="1" x="61"/>
        <item m="1" x="87"/>
        <item m="1" x="82"/>
        <item m="1" x="50"/>
        <item m="1" x="71"/>
        <item m="1" x="118"/>
        <item m="1" x="116"/>
        <item m="1" x="112"/>
        <item m="1" x="83"/>
        <item m="1" x="11"/>
        <item m="1" x="23"/>
        <item m="1" x="32"/>
        <item m="1" x="51"/>
        <item m="1" x="65"/>
        <item m="1" x="88"/>
        <item m="1" x="102"/>
        <item m="1" x="45"/>
        <item m="1" x="106"/>
        <item m="1" x="97"/>
        <item m="1" x="33"/>
        <item m="1" x="66"/>
        <item m="1" x="46"/>
        <item m="1" x="39"/>
        <item m="1" x="25"/>
        <item m="1" x="122"/>
        <item m="1" x="29"/>
        <item m="1" x="52"/>
        <item m="1" x="42"/>
        <item m="1" x="76"/>
        <item m="1" x="86"/>
        <item m="1" x="113"/>
        <item m="1" x="67"/>
        <item m="1" x="20"/>
        <item x="3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5">
        <item m="1" x="4"/>
        <item x="1"/>
        <item m="1" x="3"/>
        <item m="1" x="2"/>
        <item x="0"/>
      </items>
    </pivotField>
    <pivotField axis="axisRow" compact="0" outline="0" subtotalTop="0" showAll="0" includeNewItemsInFilter="1" defaultSubtotal="0">
      <items count="12">
        <item m="1" x="6"/>
        <item x="1"/>
        <item m="1" x="11"/>
        <item x="0"/>
        <item x="2"/>
        <item x="3"/>
        <item m="1" x="10"/>
        <item m="1" x="7"/>
        <item m="1" x="8"/>
        <item x="4"/>
        <item m="1" x="9"/>
        <item x="5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m="1" x="5"/>
        <item x="2"/>
        <item m="1" x="4"/>
        <item m="1" x="3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x="2"/>
        <item m="1" x="5"/>
        <item m="1" x="4"/>
        <item m="1" x="3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32">
        <item x="1"/>
        <item x="0"/>
        <item x="2"/>
        <item m="1" x="30"/>
        <item m="1" x="12"/>
        <item m="1" x="23"/>
        <item m="1" x="7"/>
        <item m="1" x="21"/>
        <item m="1" x="28"/>
        <item m="1" x="11"/>
        <item m="1" x="6"/>
        <item m="1" x="19"/>
        <item m="1" x="26"/>
        <item m="1" x="9"/>
        <item m="1" x="22"/>
        <item m="1" x="5"/>
        <item m="1" x="17"/>
        <item m="1" x="20"/>
        <item m="1" x="4"/>
        <item m="1" x="15"/>
        <item m="1" x="27"/>
        <item m="1" x="10"/>
        <item m="1" x="18"/>
        <item m="1" x="3"/>
        <item m="1" x="14"/>
        <item m="1" x="25"/>
        <item m="1" x="8"/>
        <item m="1" x="16"/>
        <item m="1" x="31"/>
        <item m="1" x="13"/>
        <item m="1" x="24"/>
        <item m="1" x="29"/>
      </items>
    </pivotField>
    <pivotField axis="axisRow" compact="0" outline="0" subtotalTop="0" showAll="0" includeNewItemsInFilter="1" defaultSubtotal="0">
      <items count="3">
        <item x="0"/>
        <item x="1"/>
        <item m="1" x="2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5">
        <item m="1" x="19"/>
        <item m="1" x="48"/>
        <item m="1" x="72"/>
        <item m="1" x="56"/>
        <item m="1" x="24"/>
        <item m="1" x="57"/>
        <item m="1" x="32"/>
        <item m="1" x="43"/>
        <item m="1" x="33"/>
        <item m="1" x="73"/>
        <item m="1" x="58"/>
        <item m="1" x="5"/>
        <item m="1" x="50"/>
        <item m="1" x="22"/>
        <item m="1" x="1"/>
        <item m="1" x="13"/>
        <item m="1" x="64"/>
        <item m="1" x="29"/>
        <item m="1" x="34"/>
        <item m="1" x="46"/>
        <item m="1" x="67"/>
        <item m="1" x="8"/>
        <item m="1" x="44"/>
        <item m="1" x="12"/>
        <item m="1" x="2"/>
        <item m="1" x="60"/>
        <item m="1" x="47"/>
        <item m="1" x="16"/>
        <item m="1" x="28"/>
        <item m="1" x="20"/>
        <item m="1" x="6"/>
        <item m="1" x="7"/>
        <item m="1" x="68"/>
        <item m="1" x="51"/>
        <item m="1" x="35"/>
        <item m="1" x="61"/>
        <item m="1" x="45"/>
        <item m="1" x="26"/>
        <item m="1" x="30"/>
        <item m="1" x="17"/>
        <item m="1" x="69"/>
        <item m="1" x="53"/>
        <item m="1" x="36"/>
        <item m="1" x="54"/>
        <item m="1" x="38"/>
        <item m="1" x="70"/>
        <item m="1" x="55"/>
        <item m="1" x="42"/>
        <item m="1" x="23"/>
        <item m="1" x="10"/>
        <item m="1" x="39"/>
        <item m="1" x="9"/>
        <item m="1" x="71"/>
        <item m="1" x="62"/>
        <item m="1" x="66"/>
        <item m="1" x="52"/>
        <item m="1" x="14"/>
        <item m="1" x="65"/>
        <item m="1" x="40"/>
        <item m="1" x="59"/>
        <item m="1" x="21"/>
        <item m="1" x="63"/>
        <item m="1" x="4"/>
        <item m="1" x="31"/>
        <item m="1" x="18"/>
        <item m="1" x="37"/>
        <item m="1" x="74"/>
        <item m="1" x="27"/>
        <item m="1" x="15"/>
        <item m="1" x="3"/>
        <item m="1" x="25"/>
        <item m="1" x="49"/>
        <item m="1" x="41"/>
        <item m="1" x="11"/>
        <item x="0"/>
      </items>
    </pivotField>
  </pivotFields>
  <rowFields count="30">
    <field x="0"/>
    <field x="4"/>
    <field x="6"/>
    <field x="7"/>
    <field x="8"/>
    <field x="9"/>
    <field x="10"/>
    <field x="11"/>
    <field x="12"/>
    <field x="13"/>
    <field x="14"/>
    <field x="15"/>
    <field x="16"/>
    <field x="17"/>
    <field x="18"/>
    <field x="19"/>
    <field x="20"/>
    <field x="21"/>
    <field x="22"/>
    <field x="23"/>
    <field x="24"/>
    <field x="25"/>
    <field x="26"/>
    <field x="27"/>
    <field x="28"/>
    <field x="29"/>
    <field x="30"/>
    <field x="31"/>
    <field x="32"/>
    <field x="33"/>
  </rowFields>
  <rowItems count="4">
    <i>
      <x v="6"/>
      <x v="1"/>
      <x v="268"/>
      <x/>
      <x/>
      <x v="63"/>
      <x v="326"/>
      <x v="326"/>
      <x/>
      <x v="133"/>
      <x v="128"/>
      <x/>
      <x v="1"/>
      <x v="9"/>
      <x/>
      <x/>
      <x v="1"/>
      <x v="1"/>
      <x/>
      <x/>
      <x/>
      <x/>
      <x/>
      <x/>
      <x v="2"/>
      <x v="1"/>
      <x/>
      <x/>
      <x/>
      <x v="74"/>
    </i>
    <i>
      <x v="7"/>
      <x v="1"/>
      <x v="284"/>
      <x/>
      <x/>
      <x v="64"/>
      <x v="269"/>
      <x v="269"/>
      <x/>
      <x v="133"/>
      <x v="128"/>
      <x/>
      <x v="1"/>
      <x v="5"/>
      <x/>
      <x/>
      <x v="1"/>
      <x v="1"/>
      <x/>
      <x/>
      <x/>
      <x/>
      <x/>
      <x/>
      <x v="2"/>
      <x/>
      <x/>
      <x/>
      <x/>
      <x v="74"/>
    </i>
    <i>
      <x v="8"/>
      <x v="1"/>
      <x v="89"/>
      <x/>
      <x/>
      <x v="65"/>
      <x v="311"/>
      <x v="311"/>
      <x/>
      <x v="133"/>
      <x v="128"/>
      <x/>
      <x v="1"/>
      <x v="9"/>
      <x/>
      <x/>
      <x v="1"/>
      <x v="1"/>
      <x/>
      <x/>
      <x/>
      <x/>
      <x/>
      <x/>
      <x v="2"/>
      <x/>
      <x/>
      <x/>
      <x/>
      <x v="7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5" item="9" hier="-1"/>
  </pageFields>
  <dataFields count="4">
    <dataField name="Somme de CA HT OS" fld="10" baseField="33" baseItem="74"/>
    <dataField name="Somme de ACEE" fld="11" baseField="33" baseItem="74"/>
    <dataField name="Somme de CA HT Facturé" fld="14" baseField="33" baseItem="74"/>
    <dataField name="Nombre de N° Chantier" fld="0" subtotal="count" baseField="0" baseItem="0"/>
  </dataFields>
  <pivotTableStyleInfo showRowHeaders="1" showColHeaders="1" showRowStripes="0" showColStripes="0" showLastColumn="1"/>
</pivotTableDefinition>
</file>

<file path=xl/pivotTables/pivotTable4.xml><?xml version="1.0" encoding="utf-8"?>
<pivotTableDefinition xmlns="http://schemas.openxmlformats.org/spreadsheetml/2006/main" name="Tableau croisé dynamique18" cacheId="543" applyNumberFormats="0" applyBorderFormats="0" applyFontFormats="0" applyPatternFormats="0" applyAlignmentFormats="0" applyWidthHeightFormats="1" dataCaption="Données" missingCaption="         " updatedVersion="5" minRefreshableVersion="3" showDrill="0" showMemberPropertyTips="0" useAutoFormatting="1" itemPrintTitles="1" createdVersion="5" indent="0" compact="0" compactData="0" gridDropZones="1">
  <location ref="A3:AH7" firstHeaderRow="1" firstDataRow="2" firstDataCol="30" rowPageCount="1" colPageCount="1"/>
  <pivotFields count="34">
    <pivotField axis="axisRow" dataField="1" compact="0" outline="0" subtotalTop="0" showAll="0" includeNewItemsInFilter="1" defaultSubtotal="0">
      <items count="870">
        <item x="0"/>
        <item x="1"/>
        <item x="2"/>
        <item x="3"/>
        <item x="4"/>
        <item x="5"/>
        <item x="6"/>
        <item x="7"/>
        <item x="8"/>
        <item m="1" x="473"/>
        <item m="1" x="485"/>
        <item m="1" x="497"/>
        <item m="1" x="509"/>
        <item m="1" x="521"/>
        <item m="1" x="533"/>
        <item m="1" x="545"/>
        <item m="1" x="557"/>
        <item m="1" x="569"/>
        <item m="1" x="581"/>
        <item m="1" x="593"/>
        <item m="1" x="605"/>
        <item m="1" x="617"/>
        <item m="1" x="629"/>
        <item m="1" x="641"/>
        <item m="1" x="653"/>
        <item m="1" x="665"/>
        <item m="1" x="677"/>
        <item m="1" x="689"/>
        <item m="1" x="701"/>
        <item m="1" x="713"/>
        <item m="1" x="725"/>
        <item m="1" x="737"/>
        <item m="1" x="749"/>
        <item m="1" x="761"/>
        <item m="1" x="773"/>
        <item m="1" x="785"/>
        <item m="1" x="797"/>
        <item m="1" x="809"/>
        <item m="1" x="821"/>
        <item m="1" x="833"/>
        <item m="1" x="845"/>
        <item m="1" x="857"/>
        <item m="1" x="869"/>
        <item m="1" x="133"/>
        <item m="1" x="145"/>
        <item m="1" x="157"/>
        <item m="1" x="169"/>
        <item m="1" x="181"/>
        <item m="1" x="193"/>
        <item m="1" x="205"/>
        <item m="1" x="217"/>
        <item m="1" x="229"/>
        <item m="1" x="241"/>
        <item m="1" x="253"/>
        <item m="1" x="265"/>
        <item m="1" x="277"/>
        <item m="1" x="289"/>
        <item m="1" x="301"/>
        <item m="1" x="313"/>
        <item m="1" x="325"/>
        <item m="1" x="337"/>
        <item m="1" x="349"/>
        <item m="1" x="361"/>
        <item m="1" x="373"/>
        <item m="1" x="384"/>
        <item m="1" x="395"/>
        <item m="1" x="406"/>
        <item m="1" x="417"/>
        <item m="1" x="428"/>
        <item m="1" x="439"/>
        <item m="1" x="450"/>
        <item m="1" x="461"/>
        <item m="1" x="472"/>
        <item m="1" x="484"/>
        <item m="1" x="496"/>
        <item m="1" x="508"/>
        <item m="1" x="520"/>
        <item m="1" x="532"/>
        <item m="1" x="544"/>
        <item m="1" x="556"/>
        <item m="1" x="568"/>
        <item m="1" x="580"/>
        <item m="1" x="592"/>
        <item m="1" x="604"/>
        <item m="1" x="616"/>
        <item m="1" x="628"/>
        <item m="1" x="640"/>
        <item m="1" x="652"/>
        <item m="1" x="664"/>
        <item m="1" x="676"/>
        <item m="1" x="688"/>
        <item m="1" x="700"/>
        <item m="1" x="712"/>
        <item m="1" x="724"/>
        <item m="1" x="736"/>
        <item m="1" x="748"/>
        <item m="1" x="760"/>
        <item m="1" x="772"/>
        <item m="1" x="784"/>
        <item m="1" x="796"/>
        <item m="1" x="808"/>
        <item m="1" x="820"/>
        <item m="1" x="832"/>
        <item m="1" x="844"/>
        <item m="1" x="856"/>
        <item m="1" x="868"/>
        <item m="1" x="132"/>
        <item m="1" x="144"/>
        <item m="1" x="156"/>
        <item m="1" x="168"/>
        <item m="1" x="180"/>
        <item m="1" x="192"/>
        <item m="1" x="204"/>
        <item m="1" x="216"/>
        <item m="1" x="228"/>
        <item m="1" x="240"/>
        <item m="1" x="252"/>
        <item m="1" x="264"/>
        <item m="1" x="276"/>
        <item m="1" x="288"/>
        <item m="1" x="300"/>
        <item m="1" x="312"/>
        <item m="1" x="324"/>
        <item m="1" x="336"/>
        <item m="1" x="348"/>
        <item m="1" x="360"/>
        <item m="1" x="372"/>
        <item m="1" x="383"/>
        <item m="1" x="394"/>
        <item m="1" x="405"/>
        <item m="1" x="416"/>
        <item m="1" x="427"/>
        <item m="1" x="438"/>
        <item m="1" x="449"/>
        <item m="1" x="460"/>
        <item m="1" x="471"/>
        <item m="1" x="483"/>
        <item m="1" x="495"/>
        <item m="1" x="507"/>
        <item m="1" x="519"/>
        <item m="1" x="531"/>
        <item m="1" x="543"/>
        <item m="1" x="555"/>
        <item m="1" x="567"/>
        <item m="1" x="579"/>
        <item m="1" x="591"/>
        <item m="1" x="603"/>
        <item m="1" x="615"/>
        <item m="1" x="627"/>
        <item m="1" x="639"/>
        <item m="1" x="651"/>
        <item m="1" x="663"/>
        <item m="1" x="675"/>
        <item m="1" x="687"/>
        <item m="1" x="699"/>
        <item m="1" x="711"/>
        <item m="1" x="723"/>
        <item m="1" x="735"/>
        <item m="1" x="747"/>
        <item m="1" x="759"/>
        <item m="1" x="771"/>
        <item m="1" x="783"/>
        <item m="1" x="795"/>
        <item m="1" x="807"/>
        <item m="1" x="819"/>
        <item m="1" x="831"/>
        <item m="1" x="843"/>
        <item m="1" x="855"/>
        <item m="1" x="867"/>
        <item m="1" x="131"/>
        <item m="1" x="143"/>
        <item m="1" x="155"/>
        <item m="1" x="167"/>
        <item m="1" x="179"/>
        <item m="1" x="191"/>
        <item m="1" x="203"/>
        <item m="1" x="215"/>
        <item m="1" x="227"/>
        <item m="1" x="239"/>
        <item m="1" x="251"/>
        <item m="1" x="263"/>
        <item m="1" x="275"/>
        <item m="1" x="287"/>
        <item m="1" x="299"/>
        <item m="1" x="311"/>
        <item m="1" x="323"/>
        <item m="1" x="335"/>
        <item m="1" x="347"/>
        <item m="1" x="359"/>
        <item m="1" x="371"/>
        <item m="1" x="382"/>
        <item m="1" x="393"/>
        <item m="1" x="404"/>
        <item m="1" x="415"/>
        <item m="1" x="426"/>
        <item m="1" x="437"/>
        <item m="1" x="448"/>
        <item m="1" x="459"/>
        <item m="1" x="470"/>
        <item m="1" x="482"/>
        <item m="1" x="494"/>
        <item m="1" x="506"/>
        <item m="1" x="518"/>
        <item m="1" x="530"/>
        <item m="1" x="542"/>
        <item m="1" x="554"/>
        <item m="1" x="566"/>
        <item m="1" x="578"/>
        <item m="1" x="590"/>
        <item m="1" x="602"/>
        <item m="1" x="614"/>
        <item m="1" x="626"/>
        <item m="1" x="638"/>
        <item m="1" x="650"/>
        <item m="1" x="662"/>
        <item m="1" x="674"/>
        <item m="1" x="686"/>
        <item m="1" x="698"/>
        <item m="1" x="710"/>
        <item m="1" x="722"/>
        <item m="1" x="734"/>
        <item m="1" x="746"/>
        <item m="1" x="758"/>
        <item m="1" x="770"/>
        <item m="1" x="782"/>
        <item m="1" x="794"/>
        <item m="1" x="806"/>
        <item m="1" x="818"/>
        <item m="1" x="830"/>
        <item m="1" x="842"/>
        <item m="1" x="854"/>
        <item m="1" x="866"/>
        <item m="1" x="130"/>
        <item m="1" x="142"/>
        <item m="1" x="154"/>
        <item m="1" x="166"/>
        <item m="1" x="178"/>
        <item m="1" x="190"/>
        <item m="1" x="202"/>
        <item m="1" x="214"/>
        <item m="1" x="226"/>
        <item m="1" x="238"/>
        <item m="1" x="250"/>
        <item m="1" x="262"/>
        <item m="1" x="274"/>
        <item m="1" x="286"/>
        <item m="1" x="298"/>
        <item m="1" x="310"/>
        <item m="1" x="322"/>
        <item m="1" x="334"/>
        <item m="1" x="346"/>
        <item m="1" x="358"/>
        <item m="1" x="370"/>
        <item m="1" x="381"/>
        <item m="1" x="392"/>
        <item m="1" x="403"/>
        <item m="1" x="414"/>
        <item m="1" x="425"/>
        <item m="1" x="436"/>
        <item m="1" x="447"/>
        <item m="1" x="458"/>
        <item m="1" x="469"/>
        <item m="1" x="481"/>
        <item m="1" x="493"/>
        <item m="1" x="505"/>
        <item m="1" x="517"/>
        <item m="1" x="529"/>
        <item m="1" x="541"/>
        <item m="1" x="553"/>
        <item m="1" x="565"/>
        <item m="1" x="577"/>
        <item m="1" x="589"/>
        <item m="1" x="601"/>
        <item m="1" x="613"/>
        <item m="1" x="625"/>
        <item m="1" x="637"/>
        <item m="1" x="649"/>
        <item m="1" x="661"/>
        <item m="1" x="673"/>
        <item m="1" x="685"/>
        <item m="1" x="697"/>
        <item m="1" x="709"/>
        <item m="1" x="721"/>
        <item m="1" x="733"/>
        <item m="1" x="745"/>
        <item m="1" x="757"/>
        <item m="1" x="769"/>
        <item m="1" x="781"/>
        <item m="1" x="793"/>
        <item m="1" x="805"/>
        <item m="1" x="817"/>
        <item m="1" x="829"/>
        <item m="1" x="841"/>
        <item m="1" x="853"/>
        <item m="1" x="865"/>
        <item m="1" x="129"/>
        <item m="1" x="141"/>
        <item m="1" x="153"/>
        <item m="1" x="165"/>
        <item m="1" x="177"/>
        <item m="1" x="189"/>
        <item m="1" x="201"/>
        <item m="1" x="213"/>
        <item m="1" x="225"/>
        <item m="1" x="237"/>
        <item m="1" x="249"/>
        <item m="1" x="261"/>
        <item m="1" x="273"/>
        <item m="1" x="285"/>
        <item m="1" x="297"/>
        <item m="1" x="309"/>
        <item m="1" x="321"/>
        <item m="1" x="333"/>
        <item m="1" x="345"/>
        <item m="1" x="357"/>
        <item m="1" x="369"/>
        <item m="1" x="380"/>
        <item m="1" x="391"/>
        <item m="1" x="402"/>
        <item m="1" x="413"/>
        <item m="1" x="424"/>
        <item m="1" x="435"/>
        <item m="1" x="446"/>
        <item m="1" x="457"/>
        <item m="1" x="468"/>
        <item m="1" x="480"/>
        <item m="1" x="492"/>
        <item m="1" x="504"/>
        <item m="1" x="516"/>
        <item m="1" x="528"/>
        <item m="1" x="540"/>
        <item m="1" x="552"/>
        <item m="1" x="564"/>
        <item m="1" x="576"/>
        <item m="1" x="588"/>
        <item m="1" x="600"/>
        <item m="1" x="612"/>
        <item m="1" x="624"/>
        <item m="1" x="636"/>
        <item m="1" x="648"/>
        <item m="1" x="660"/>
        <item m="1" x="672"/>
        <item m="1" x="684"/>
        <item m="1" x="696"/>
        <item m="1" x="708"/>
        <item m="1" x="720"/>
        <item m="1" x="732"/>
        <item m="1" x="744"/>
        <item m="1" x="756"/>
        <item m="1" x="768"/>
        <item m="1" x="780"/>
        <item m="1" x="792"/>
        <item m="1" x="804"/>
        <item m="1" x="816"/>
        <item m="1" x="828"/>
        <item m="1" x="840"/>
        <item m="1" x="852"/>
        <item m="1" x="864"/>
        <item m="1" x="128"/>
        <item m="1" x="140"/>
        <item m="1" x="152"/>
        <item m="1" x="164"/>
        <item m="1" x="176"/>
        <item m="1" x="188"/>
        <item m="1" x="200"/>
        <item m="1" x="212"/>
        <item m="1" x="224"/>
        <item m="1" x="236"/>
        <item m="1" x="248"/>
        <item m="1" x="260"/>
        <item m="1" x="272"/>
        <item m="1" x="284"/>
        <item m="1" x="296"/>
        <item m="1" x="308"/>
        <item m="1" x="320"/>
        <item m="1" x="332"/>
        <item m="1" x="344"/>
        <item m="1" x="356"/>
        <item m="1" x="368"/>
        <item m="1" x="379"/>
        <item m="1" x="390"/>
        <item m="1" x="401"/>
        <item m="1" x="412"/>
        <item m="1" x="423"/>
        <item m="1" x="434"/>
        <item m="1" x="445"/>
        <item m="1" x="456"/>
        <item m="1" x="467"/>
        <item m="1" x="479"/>
        <item m="1" x="491"/>
        <item m="1" x="503"/>
        <item m="1" x="515"/>
        <item m="1" x="527"/>
        <item m="1" x="539"/>
        <item m="1" x="551"/>
        <item m="1" x="563"/>
        <item m="1" x="575"/>
        <item m="1" x="587"/>
        <item m="1" x="599"/>
        <item m="1" x="611"/>
        <item m="1" x="623"/>
        <item m="1" x="635"/>
        <item m="1" x="647"/>
        <item m="1" x="659"/>
        <item m="1" x="671"/>
        <item m="1" x="683"/>
        <item m="1" x="695"/>
        <item m="1" x="707"/>
        <item m="1" x="719"/>
        <item m="1" x="731"/>
        <item m="1" x="743"/>
        <item m="1" x="755"/>
        <item m="1" x="767"/>
        <item m="1" x="779"/>
        <item m="1" x="791"/>
        <item m="1" x="803"/>
        <item m="1" x="815"/>
        <item m="1" x="827"/>
        <item m="1" x="839"/>
        <item m="1" x="851"/>
        <item m="1" x="863"/>
        <item m="1" x="127"/>
        <item m="1" x="139"/>
        <item m="1" x="151"/>
        <item m="1" x="163"/>
        <item m="1" x="175"/>
        <item m="1" x="187"/>
        <item m="1" x="199"/>
        <item m="1" x="211"/>
        <item m="1" x="223"/>
        <item m="1" x="235"/>
        <item m="1" x="247"/>
        <item m="1" x="259"/>
        <item m="1" x="271"/>
        <item m="1" x="283"/>
        <item m="1" x="295"/>
        <item m="1" x="307"/>
        <item m="1" x="319"/>
        <item m="1" x="331"/>
        <item m="1" x="343"/>
        <item m="1" x="355"/>
        <item m="1" x="367"/>
        <item m="1" x="378"/>
        <item m="1" x="389"/>
        <item m="1" x="400"/>
        <item m="1" x="411"/>
        <item m="1" x="422"/>
        <item m="1" x="433"/>
        <item m="1" x="444"/>
        <item m="1" x="455"/>
        <item m="1" x="466"/>
        <item m="1" x="478"/>
        <item m="1" x="490"/>
        <item m="1" x="502"/>
        <item m="1" x="514"/>
        <item m="1" x="526"/>
        <item m="1" x="538"/>
        <item m="1" x="550"/>
        <item m="1" x="562"/>
        <item m="1" x="574"/>
        <item m="1" x="586"/>
        <item m="1" x="598"/>
        <item m="1" x="610"/>
        <item m="1" x="622"/>
        <item m="1" x="634"/>
        <item m="1" x="646"/>
        <item m="1" x="658"/>
        <item m="1" x="670"/>
        <item m="1" x="682"/>
        <item m="1" x="694"/>
        <item m="1" x="706"/>
        <item m="1" x="718"/>
        <item m="1" x="730"/>
        <item m="1" x="742"/>
        <item m="1" x="754"/>
        <item m="1" x="766"/>
        <item m="1" x="778"/>
        <item m="1" x="790"/>
        <item m="1" x="802"/>
        <item m="1" x="814"/>
        <item m="1" x="826"/>
        <item m="1" x="838"/>
        <item m="1" x="850"/>
        <item m="1" x="862"/>
        <item m="1" x="126"/>
        <item m="1" x="138"/>
        <item m="1" x="150"/>
        <item m="1" x="162"/>
        <item m="1" x="174"/>
        <item m="1" x="186"/>
        <item m="1" x="198"/>
        <item m="1" x="210"/>
        <item m="1" x="222"/>
        <item m="1" x="234"/>
        <item m="1" x="246"/>
        <item m="1" x="258"/>
        <item m="1" x="270"/>
        <item m="1" x="282"/>
        <item m="1" x="294"/>
        <item m="1" x="306"/>
        <item m="1" x="318"/>
        <item m="1" x="330"/>
        <item m="1" x="342"/>
        <item m="1" x="354"/>
        <item m="1" x="366"/>
        <item m="1" x="377"/>
        <item m="1" x="388"/>
        <item m="1" x="399"/>
        <item m="1" x="410"/>
        <item m="1" x="421"/>
        <item m="1" x="432"/>
        <item m="1" x="443"/>
        <item m="1" x="454"/>
        <item m="1" x="465"/>
        <item m="1" x="477"/>
        <item m="1" x="489"/>
        <item m="1" x="501"/>
        <item m="1" x="513"/>
        <item m="1" x="525"/>
        <item m="1" x="537"/>
        <item m="1" x="549"/>
        <item m="1" x="561"/>
        <item m="1" x="573"/>
        <item m="1" x="585"/>
        <item m="1" x="597"/>
        <item m="1" x="609"/>
        <item m="1" x="621"/>
        <item m="1" x="633"/>
        <item m="1" x="645"/>
        <item m="1" x="657"/>
        <item m="1" x="669"/>
        <item m="1" x="681"/>
        <item m="1" x="693"/>
        <item m="1" x="705"/>
        <item m="1" x="717"/>
        <item m="1" x="729"/>
        <item m="1" x="741"/>
        <item m="1" x="753"/>
        <item m="1" x="765"/>
        <item m="1" x="777"/>
        <item m="1" x="789"/>
        <item m="1" x="801"/>
        <item m="1" x="813"/>
        <item m="1" x="825"/>
        <item m="1" x="837"/>
        <item m="1" x="849"/>
        <item m="1" x="861"/>
        <item m="1" x="125"/>
        <item m="1" x="137"/>
        <item m="1" x="149"/>
        <item m="1" x="161"/>
        <item m="1" x="173"/>
        <item m="1" x="185"/>
        <item m="1" x="197"/>
        <item m="1" x="209"/>
        <item m="1" x="221"/>
        <item m="1" x="233"/>
        <item m="1" x="245"/>
        <item m="1" x="257"/>
        <item m="1" x="269"/>
        <item m="1" x="281"/>
        <item m="1" x="293"/>
        <item m="1" x="305"/>
        <item m="1" x="317"/>
        <item m="1" x="329"/>
        <item m="1" x="341"/>
        <item m="1" x="353"/>
        <item m="1" x="365"/>
        <item m="1" x="376"/>
        <item m="1" x="387"/>
        <item m="1" x="398"/>
        <item m="1" x="409"/>
        <item m="1" x="420"/>
        <item m="1" x="431"/>
        <item m="1" x="442"/>
        <item m="1" x="453"/>
        <item m="1" x="464"/>
        <item m="1" x="476"/>
        <item m="1" x="488"/>
        <item m="1" x="500"/>
        <item m="1" x="512"/>
        <item m="1" x="524"/>
        <item m="1" x="536"/>
        <item m="1" x="548"/>
        <item m="1" x="560"/>
        <item m="1" x="572"/>
        <item m="1" x="584"/>
        <item m="1" x="596"/>
        <item m="1" x="608"/>
        <item m="1" x="620"/>
        <item m="1" x="632"/>
        <item m="1" x="644"/>
        <item m="1" x="656"/>
        <item m="1" x="668"/>
        <item m="1" x="680"/>
        <item m="1" x="692"/>
        <item m="1" x="704"/>
        <item m="1" x="716"/>
        <item m="1" x="728"/>
        <item m="1" x="740"/>
        <item m="1" x="752"/>
        <item m="1" x="764"/>
        <item m="1" x="776"/>
        <item m="1" x="788"/>
        <item m="1" x="800"/>
        <item m="1" x="812"/>
        <item m="1" x="824"/>
        <item m="1" x="836"/>
        <item m="1" x="848"/>
        <item m="1" x="860"/>
        <item m="1" x="124"/>
        <item m="1" x="136"/>
        <item m="1" x="148"/>
        <item m="1" x="160"/>
        <item m="1" x="172"/>
        <item m="1" x="184"/>
        <item m="1" x="196"/>
        <item m="1" x="208"/>
        <item m="1" x="220"/>
        <item m="1" x="232"/>
        <item m="1" x="244"/>
        <item m="1" x="256"/>
        <item m="1" x="268"/>
        <item m="1" x="280"/>
        <item m="1" x="292"/>
        <item m="1" x="304"/>
        <item m="1" x="316"/>
        <item m="1" x="328"/>
        <item m="1" x="340"/>
        <item m="1" x="352"/>
        <item m="1" x="364"/>
        <item m="1" x="375"/>
        <item m="1" x="386"/>
        <item m="1" x="397"/>
        <item m="1" x="408"/>
        <item m="1" x="419"/>
        <item m="1" x="430"/>
        <item m="1" x="441"/>
        <item m="1" x="452"/>
        <item m="1" x="463"/>
        <item m="1" x="475"/>
        <item m="1" x="487"/>
        <item m="1" x="499"/>
        <item m="1" x="511"/>
        <item m="1" x="523"/>
        <item m="1" x="535"/>
        <item m="1" x="547"/>
        <item m="1" x="559"/>
        <item m="1" x="571"/>
        <item m="1" x="583"/>
        <item m="1" x="595"/>
        <item m="1" x="607"/>
        <item m="1" x="619"/>
        <item m="1" x="631"/>
        <item m="1" x="643"/>
        <item m="1" x="655"/>
        <item m="1" x="667"/>
        <item m="1" x="679"/>
        <item m="1" x="691"/>
        <item m="1" x="703"/>
        <item m="1" x="715"/>
        <item m="1" x="727"/>
        <item m="1" x="739"/>
        <item m="1" x="751"/>
        <item m="1" x="763"/>
        <item m="1" x="775"/>
        <item m="1" x="787"/>
        <item m="1" x="799"/>
        <item m="1" x="811"/>
        <item m="1" x="823"/>
        <item m="1" x="835"/>
        <item m="1" x="847"/>
        <item m="1" x="859"/>
        <item m="1" x="123"/>
        <item m="1" x="135"/>
        <item m="1" x="147"/>
        <item m="1" x="159"/>
        <item m="1" x="171"/>
        <item m="1" x="183"/>
        <item m="1" x="195"/>
        <item m="1" x="207"/>
        <item m="1" x="219"/>
        <item m="1" x="231"/>
        <item m="1" x="243"/>
        <item m="1" x="255"/>
        <item m="1" x="267"/>
        <item m="1" x="279"/>
        <item m="1" x="291"/>
        <item m="1" x="303"/>
        <item m="1" x="315"/>
        <item m="1" x="327"/>
        <item m="1" x="339"/>
        <item m="1" x="351"/>
        <item m="1" x="363"/>
        <item m="1" x="374"/>
        <item m="1" x="385"/>
        <item m="1" x="396"/>
        <item m="1" x="407"/>
        <item m="1" x="418"/>
        <item m="1" x="429"/>
        <item m="1" x="440"/>
        <item m="1" x="451"/>
        <item m="1" x="462"/>
        <item m="1" x="474"/>
        <item m="1" x="486"/>
        <item m="1" x="498"/>
        <item m="1" x="510"/>
        <item m="1" x="522"/>
        <item m="1" x="534"/>
        <item m="1" x="546"/>
        <item m="1" x="558"/>
        <item m="1" x="570"/>
        <item m="1" x="582"/>
        <item m="1" x="594"/>
        <item m="1" x="606"/>
        <item m="1" x="618"/>
        <item m="1" x="630"/>
        <item m="1" x="642"/>
        <item m="1" x="654"/>
        <item m="1" x="666"/>
        <item m="1" x="678"/>
        <item m="1" x="690"/>
        <item m="1" x="702"/>
        <item m="1" x="714"/>
        <item m="1" x="726"/>
        <item m="1" x="738"/>
        <item m="1" x="750"/>
        <item m="1" x="762"/>
        <item m="1" x="774"/>
        <item m="1" x="786"/>
        <item m="1" x="798"/>
        <item m="1" x="810"/>
        <item m="1" x="822"/>
        <item m="1" x="834"/>
        <item m="1" x="846"/>
        <item m="1" x="858"/>
        <item m="1" x="122"/>
        <item m="1" x="134"/>
        <item m="1" x="146"/>
        <item m="1" x="158"/>
        <item m="1" x="170"/>
        <item m="1" x="182"/>
        <item m="1" x="194"/>
        <item m="1" x="206"/>
        <item m="1" x="218"/>
        <item m="1" x="230"/>
        <item m="1" x="242"/>
        <item m="1" x="254"/>
        <item m="1" x="266"/>
        <item m="1" x="278"/>
        <item m="1" x="290"/>
        <item m="1" x="302"/>
        <item m="1" x="314"/>
        <item m="1" x="326"/>
        <item m="1" x="338"/>
        <item m="1" x="350"/>
        <item m="1" x="362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defaultSubtotal="0">
      <items count="34">
        <item x="0"/>
        <item x="1"/>
        <item m="1" x="28"/>
        <item m="1" x="8"/>
        <item m="1" x="23"/>
        <item m="1" x="33"/>
        <item m="1" x="13"/>
        <item m="1" x="27"/>
        <item m="1" x="7"/>
        <item m="1" x="32"/>
        <item m="1" x="12"/>
        <item m="1" x="25"/>
        <item m="1" x="6"/>
        <item m="1" x="20"/>
        <item m="1" x="30"/>
        <item m="1" x="10"/>
        <item m="1" x="24"/>
        <item m="1" x="5"/>
        <item m="1" x="18"/>
        <item m="1" x="21"/>
        <item m="1" x="4"/>
        <item m="1" x="15"/>
        <item m="1" x="31"/>
        <item m="1" x="11"/>
        <item m="1" x="19"/>
        <item m="1" x="3"/>
        <item m="1" x="14"/>
        <item m="1" x="29"/>
        <item m="1" x="9"/>
        <item m="1" x="17"/>
        <item x="2"/>
        <item m="1" x="16"/>
        <item m="1" x="22"/>
        <item m="1" x="26"/>
      </items>
    </pivotField>
    <pivotField axis="axisPage" compact="0" outline="0" subtotalTop="0" showAll="0" includeNewItemsInFilter="1" defaultSubtotal="0">
      <items count="17">
        <item x="1"/>
        <item m="1" x="13"/>
        <item m="1" x="16"/>
        <item x="2"/>
        <item m="1" x="5"/>
        <item m="1" x="11"/>
        <item m="1" x="10"/>
        <item m="1" x="8"/>
        <item m="1" x="6"/>
        <item x="3"/>
        <item m="1" x="14"/>
        <item m="1" x="7"/>
        <item m="1" x="15"/>
        <item m="1" x="12"/>
        <item x="0"/>
        <item x="4"/>
        <item m="1" x="9"/>
      </items>
    </pivotField>
    <pivotField axis="axisRow" compact="0" outline="0" subtotalTop="0" showAll="0" includeNewItemsInFilter="1" defaultSubtotal="0">
      <items count="308">
        <item m="1" x="197"/>
        <item m="1" x="125"/>
        <item m="1" x="56"/>
        <item m="1" x="256"/>
        <item m="1" x="80"/>
        <item m="1" x="272"/>
        <item m="1" x="86"/>
        <item m="1" x="206"/>
        <item m="1" x="241"/>
        <item m="1" x="66"/>
        <item m="1" x="155"/>
        <item m="1" x="208"/>
        <item m="1" x="161"/>
        <item m="1" x="168"/>
        <item m="1" x="19"/>
        <item m="1" x="201"/>
        <item m="1" x="158"/>
        <item m="1" x="44"/>
        <item m="1" x="123"/>
        <item m="1" x="47"/>
        <item m="1" x="217"/>
        <item m="1" x="212"/>
        <item m="1" x="69"/>
        <item m="1" x="79"/>
        <item m="1" x="189"/>
        <item m="1" x="67"/>
        <item m="1" x="34"/>
        <item m="1" x="226"/>
        <item m="1" x="182"/>
        <item m="1" x="92"/>
        <item m="1" x="152"/>
        <item m="1" x="57"/>
        <item m="1" x="299"/>
        <item m="1" x="224"/>
        <item m="1" x="234"/>
        <item m="1" x="83"/>
        <item m="1" x="281"/>
        <item m="1" x="278"/>
        <item x="4"/>
        <item m="1" x="88"/>
        <item m="1" x="232"/>
        <item m="1" x="82"/>
        <item m="1" x="104"/>
        <item m="1" x="137"/>
        <item m="1" x="292"/>
        <item m="1" x="163"/>
        <item m="1" x="81"/>
        <item m="1" x="294"/>
        <item m="1" x="159"/>
        <item m="1" x="236"/>
        <item m="1" x="41"/>
        <item m="1" x="17"/>
        <item m="1" x="35"/>
        <item m="1" x="91"/>
        <item m="1" x="68"/>
        <item m="1" x="147"/>
        <item m="1" x="222"/>
        <item m="1" x="207"/>
        <item m="1" x="32"/>
        <item m="1" x="89"/>
        <item m="1" x="106"/>
        <item m="1" x="210"/>
        <item m="1" x="156"/>
        <item m="1" x="248"/>
        <item m="1" x="291"/>
        <item m="1" x="93"/>
        <item m="1" x="12"/>
        <item m="1" x="185"/>
        <item m="1" x="140"/>
        <item m="1" x="142"/>
        <item m="1" x="304"/>
        <item x="5"/>
        <item m="1" x="36"/>
        <item m="1" x="130"/>
        <item m="1" x="223"/>
        <item m="1" x="48"/>
        <item m="1" x="18"/>
        <item m="1" x="101"/>
        <item m="1" x="119"/>
        <item m="1" x="20"/>
        <item m="1" x="247"/>
        <item x="0"/>
        <item m="1" x="170"/>
        <item m="1" x="275"/>
        <item m="1" x="26"/>
        <item m="1" x="237"/>
        <item m="1" x="300"/>
        <item m="1" x="177"/>
        <item m="1" x="251"/>
        <item x="8"/>
        <item m="1" x="84"/>
        <item m="1" x="225"/>
        <item m="1" x="252"/>
        <item m="1" x="143"/>
        <item m="1" x="196"/>
        <item m="1" x="267"/>
        <item m="1" x="181"/>
        <item m="1" x="290"/>
        <item m="1" x="277"/>
        <item m="1" x="280"/>
        <item m="1" x="230"/>
        <item m="1" x="58"/>
        <item m="1" x="162"/>
        <item m="1" x="13"/>
        <item m="1" x="231"/>
        <item m="1" x="183"/>
        <item m="1" x="283"/>
        <item m="1" x="70"/>
        <item m="1" x="52"/>
        <item m="1" x="215"/>
        <item m="1" x="65"/>
        <item m="1" x="75"/>
        <item m="1" x="202"/>
        <item m="1" x="64"/>
        <item m="1" x="276"/>
        <item m="1" x="167"/>
        <item m="1" x="45"/>
        <item m="1" x="205"/>
        <item m="1" x="166"/>
        <item m="1" x="149"/>
        <item m="1" x="29"/>
        <item m="1" x="307"/>
        <item m="1" x="288"/>
        <item m="1" x="25"/>
        <item m="1" x="39"/>
        <item m="1" x="116"/>
        <item m="1" x="127"/>
        <item m="1" x="243"/>
        <item m="1" x="111"/>
        <item m="1" x="146"/>
        <item m="1" x="99"/>
        <item m="1" x="254"/>
        <item m="1" x="11"/>
        <item m="1" x="138"/>
        <item m="1" x="153"/>
        <item m="1" x="121"/>
        <item m="1" x="171"/>
        <item m="1" x="200"/>
        <item m="1" x="96"/>
        <item m="1" x="240"/>
        <item m="1" x="59"/>
        <item m="1" x="102"/>
        <item m="1" x="264"/>
        <item m="1" x="37"/>
        <item m="1" x="114"/>
        <item m="1" x="174"/>
        <item m="1" x="10"/>
        <item x="1"/>
        <item m="1" x="109"/>
        <item m="1" x="273"/>
        <item x="3"/>
        <item m="1" x="190"/>
        <item m="1" x="94"/>
        <item m="1" x="144"/>
        <item m="1" x="293"/>
        <item m="1" x="154"/>
        <item m="1" x="95"/>
        <item m="1" x="199"/>
        <item m="1" x="124"/>
        <item m="1" x="117"/>
        <item m="1" x="221"/>
        <item m="1" x="54"/>
        <item m="1" x="216"/>
        <item m="1" x="176"/>
        <item m="1" x="262"/>
        <item m="1" x="98"/>
        <item m="1" x="227"/>
        <item m="1" x="250"/>
        <item m="1" x="255"/>
        <item m="1" x="184"/>
        <item m="1" x="263"/>
        <item m="1" x="229"/>
        <item m="1" x="63"/>
        <item m="1" x="151"/>
        <item m="1" x="134"/>
        <item m="1" x="14"/>
        <item m="1" x="302"/>
        <item m="1" x="53"/>
        <item m="1" x="164"/>
        <item m="1" x="191"/>
        <item m="1" x="27"/>
        <item m="1" x="46"/>
        <item m="1" x="60"/>
        <item m="1" x="71"/>
        <item m="1" x="194"/>
        <item m="1" x="90"/>
        <item m="1" x="306"/>
        <item m="1" x="211"/>
        <item m="1" x="113"/>
        <item m="1" x="28"/>
        <item m="1" x="228"/>
        <item m="1" x="141"/>
        <item m="1" x="49"/>
        <item m="1" x="249"/>
        <item m="1" x="128"/>
        <item m="1" x="38"/>
        <item m="1" x="242"/>
        <item m="1" x="160"/>
        <item m="1" x="61"/>
        <item m="1" x="186"/>
        <item m="1" x="219"/>
        <item m="1" x="209"/>
        <item m="1" x="214"/>
        <item m="1" x="268"/>
        <item m="1" x="279"/>
        <item m="1" x="135"/>
        <item m="1" x="269"/>
        <item m="1" x="51"/>
        <item m="1" x="165"/>
        <item m="1" x="115"/>
        <item m="1" x="73"/>
        <item m="1" x="239"/>
        <item m="1" x="120"/>
        <item m="1" x="21"/>
        <item m="1" x="284"/>
        <item m="1" x="193"/>
        <item m="1" x="126"/>
        <item m="1" x="50"/>
        <item m="1" x="110"/>
        <item m="1" x="77"/>
        <item m="1" x="271"/>
        <item m="1" x="40"/>
        <item m="1" x="187"/>
        <item m="1" x="105"/>
        <item m="1" x="257"/>
        <item m="1" x="246"/>
        <item m="1" x="43"/>
        <item m="1" x="103"/>
        <item m="1" x="112"/>
        <item m="1" x="203"/>
        <item m="1" x="213"/>
        <item m="1" x="55"/>
        <item m="1" x="15"/>
        <item m="1" x="287"/>
        <item m="1" x="148"/>
        <item m="1" x="259"/>
        <item m="1" x="303"/>
        <item m="1" x="198"/>
        <item m="1" x="85"/>
        <item m="1" x="238"/>
        <item m="1" x="192"/>
        <item m="1" x="122"/>
        <item m="1" x="270"/>
        <item m="1" x="258"/>
        <item m="1" x="131"/>
        <item m="1" x="16"/>
        <item m="1" x="22"/>
        <item m="1" x="261"/>
        <item m="1" x="305"/>
        <item m="1" x="136"/>
        <item m="1" x="24"/>
        <item m="1" x="42"/>
        <item m="1" x="33"/>
        <item m="1" x="78"/>
        <item m="1" x="72"/>
        <item m="1" x="301"/>
        <item m="1" x="173"/>
        <item m="1" x="108"/>
        <item m="1" x="132"/>
        <item m="1" x="145"/>
        <item m="1" x="245"/>
        <item m="1" x="289"/>
        <item m="1" x="133"/>
        <item m="1" x="31"/>
        <item m="1" x="118"/>
        <item m="1" x="297"/>
        <item m="1" x="285"/>
        <item m="1" x="175"/>
        <item x="6"/>
        <item m="1" x="235"/>
        <item m="1" x="97"/>
        <item m="1" x="220"/>
        <item m="1" x="265"/>
        <item m="1" x="298"/>
        <item m="1" x="169"/>
        <item m="1" x="23"/>
        <item m="1" x="188"/>
        <item m="1" x="195"/>
        <item m="1" x="260"/>
        <item m="1" x="179"/>
        <item m="1" x="30"/>
        <item m="1" x="253"/>
        <item m="1" x="244"/>
        <item m="1" x="274"/>
        <item x="7"/>
        <item m="1" x="74"/>
        <item m="1" x="157"/>
        <item m="1" x="266"/>
        <item m="1" x="233"/>
        <item m="1" x="150"/>
        <item m="1" x="218"/>
        <item m="1" x="204"/>
        <item m="1" x="296"/>
        <item m="1" x="172"/>
        <item m="1" x="76"/>
        <item m="1" x="107"/>
        <item m="1" x="87"/>
        <item m="1" x="139"/>
        <item m="1" x="178"/>
        <item m="1" x="295"/>
        <item m="1" x="180"/>
        <item m="1" x="100"/>
        <item m="1" x="62"/>
        <item m="1" x="282"/>
        <item x="2"/>
        <item m="1" x="286"/>
        <item m="1" x="129"/>
        <item x="9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0">
        <item m="1" x="47"/>
        <item m="1" x="55"/>
        <item m="1" x="57"/>
        <item m="1" x="31"/>
        <item m="1" x="42"/>
        <item m="1" x="50"/>
        <item m="1" x="66"/>
        <item m="1" x="19"/>
        <item m="1" x="29"/>
        <item m="1" x="26"/>
        <item m="1" x="46"/>
        <item m="1" x="21"/>
        <item m="1" x="14"/>
        <item m="1" x="69"/>
        <item m="1" x="59"/>
        <item m="1" x="25"/>
        <item m="1" x="53"/>
        <item m="1" x="43"/>
        <item m="1" x="30"/>
        <item m="1" x="34"/>
        <item m="1" x="11"/>
        <item m="1" x="27"/>
        <item m="1" x="32"/>
        <item m="1" x="62"/>
        <item m="1" x="52"/>
        <item m="1" x="15"/>
        <item m="1" x="17"/>
        <item m="1" x="20"/>
        <item m="1" x="35"/>
        <item m="1" x="22"/>
        <item x="5"/>
        <item m="1" x="13"/>
        <item m="1" x="67"/>
        <item m="1" x="18"/>
        <item m="1" x="54"/>
        <item m="1" x="56"/>
        <item m="1" x="24"/>
        <item m="1" x="48"/>
        <item m="1" x="33"/>
        <item m="1" x="63"/>
        <item m="1" x="16"/>
        <item m="1" x="44"/>
        <item m="1" x="23"/>
        <item m="1" x="40"/>
        <item m="1" x="64"/>
        <item m="1" x="49"/>
        <item m="1" x="65"/>
        <item m="1" x="68"/>
        <item m="1" x="38"/>
        <item m="1" x="51"/>
        <item m="1" x="28"/>
        <item m="1" x="45"/>
        <item m="1" x="36"/>
        <item m="1" x="58"/>
        <item m="1" x="41"/>
        <item m="1" x="10"/>
        <item m="1" x="61"/>
        <item m="1" x="39"/>
        <item m="1" x="12"/>
        <item m="1" x="60"/>
        <item m="1" x="37"/>
        <item x="1"/>
        <item x="0"/>
        <item x="6"/>
        <item x="7"/>
        <item x="8"/>
        <item x="2"/>
        <item x="3"/>
        <item x="4"/>
        <item x="9"/>
      </items>
    </pivotField>
    <pivotField axis="axisRow" dataField="1" compact="0" outline="0" subtotalTop="0" showAll="0" includeNewItemsInFilter="1" defaultSubtotal="0">
      <items count="363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5"/>
        <item m="1" x="230"/>
        <item m="1" x="151"/>
        <item m="1" x="67"/>
        <item m="1" x="350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7"/>
        <item m="1" x="164"/>
        <item x="3"/>
        <item m="1" x="51"/>
        <item m="1" x="274"/>
        <item m="1" x="14"/>
        <item m="1" x="336"/>
        <item m="1" x="141"/>
        <item m="1" x="45"/>
        <item m="1" x="330"/>
        <item m="1" x="75"/>
        <item m="1" x="351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2"/>
        <item m="1" x="346"/>
        <item m="1" x="29"/>
        <item m="1" x="209"/>
        <item m="1" x="232"/>
        <item m="1" x="127"/>
        <item m="1" x="136"/>
        <item m="1" x="347"/>
        <item m="1" x="342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9"/>
        <item m="1" x="145"/>
        <item m="1" x="169"/>
        <item m="1" x="331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3"/>
        <item m="1" x="257"/>
        <item m="1" x="80"/>
        <item m="1" x="165"/>
        <item m="1" x="244"/>
        <item m="1" x="104"/>
        <item m="1" x="358"/>
        <item m="1" x="183"/>
        <item m="1" x="131"/>
        <item m="1" x="221"/>
        <item m="1" x="180"/>
        <item m="1" x="359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3"/>
        <item m="1" x="292"/>
        <item m="1" x="205"/>
        <item m="1" x="354"/>
        <item m="1" x="310"/>
        <item m="1" x="294"/>
        <item m="1" x="146"/>
        <item m="1" x="70"/>
        <item m="1" x="81"/>
        <item m="1" x="306"/>
        <item m="1" x="360"/>
        <item m="1" x="313"/>
        <item m="1" x="16"/>
        <item m="1" x="58"/>
        <item m="1" x="154"/>
        <item m="1" x="117"/>
        <item m="1" x="348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40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7"/>
        <item m="1" x="184"/>
        <item m="1" x="190"/>
        <item m="1" x="332"/>
        <item m="1" x="254"/>
        <item m="1" x="319"/>
        <item m="1" x="341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5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9"/>
        <item x="6"/>
        <item m="1" x="333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1"/>
        <item m="1" x="316"/>
        <item m="1" x="320"/>
        <item m="1" x="334"/>
        <item m="1" x="162"/>
        <item m="1" x="344"/>
        <item m="1" x="305"/>
        <item m="1" x="362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8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5"/>
        <item m="1" x="356"/>
        <item m="1" x="299"/>
        <item m="1" x="78"/>
        <item m="1" x="150"/>
        <item m="1" x="329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  <item m="1" x="328"/>
      </items>
    </pivotField>
    <pivotField axis="axisRow" dataField="1" compact="0" outline="0" subtotalTop="0" showAll="0" includeNewItemsInFilter="1" defaultSubtotal="0">
      <items count="362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4"/>
        <item m="1" x="230"/>
        <item m="1" x="151"/>
        <item m="1" x="67"/>
        <item m="1" x="349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6"/>
        <item m="1" x="164"/>
        <item x="3"/>
        <item m="1" x="51"/>
        <item m="1" x="274"/>
        <item m="1" x="14"/>
        <item m="1" x="335"/>
        <item m="1" x="141"/>
        <item m="1" x="45"/>
        <item m="1" x="329"/>
        <item m="1" x="75"/>
        <item m="1" x="350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1"/>
        <item m="1" x="345"/>
        <item m="1" x="29"/>
        <item m="1" x="209"/>
        <item m="1" x="232"/>
        <item m="1" x="127"/>
        <item m="1" x="136"/>
        <item m="1" x="346"/>
        <item m="1" x="341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8"/>
        <item m="1" x="145"/>
        <item m="1" x="169"/>
        <item m="1" x="330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2"/>
        <item m="1" x="257"/>
        <item m="1" x="80"/>
        <item m="1" x="165"/>
        <item m="1" x="244"/>
        <item m="1" x="104"/>
        <item m="1" x="357"/>
        <item m="1" x="183"/>
        <item m="1" x="131"/>
        <item m="1" x="221"/>
        <item m="1" x="180"/>
        <item m="1" x="358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2"/>
        <item m="1" x="292"/>
        <item m="1" x="205"/>
        <item m="1" x="353"/>
        <item m="1" x="310"/>
        <item m="1" x="294"/>
        <item m="1" x="146"/>
        <item m="1" x="70"/>
        <item m="1" x="81"/>
        <item m="1" x="306"/>
        <item m="1" x="359"/>
        <item m="1" x="313"/>
        <item m="1" x="16"/>
        <item m="1" x="58"/>
        <item m="1" x="154"/>
        <item m="1" x="117"/>
        <item m="1" x="347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39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6"/>
        <item m="1" x="184"/>
        <item m="1" x="190"/>
        <item m="1" x="331"/>
        <item m="1" x="254"/>
        <item m="1" x="319"/>
        <item m="1" x="340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4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8"/>
        <item x="6"/>
        <item m="1" x="332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0"/>
        <item m="1" x="316"/>
        <item m="1" x="320"/>
        <item m="1" x="333"/>
        <item m="1" x="162"/>
        <item m="1" x="343"/>
        <item m="1" x="305"/>
        <item m="1" x="361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7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4"/>
        <item m="1" x="355"/>
        <item m="1" x="299"/>
        <item m="1" x="78"/>
        <item m="1" x="150"/>
        <item m="1" x="328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34">
        <item m="1" x="25"/>
        <item m="1" x="92"/>
        <item x="0"/>
        <item x="1"/>
        <item m="1" x="129"/>
        <item x="2"/>
        <item m="1" x="123"/>
        <item m="1" x="126"/>
        <item m="1" x="130"/>
        <item m="1" x="4"/>
        <item m="1" x="81"/>
        <item m="1" x="5"/>
        <item m="1" x="22"/>
        <item m="1" x="28"/>
        <item m="1" x="36"/>
        <item m="1" x="43"/>
        <item m="1" x="53"/>
        <item m="1" x="16"/>
        <item m="1" x="69"/>
        <item m="1" x="82"/>
        <item m="1" x="93"/>
        <item m="1" x="32"/>
        <item m="1" x="47"/>
        <item m="1" x="66"/>
        <item m="1" x="29"/>
        <item m="1" x="37"/>
        <item m="1" x="44"/>
        <item m="1" x="54"/>
        <item m="1" x="63"/>
        <item m="1" x="74"/>
        <item m="1" x="86"/>
        <item m="1" x="59"/>
        <item m="1" x="70"/>
        <item m="1" x="83"/>
        <item m="1" x="94"/>
        <item m="1" x="102"/>
        <item m="1" x="113"/>
        <item m="1" x="109"/>
        <item m="1" x="75"/>
        <item m="1" x="106"/>
        <item m="1" x="124"/>
        <item m="1" x="51"/>
        <item m="1" x="61"/>
        <item m="1" x="72"/>
        <item m="1" x="84"/>
        <item m="1" x="96"/>
        <item m="1" x="104"/>
        <item m="1" x="115"/>
        <item m="1" x="119"/>
        <item m="1" x="128"/>
        <item m="1" x="132"/>
        <item m="1" x="12"/>
        <item m="1" x="33"/>
        <item m="1" x="40"/>
        <item m="1" x="48"/>
        <item m="1" x="127"/>
        <item m="1" x="131"/>
        <item m="1" x="6"/>
        <item m="1" x="10"/>
        <item m="1" x="17"/>
        <item m="1" x="23"/>
        <item m="1" x="8"/>
        <item m="1" x="14"/>
        <item m="1" x="20"/>
        <item m="1" x="26"/>
        <item m="1" x="34"/>
        <item m="1" x="41"/>
        <item m="1" x="49"/>
        <item m="1" x="57"/>
        <item m="1" x="67"/>
        <item m="1" x="79"/>
        <item m="1" x="11"/>
        <item m="1" x="18"/>
        <item m="1" x="24"/>
        <item m="1" x="30"/>
        <item m="1" x="38"/>
        <item m="1" x="45"/>
        <item m="1" x="64"/>
        <item m="1" x="76"/>
        <item m="1" x="87"/>
        <item m="1" x="100"/>
        <item m="1" x="110"/>
        <item m="1" x="31"/>
        <item m="1" x="39"/>
        <item m="1" x="46"/>
        <item m="1" x="55"/>
        <item m="1" x="65"/>
        <item m="1" x="77"/>
        <item m="1" x="88"/>
        <item m="1" x="98"/>
        <item m="1" x="107"/>
        <item m="1" x="62"/>
        <item m="1" x="73"/>
        <item m="1" x="85"/>
        <item m="1" x="97"/>
        <item m="1" x="105"/>
        <item m="1" x="116"/>
        <item m="1" x="120"/>
        <item m="1" x="42"/>
        <item m="1" x="60"/>
        <item m="1" x="71"/>
        <item m="1" x="95"/>
        <item m="1" x="103"/>
        <item m="1" x="114"/>
        <item m="1" x="118"/>
        <item m="1" x="122"/>
        <item m="1" x="50"/>
        <item m="1" x="58"/>
        <item m="1" x="68"/>
        <item m="1" x="80"/>
        <item m="1" x="91"/>
        <item m="1" x="101"/>
        <item m="1" x="111"/>
        <item m="1" x="125"/>
        <item m="1" x="56"/>
        <item m="1" x="78"/>
        <item m="1" x="89"/>
        <item m="1" x="112"/>
        <item m="1" x="121"/>
        <item m="1" x="133"/>
        <item m="1" x="9"/>
        <item m="1" x="90"/>
        <item m="1" x="99"/>
        <item m="1" x="108"/>
        <item m="1" x="117"/>
        <item m="1" x="7"/>
        <item m="1" x="13"/>
        <item m="1" x="15"/>
        <item m="1" x="21"/>
        <item m="1" x="27"/>
        <item m="1" x="35"/>
        <item m="1" x="19"/>
        <item m="1" x="52"/>
        <item x="3"/>
      </items>
    </pivotField>
    <pivotField axis="axisRow" dataField="1" compact="0" outline="0" subtotalTop="0" showAll="0" includeNewItemsInFilter="1" defaultSubtotal="0">
      <items count="129">
        <item m="1" x="4"/>
        <item m="1" x="40"/>
        <item m="1" x="95"/>
        <item m="1" x="30"/>
        <item x="2"/>
        <item m="1" x="91"/>
        <item m="1" x="72"/>
        <item m="1" x="123"/>
        <item m="1" x="89"/>
        <item m="1" x="69"/>
        <item m="1" x="5"/>
        <item m="1" x="14"/>
        <item m="1" x="110"/>
        <item x="1"/>
        <item m="1" x="15"/>
        <item m="1" x="21"/>
        <item m="1" x="47"/>
        <item m="1" x="107"/>
        <item m="1" x="93"/>
        <item m="1" x="98"/>
        <item m="1" x="96"/>
        <item m="1" x="79"/>
        <item m="1" x="8"/>
        <item m="1" x="68"/>
        <item m="1" x="111"/>
        <item m="1" x="99"/>
        <item m="1" x="124"/>
        <item m="1" x="41"/>
        <item m="1" x="17"/>
        <item m="1" x="114"/>
        <item m="1" x="103"/>
        <item m="1" x="75"/>
        <item m="1" x="18"/>
        <item m="1" x="104"/>
        <item m="1" x="34"/>
        <item m="1" x="7"/>
        <item m="1" x="58"/>
        <item m="1" x="100"/>
        <item m="1" x="125"/>
        <item m="1" x="9"/>
        <item m="1" x="92"/>
        <item m="1" x="55"/>
        <item m="1" x="121"/>
        <item m="1" x="28"/>
        <item m="1" x="90"/>
        <item m="1" x="77"/>
        <item m="1" x="26"/>
        <item m="1" x="78"/>
        <item m="1" x="59"/>
        <item m="1" x="73"/>
        <item m="1" x="115"/>
        <item m="1" x="60"/>
        <item m="1" x="105"/>
        <item m="1" x="12"/>
        <item m="1" x="53"/>
        <item m="1" x="56"/>
        <item m="1" x="94"/>
        <item m="1" x="80"/>
        <item m="1" x="126"/>
        <item m="1" x="74"/>
        <item m="1" x="127"/>
        <item m="1" x="35"/>
        <item m="1" x="48"/>
        <item m="1" x="43"/>
        <item m="1" x="24"/>
        <item m="1" x="13"/>
        <item m="1" x="49"/>
        <item m="1" x="70"/>
        <item m="1" x="120"/>
        <item m="1" x="117"/>
        <item m="1" x="108"/>
        <item m="1" x="54"/>
        <item m="1" x="6"/>
        <item m="1" x="63"/>
        <item m="1" x="16"/>
        <item m="1" x="57"/>
        <item m="1" x="19"/>
        <item m="1" x="36"/>
        <item m="1" x="64"/>
        <item x="0"/>
        <item m="1" x="84"/>
        <item m="1" x="22"/>
        <item m="1" x="119"/>
        <item m="1" x="10"/>
        <item m="1" x="109"/>
        <item m="1" x="44"/>
        <item m="1" x="31"/>
        <item m="1" x="27"/>
        <item m="1" x="101"/>
        <item m="1" x="128"/>
        <item m="1" x="37"/>
        <item m="1" x="38"/>
        <item m="1" x="85"/>
        <item m="1" x="62"/>
        <item m="1" x="81"/>
        <item m="1" x="61"/>
        <item m="1" x="87"/>
        <item m="1" x="82"/>
        <item m="1" x="50"/>
        <item m="1" x="71"/>
        <item m="1" x="118"/>
        <item m="1" x="116"/>
        <item m="1" x="112"/>
        <item m="1" x="83"/>
        <item m="1" x="11"/>
        <item m="1" x="23"/>
        <item m="1" x="32"/>
        <item m="1" x="51"/>
        <item m="1" x="65"/>
        <item m="1" x="88"/>
        <item m="1" x="102"/>
        <item m="1" x="45"/>
        <item m="1" x="106"/>
        <item m="1" x="97"/>
        <item m="1" x="33"/>
        <item m="1" x="66"/>
        <item m="1" x="46"/>
        <item m="1" x="39"/>
        <item m="1" x="25"/>
        <item m="1" x="122"/>
        <item m="1" x="29"/>
        <item m="1" x="52"/>
        <item m="1" x="42"/>
        <item m="1" x="76"/>
        <item m="1" x="86"/>
        <item m="1" x="113"/>
        <item m="1" x="67"/>
        <item m="1" x="20"/>
        <item x="3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5">
        <item m="1" x="4"/>
        <item x="1"/>
        <item m="1" x="3"/>
        <item m="1" x="2"/>
        <item x="0"/>
      </items>
    </pivotField>
    <pivotField axis="axisRow" compact="0" outline="0" subtotalTop="0" showAll="0" includeNewItemsInFilter="1" defaultSubtotal="0">
      <items count="12">
        <item m="1" x="6"/>
        <item x="1"/>
        <item m="1" x="11"/>
        <item x="0"/>
        <item x="2"/>
        <item x="3"/>
        <item m="1" x="10"/>
        <item m="1" x="7"/>
        <item m="1" x="8"/>
        <item x="4"/>
        <item m="1" x="9"/>
        <item x="5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m="1" x="5"/>
        <item x="2"/>
        <item m="1" x="4"/>
        <item m="1" x="3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x="2"/>
        <item m="1" x="5"/>
        <item m="1" x="4"/>
        <item m="1" x="3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32">
        <item x="1"/>
        <item x="0"/>
        <item x="2"/>
        <item m="1" x="30"/>
        <item m="1" x="12"/>
        <item m="1" x="23"/>
        <item m="1" x="7"/>
        <item m="1" x="21"/>
        <item m="1" x="28"/>
        <item m="1" x="11"/>
        <item m="1" x="6"/>
        <item m="1" x="19"/>
        <item m="1" x="26"/>
        <item m="1" x="9"/>
        <item m="1" x="22"/>
        <item m="1" x="5"/>
        <item m="1" x="17"/>
        <item m="1" x="20"/>
        <item m="1" x="4"/>
        <item m="1" x="15"/>
        <item m="1" x="27"/>
        <item m="1" x="10"/>
        <item m="1" x="18"/>
        <item m="1" x="3"/>
        <item m="1" x="14"/>
        <item m="1" x="25"/>
        <item m="1" x="8"/>
        <item m="1" x="16"/>
        <item m="1" x="31"/>
        <item m="1" x="13"/>
        <item m="1" x="24"/>
        <item m="1" x="29"/>
      </items>
    </pivotField>
    <pivotField axis="axisRow" compact="0" outline="0" subtotalTop="0" showAll="0" includeNewItemsInFilter="1" defaultSubtotal="0">
      <items count="3">
        <item x="0"/>
        <item x="1"/>
        <item m="1" x="2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5">
        <item m="1" x="19"/>
        <item m="1" x="48"/>
        <item m="1" x="72"/>
        <item m="1" x="56"/>
        <item m="1" x="24"/>
        <item m="1" x="57"/>
        <item m="1" x="32"/>
        <item m="1" x="43"/>
        <item m="1" x="33"/>
        <item m="1" x="73"/>
        <item m="1" x="58"/>
        <item m="1" x="5"/>
        <item m="1" x="50"/>
        <item m="1" x="22"/>
        <item m="1" x="1"/>
        <item m="1" x="13"/>
        <item m="1" x="64"/>
        <item m="1" x="29"/>
        <item m="1" x="34"/>
        <item m="1" x="46"/>
        <item m="1" x="67"/>
        <item m="1" x="8"/>
        <item m="1" x="44"/>
        <item m="1" x="12"/>
        <item m="1" x="2"/>
        <item m="1" x="60"/>
        <item m="1" x="47"/>
        <item m="1" x="16"/>
        <item m="1" x="28"/>
        <item m="1" x="20"/>
        <item m="1" x="6"/>
        <item m="1" x="7"/>
        <item m="1" x="68"/>
        <item m="1" x="51"/>
        <item m="1" x="35"/>
        <item m="1" x="61"/>
        <item m="1" x="45"/>
        <item m="1" x="26"/>
        <item m="1" x="30"/>
        <item m="1" x="17"/>
        <item m="1" x="69"/>
        <item m="1" x="53"/>
        <item m="1" x="36"/>
        <item m="1" x="54"/>
        <item m="1" x="38"/>
        <item m="1" x="70"/>
        <item m="1" x="55"/>
        <item m="1" x="42"/>
        <item m="1" x="23"/>
        <item m="1" x="10"/>
        <item m="1" x="39"/>
        <item m="1" x="9"/>
        <item m="1" x="71"/>
        <item m="1" x="62"/>
        <item m="1" x="66"/>
        <item m="1" x="52"/>
        <item m="1" x="14"/>
        <item m="1" x="65"/>
        <item m="1" x="40"/>
        <item m="1" x="59"/>
        <item m="1" x="21"/>
        <item m="1" x="63"/>
        <item m="1" x="4"/>
        <item m="1" x="31"/>
        <item m="1" x="18"/>
        <item m="1" x="37"/>
        <item m="1" x="74"/>
        <item m="1" x="27"/>
        <item m="1" x="15"/>
        <item m="1" x="3"/>
        <item m="1" x="25"/>
        <item m="1" x="49"/>
        <item m="1" x="41"/>
        <item m="1" x="11"/>
        <item x="0"/>
      </items>
    </pivotField>
  </pivotFields>
  <rowFields count="30">
    <field x="0"/>
    <field x="4"/>
    <field x="6"/>
    <field x="7"/>
    <field x="8"/>
    <field x="9"/>
    <field x="10"/>
    <field x="11"/>
    <field x="12"/>
    <field x="13"/>
    <field x="14"/>
    <field x="15"/>
    <field x="16"/>
    <field x="17"/>
    <field x="18"/>
    <field x="19"/>
    <field x="20"/>
    <field x="21"/>
    <field x="22"/>
    <field x="23"/>
    <field x="24"/>
    <field x="25"/>
    <field x="26"/>
    <field x="27"/>
    <field x="28"/>
    <field x="29"/>
    <field x="30"/>
    <field x="31"/>
    <field x="32"/>
    <field x="33"/>
  </rowFields>
  <rowItems count="3">
    <i>
      <x/>
      <x/>
      <x v="81"/>
      <x/>
      <x/>
      <x v="62"/>
      <x v="166"/>
      <x v="166"/>
      <x/>
      <x v="2"/>
      <x v="79"/>
      <x/>
      <x v="4"/>
      <x v="3"/>
      <x/>
      <x v="5"/>
      <x v="1"/>
      <x v="1"/>
      <x/>
      <x/>
      <x/>
      <x/>
      <x v="5"/>
      <x/>
      <x v="1"/>
      <x/>
      <x/>
      <x/>
      <x/>
      <x v="74"/>
    </i>
    <i>
      <x v="1"/>
      <x/>
      <x v="147"/>
      <x/>
      <x/>
      <x v="61"/>
      <x v="27"/>
      <x v="27"/>
      <x/>
      <x v="3"/>
      <x v="13"/>
      <x/>
      <x v="1"/>
      <x v="1"/>
      <x/>
      <x/>
      <x v="1"/>
      <x v="1"/>
      <x/>
      <x/>
      <x/>
      <x/>
      <x/>
      <x/>
      <x v="1"/>
      <x/>
      <x/>
      <x/>
      <x/>
      <x v="7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5" item="14" hier="-1"/>
  </pageFields>
  <dataFields count="4">
    <dataField name="Somme de CA HT OS" fld="10" baseField="33" baseItem="74"/>
    <dataField name="Somme de ACEE" fld="11" baseField="33" baseItem="74"/>
    <dataField name="Somme de CA HT Facturé" fld="14" baseField="33" baseItem="74"/>
    <dataField name="Nombre de N° Chantier" fld="0" subtotal="count" baseField="0" baseItem="0"/>
  </dataFields>
  <pivotTableStyleInfo showRowHeaders="1" showColHeaders="1" showRowStripes="0" showColStripes="0" showLastColumn="1"/>
</pivotTableDefinition>
</file>

<file path=xl/pivotTables/pivotTable5.xml><?xml version="1.0" encoding="utf-8"?>
<pivotTableDefinition xmlns="http://schemas.openxmlformats.org/spreadsheetml/2006/main" name="Tableau croisé dynamique17" cacheId="543" applyNumberFormats="0" applyBorderFormats="0" applyFontFormats="0" applyPatternFormats="0" applyAlignmentFormats="0" applyWidthHeightFormats="1" dataCaption="Données" missingCaption="         " updatedVersion="5" minRefreshableVersion="3" showDrill="0" showMemberPropertyTips="0" useAutoFormatting="1" itemPrintTitles="1" createdVersion="5" indent="0" compact="0" compactData="0" gridDropZones="1">
  <location ref="A3:AH118" firstHeaderRow="1" firstDataRow="2" firstDataCol="30" rowPageCount="1" colPageCount="1"/>
  <pivotFields count="34">
    <pivotField axis="axisRow" dataField="1" compact="0" outline="0" subtotalTop="0" showAll="0" includeNewItemsInFilter="1" defaultSubtotal="0">
      <items count="870">
        <item x="0"/>
        <item x="1"/>
        <item x="2"/>
        <item x="3"/>
        <item x="4"/>
        <item x="5"/>
        <item x="6"/>
        <item x="7"/>
        <item x="8"/>
        <item m="1" x="473"/>
        <item m="1" x="485"/>
        <item m="1" x="497"/>
        <item m="1" x="509"/>
        <item m="1" x="521"/>
        <item m="1" x="533"/>
        <item m="1" x="545"/>
        <item m="1" x="557"/>
        <item m="1" x="569"/>
        <item m="1" x="581"/>
        <item m="1" x="593"/>
        <item m="1" x="605"/>
        <item m="1" x="617"/>
        <item m="1" x="629"/>
        <item m="1" x="641"/>
        <item m="1" x="653"/>
        <item m="1" x="665"/>
        <item m="1" x="677"/>
        <item m="1" x="689"/>
        <item m="1" x="701"/>
        <item m="1" x="713"/>
        <item m="1" x="725"/>
        <item m="1" x="737"/>
        <item m="1" x="749"/>
        <item m="1" x="761"/>
        <item m="1" x="773"/>
        <item m="1" x="785"/>
        <item m="1" x="797"/>
        <item m="1" x="809"/>
        <item m="1" x="821"/>
        <item m="1" x="833"/>
        <item m="1" x="845"/>
        <item m="1" x="857"/>
        <item m="1" x="869"/>
        <item m="1" x="133"/>
        <item m="1" x="145"/>
        <item m="1" x="157"/>
        <item m="1" x="169"/>
        <item m="1" x="181"/>
        <item m="1" x="193"/>
        <item m="1" x="205"/>
        <item m="1" x="217"/>
        <item m="1" x="229"/>
        <item m="1" x="241"/>
        <item m="1" x="253"/>
        <item m="1" x="265"/>
        <item m="1" x="277"/>
        <item m="1" x="289"/>
        <item m="1" x="301"/>
        <item m="1" x="313"/>
        <item m="1" x="325"/>
        <item m="1" x="337"/>
        <item m="1" x="349"/>
        <item m="1" x="361"/>
        <item m="1" x="373"/>
        <item m="1" x="384"/>
        <item m="1" x="395"/>
        <item m="1" x="406"/>
        <item m="1" x="417"/>
        <item m="1" x="428"/>
        <item m="1" x="439"/>
        <item m="1" x="450"/>
        <item m="1" x="461"/>
        <item m="1" x="472"/>
        <item m="1" x="484"/>
        <item m="1" x="496"/>
        <item m="1" x="508"/>
        <item m="1" x="520"/>
        <item m="1" x="532"/>
        <item m="1" x="544"/>
        <item m="1" x="556"/>
        <item m="1" x="568"/>
        <item m="1" x="580"/>
        <item m="1" x="592"/>
        <item m="1" x="604"/>
        <item m="1" x="616"/>
        <item m="1" x="628"/>
        <item m="1" x="640"/>
        <item m="1" x="652"/>
        <item m="1" x="664"/>
        <item m="1" x="676"/>
        <item m="1" x="688"/>
        <item m="1" x="700"/>
        <item m="1" x="712"/>
        <item m="1" x="724"/>
        <item m="1" x="736"/>
        <item m="1" x="748"/>
        <item m="1" x="760"/>
        <item m="1" x="772"/>
        <item m="1" x="784"/>
        <item m="1" x="796"/>
        <item m="1" x="808"/>
        <item m="1" x="820"/>
        <item m="1" x="832"/>
        <item m="1" x="844"/>
        <item m="1" x="856"/>
        <item m="1" x="868"/>
        <item m="1" x="132"/>
        <item m="1" x="144"/>
        <item m="1" x="156"/>
        <item m="1" x="168"/>
        <item m="1" x="180"/>
        <item m="1" x="192"/>
        <item m="1" x="204"/>
        <item m="1" x="216"/>
        <item m="1" x="228"/>
        <item m="1" x="240"/>
        <item m="1" x="252"/>
        <item m="1" x="264"/>
        <item m="1" x="276"/>
        <item m="1" x="288"/>
        <item m="1" x="300"/>
        <item m="1" x="312"/>
        <item m="1" x="324"/>
        <item m="1" x="336"/>
        <item m="1" x="348"/>
        <item m="1" x="360"/>
        <item m="1" x="372"/>
        <item m="1" x="383"/>
        <item m="1" x="394"/>
        <item m="1" x="405"/>
        <item m="1" x="416"/>
        <item m="1" x="427"/>
        <item m="1" x="438"/>
        <item m="1" x="449"/>
        <item m="1" x="460"/>
        <item m="1" x="471"/>
        <item m="1" x="483"/>
        <item m="1" x="495"/>
        <item m="1" x="507"/>
        <item m="1" x="519"/>
        <item m="1" x="531"/>
        <item m="1" x="543"/>
        <item m="1" x="555"/>
        <item m="1" x="567"/>
        <item m="1" x="579"/>
        <item m="1" x="591"/>
        <item m="1" x="603"/>
        <item m="1" x="615"/>
        <item m="1" x="627"/>
        <item m="1" x="639"/>
        <item m="1" x="651"/>
        <item m="1" x="663"/>
        <item m="1" x="675"/>
        <item m="1" x="687"/>
        <item m="1" x="699"/>
        <item m="1" x="711"/>
        <item m="1" x="723"/>
        <item m="1" x="735"/>
        <item m="1" x="747"/>
        <item m="1" x="759"/>
        <item m="1" x="771"/>
        <item m="1" x="783"/>
        <item m="1" x="795"/>
        <item m="1" x="807"/>
        <item m="1" x="819"/>
        <item m="1" x="831"/>
        <item m="1" x="843"/>
        <item m="1" x="855"/>
        <item m="1" x="867"/>
        <item m="1" x="131"/>
        <item m="1" x="143"/>
        <item m="1" x="155"/>
        <item m="1" x="167"/>
        <item m="1" x="179"/>
        <item m="1" x="191"/>
        <item m="1" x="203"/>
        <item m="1" x="215"/>
        <item m="1" x="227"/>
        <item m="1" x="239"/>
        <item m="1" x="251"/>
        <item m="1" x="263"/>
        <item m="1" x="275"/>
        <item m="1" x="287"/>
        <item m="1" x="299"/>
        <item m="1" x="311"/>
        <item m="1" x="323"/>
        <item m="1" x="335"/>
        <item m="1" x="347"/>
        <item m="1" x="359"/>
        <item m="1" x="371"/>
        <item m="1" x="382"/>
        <item m="1" x="393"/>
        <item m="1" x="404"/>
        <item m="1" x="415"/>
        <item m="1" x="426"/>
        <item m="1" x="437"/>
        <item m="1" x="448"/>
        <item m="1" x="459"/>
        <item m="1" x="470"/>
        <item m="1" x="482"/>
        <item m="1" x="494"/>
        <item m="1" x="506"/>
        <item m="1" x="518"/>
        <item m="1" x="530"/>
        <item m="1" x="542"/>
        <item m="1" x="554"/>
        <item m="1" x="566"/>
        <item m="1" x="578"/>
        <item m="1" x="590"/>
        <item m="1" x="602"/>
        <item m="1" x="614"/>
        <item m="1" x="626"/>
        <item m="1" x="638"/>
        <item m="1" x="650"/>
        <item m="1" x="662"/>
        <item m="1" x="674"/>
        <item m="1" x="686"/>
        <item m="1" x="698"/>
        <item m="1" x="710"/>
        <item m="1" x="722"/>
        <item m="1" x="734"/>
        <item m="1" x="746"/>
        <item m="1" x="758"/>
        <item m="1" x="770"/>
        <item m="1" x="782"/>
        <item m="1" x="794"/>
        <item m="1" x="806"/>
        <item m="1" x="818"/>
        <item m="1" x="830"/>
        <item m="1" x="842"/>
        <item m="1" x="854"/>
        <item m="1" x="866"/>
        <item m="1" x="130"/>
        <item m="1" x="142"/>
        <item m="1" x="154"/>
        <item m="1" x="166"/>
        <item m="1" x="178"/>
        <item m="1" x="190"/>
        <item m="1" x="202"/>
        <item m="1" x="214"/>
        <item m="1" x="226"/>
        <item m="1" x="238"/>
        <item m="1" x="250"/>
        <item m="1" x="262"/>
        <item m="1" x="274"/>
        <item m="1" x="286"/>
        <item m="1" x="298"/>
        <item m="1" x="310"/>
        <item m="1" x="322"/>
        <item m="1" x="334"/>
        <item m="1" x="346"/>
        <item m="1" x="358"/>
        <item m="1" x="370"/>
        <item m="1" x="381"/>
        <item m="1" x="392"/>
        <item m="1" x="403"/>
        <item m="1" x="414"/>
        <item m="1" x="425"/>
        <item m="1" x="436"/>
        <item m="1" x="447"/>
        <item m="1" x="458"/>
        <item m="1" x="469"/>
        <item m="1" x="481"/>
        <item m="1" x="493"/>
        <item m="1" x="505"/>
        <item m="1" x="517"/>
        <item m="1" x="529"/>
        <item m="1" x="541"/>
        <item m="1" x="553"/>
        <item m="1" x="565"/>
        <item m="1" x="577"/>
        <item m="1" x="589"/>
        <item m="1" x="601"/>
        <item m="1" x="613"/>
        <item m="1" x="625"/>
        <item m="1" x="637"/>
        <item m="1" x="649"/>
        <item m="1" x="661"/>
        <item m="1" x="673"/>
        <item m="1" x="685"/>
        <item m="1" x="697"/>
        <item m="1" x="709"/>
        <item m="1" x="721"/>
        <item m="1" x="733"/>
        <item m="1" x="745"/>
        <item m="1" x="757"/>
        <item m="1" x="769"/>
        <item m="1" x="781"/>
        <item m="1" x="793"/>
        <item m="1" x="805"/>
        <item m="1" x="817"/>
        <item m="1" x="829"/>
        <item m="1" x="841"/>
        <item m="1" x="853"/>
        <item m="1" x="865"/>
        <item m="1" x="129"/>
        <item m="1" x="141"/>
        <item m="1" x="153"/>
        <item m="1" x="165"/>
        <item m="1" x="177"/>
        <item m="1" x="189"/>
        <item m="1" x="201"/>
        <item m="1" x="213"/>
        <item m="1" x="225"/>
        <item m="1" x="237"/>
        <item m="1" x="249"/>
        <item m="1" x="261"/>
        <item m="1" x="273"/>
        <item m="1" x="285"/>
        <item m="1" x="297"/>
        <item m="1" x="309"/>
        <item m="1" x="321"/>
        <item m="1" x="333"/>
        <item m="1" x="345"/>
        <item m="1" x="357"/>
        <item m="1" x="369"/>
        <item m="1" x="380"/>
        <item m="1" x="391"/>
        <item m="1" x="402"/>
        <item m="1" x="413"/>
        <item m="1" x="424"/>
        <item m="1" x="435"/>
        <item m="1" x="446"/>
        <item m="1" x="457"/>
        <item m="1" x="468"/>
        <item m="1" x="480"/>
        <item m="1" x="492"/>
        <item m="1" x="504"/>
        <item m="1" x="516"/>
        <item m="1" x="528"/>
        <item m="1" x="540"/>
        <item m="1" x="552"/>
        <item m="1" x="564"/>
        <item m="1" x="576"/>
        <item m="1" x="588"/>
        <item m="1" x="600"/>
        <item m="1" x="612"/>
        <item m="1" x="624"/>
        <item m="1" x="636"/>
        <item m="1" x="648"/>
        <item m="1" x="660"/>
        <item m="1" x="672"/>
        <item m="1" x="684"/>
        <item m="1" x="696"/>
        <item m="1" x="708"/>
        <item m="1" x="720"/>
        <item m="1" x="732"/>
        <item m="1" x="744"/>
        <item m="1" x="756"/>
        <item m="1" x="768"/>
        <item m="1" x="780"/>
        <item m="1" x="792"/>
        <item m="1" x="804"/>
        <item m="1" x="816"/>
        <item m="1" x="828"/>
        <item m="1" x="840"/>
        <item m="1" x="852"/>
        <item m="1" x="864"/>
        <item m="1" x="128"/>
        <item m="1" x="140"/>
        <item m="1" x="152"/>
        <item m="1" x="164"/>
        <item m="1" x="176"/>
        <item m="1" x="188"/>
        <item m="1" x="200"/>
        <item m="1" x="212"/>
        <item m="1" x="224"/>
        <item m="1" x="236"/>
        <item m="1" x="248"/>
        <item m="1" x="260"/>
        <item m="1" x="272"/>
        <item m="1" x="284"/>
        <item m="1" x="296"/>
        <item m="1" x="308"/>
        <item m="1" x="320"/>
        <item m="1" x="332"/>
        <item m="1" x="344"/>
        <item m="1" x="356"/>
        <item m="1" x="368"/>
        <item m="1" x="379"/>
        <item m="1" x="390"/>
        <item m="1" x="401"/>
        <item m="1" x="412"/>
        <item m="1" x="423"/>
        <item m="1" x="434"/>
        <item m="1" x="445"/>
        <item m="1" x="456"/>
        <item m="1" x="467"/>
        <item m="1" x="479"/>
        <item m="1" x="491"/>
        <item m="1" x="503"/>
        <item m="1" x="515"/>
        <item m="1" x="527"/>
        <item m="1" x="539"/>
        <item m="1" x="551"/>
        <item m="1" x="563"/>
        <item m="1" x="575"/>
        <item m="1" x="587"/>
        <item m="1" x="599"/>
        <item m="1" x="611"/>
        <item m="1" x="623"/>
        <item m="1" x="635"/>
        <item m="1" x="647"/>
        <item m="1" x="659"/>
        <item m="1" x="671"/>
        <item m="1" x="683"/>
        <item m="1" x="695"/>
        <item m="1" x="707"/>
        <item m="1" x="719"/>
        <item m="1" x="731"/>
        <item m="1" x="743"/>
        <item m="1" x="755"/>
        <item m="1" x="767"/>
        <item m="1" x="779"/>
        <item m="1" x="791"/>
        <item m="1" x="803"/>
        <item m="1" x="815"/>
        <item m="1" x="827"/>
        <item m="1" x="839"/>
        <item m="1" x="851"/>
        <item m="1" x="863"/>
        <item m="1" x="127"/>
        <item m="1" x="139"/>
        <item m="1" x="151"/>
        <item m="1" x="163"/>
        <item m="1" x="175"/>
        <item m="1" x="187"/>
        <item m="1" x="199"/>
        <item m="1" x="211"/>
        <item m="1" x="223"/>
        <item m="1" x="235"/>
        <item m="1" x="247"/>
        <item m="1" x="259"/>
        <item m="1" x="271"/>
        <item m="1" x="283"/>
        <item m="1" x="295"/>
        <item m="1" x="307"/>
        <item m="1" x="319"/>
        <item m="1" x="331"/>
        <item m="1" x="343"/>
        <item m="1" x="355"/>
        <item m="1" x="367"/>
        <item m="1" x="378"/>
        <item m="1" x="389"/>
        <item m="1" x="400"/>
        <item m="1" x="411"/>
        <item m="1" x="422"/>
        <item m="1" x="433"/>
        <item m="1" x="444"/>
        <item m="1" x="455"/>
        <item m="1" x="466"/>
        <item m="1" x="478"/>
        <item m="1" x="490"/>
        <item m="1" x="502"/>
        <item m="1" x="514"/>
        <item m="1" x="526"/>
        <item m="1" x="538"/>
        <item m="1" x="550"/>
        <item m="1" x="562"/>
        <item m="1" x="574"/>
        <item m="1" x="586"/>
        <item m="1" x="598"/>
        <item m="1" x="610"/>
        <item m="1" x="622"/>
        <item m="1" x="634"/>
        <item m="1" x="646"/>
        <item m="1" x="658"/>
        <item m="1" x="670"/>
        <item m="1" x="682"/>
        <item m="1" x="694"/>
        <item m="1" x="706"/>
        <item m="1" x="718"/>
        <item m="1" x="730"/>
        <item m="1" x="742"/>
        <item m="1" x="754"/>
        <item m="1" x="766"/>
        <item m="1" x="778"/>
        <item m="1" x="790"/>
        <item m="1" x="802"/>
        <item m="1" x="814"/>
        <item m="1" x="826"/>
        <item m="1" x="838"/>
        <item m="1" x="850"/>
        <item m="1" x="862"/>
        <item m="1" x="126"/>
        <item m="1" x="138"/>
        <item m="1" x="150"/>
        <item m="1" x="162"/>
        <item m="1" x="174"/>
        <item m="1" x="186"/>
        <item m="1" x="198"/>
        <item m="1" x="210"/>
        <item m="1" x="222"/>
        <item m="1" x="234"/>
        <item m="1" x="246"/>
        <item m="1" x="258"/>
        <item m="1" x="270"/>
        <item m="1" x="282"/>
        <item m="1" x="294"/>
        <item m="1" x="306"/>
        <item m="1" x="318"/>
        <item m="1" x="330"/>
        <item m="1" x="342"/>
        <item m="1" x="354"/>
        <item m="1" x="366"/>
        <item m="1" x="377"/>
        <item m="1" x="388"/>
        <item m="1" x="399"/>
        <item m="1" x="410"/>
        <item m="1" x="421"/>
        <item m="1" x="432"/>
        <item m="1" x="443"/>
        <item m="1" x="454"/>
        <item m="1" x="465"/>
        <item m="1" x="477"/>
        <item m="1" x="489"/>
        <item m="1" x="501"/>
        <item m="1" x="513"/>
        <item m="1" x="525"/>
        <item m="1" x="537"/>
        <item m="1" x="549"/>
        <item m="1" x="561"/>
        <item m="1" x="573"/>
        <item m="1" x="585"/>
        <item m="1" x="597"/>
        <item m="1" x="609"/>
        <item m="1" x="621"/>
        <item m="1" x="633"/>
        <item m="1" x="645"/>
        <item m="1" x="657"/>
        <item m="1" x="669"/>
        <item m="1" x="681"/>
        <item m="1" x="693"/>
        <item m="1" x="705"/>
        <item m="1" x="717"/>
        <item m="1" x="729"/>
        <item m="1" x="741"/>
        <item m="1" x="753"/>
        <item m="1" x="765"/>
        <item m="1" x="777"/>
        <item m="1" x="789"/>
        <item m="1" x="801"/>
        <item m="1" x="813"/>
        <item m="1" x="825"/>
        <item m="1" x="837"/>
        <item m="1" x="849"/>
        <item m="1" x="861"/>
        <item m="1" x="125"/>
        <item m="1" x="137"/>
        <item m="1" x="149"/>
        <item m="1" x="161"/>
        <item m="1" x="173"/>
        <item m="1" x="185"/>
        <item m="1" x="197"/>
        <item m="1" x="209"/>
        <item m="1" x="221"/>
        <item m="1" x="233"/>
        <item m="1" x="245"/>
        <item m="1" x="257"/>
        <item m="1" x="269"/>
        <item m="1" x="281"/>
        <item m="1" x="293"/>
        <item m="1" x="305"/>
        <item m="1" x="317"/>
        <item m="1" x="329"/>
        <item m="1" x="341"/>
        <item m="1" x="353"/>
        <item m="1" x="365"/>
        <item m="1" x="376"/>
        <item m="1" x="387"/>
        <item m="1" x="398"/>
        <item m="1" x="409"/>
        <item m="1" x="420"/>
        <item m="1" x="431"/>
        <item m="1" x="442"/>
        <item m="1" x="453"/>
        <item m="1" x="464"/>
        <item m="1" x="476"/>
        <item m="1" x="488"/>
        <item m="1" x="500"/>
        <item m="1" x="512"/>
        <item m="1" x="524"/>
        <item m="1" x="536"/>
        <item m="1" x="548"/>
        <item m="1" x="560"/>
        <item m="1" x="572"/>
        <item m="1" x="584"/>
        <item m="1" x="596"/>
        <item m="1" x="608"/>
        <item m="1" x="620"/>
        <item m="1" x="632"/>
        <item m="1" x="644"/>
        <item m="1" x="656"/>
        <item m="1" x="668"/>
        <item m="1" x="680"/>
        <item m="1" x="692"/>
        <item m="1" x="704"/>
        <item m="1" x="716"/>
        <item m="1" x="728"/>
        <item m="1" x="740"/>
        <item m="1" x="752"/>
        <item m="1" x="764"/>
        <item m="1" x="776"/>
        <item m="1" x="788"/>
        <item m="1" x="800"/>
        <item m="1" x="812"/>
        <item m="1" x="824"/>
        <item m="1" x="836"/>
        <item m="1" x="848"/>
        <item m="1" x="860"/>
        <item m="1" x="124"/>
        <item m="1" x="136"/>
        <item m="1" x="148"/>
        <item m="1" x="160"/>
        <item m="1" x="172"/>
        <item m="1" x="184"/>
        <item m="1" x="196"/>
        <item m="1" x="208"/>
        <item m="1" x="220"/>
        <item m="1" x="232"/>
        <item m="1" x="244"/>
        <item m="1" x="256"/>
        <item m="1" x="268"/>
        <item m="1" x="280"/>
        <item m="1" x="292"/>
        <item m="1" x="304"/>
        <item m="1" x="316"/>
        <item m="1" x="328"/>
        <item m="1" x="340"/>
        <item m="1" x="352"/>
        <item m="1" x="364"/>
        <item m="1" x="375"/>
        <item m="1" x="386"/>
        <item m="1" x="397"/>
        <item m="1" x="408"/>
        <item m="1" x="419"/>
        <item m="1" x="430"/>
        <item m="1" x="441"/>
        <item m="1" x="452"/>
        <item m="1" x="463"/>
        <item m="1" x="475"/>
        <item m="1" x="487"/>
        <item m="1" x="499"/>
        <item m="1" x="511"/>
        <item m="1" x="523"/>
        <item m="1" x="535"/>
        <item m="1" x="547"/>
        <item m="1" x="559"/>
        <item m="1" x="571"/>
        <item m="1" x="583"/>
        <item m="1" x="595"/>
        <item m="1" x="607"/>
        <item m="1" x="619"/>
        <item m="1" x="631"/>
        <item m="1" x="643"/>
        <item m="1" x="655"/>
        <item m="1" x="667"/>
        <item m="1" x="679"/>
        <item m="1" x="691"/>
        <item m="1" x="703"/>
        <item m="1" x="715"/>
        <item m="1" x="727"/>
        <item m="1" x="739"/>
        <item m="1" x="751"/>
        <item m="1" x="763"/>
        <item m="1" x="775"/>
        <item m="1" x="787"/>
        <item m="1" x="799"/>
        <item m="1" x="811"/>
        <item m="1" x="823"/>
        <item m="1" x="835"/>
        <item m="1" x="847"/>
        <item m="1" x="859"/>
        <item m="1" x="123"/>
        <item m="1" x="135"/>
        <item m="1" x="147"/>
        <item m="1" x="159"/>
        <item m="1" x="171"/>
        <item m="1" x="183"/>
        <item m="1" x="195"/>
        <item m="1" x="207"/>
        <item m="1" x="219"/>
        <item m="1" x="231"/>
        <item m="1" x="243"/>
        <item m="1" x="255"/>
        <item m="1" x="267"/>
        <item m="1" x="279"/>
        <item m="1" x="291"/>
        <item m="1" x="303"/>
        <item m="1" x="315"/>
        <item m="1" x="327"/>
        <item m="1" x="339"/>
        <item m="1" x="351"/>
        <item m="1" x="363"/>
        <item m="1" x="374"/>
        <item m="1" x="385"/>
        <item m="1" x="396"/>
        <item m="1" x="407"/>
        <item m="1" x="418"/>
        <item m="1" x="429"/>
        <item m="1" x="440"/>
        <item m="1" x="451"/>
        <item m="1" x="462"/>
        <item m="1" x="474"/>
        <item m="1" x="486"/>
        <item m="1" x="498"/>
        <item m="1" x="510"/>
        <item m="1" x="522"/>
        <item m="1" x="534"/>
        <item m="1" x="546"/>
        <item m="1" x="558"/>
        <item m="1" x="570"/>
        <item m="1" x="582"/>
        <item m="1" x="594"/>
        <item m="1" x="606"/>
        <item m="1" x="618"/>
        <item m="1" x="630"/>
        <item m="1" x="642"/>
        <item m="1" x="654"/>
        <item m="1" x="666"/>
        <item m="1" x="678"/>
        <item m="1" x="690"/>
        <item m="1" x="702"/>
        <item m="1" x="714"/>
        <item m="1" x="726"/>
        <item m="1" x="738"/>
        <item m="1" x="750"/>
        <item m="1" x="762"/>
        <item m="1" x="774"/>
        <item m="1" x="786"/>
        <item m="1" x="798"/>
        <item m="1" x="810"/>
        <item m="1" x="822"/>
        <item m="1" x="834"/>
        <item m="1" x="846"/>
        <item m="1" x="858"/>
        <item m="1" x="122"/>
        <item m="1" x="134"/>
        <item m="1" x="146"/>
        <item m="1" x="158"/>
        <item m="1" x="170"/>
        <item m="1" x="182"/>
        <item m="1" x="194"/>
        <item m="1" x="206"/>
        <item m="1" x="218"/>
        <item m="1" x="230"/>
        <item m="1" x="242"/>
        <item m="1" x="254"/>
        <item m="1" x="266"/>
        <item m="1" x="278"/>
        <item m="1" x="290"/>
        <item m="1" x="302"/>
        <item m="1" x="314"/>
        <item m="1" x="326"/>
        <item m="1" x="338"/>
        <item m="1" x="350"/>
        <item m="1" x="362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defaultSubtotal="0">
      <items count="34">
        <item x="0"/>
        <item x="1"/>
        <item m="1" x="28"/>
        <item m="1" x="8"/>
        <item m="1" x="23"/>
        <item m="1" x="33"/>
        <item m="1" x="13"/>
        <item m="1" x="27"/>
        <item m="1" x="7"/>
        <item m="1" x="32"/>
        <item m="1" x="12"/>
        <item m="1" x="25"/>
        <item m="1" x="6"/>
        <item m="1" x="20"/>
        <item m="1" x="30"/>
        <item m="1" x="10"/>
        <item m="1" x="24"/>
        <item m="1" x="5"/>
        <item m="1" x="18"/>
        <item m="1" x="21"/>
        <item m="1" x="4"/>
        <item m="1" x="15"/>
        <item m="1" x="31"/>
        <item m="1" x="11"/>
        <item m="1" x="19"/>
        <item m="1" x="3"/>
        <item m="1" x="14"/>
        <item m="1" x="29"/>
        <item m="1" x="9"/>
        <item m="1" x="17"/>
        <item x="2"/>
        <item m="1" x="16"/>
        <item m="1" x="22"/>
        <item m="1" x="26"/>
      </items>
    </pivotField>
    <pivotField axis="axisPage" compact="0" outline="0" subtotalTop="0" showAll="0" includeNewItemsInFilter="1" defaultSubtotal="0">
      <items count="17">
        <item x="1"/>
        <item m="1" x="13"/>
        <item m="1" x="16"/>
        <item x="2"/>
        <item m="1" x="5"/>
        <item m="1" x="11"/>
        <item m="1" x="10"/>
        <item m="1" x="8"/>
        <item m="1" x="6"/>
        <item x="3"/>
        <item m="1" x="14"/>
        <item m="1" x="7"/>
        <item m="1" x="15"/>
        <item m="1" x="12"/>
        <item x="0"/>
        <item x="4"/>
        <item m="1" x="9"/>
      </items>
    </pivotField>
    <pivotField axis="axisRow" compact="0" outline="0" subtotalTop="0" showAll="0" includeNewItemsInFilter="1" defaultSubtotal="0">
      <items count="308">
        <item m="1" x="197"/>
        <item m="1" x="125"/>
        <item m="1" x="56"/>
        <item m="1" x="256"/>
        <item m="1" x="80"/>
        <item m="1" x="272"/>
        <item m="1" x="86"/>
        <item m="1" x="206"/>
        <item m="1" x="241"/>
        <item m="1" x="66"/>
        <item m="1" x="155"/>
        <item m="1" x="208"/>
        <item m="1" x="161"/>
        <item m="1" x="168"/>
        <item m="1" x="19"/>
        <item m="1" x="201"/>
        <item m="1" x="158"/>
        <item m="1" x="44"/>
        <item m="1" x="123"/>
        <item m="1" x="47"/>
        <item m="1" x="217"/>
        <item m="1" x="212"/>
        <item m="1" x="69"/>
        <item m="1" x="79"/>
        <item m="1" x="189"/>
        <item m="1" x="67"/>
        <item m="1" x="34"/>
        <item m="1" x="226"/>
        <item m="1" x="182"/>
        <item m="1" x="92"/>
        <item m="1" x="152"/>
        <item m="1" x="57"/>
        <item m="1" x="299"/>
        <item m="1" x="224"/>
        <item m="1" x="234"/>
        <item m="1" x="83"/>
        <item m="1" x="281"/>
        <item m="1" x="278"/>
        <item x="4"/>
        <item m="1" x="88"/>
        <item m="1" x="232"/>
        <item m="1" x="82"/>
        <item m="1" x="104"/>
        <item m="1" x="137"/>
        <item m="1" x="292"/>
        <item m="1" x="163"/>
        <item m="1" x="81"/>
        <item m="1" x="294"/>
        <item m="1" x="159"/>
        <item m="1" x="236"/>
        <item m="1" x="41"/>
        <item m="1" x="17"/>
        <item m="1" x="35"/>
        <item m="1" x="91"/>
        <item m="1" x="68"/>
        <item m="1" x="147"/>
        <item m="1" x="222"/>
        <item m="1" x="207"/>
        <item m="1" x="32"/>
        <item m="1" x="89"/>
        <item m="1" x="106"/>
        <item m="1" x="210"/>
        <item m="1" x="156"/>
        <item m="1" x="248"/>
        <item m="1" x="291"/>
        <item m="1" x="93"/>
        <item m="1" x="12"/>
        <item m="1" x="185"/>
        <item m="1" x="140"/>
        <item m="1" x="142"/>
        <item m="1" x="304"/>
        <item x="5"/>
        <item m="1" x="36"/>
        <item m="1" x="130"/>
        <item m="1" x="223"/>
        <item m="1" x="48"/>
        <item m="1" x="18"/>
        <item m="1" x="101"/>
        <item m="1" x="119"/>
        <item m="1" x="20"/>
        <item m="1" x="247"/>
        <item x="0"/>
        <item m="1" x="170"/>
        <item m="1" x="275"/>
        <item m="1" x="26"/>
        <item m="1" x="237"/>
        <item m="1" x="300"/>
        <item m="1" x="177"/>
        <item m="1" x="251"/>
        <item x="8"/>
        <item m="1" x="84"/>
        <item m="1" x="225"/>
        <item m="1" x="252"/>
        <item m="1" x="143"/>
        <item m="1" x="196"/>
        <item m="1" x="267"/>
        <item m="1" x="181"/>
        <item m="1" x="290"/>
        <item m="1" x="277"/>
        <item m="1" x="280"/>
        <item m="1" x="230"/>
        <item m="1" x="58"/>
        <item m="1" x="162"/>
        <item m="1" x="13"/>
        <item m="1" x="231"/>
        <item m="1" x="183"/>
        <item m="1" x="283"/>
        <item m="1" x="70"/>
        <item m="1" x="52"/>
        <item m="1" x="215"/>
        <item m="1" x="65"/>
        <item m="1" x="75"/>
        <item m="1" x="202"/>
        <item m="1" x="64"/>
        <item m="1" x="276"/>
        <item m="1" x="167"/>
        <item m="1" x="45"/>
        <item m="1" x="205"/>
        <item m="1" x="166"/>
        <item m="1" x="149"/>
        <item m="1" x="29"/>
        <item m="1" x="307"/>
        <item m="1" x="288"/>
        <item m="1" x="25"/>
        <item m="1" x="39"/>
        <item m="1" x="116"/>
        <item m="1" x="127"/>
        <item m="1" x="243"/>
        <item m="1" x="111"/>
        <item m="1" x="146"/>
        <item m="1" x="99"/>
        <item m="1" x="254"/>
        <item m="1" x="11"/>
        <item m="1" x="138"/>
        <item m="1" x="153"/>
        <item m="1" x="121"/>
        <item m="1" x="171"/>
        <item m="1" x="200"/>
        <item m="1" x="96"/>
        <item m="1" x="240"/>
        <item m="1" x="59"/>
        <item m="1" x="102"/>
        <item m="1" x="264"/>
        <item m="1" x="37"/>
        <item m="1" x="114"/>
        <item m="1" x="174"/>
        <item m="1" x="10"/>
        <item x="1"/>
        <item m="1" x="109"/>
        <item m="1" x="273"/>
        <item x="3"/>
        <item m="1" x="190"/>
        <item m="1" x="94"/>
        <item m="1" x="144"/>
        <item m="1" x="293"/>
        <item m="1" x="154"/>
        <item m="1" x="95"/>
        <item m="1" x="199"/>
        <item m="1" x="124"/>
        <item m="1" x="117"/>
        <item m="1" x="221"/>
        <item m="1" x="54"/>
        <item m="1" x="216"/>
        <item m="1" x="176"/>
        <item m="1" x="262"/>
        <item m="1" x="98"/>
        <item m="1" x="227"/>
        <item m="1" x="250"/>
        <item m="1" x="255"/>
        <item m="1" x="184"/>
        <item m="1" x="263"/>
        <item m="1" x="229"/>
        <item m="1" x="63"/>
        <item m="1" x="151"/>
        <item m="1" x="134"/>
        <item m="1" x="14"/>
        <item m="1" x="302"/>
        <item m="1" x="53"/>
        <item m="1" x="164"/>
        <item m="1" x="191"/>
        <item m="1" x="27"/>
        <item m="1" x="46"/>
        <item m="1" x="60"/>
        <item m="1" x="71"/>
        <item m="1" x="194"/>
        <item m="1" x="90"/>
        <item m="1" x="306"/>
        <item m="1" x="211"/>
        <item m="1" x="113"/>
        <item m="1" x="28"/>
        <item m="1" x="228"/>
        <item m="1" x="141"/>
        <item m="1" x="49"/>
        <item m="1" x="249"/>
        <item m="1" x="128"/>
        <item m="1" x="38"/>
        <item m="1" x="242"/>
        <item m="1" x="160"/>
        <item m="1" x="61"/>
        <item m="1" x="186"/>
        <item m="1" x="219"/>
        <item m="1" x="209"/>
        <item m="1" x="214"/>
        <item m="1" x="268"/>
        <item m="1" x="279"/>
        <item m="1" x="135"/>
        <item m="1" x="269"/>
        <item m="1" x="51"/>
        <item m="1" x="165"/>
        <item m="1" x="115"/>
        <item m="1" x="73"/>
        <item m="1" x="239"/>
        <item m="1" x="120"/>
        <item m="1" x="21"/>
        <item m="1" x="284"/>
        <item m="1" x="193"/>
        <item m="1" x="126"/>
        <item m="1" x="50"/>
        <item m="1" x="110"/>
        <item m="1" x="77"/>
        <item m="1" x="271"/>
        <item m="1" x="40"/>
        <item m="1" x="187"/>
        <item m="1" x="105"/>
        <item m="1" x="257"/>
        <item m="1" x="246"/>
        <item m="1" x="43"/>
        <item m="1" x="103"/>
        <item m="1" x="112"/>
        <item m="1" x="203"/>
        <item m="1" x="213"/>
        <item m="1" x="55"/>
        <item m="1" x="15"/>
        <item m="1" x="287"/>
        <item m="1" x="148"/>
        <item m="1" x="259"/>
        <item m="1" x="303"/>
        <item m="1" x="198"/>
        <item m="1" x="85"/>
        <item m="1" x="238"/>
        <item m="1" x="192"/>
        <item m="1" x="122"/>
        <item m="1" x="270"/>
        <item m="1" x="258"/>
        <item m="1" x="131"/>
        <item m="1" x="16"/>
        <item m="1" x="22"/>
        <item m="1" x="261"/>
        <item m="1" x="305"/>
        <item m="1" x="136"/>
        <item m="1" x="24"/>
        <item m="1" x="42"/>
        <item m="1" x="33"/>
        <item m="1" x="78"/>
        <item m="1" x="72"/>
        <item m="1" x="301"/>
        <item m="1" x="173"/>
        <item m="1" x="108"/>
        <item m="1" x="132"/>
        <item m="1" x="145"/>
        <item m="1" x="245"/>
        <item m="1" x="289"/>
        <item m="1" x="133"/>
        <item m="1" x="31"/>
        <item m="1" x="118"/>
        <item m="1" x="297"/>
        <item m="1" x="285"/>
        <item m="1" x="175"/>
        <item x="6"/>
        <item m="1" x="235"/>
        <item m="1" x="97"/>
        <item m="1" x="220"/>
        <item m="1" x="265"/>
        <item m="1" x="298"/>
        <item m="1" x="169"/>
        <item m="1" x="23"/>
        <item m="1" x="188"/>
        <item m="1" x="195"/>
        <item m="1" x="260"/>
        <item m="1" x="179"/>
        <item m="1" x="30"/>
        <item m="1" x="253"/>
        <item m="1" x="244"/>
        <item m="1" x="274"/>
        <item x="7"/>
        <item m="1" x="74"/>
        <item m="1" x="157"/>
        <item m="1" x="266"/>
        <item m="1" x="233"/>
        <item m="1" x="150"/>
        <item m="1" x="218"/>
        <item m="1" x="204"/>
        <item m="1" x="296"/>
        <item m="1" x="172"/>
        <item m="1" x="76"/>
        <item m="1" x="107"/>
        <item m="1" x="87"/>
        <item m="1" x="139"/>
        <item m="1" x="178"/>
        <item m="1" x="295"/>
        <item m="1" x="180"/>
        <item m="1" x="100"/>
        <item m="1" x="62"/>
        <item m="1" x="282"/>
        <item x="2"/>
        <item m="1" x="286"/>
        <item m="1" x="129"/>
        <item x="9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0">
        <item m="1" x="47"/>
        <item m="1" x="55"/>
        <item m="1" x="57"/>
        <item m="1" x="31"/>
        <item m="1" x="42"/>
        <item m="1" x="50"/>
        <item m="1" x="66"/>
        <item m="1" x="19"/>
        <item m="1" x="29"/>
        <item m="1" x="26"/>
        <item m="1" x="46"/>
        <item m="1" x="21"/>
        <item m="1" x="14"/>
        <item m="1" x="69"/>
        <item m="1" x="59"/>
        <item m="1" x="25"/>
        <item m="1" x="53"/>
        <item m="1" x="43"/>
        <item m="1" x="30"/>
        <item m="1" x="34"/>
        <item m="1" x="11"/>
        <item m="1" x="27"/>
        <item m="1" x="32"/>
        <item m="1" x="62"/>
        <item m="1" x="52"/>
        <item m="1" x="15"/>
        <item m="1" x="17"/>
        <item m="1" x="20"/>
        <item m="1" x="35"/>
        <item m="1" x="22"/>
        <item x="5"/>
        <item m="1" x="13"/>
        <item m="1" x="67"/>
        <item m="1" x="18"/>
        <item m="1" x="54"/>
        <item m="1" x="56"/>
        <item m="1" x="24"/>
        <item m="1" x="48"/>
        <item m="1" x="33"/>
        <item m="1" x="63"/>
        <item m="1" x="16"/>
        <item m="1" x="44"/>
        <item m="1" x="23"/>
        <item m="1" x="40"/>
        <item m="1" x="64"/>
        <item m="1" x="49"/>
        <item m="1" x="65"/>
        <item m="1" x="68"/>
        <item m="1" x="38"/>
        <item m="1" x="51"/>
        <item m="1" x="28"/>
        <item m="1" x="45"/>
        <item m="1" x="36"/>
        <item m="1" x="58"/>
        <item m="1" x="41"/>
        <item m="1" x="10"/>
        <item m="1" x="61"/>
        <item m="1" x="39"/>
        <item m="1" x="12"/>
        <item m="1" x="60"/>
        <item m="1" x="37"/>
        <item x="1"/>
        <item x="0"/>
        <item x="6"/>
        <item x="7"/>
        <item x="8"/>
        <item x="2"/>
        <item x="3"/>
        <item x="4"/>
        <item x="9"/>
      </items>
    </pivotField>
    <pivotField axis="axisRow" dataField="1" compact="0" outline="0" subtotalTop="0" showAll="0" includeNewItemsInFilter="1" defaultSubtotal="0">
      <items count="363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5"/>
        <item m="1" x="230"/>
        <item m="1" x="151"/>
        <item m="1" x="67"/>
        <item m="1" x="350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7"/>
        <item m="1" x="164"/>
        <item x="3"/>
        <item m="1" x="51"/>
        <item m="1" x="274"/>
        <item m="1" x="14"/>
        <item m="1" x="336"/>
        <item m="1" x="141"/>
        <item m="1" x="45"/>
        <item m="1" x="330"/>
        <item m="1" x="75"/>
        <item m="1" x="351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2"/>
        <item m="1" x="346"/>
        <item m="1" x="29"/>
        <item m="1" x="209"/>
        <item m="1" x="232"/>
        <item m="1" x="127"/>
        <item m="1" x="136"/>
        <item m="1" x="347"/>
        <item m="1" x="342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9"/>
        <item m="1" x="145"/>
        <item m="1" x="169"/>
        <item m="1" x="331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3"/>
        <item m="1" x="257"/>
        <item m="1" x="80"/>
        <item m="1" x="165"/>
        <item m="1" x="244"/>
        <item m="1" x="104"/>
        <item m="1" x="358"/>
        <item m="1" x="183"/>
        <item m="1" x="131"/>
        <item m="1" x="221"/>
        <item m="1" x="180"/>
        <item m="1" x="359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3"/>
        <item m="1" x="292"/>
        <item m="1" x="205"/>
        <item m="1" x="354"/>
        <item m="1" x="310"/>
        <item m="1" x="294"/>
        <item m="1" x="146"/>
        <item m="1" x="70"/>
        <item m="1" x="81"/>
        <item m="1" x="306"/>
        <item m="1" x="360"/>
        <item m="1" x="313"/>
        <item m="1" x="16"/>
        <item m="1" x="58"/>
        <item m="1" x="154"/>
        <item m="1" x="117"/>
        <item m="1" x="348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40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7"/>
        <item m="1" x="184"/>
        <item m="1" x="190"/>
        <item m="1" x="332"/>
        <item m="1" x="254"/>
        <item m="1" x="319"/>
        <item m="1" x="341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5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9"/>
        <item x="6"/>
        <item m="1" x="333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1"/>
        <item m="1" x="316"/>
        <item m="1" x="320"/>
        <item m="1" x="334"/>
        <item m="1" x="162"/>
        <item m="1" x="344"/>
        <item m="1" x="305"/>
        <item m="1" x="362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8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5"/>
        <item m="1" x="356"/>
        <item m="1" x="299"/>
        <item m="1" x="78"/>
        <item m="1" x="150"/>
        <item m="1" x="329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  <item m="1" x="328"/>
      </items>
    </pivotField>
    <pivotField axis="axisRow" dataField="1" compact="0" outline="0" subtotalTop="0" showAll="0" includeNewItemsInFilter="1" defaultSubtotal="0">
      <items count="362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4"/>
        <item m="1" x="230"/>
        <item m="1" x="151"/>
        <item m="1" x="67"/>
        <item m="1" x="349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6"/>
        <item m="1" x="164"/>
        <item x="3"/>
        <item m="1" x="51"/>
        <item m="1" x="274"/>
        <item m="1" x="14"/>
        <item m="1" x="335"/>
        <item m="1" x="141"/>
        <item m="1" x="45"/>
        <item m="1" x="329"/>
        <item m="1" x="75"/>
        <item m="1" x="350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1"/>
        <item m="1" x="345"/>
        <item m="1" x="29"/>
        <item m="1" x="209"/>
        <item m="1" x="232"/>
        <item m="1" x="127"/>
        <item m="1" x="136"/>
        <item m="1" x="346"/>
        <item m="1" x="341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8"/>
        <item m="1" x="145"/>
        <item m="1" x="169"/>
        <item m="1" x="330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2"/>
        <item m="1" x="257"/>
        <item m="1" x="80"/>
        <item m="1" x="165"/>
        <item m="1" x="244"/>
        <item m="1" x="104"/>
        <item m="1" x="357"/>
        <item m="1" x="183"/>
        <item m="1" x="131"/>
        <item m="1" x="221"/>
        <item m="1" x="180"/>
        <item m="1" x="358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2"/>
        <item m="1" x="292"/>
        <item m="1" x="205"/>
        <item m="1" x="353"/>
        <item m="1" x="310"/>
        <item m="1" x="294"/>
        <item m="1" x="146"/>
        <item m="1" x="70"/>
        <item m="1" x="81"/>
        <item m="1" x="306"/>
        <item m="1" x="359"/>
        <item m="1" x="313"/>
        <item m="1" x="16"/>
        <item m="1" x="58"/>
        <item m="1" x="154"/>
        <item m="1" x="117"/>
        <item m="1" x="347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39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6"/>
        <item m="1" x="184"/>
        <item m="1" x="190"/>
        <item m="1" x="331"/>
        <item m="1" x="254"/>
        <item m="1" x="319"/>
        <item m="1" x="340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4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8"/>
        <item x="6"/>
        <item m="1" x="332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0"/>
        <item m="1" x="316"/>
        <item m="1" x="320"/>
        <item m="1" x="333"/>
        <item m="1" x="162"/>
        <item m="1" x="343"/>
        <item m="1" x="305"/>
        <item m="1" x="361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7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4"/>
        <item m="1" x="355"/>
        <item m="1" x="299"/>
        <item m="1" x="78"/>
        <item m="1" x="150"/>
        <item m="1" x="328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34">
        <item m="1" x="25"/>
        <item m="1" x="92"/>
        <item x="0"/>
        <item x="1"/>
        <item m="1" x="129"/>
        <item x="2"/>
        <item m="1" x="123"/>
        <item m="1" x="126"/>
        <item m="1" x="130"/>
        <item m="1" x="4"/>
        <item m="1" x="81"/>
        <item m="1" x="5"/>
        <item m="1" x="22"/>
        <item m="1" x="28"/>
        <item m="1" x="36"/>
        <item m="1" x="43"/>
        <item m="1" x="53"/>
        <item m="1" x="16"/>
        <item m="1" x="69"/>
        <item m="1" x="82"/>
        <item m="1" x="93"/>
        <item m="1" x="32"/>
        <item m="1" x="47"/>
        <item m="1" x="66"/>
        <item m="1" x="29"/>
        <item m="1" x="37"/>
        <item m="1" x="44"/>
        <item m="1" x="54"/>
        <item m="1" x="63"/>
        <item m="1" x="74"/>
        <item m="1" x="86"/>
        <item m="1" x="59"/>
        <item m="1" x="70"/>
        <item m="1" x="83"/>
        <item m="1" x="94"/>
        <item m="1" x="102"/>
        <item m="1" x="113"/>
        <item m="1" x="109"/>
        <item m="1" x="75"/>
        <item m="1" x="106"/>
        <item m="1" x="124"/>
        <item m="1" x="51"/>
        <item m="1" x="61"/>
        <item m="1" x="72"/>
        <item m="1" x="84"/>
        <item m="1" x="96"/>
        <item m="1" x="104"/>
        <item m="1" x="115"/>
        <item m="1" x="119"/>
        <item m="1" x="128"/>
        <item m="1" x="132"/>
        <item m="1" x="12"/>
        <item m="1" x="33"/>
        <item m="1" x="40"/>
        <item m="1" x="48"/>
        <item m="1" x="127"/>
        <item m="1" x="131"/>
        <item m="1" x="6"/>
        <item m="1" x="10"/>
        <item m="1" x="17"/>
        <item m="1" x="23"/>
        <item m="1" x="8"/>
        <item m="1" x="14"/>
        <item m="1" x="20"/>
        <item m="1" x="26"/>
        <item m="1" x="34"/>
        <item m="1" x="41"/>
        <item m="1" x="49"/>
        <item m="1" x="57"/>
        <item m="1" x="67"/>
        <item m="1" x="79"/>
        <item m="1" x="11"/>
        <item m="1" x="18"/>
        <item m="1" x="24"/>
        <item m="1" x="30"/>
        <item m="1" x="38"/>
        <item m="1" x="45"/>
        <item m="1" x="64"/>
        <item m="1" x="76"/>
        <item m="1" x="87"/>
        <item m="1" x="100"/>
        <item m="1" x="110"/>
        <item m="1" x="31"/>
        <item m="1" x="39"/>
        <item m="1" x="46"/>
        <item m="1" x="55"/>
        <item m="1" x="65"/>
        <item m="1" x="77"/>
        <item m="1" x="88"/>
        <item m="1" x="98"/>
        <item m="1" x="107"/>
        <item m="1" x="62"/>
        <item m="1" x="73"/>
        <item m="1" x="85"/>
        <item m="1" x="97"/>
        <item m="1" x="105"/>
        <item m="1" x="116"/>
        <item m="1" x="120"/>
        <item m="1" x="42"/>
        <item m="1" x="60"/>
        <item m="1" x="71"/>
        <item m="1" x="95"/>
        <item m="1" x="103"/>
        <item m="1" x="114"/>
        <item m="1" x="118"/>
        <item m="1" x="122"/>
        <item m="1" x="50"/>
        <item m="1" x="58"/>
        <item m="1" x="68"/>
        <item m="1" x="80"/>
        <item m="1" x="91"/>
        <item m="1" x="101"/>
        <item m="1" x="111"/>
        <item m="1" x="125"/>
        <item m="1" x="56"/>
        <item m="1" x="78"/>
        <item m="1" x="89"/>
        <item m="1" x="112"/>
        <item m="1" x="121"/>
        <item m="1" x="133"/>
        <item m="1" x="9"/>
        <item m="1" x="90"/>
        <item m="1" x="99"/>
        <item m="1" x="108"/>
        <item m="1" x="117"/>
        <item m="1" x="7"/>
        <item m="1" x="13"/>
        <item m="1" x="15"/>
        <item m="1" x="21"/>
        <item m="1" x="27"/>
        <item m="1" x="35"/>
        <item m="1" x="19"/>
        <item m="1" x="52"/>
        <item x="3"/>
      </items>
    </pivotField>
    <pivotField axis="axisRow" dataField="1" compact="0" outline="0" subtotalTop="0" showAll="0" includeNewItemsInFilter="1" defaultSubtotal="0">
      <items count="129">
        <item m="1" x="4"/>
        <item m="1" x="40"/>
        <item m="1" x="95"/>
        <item m="1" x="30"/>
        <item x="2"/>
        <item m="1" x="91"/>
        <item m="1" x="72"/>
        <item m="1" x="123"/>
        <item m="1" x="89"/>
        <item m="1" x="69"/>
        <item m="1" x="5"/>
        <item m="1" x="14"/>
        <item m="1" x="110"/>
        <item x="1"/>
        <item m="1" x="15"/>
        <item m="1" x="21"/>
        <item m="1" x="47"/>
        <item m="1" x="107"/>
        <item m="1" x="93"/>
        <item m="1" x="98"/>
        <item m="1" x="96"/>
        <item m="1" x="79"/>
        <item m="1" x="8"/>
        <item m="1" x="68"/>
        <item m="1" x="111"/>
        <item m="1" x="99"/>
        <item m="1" x="124"/>
        <item m="1" x="41"/>
        <item m="1" x="17"/>
        <item m="1" x="114"/>
        <item m="1" x="103"/>
        <item m="1" x="75"/>
        <item m="1" x="18"/>
        <item m="1" x="104"/>
        <item m="1" x="34"/>
        <item m="1" x="7"/>
        <item m="1" x="58"/>
        <item m="1" x="100"/>
        <item m="1" x="125"/>
        <item m="1" x="9"/>
        <item m="1" x="92"/>
        <item m="1" x="55"/>
        <item m="1" x="121"/>
        <item m="1" x="28"/>
        <item m="1" x="90"/>
        <item m="1" x="77"/>
        <item m="1" x="26"/>
        <item m="1" x="78"/>
        <item m="1" x="59"/>
        <item m="1" x="73"/>
        <item m="1" x="115"/>
        <item m="1" x="60"/>
        <item m="1" x="105"/>
        <item m="1" x="12"/>
        <item m="1" x="53"/>
        <item m="1" x="56"/>
        <item m="1" x="94"/>
        <item m="1" x="80"/>
        <item m="1" x="126"/>
        <item m="1" x="74"/>
        <item m="1" x="127"/>
        <item m="1" x="35"/>
        <item m="1" x="48"/>
        <item m="1" x="43"/>
        <item m="1" x="24"/>
        <item m="1" x="13"/>
        <item m="1" x="49"/>
        <item m="1" x="70"/>
        <item m="1" x="120"/>
        <item m="1" x="117"/>
        <item m="1" x="108"/>
        <item m="1" x="54"/>
        <item m="1" x="6"/>
        <item m="1" x="63"/>
        <item m="1" x="16"/>
        <item m="1" x="57"/>
        <item m="1" x="19"/>
        <item m="1" x="36"/>
        <item m="1" x="64"/>
        <item x="0"/>
        <item m="1" x="84"/>
        <item m="1" x="22"/>
        <item m="1" x="119"/>
        <item m="1" x="10"/>
        <item m="1" x="109"/>
        <item m="1" x="44"/>
        <item m="1" x="31"/>
        <item m="1" x="27"/>
        <item m="1" x="101"/>
        <item m="1" x="128"/>
        <item m="1" x="37"/>
        <item m="1" x="38"/>
        <item m="1" x="85"/>
        <item m="1" x="62"/>
        <item m="1" x="81"/>
        <item m="1" x="61"/>
        <item m="1" x="87"/>
        <item m="1" x="82"/>
        <item m="1" x="50"/>
        <item m="1" x="71"/>
        <item m="1" x="118"/>
        <item m="1" x="116"/>
        <item m="1" x="112"/>
        <item m="1" x="83"/>
        <item m="1" x="11"/>
        <item m="1" x="23"/>
        <item m="1" x="32"/>
        <item m="1" x="51"/>
        <item m="1" x="65"/>
        <item m="1" x="88"/>
        <item m="1" x="102"/>
        <item m="1" x="45"/>
        <item m="1" x="106"/>
        <item m="1" x="97"/>
        <item m="1" x="33"/>
        <item m="1" x="66"/>
        <item m="1" x="46"/>
        <item m="1" x="39"/>
        <item m="1" x="25"/>
        <item m="1" x="122"/>
        <item m="1" x="29"/>
        <item m="1" x="52"/>
        <item m="1" x="42"/>
        <item m="1" x="76"/>
        <item m="1" x="86"/>
        <item m="1" x="113"/>
        <item m="1" x="67"/>
        <item m="1" x="20"/>
        <item x="3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5">
        <item m="1" x="4"/>
        <item x="1"/>
        <item m="1" x="3"/>
        <item m="1" x="2"/>
        <item x="0"/>
      </items>
    </pivotField>
    <pivotField axis="axisRow" compact="0" outline="0" subtotalTop="0" showAll="0" includeNewItemsInFilter="1" defaultSubtotal="0">
      <items count="12">
        <item m="1" x="6"/>
        <item x="1"/>
        <item m="1" x="11"/>
        <item x="0"/>
        <item x="2"/>
        <item x="3"/>
        <item m="1" x="10"/>
        <item m="1" x="7"/>
        <item m="1" x="8"/>
        <item x="4"/>
        <item m="1" x="9"/>
        <item x="5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m="1" x="5"/>
        <item x="2"/>
        <item m="1" x="4"/>
        <item m="1" x="3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x="2"/>
        <item m="1" x="5"/>
        <item m="1" x="4"/>
        <item m="1" x="3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32">
        <item x="1"/>
        <item x="0"/>
        <item x="2"/>
        <item m="1" x="30"/>
        <item m="1" x="12"/>
        <item m="1" x="23"/>
        <item m="1" x="7"/>
        <item m="1" x="21"/>
        <item m="1" x="28"/>
        <item m="1" x="11"/>
        <item m="1" x="6"/>
        <item m="1" x="19"/>
        <item m="1" x="26"/>
        <item m="1" x="9"/>
        <item m="1" x="22"/>
        <item m="1" x="5"/>
        <item m="1" x="17"/>
        <item m="1" x="20"/>
        <item m="1" x="4"/>
        <item m="1" x="15"/>
        <item m="1" x="27"/>
        <item m="1" x="10"/>
        <item m="1" x="18"/>
        <item m="1" x="3"/>
        <item m="1" x="14"/>
        <item m="1" x="25"/>
        <item m="1" x="8"/>
        <item m="1" x="16"/>
        <item m="1" x="31"/>
        <item m="1" x="13"/>
        <item m="1" x="24"/>
        <item m="1" x="29"/>
      </items>
    </pivotField>
    <pivotField axis="axisRow" compact="0" outline="0" subtotalTop="0" showAll="0" includeNewItemsInFilter="1" defaultSubtotal="0">
      <items count="3">
        <item x="0"/>
        <item x="1"/>
        <item m="1" x="2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5">
        <item m="1" x="19"/>
        <item m="1" x="48"/>
        <item m="1" x="72"/>
        <item m="1" x="56"/>
        <item m="1" x="24"/>
        <item m="1" x="57"/>
        <item m="1" x="32"/>
        <item m="1" x="43"/>
        <item m="1" x="33"/>
        <item m="1" x="73"/>
        <item m="1" x="58"/>
        <item m="1" x="5"/>
        <item m="1" x="50"/>
        <item m="1" x="22"/>
        <item m="1" x="1"/>
        <item m="1" x="13"/>
        <item m="1" x="64"/>
        <item m="1" x="29"/>
        <item m="1" x="34"/>
        <item m="1" x="46"/>
        <item m="1" x="67"/>
        <item m="1" x="8"/>
        <item m="1" x="44"/>
        <item m="1" x="12"/>
        <item m="1" x="2"/>
        <item m="1" x="60"/>
        <item m="1" x="47"/>
        <item m="1" x="16"/>
        <item m="1" x="28"/>
        <item m="1" x="20"/>
        <item m="1" x="6"/>
        <item m="1" x="7"/>
        <item m="1" x="68"/>
        <item m="1" x="51"/>
        <item m="1" x="35"/>
        <item m="1" x="61"/>
        <item m="1" x="45"/>
        <item m="1" x="26"/>
        <item m="1" x="30"/>
        <item m="1" x="17"/>
        <item m="1" x="69"/>
        <item m="1" x="53"/>
        <item m="1" x="36"/>
        <item m="1" x="54"/>
        <item m="1" x="38"/>
        <item m="1" x="70"/>
        <item m="1" x="55"/>
        <item m="1" x="42"/>
        <item m="1" x="23"/>
        <item m="1" x="10"/>
        <item m="1" x="39"/>
        <item m="1" x="9"/>
        <item m="1" x="71"/>
        <item m="1" x="62"/>
        <item m="1" x="66"/>
        <item m="1" x="52"/>
        <item m="1" x="14"/>
        <item m="1" x="65"/>
        <item m="1" x="40"/>
        <item m="1" x="59"/>
        <item m="1" x="21"/>
        <item m="1" x="63"/>
        <item m="1" x="4"/>
        <item m="1" x="31"/>
        <item m="1" x="18"/>
        <item m="1" x="37"/>
        <item m="1" x="74"/>
        <item m="1" x="27"/>
        <item m="1" x="15"/>
        <item m="1" x="3"/>
        <item m="1" x="25"/>
        <item m="1" x="49"/>
        <item m="1" x="41"/>
        <item m="1" x="11"/>
        <item x="0"/>
      </items>
    </pivotField>
  </pivotFields>
  <rowFields count="30">
    <field x="0"/>
    <field x="4"/>
    <field x="6"/>
    <field x="7"/>
    <field x="8"/>
    <field x="9"/>
    <field x="10"/>
    <field x="11"/>
    <field x="12"/>
    <field x="13"/>
    <field x="14"/>
    <field x="15"/>
    <field x="16"/>
    <field x="17"/>
    <field x="18"/>
    <field x="19"/>
    <field x="20"/>
    <field x="21"/>
    <field x="22"/>
    <field x="23"/>
    <field x="24"/>
    <field x="25"/>
    <field x="26"/>
    <field x="27"/>
    <field x="28"/>
    <field x="29"/>
    <field x="30"/>
    <field x="31"/>
    <field x="32"/>
    <field x="33"/>
  </rowFields>
  <rowItems count="114">
    <i>
      <x v="75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5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5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5" item="15" hier="-1"/>
  </pageFields>
  <dataFields count="4">
    <dataField name="Somme de CA HT OS" fld="10" baseField="33" baseItem="74"/>
    <dataField name="Somme de ACEE" fld="11" baseField="33" baseItem="74"/>
    <dataField name="Somme de CA HT Facturé" fld="14" baseField="33" baseItem="74"/>
    <dataField name="Nombre de N° Chantier" fld="0" subtotal="count" baseField="0" baseItem="0"/>
  </dataFields>
  <pivotTableStyleInfo showRowHeaders="1" showColHeaders="1" showRowStripes="0" showColStripes="0" showLastColumn="1"/>
</pivotTableDefinition>
</file>

<file path=xl/pivotTables/pivotTable6.xml><?xml version="1.0" encoding="utf-8"?>
<pivotTableDefinition xmlns="http://schemas.openxmlformats.org/spreadsheetml/2006/main" name="Tableau croisé dynamique2" cacheId="543" applyNumberFormats="0" applyBorderFormats="0" applyFontFormats="0" applyPatternFormats="0" applyAlignmentFormats="0" applyWidthHeightFormats="1" dataCaption="Données" missingCaption="         " updatedVersion="5" minRefreshableVersion="3" showDrill="0" showMemberPropertyTips="0" useAutoFormatting="1" itemPrintTitles="1" createdVersion="5" indent="0" compact="0" compactData="0" gridDropZones="1">
  <location ref="A3:AH127" firstHeaderRow="1" firstDataRow="2" firstDataCol="30" rowPageCount="1" colPageCount="1"/>
  <pivotFields count="34">
    <pivotField axis="axisRow" dataField="1" compact="0" outline="0" subtotalTop="0" showAll="0" includeNewItemsInFilter="1" defaultSubtotal="0">
      <items count="870">
        <item x="0"/>
        <item x="1"/>
        <item x="2"/>
        <item x="3"/>
        <item x="4"/>
        <item x="5"/>
        <item x="6"/>
        <item x="7"/>
        <item x="8"/>
        <item m="1" x="473"/>
        <item m="1" x="485"/>
        <item m="1" x="497"/>
        <item m="1" x="509"/>
        <item m="1" x="521"/>
        <item m="1" x="533"/>
        <item m="1" x="545"/>
        <item m="1" x="557"/>
        <item m="1" x="569"/>
        <item m="1" x="581"/>
        <item m="1" x="593"/>
        <item m="1" x="605"/>
        <item m="1" x="617"/>
        <item m="1" x="629"/>
        <item m="1" x="641"/>
        <item m="1" x="653"/>
        <item m="1" x="665"/>
        <item m="1" x="677"/>
        <item m="1" x="689"/>
        <item m="1" x="701"/>
        <item m="1" x="713"/>
        <item m="1" x="725"/>
        <item m="1" x="737"/>
        <item m="1" x="749"/>
        <item m="1" x="761"/>
        <item m="1" x="773"/>
        <item m="1" x="785"/>
        <item m="1" x="797"/>
        <item m="1" x="809"/>
        <item m="1" x="821"/>
        <item m="1" x="833"/>
        <item m="1" x="845"/>
        <item m="1" x="857"/>
        <item m="1" x="869"/>
        <item m="1" x="133"/>
        <item m="1" x="145"/>
        <item m="1" x="157"/>
        <item m="1" x="169"/>
        <item m="1" x="181"/>
        <item m="1" x="193"/>
        <item m="1" x="205"/>
        <item m="1" x="217"/>
        <item m="1" x="229"/>
        <item m="1" x="241"/>
        <item m="1" x="253"/>
        <item m="1" x="265"/>
        <item m="1" x="277"/>
        <item m="1" x="289"/>
        <item m="1" x="301"/>
        <item m="1" x="313"/>
        <item m="1" x="325"/>
        <item m="1" x="337"/>
        <item m="1" x="349"/>
        <item m="1" x="361"/>
        <item m="1" x="373"/>
        <item m="1" x="384"/>
        <item m="1" x="395"/>
        <item m="1" x="406"/>
        <item m="1" x="417"/>
        <item m="1" x="428"/>
        <item m="1" x="439"/>
        <item m="1" x="450"/>
        <item m="1" x="461"/>
        <item m="1" x="472"/>
        <item m="1" x="484"/>
        <item m="1" x="496"/>
        <item m="1" x="508"/>
        <item m="1" x="520"/>
        <item m="1" x="532"/>
        <item m="1" x="544"/>
        <item m="1" x="556"/>
        <item m="1" x="568"/>
        <item m="1" x="580"/>
        <item m="1" x="592"/>
        <item m="1" x="604"/>
        <item m="1" x="616"/>
        <item m="1" x="628"/>
        <item m="1" x="640"/>
        <item m="1" x="652"/>
        <item m="1" x="664"/>
        <item m="1" x="676"/>
        <item m="1" x="688"/>
        <item m="1" x="700"/>
        <item m="1" x="712"/>
        <item m="1" x="724"/>
        <item m="1" x="736"/>
        <item m="1" x="748"/>
        <item m="1" x="760"/>
        <item m="1" x="772"/>
        <item m="1" x="784"/>
        <item m="1" x="796"/>
        <item m="1" x="808"/>
        <item m="1" x="820"/>
        <item m="1" x="832"/>
        <item m="1" x="844"/>
        <item m="1" x="856"/>
        <item m="1" x="868"/>
        <item m="1" x="132"/>
        <item m="1" x="144"/>
        <item m="1" x="156"/>
        <item m="1" x="168"/>
        <item m="1" x="180"/>
        <item m="1" x="192"/>
        <item m="1" x="204"/>
        <item m="1" x="216"/>
        <item m="1" x="228"/>
        <item m="1" x="240"/>
        <item m="1" x="252"/>
        <item m="1" x="264"/>
        <item m="1" x="276"/>
        <item m="1" x="288"/>
        <item m="1" x="300"/>
        <item m="1" x="312"/>
        <item m="1" x="324"/>
        <item m="1" x="336"/>
        <item m="1" x="348"/>
        <item m="1" x="360"/>
        <item m="1" x="372"/>
        <item m="1" x="383"/>
        <item m="1" x="394"/>
        <item m="1" x="405"/>
        <item m="1" x="416"/>
        <item m="1" x="427"/>
        <item m="1" x="438"/>
        <item m="1" x="449"/>
        <item m="1" x="460"/>
        <item m="1" x="471"/>
        <item m="1" x="483"/>
        <item m="1" x="495"/>
        <item m="1" x="507"/>
        <item m="1" x="519"/>
        <item m="1" x="531"/>
        <item m="1" x="543"/>
        <item m="1" x="555"/>
        <item m="1" x="567"/>
        <item m="1" x="579"/>
        <item m="1" x="591"/>
        <item m="1" x="603"/>
        <item m="1" x="615"/>
        <item m="1" x="627"/>
        <item m="1" x="639"/>
        <item m="1" x="651"/>
        <item m="1" x="663"/>
        <item m="1" x="675"/>
        <item m="1" x="687"/>
        <item m="1" x="699"/>
        <item m="1" x="711"/>
        <item m="1" x="723"/>
        <item m="1" x="735"/>
        <item m="1" x="747"/>
        <item m="1" x="759"/>
        <item m="1" x="771"/>
        <item m="1" x="783"/>
        <item m="1" x="795"/>
        <item m="1" x="807"/>
        <item m="1" x="819"/>
        <item m="1" x="831"/>
        <item m="1" x="843"/>
        <item m="1" x="855"/>
        <item m="1" x="867"/>
        <item m="1" x="131"/>
        <item m="1" x="143"/>
        <item m="1" x="155"/>
        <item m="1" x="167"/>
        <item m="1" x="179"/>
        <item m="1" x="191"/>
        <item m="1" x="203"/>
        <item m="1" x="215"/>
        <item m="1" x="227"/>
        <item m="1" x="239"/>
        <item m="1" x="251"/>
        <item m="1" x="263"/>
        <item m="1" x="275"/>
        <item m="1" x="287"/>
        <item m="1" x="299"/>
        <item m="1" x="311"/>
        <item m="1" x="323"/>
        <item m="1" x="335"/>
        <item m="1" x="347"/>
        <item m="1" x="359"/>
        <item m="1" x="371"/>
        <item m="1" x="382"/>
        <item m="1" x="393"/>
        <item m="1" x="404"/>
        <item m="1" x="415"/>
        <item m="1" x="426"/>
        <item m="1" x="437"/>
        <item m="1" x="448"/>
        <item m="1" x="459"/>
        <item m="1" x="470"/>
        <item m="1" x="482"/>
        <item m="1" x="494"/>
        <item m="1" x="506"/>
        <item m="1" x="518"/>
        <item m="1" x="530"/>
        <item m="1" x="542"/>
        <item m="1" x="554"/>
        <item m="1" x="566"/>
        <item m="1" x="578"/>
        <item m="1" x="590"/>
        <item m="1" x="602"/>
        <item m="1" x="614"/>
        <item m="1" x="626"/>
        <item m="1" x="638"/>
        <item m="1" x="650"/>
        <item m="1" x="662"/>
        <item m="1" x="674"/>
        <item m="1" x="686"/>
        <item m="1" x="698"/>
        <item m="1" x="710"/>
        <item m="1" x="722"/>
        <item m="1" x="734"/>
        <item m="1" x="746"/>
        <item m="1" x="758"/>
        <item m="1" x="770"/>
        <item m="1" x="782"/>
        <item m="1" x="794"/>
        <item m="1" x="806"/>
        <item m="1" x="818"/>
        <item m="1" x="830"/>
        <item m="1" x="842"/>
        <item m="1" x="854"/>
        <item m="1" x="866"/>
        <item m="1" x="130"/>
        <item m="1" x="142"/>
        <item m="1" x="154"/>
        <item m="1" x="166"/>
        <item m="1" x="178"/>
        <item m="1" x="190"/>
        <item m="1" x="202"/>
        <item m="1" x="214"/>
        <item m="1" x="226"/>
        <item m="1" x="238"/>
        <item m="1" x="250"/>
        <item m="1" x="262"/>
        <item m="1" x="274"/>
        <item m="1" x="286"/>
        <item m="1" x="298"/>
        <item m="1" x="310"/>
        <item m="1" x="322"/>
        <item m="1" x="334"/>
        <item m="1" x="346"/>
        <item m="1" x="358"/>
        <item m="1" x="370"/>
        <item m="1" x="381"/>
        <item m="1" x="392"/>
        <item m="1" x="403"/>
        <item m="1" x="414"/>
        <item m="1" x="425"/>
        <item m="1" x="436"/>
        <item m="1" x="447"/>
        <item m="1" x="458"/>
        <item m="1" x="469"/>
        <item m="1" x="481"/>
        <item m="1" x="493"/>
        <item m="1" x="505"/>
        <item m="1" x="517"/>
        <item m="1" x="529"/>
        <item m="1" x="541"/>
        <item m="1" x="553"/>
        <item m="1" x="565"/>
        <item m="1" x="577"/>
        <item m="1" x="589"/>
        <item m="1" x="601"/>
        <item m="1" x="613"/>
        <item m="1" x="625"/>
        <item m="1" x="637"/>
        <item m="1" x="649"/>
        <item m="1" x="661"/>
        <item m="1" x="673"/>
        <item m="1" x="685"/>
        <item m="1" x="697"/>
        <item m="1" x="709"/>
        <item m="1" x="721"/>
        <item m="1" x="733"/>
        <item m="1" x="745"/>
        <item m="1" x="757"/>
        <item m="1" x="769"/>
        <item m="1" x="781"/>
        <item m="1" x="793"/>
        <item m="1" x="805"/>
        <item m="1" x="817"/>
        <item m="1" x="829"/>
        <item m="1" x="841"/>
        <item m="1" x="853"/>
        <item m="1" x="865"/>
        <item m="1" x="129"/>
        <item m="1" x="141"/>
        <item m="1" x="153"/>
        <item m="1" x="165"/>
        <item m="1" x="177"/>
        <item m="1" x="189"/>
        <item m="1" x="201"/>
        <item m="1" x="213"/>
        <item m="1" x="225"/>
        <item m="1" x="237"/>
        <item m="1" x="249"/>
        <item m="1" x="261"/>
        <item m="1" x="273"/>
        <item m="1" x="285"/>
        <item m="1" x="297"/>
        <item m="1" x="309"/>
        <item m="1" x="321"/>
        <item m="1" x="333"/>
        <item m="1" x="345"/>
        <item m="1" x="357"/>
        <item m="1" x="369"/>
        <item m="1" x="380"/>
        <item m="1" x="391"/>
        <item m="1" x="402"/>
        <item m="1" x="413"/>
        <item m="1" x="424"/>
        <item m="1" x="435"/>
        <item m="1" x="446"/>
        <item m="1" x="457"/>
        <item m="1" x="468"/>
        <item m="1" x="480"/>
        <item m="1" x="492"/>
        <item m="1" x="504"/>
        <item m="1" x="516"/>
        <item m="1" x="528"/>
        <item m="1" x="540"/>
        <item m="1" x="552"/>
        <item m="1" x="564"/>
        <item m="1" x="576"/>
        <item m="1" x="588"/>
        <item m="1" x="600"/>
        <item m="1" x="612"/>
        <item m="1" x="624"/>
        <item m="1" x="636"/>
        <item m="1" x="648"/>
        <item m="1" x="660"/>
        <item m="1" x="672"/>
        <item m="1" x="684"/>
        <item m="1" x="696"/>
        <item m="1" x="708"/>
        <item m="1" x="720"/>
        <item m="1" x="732"/>
        <item m="1" x="744"/>
        <item m="1" x="756"/>
        <item m="1" x="768"/>
        <item m="1" x="780"/>
        <item m="1" x="792"/>
        <item m="1" x="804"/>
        <item m="1" x="816"/>
        <item m="1" x="828"/>
        <item m="1" x="840"/>
        <item m="1" x="852"/>
        <item m="1" x="864"/>
        <item m="1" x="128"/>
        <item m="1" x="140"/>
        <item m="1" x="152"/>
        <item m="1" x="164"/>
        <item m="1" x="176"/>
        <item m="1" x="188"/>
        <item m="1" x="200"/>
        <item m="1" x="212"/>
        <item m="1" x="224"/>
        <item m="1" x="236"/>
        <item m="1" x="248"/>
        <item m="1" x="260"/>
        <item m="1" x="272"/>
        <item m="1" x="284"/>
        <item m="1" x="296"/>
        <item m="1" x="308"/>
        <item m="1" x="320"/>
        <item m="1" x="332"/>
        <item m="1" x="344"/>
        <item m="1" x="356"/>
        <item m="1" x="368"/>
        <item m="1" x="379"/>
        <item m="1" x="390"/>
        <item m="1" x="401"/>
        <item m="1" x="412"/>
        <item m="1" x="423"/>
        <item m="1" x="434"/>
        <item m="1" x="445"/>
        <item m="1" x="456"/>
        <item m="1" x="467"/>
        <item m="1" x="479"/>
        <item m="1" x="491"/>
        <item m="1" x="503"/>
        <item m="1" x="515"/>
        <item m="1" x="527"/>
        <item m="1" x="539"/>
        <item m="1" x="551"/>
        <item m="1" x="563"/>
        <item m="1" x="575"/>
        <item m="1" x="587"/>
        <item m="1" x="599"/>
        <item m="1" x="611"/>
        <item m="1" x="623"/>
        <item m="1" x="635"/>
        <item m="1" x="647"/>
        <item m="1" x="659"/>
        <item m="1" x="671"/>
        <item m="1" x="683"/>
        <item m="1" x="695"/>
        <item m="1" x="707"/>
        <item m="1" x="719"/>
        <item m="1" x="731"/>
        <item m="1" x="743"/>
        <item m="1" x="755"/>
        <item m="1" x="767"/>
        <item m="1" x="779"/>
        <item m="1" x="791"/>
        <item m="1" x="803"/>
        <item m="1" x="815"/>
        <item m="1" x="827"/>
        <item m="1" x="839"/>
        <item m="1" x="851"/>
        <item m="1" x="863"/>
        <item m="1" x="127"/>
        <item m="1" x="139"/>
        <item m="1" x="151"/>
        <item m="1" x="163"/>
        <item m="1" x="175"/>
        <item m="1" x="187"/>
        <item m="1" x="199"/>
        <item m="1" x="211"/>
        <item m="1" x="223"/>
        <item m="1" x="235"/>
        <item m="1" x="247"/>
        <item m="1" x="259"/>
        <item m="1" x="271"/>
        <item m="1" x="283"/>
        <item m="1" x="295"/>
        <item m="1" x="307"/>
        <item m="1" x="319"/>
        <item m="1" x="331"/>
        <item m="1" x="343"/>
        <item m="1" x="355"/>
        <item m="1" x="367"/>
        <item m="1" x="378"/>
        <item m="1" x="389"/>
        <item m="1" x="400"/>
        <item m="1" x="411"/>
        <item m="1" x="422"/>
        <item m="1" x="433"/>
        <item m="1" x="444"/>
        <item m="1" x="455"/>
        <item m="1" x="466"/>
        <item m="1" x="478"/>
        <item m="1" x="490"/>
        <item m="1" x="502"/>
        <item m="1" x="514"/>
        <item m="1" x="526"/>
        <item m="1" x="538"/>
        <item m="1" x="550"/>
        <item m="1" x="562"/>
        <item m="1" x="574"/>
        <item m="1" x="586"/>
        <item m="1" x="598"/>
        <item m="1" x="610"/>
        <item m="1" x="622"/>
        <item m="1" x="634"/>
        <item m="1" x="646"/>
        <item m="1" x="658"/>
        <item m="1" x="670"/>
        <item m="1" x="682"/>
        <item m="1" x="694"/>
        <item m="1" x="706"/>
        <item m="1" x="718"/>
        <item m="1" x="730"/>
        <item m="1" x="742"/>
        <item m="1" x="754"/>
        <item m="1" x="766"/>
        <item m="1" x="778"/>
        <item m="1" x="790"/>
        <item m="1" x="802"/>
        <item m="1" x="814"/>
        <item m="1" x="826"/>
        <item m="1" x="838"/>
        <item m="1" x="850"/>
        <item m="1" x="862"/>
        <item m="1" x="126"/>
        <item m="1" x="138"/>
        <item m="1" x="150"/>
        <item m="1" x="162"/>
        <item m="1" x="174"/>
        <item m="1" x="186"/>
        <item m="1" x="198"/>
        <item m="1" x="210"/>
        <item m="1" x="222"/>
        <item m="1" x="234"/>
        <item m="1" x="246"/>
        <item m="1" x="258"/>
        <item m="1" x="270"/>
        <item m="1" x="282"/>
        <item m="1" x="294"/>
        <item m="1" x="306"/>
        <item m="1" x="318"/>
        <item m="1" x="330"/>
        <item m="1" x="342"/>
        <item m="1" x="354"/>
        <item m="1" x="366"/>
        <item m="1" x="377"/>
        <item m="1" x="388"/>
        <item m="1" x="399"/>
        <item m="1" x="410"/>
        <item m="1" x="421"/>
        <item m="1" x="432"/>
        <item m="1" x="443"/>
        <item m="1" x="454"/>
        <item m="1" x="465"/>
        <item m="1" x="477"/>
        <item m="1" x="489"/>
        <item m="1" x="501"/>
        <item m="1" x="513"/>
        <item m="1" x="525"/>
        <item m="1" x="537"/>
        <item m="1" x="549"/>
        <item m="1" x="561"/>
        <item m="1" x="573"/>
        <item m="1" x="585"/>
        <item m="1" x="597"/>
        <item m="1" x="609"/>
        <item m="1" x="621"/>
        <item m="1" x="633"/>
        <item m="1" x="645"/>
        <item m="1" x="657"/>
        <item m="1" x="669"/>
        <item m="1" x="681"/>
        <item m="1" x="693"/>
        <item m="1" x="705"/>
        <item m="1" x="717"/>
        <item m="1" x="729"/>
        <item m="1" x="741"/>
        <item m="1" x="753"/>
        <item m="1" x="765"/>
        <item m="1" x="777"/>
        <item m="1" x="789"/>
        <item m="1" x="801"/>
        <item m="1" x="813"/>
        <item m="1" x="825"/>
        <item m="1" x="837"/>
        <item m="1" x="849"/>
        <item m="1" x="861"/>
        <item m="1" x="125"/>
        <item m="1" x="137"/>
        <item m="1" x="149"/>
        <item m="1" x="161"/>
        <item m="1" x="173"/>
        <item m="1" x="185"/>
        <item m="1" x="197"/>
        <item m="1" x="209"/>
        <item m="1" x="221"/>
        <item m="1" x="233"/>
        <item m="1" x="245"/>
        <item m="1" x="257"/>
        <item m="1" x="269"/>
        <item m="1" x="281"/>
        <item m="1" x="293"/>
        <item m="1" x="305"/>
        <item m="1" x="317"/>
        <item m="1" x="329"/>
        <item m="1" x="341"/>
        <item m="1" x="353"/>
        <item m="1" x="365"/>
        <item m="1" x="376"/>
        <item m="1" x="387"/>
        <item m="1" x="398"/>
        <item m="1" x="409"/>
        <item m="1" x="420"/>
        <item m="1" x="431"/>
        <item m="1" x="442"/>
        <item m="1" x="453"/>
        <item m="1" x="464"/>
        <item m="1" x="476"/>
        <item m="1" x="488"/>
        <item m="1" x="500"/>
        <item m="1" x="512"/>
        <item m="1" x="524"/>
        <item m="1" x="536"/>
        <item m="1" x="548"/>
        <item m="1" x="560"/>
        <item m="1" x="572"/>
        <item m="1" x="584"/>
        <item m="1" x="596"/>
        <item m="1" x="608"/>
        <item m="1" x="620"/>
        <item m="1" x="632"/>
        <item m="1" x="644"/>
        <item m="1" x="656"/>
        <item m="1" x="668"/>
        <item m="1" x="680"/>
        <item m="1" x="692"/>
        <item m="1" x="704"/>
        <item m="1" x="716"/>
        <item m="1" x="728"/>
        <item m="1" x="740"/>
        <item m="1" x="752"/>
        <item m="1" x="764"/>
        <item m="1" x="776"/>
        <item m="1" x="788"/>
        <item m="1" x="800"/>
        <item m="1" x="812"/>
        <item m="1" x="824"/>
        <item m="1" x="836"/>
        <item m="1" x="848"/>
        <item m="1" x="860"/>
        <item m="1" x="124"/>
        <item m="1" x="136"/>
        <item m="1" x="148"/>
        <item m="1" x="160"/>
        <item m="1" x="172"/>
        <item m="1" x="184"/>
        <item m="1" x="196"/>
        <item m="1" x="208"/>
        <item m="1" x="220"/>
        <item m="1" x="232"/>
        <item m="1" x="244"/>
        <item m="1" x="256"/>
        <item m="1" x="268"/>
        <item m="1" x="280"/>
        <item m="1" x="292"/>
        <item m="1" x="304"/>
        <item m="1" x="316"/>
        <item m="1" x="328"/>
        <item m="1" x="340"/>
        <item m="1" x="352"/>
        <item m="1" x="364"/>
        <item m="1" x="375"/>
        <item m="1" x="386"/>
        <item m="1" x="397"/>
        <item m="1" x="408"/>
        <item m="1" x="419"/>
        <item m="1" x="430"/>
        <item m="1" x="441"/>
        <item m="1" x="452"/>
        <item m="1" x="463"/>
        <item m="1" x="475"/>
        <item m="1" x="487"/>
        <item m="1" x="499"/>
        <item m="1" x="511"/>
        <item m="1" x="523"/>
        <item m="1" x="535"/>
        <item m="1" x="547"/>
        <item m="1" x="559"/>
        <item m="1" x="571"/>
        <item m="1" x="583"/>
        <item m="1" x="595"/>
        <item m="1" x="607"/>
        <item m="1" x="619"/>
        <item m="1" x="631"/>
        <item m="1" x="643"/>
        <item m="1" x="655"/>
        <item m="1" x="667"/>
        <item m="1" x="679"/>
        <item m="1" x="691"/>
        <item m="1" x="703"/>
        <item m="1" x="715"/>
        <item m="1" x="727"/>
        <item m="1" x="739"/>
        <item m="1" x="751"/>
        <item m="1" x="763"/>
        <item m="1" x="775"/>
        <item m="1" x="787"/>
        <item m="1" x="799"/>
        <item m="1" x="811"/>
        <item m="1" x="823"/>
        <item m="1" x="835"/>
        <item m="1" x="847"/>
        <item m="1" x="859"/>
        <item m="1" x="123"/>
        <item m="1" x="135"/>
        <item m="1" x="147"/>
        <item m="1" x="159"/>
        <item m="1" x="171"/>
        <item m="1" x="183"/>
        <item m="1" x="195"/>
        <item m="1" x="207"/>
        <item m="1" x="219"/>
        <item m="1" x="231"/>
        <item m="1" x="243"/>
        <item m="1" x="255"/>
        <item m="1" x="267"/>
        <item m="1" x="279"/>
        <item m="1" x="291"/>
        <item m="1" x="303"/>
        <item m="1" x="315"/>
        <item m="1" x="327"/>
        <item m="1" x="339"/>
        <item m="1" x="351"/>
        <item m="1" x="363"/>
        <item m="1" x="374"/>
        <item m="1" x="385"/>
        <item m="1" x="396"/>
        <item m="1" x="407"/>
        <item m="1" x="418"/>
        <item m="1" x="429"/>
        <item m="1" x="440"/>
        <item m="1" x="451"/>
        <item m="1" x="462"/>
        <item m="1" x="474"/>
        <item m="1" x="486"/>
        <item m="1" x="498"/>
        <item m="1" x="510"/>
        <item m="1" x="522"/>
        <item m="1" x="534"/>
        <item m="1" x="546"/>
        <item m="1" x="558"/>
        <item m="1" x="570"/>
        <item m="1" x="582"/>
        <item m="1" x="594"/>
        <item m="1" x="606"/>
        <item m="1" x="618"/>
        <item m="1" x="630"/>
        <item m="1" x="642"/>
        <item m="1" x="654"/>
        <item m="1" x="666"/>
        <item m="1" x="678"/>
        <item m="1" x="690"/>
        <item m="1" x="702"/>
        <item m="1" x="714"/>
        <item m="1" x="726"/>
        <item m="1" x="738"/>
        <item m="1" x="750"/>
        <item m="1" x="762"/>
        <item m="1" x="774"/>
        <item m="1" x="786"/>
        <item m="1" x="798"/>
        <item m="1" x="810"/>
        <item m="1" x="822"/>
        <item m="1" x="834"/>
        <item m="1" x="846"/>
        <item m="1" x="858"/>
        <item m="1" x="122"/>
        <item m="1" x="134"/>
        <item m="1" x="146"/>
        <item m="1" x="158"/>
        <item m="1" x="170"/>
        <item m="1" x="182"/>
        <item m="1" x="194"/>
        <item m="1" x="206"/>
        <item m="1" x="218"/>
        <item m="1" x="230"/>
        <item m="1" x="242"/>
        <item m="1" x="254"/>
        <item m="1" x="266"/>
        <item m="1" x="278"/>
        <item m="1" x="290"/>
        <item m="1" x="302"/>
        <item m="1" x="314"/>
        <item m="1" x="326"/>
        <item m="1" x="338"/>
        <item m="1" x="350"/>
        <item m="1" x="362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</items>
    </pivotField>
    <pivotField compact="0" outline="0" subtotalTop="0" showAll="0" includeNewItemsInFilter="1" defaultSubtotal="0"/>
    <pivotField compact="0" outline="0" subtotalTop="0" showAll="0" includeNewItemsInFilter="1" defaultSubtotal="0"/>
    <pivotField compact="0" outline="0" subtotalTop="0" showAll="0" includeNewItemsInFilter="1" defaultSubtotal="0"/>
    <pivotField axis="axisRow" compact="0" outline="0" subtotalTop="0" showAll="0" includeNewItemsInFilter="1" defaultSubtotal="0">
      <items count="34">
        <item x="0"/>
        <item x="1"/>
        <item m="1" x="28"/>
        <item m="1" x="8"/>
        <item m="1" x="23"/>
        <item m="1" x="33"/>
        <item m="1" x="13"/>
        <item m="1" x="27"/>
        <item m="1" x="7"/>
        <item m="1" x="32"/>
        <item m="1" x="12"/>
        <item m="1" x="25"/>
        <item m="1" x="6"/>
        <item m="1" x="20"/>
        <item m="1" x="30"/>
        <item m="1" x="10"/>
        <item m="1" x="24"/>
        <item m="1" x="5"/>
        <item m="1" x="18"/>
        <item m="1" x="21"/>
        <item m="1" x="4"/>
        <item m="1" x="15"/>
        <item m="1" x="31"/>
        <item m="1" x="11"/>
        <item m="1" x="19"/>
        <item m="1" x="3"/>
        <item m="1" x="14"/>
        <item m="1" x="29"/>
        <item m="1" x="9"/>
        <item m="1" x="17"/>
        <item x="2"/>
        <item m="1" x="16"/>
        <item m="1" x="22"/>
        <item m="1" x="26"/>
      </items>
    </pivotField>
    <pivotField axis="axisPage" compact="0" outline="0" subtotalTop="0" showAll="0" includeNewItemsInFilter="1" defaultSubtotal="0">
      <items count="17">
        <item x="1"/>
        <item m="1" x="13"/>
        <item m="1" x="16"/>
        <item x="2"/>
        <item m="1" x="5"/>
        <item m="1" x="11"/>
        <item m="1" x="10"/>
        <item m="1" x="8"/>
        <item m="1" x="6"/>
        <item x="3"/>
        <item m="1" x="14"/>
        <item m="1" x="7"/>
        <item m="1" x="15"/>
        <item m="1" x="12"/>
        <item x="0"/>
        <item x="4"/>
        <item m="1" x="9"/>
      </items>
    </pivotField>
    <pivotField axis="axisRow" compact="0" outline="0" subtotalTop="0" showAll="0" includeNewItemsInFilter="1" defaultSubtotal="0">
      <items count="308">
        <item m="1" x="197"/>
        <item m="1" x="125"/>
        <item m="1" x="56"/>
        <item m="1" x="256"/>
        <item m="1" x="80"/>
        <item m="1" x="272"/>
        <item m="1" x="86"/>
        <item m="1" x="206"/>
        <item m="1" x="241"/>
        <item m="1" x="66"/>
        <item m="1" x="155"/>
        <item m="1" x="208"/>
        <item m="1" x="161"/>
        <item m="1" x="168"/>
        <item m="1" x="19"/>
        <item m="1" x="201"/>
        <item m="1" x="158"/>
        <item m="1" x="44"/>
        <item m="1" x="123"/>
        <item m="1" x="47"/>
        <item m="1" x="217"/>
        <item m="1" x="212"/>
        <item m="1" x="69"/>
        <item m="1" x="79"/>
        <item m="1" x="189"/>
        <item m="1" x="67"/>
        <item m="1" x="34"/>
        <item m="1" x="226"/>
        <item m="1" x="182"/>
        <item m="1" x="92"/>
        <item m="1" x="152"/>
        <item m="1" x="57"/>
        <item m="1" x="299"/>
        <item m="1" x="224"/>
        <item m="1" x="234"/>
        <item m="1" x="83"/>
        <item m="1" x="281"/>
        <item m="1" x="278"/>
        <item x="4"/>
        <item m="1" x="88"/>
        <item m="1" x="232"/>
        <item m="1" x="82"/>
        <item m="1" x="104"/>
        <item m="1" x="137"/>
        <item m="1" x="292"/>
        <item m="1" x="163"/>
        <item m="1" x="81"/>
        <item m="1" x="294"/>
        <item m="1" x="159"/>
        <item m="1" x="236"/>
        <item m="1" x="41"/>
        <item m="1" x="17"/>
        <item m="1" x="35"/>
        <item m="1" x="91"/>
        <item m="1" x="68"/>
        <item m="1" x="147"/>
        <item m="1" x="222"/>
        <item m="1" x="207"/>
        <item m="1" x="32"/>
        <item m="1" x="89"/>
        <item m="1" x="106"/>
        <item m="1" x="210"/>
        <item m="1" x="156"/>
        <item m="1" x="248"/>
        <item m="1" x="291"/>
        <item m="1" x="93"/>
        <item m="1" x="12"/>
        <item m="1" x="185"/>
        <item m="1" x="140"/>
        <item m="1" x="142"/>
        <item m="1" x="304"/>
        <item x="5"/>
        <item m="1" x="36"/>
        <item m="1" x="130"/>
        <item m="1" x="223"/>
        <item m="1" x="48"/>
        <item m="1" x="18"/>
        <item m="1" x="101"/>
        <item m="1" x="119"/>
        <item m="1" x="20"/>
        <item m="1" x="247"/>
        <item x="0"/>
        <item m="1" x="170"/>
        <item m="1" x="275"/>
        <item m="1" x="26"/>
        <item m="1" x="237"/>
        <item m="1" x="300"/>
        <item m="1" x="177"/>
        <item m="1" x="251"/>
        <item x="8"/>
        <item m="1" x="84"/>
        <item m="1" x="225"/>
        <item m="1" x="252"/>
        <item m="1" x="143"/>
        <item m="1" x="196"/>
        <item m="1" x="267"/>
        <item m="1" x="181"/>
        <item m="1" x="290"/>
        <item m="1" x="277"/>
        <item m="1" x="280"/>
        <item m="1" x="230"/>
        <item m="1" x="58"/>
        <item m="1" x="162"/>
        <item m="1" x="13"/>
        <item m="1" x="231"/>
        <item m="1" x="183"/>
        <item m="1" x="283"/>
        <item m="1" x="70"/>
        <item m="1" x="52"/>
        <item m="1" x="215"/>
        <item m="1" x="65"/>
        <item m="1" x="75"/>
        <item m="1" x="202"/>
        <item m="1" x="64"/>
        <item m="1" x="276"/>
        <item m="1" x="167"/>
        <item m="1" x="45"/>
        <item m="1" x="205"/>
        <item m="1" x="166"/>
        <item m="1" x="149"/>
        <item m="1" x="29"/>
        <item m="1" x="307"/>
        <item m="1" x="288"/>
        <item m="1" x="25"/>
        <item m="1" x="39"/>
        <item m="1" x="116"/>
        <item m="1" x="127"/>
        <item m="1" x="243"/>
        <item m="1" x="111"/>
        <item m="1" x="146"/>
        <item m="1" x="99"/>
        <item m="1" x="254"/>
        <item m="1" x="11"/>
        <item m="1" x="138"/>
        <item m="1" x="153"/>
        <item m="1" x="121"/>
        <item m="1" x="171"/>
        <item m="1" x="200"/>
        <item m="1" x="96"/>
        <item m="1" x="240"/>
        <item m="1" x="59"/>
        <item m="1" x="102"/>
        <item m="1" x="264"/>
        <item m="1" x="37"/>
        <item m="1" x="114"/>
        <item m="1" x="174"/>
        <item m="1" x="10"/>
        <item x="1"/>
        <item m="1" x="109"/>
        <item m="1" x="273"/>
        <item x="3"/>
        <item m="1" x="190"/>
        <item m="1" x="94"/>
        <item m="1" x="144"/>
        <item m="1" x="293"/>
        <item m="1" x="154"/>
        <item m="1" x="95"/>
        <item m="1" x="199"/>
        <item m="1" x="124"/>
        <item m="1" x="117"/>
        <item m="1" x="221"/>
        <item m="1" x="54"/>
        <item m="1" x="216"/>
        <item m="1" x="176"/>
        <item m="1" x="262"/>
        <item m="1" x="98"/>
        <item m="1" x="227"/>
        <item m="1" x="250"/>
        <item m="1" x="255"/>
        <item m="1" x="184"/>
        <item m="1" x="263"/>
        <item m="1" x="229"/>
        <item m="1" x="63"/>
        <item m="1" x="151"/>
        <item m="1" x="134"/>
        <item m="1" x="14"/>
        <item m="1" x="302"/>
        <item m="1" x="53"/>
        <item m="1" x="164"/>
        <item m="1" x="191"/>
        <item m="1" x="27"/>
        <item m="1" x="46"/>
        <item m="1" x="60"/>
        <item m="1" x="71"/>
        <item m="1" x="194"/>
        <item m="1" x="90"/>
        <item m="1" x="306"/>
        <item m="1" x="211"/>
        <item m="1" x="113"/>
        <item m="1" x="28"/>
        <item m="1" x="228"/>
        <item m="1" x="141"/>
        <item m="1" x="49"/>
        <item m="1" x="249"/>
        <item m="1" x="128"/>
        <item m="1" x="38"/>
        <item m="1" x="242"/>
        <item m="1" x="160"/>
        <item m="1" x="61"/>
        <item m="1" x="186"/>
        <item m="1" x="219"/>
        <item m="1" x="209"/>
        <item m="1" x="214"/>
        <item m="1" x="268"/>
        <item m="1" x="279"/>
        <item m="1" x="135"/>
        <item m="1" x="269"/>
        <item m="1" x="51"/>
        <item m="1" x="165"/>
        <item m="1" x="115"/>
        <item m="1" x="73"/>
        <item m="1" x="239"/>
        <item m="1" x="120"/>
        <item m="1" x="21"/>
        <item m="1" x="284"/>
        <item m="1" x="193"/>
        <item m="1" x="126"/>
        <item m="1" x="50"/>
        <item m="1" x="110"/>
        <item m="1" x="77"/>
        <item m="1" x="271"/>
        <item m="1" x="40"/>
        <item m="1" x="187"/>
        <item m="1" x="105"/>
        <item m="1" x="257"/>
        <item m="1" x="246"/>
        <item m="1" x="43"/>
        <item m="1" x="103"/>
        <item m="1" x="112"/>
        <item m="1" x="203"/>
        <item m="1" x="213"/>
        <item m="1" x="55"/>
        <item m="1" x="15"/>
        <item m="1" x="287"/>
        <item m="1" x="148"/>
        <item m="1" x="259"/>
        <item m="1" x="303"/>
        <item m="1" x="198"/>
        <item m="1" x="85"/>
        <item m="1" x="238"/>
        <item m="1" x="192"/>
        <item m="1" x="122"/>
        <item m="1" x="270"/>
        <item m="1" x="258"/>
        <item m="1" x="131"/>
        <item m="1" x="16"/>
        <item m="1" x="22"/>
        <item m="1" x="261"/>
        <item m="1" x="305"/>
        <item m="1" x="136"/>
        <item m="1" x="24"/>
        <item m="1" x="42"/>
        <item m="1" x="33"/>
        <item m="1" x="78"/>
        <item m="1" x="72"/>
        <item m="1" x="301"/>
        <item m="1" x="173"/>
        <item m="1" x="108"/>
        <item m="1" x="132"/>
        <item m="1" x="145"/>
        <item m="1" x="245"/>
        <item m="1" x="289"/>
        <item m="1" x="133"/>
        <item m="1" x="31"/>
        <item m="1" x="118"/>
        <item m="1" x="297"/>
        <item m="1" x="285"/>
        <item m="1" x="175"/>
        <item x="6"/>
        <item m="1" x="235"/>
        <item m="1" x="97"/>
        <item m="1" x="220"/>
        <item m="1" x="265"/>
        <item m="1" x="298"/>
        <item m="1" x="169"/>
        <item m="1" x="23"/>
        <item m="1" x="188"/>
        <item m="1" x="195"/>
        <item m="1" x="260"/>
        <item m="1" x="179"/>
        <item m="1" x="30"/>
        <item m="1" x="253"/>
        <item m="1" x="244"/>
        <item m="1" x="274"/>
        <item x="7"/>
        <item m="1" x="74"/>
        <item m="1" x="157"/>
        <item m="1" x="266"/>
        <item m="1" x="233"/>
        <item m="1" x="150"/>
        <item m="1" x="218"/>
        <item m="1" x="204"/>
        <item m="1" x="296"/>
        <item m="1" x="172"/>
        <item m="1" x="76"/>
        <item m="1" x="107"/>
        <item m="1" x="87"/>
        <item m="1" x="139"/>
        <item m="1" x="178"/>
        <item m="1" x="295"/>
        <item m="1" x="180"/>
        <item m="1" x="100"/>
        <item m="1" x="62"/>
        <item m="1" x="282"/>
        <item x="2"/>
        <item m="1" x="286"/>
        <item m="1" x="129"/>
        <item x="9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0">
        <item m="1" x="47"/>
        <item m="1" x="55"/>
        <item m="1" x="57"/>
        <item m="1" x="31"/>
        <item m="1" x="42"/>
        <item m="1" x="50"/>
        <item m="1" x="66"/>
        <item m="1" x="19"/>
        <item m="1" x="29"/>
        <item m="1" x="26"/>
        <item m="1" x="46"/>
        <item m="1" x="21"/>
        <item m="1" x="14"/>
        <item m="1" x="69"/>
        <item m="1" x="59"/>
        <item m="1" x="25"/>
        <item m="1" x="53"/>
        <item m="1" x="43"/>
        <item m="1" x="30"/>
        <item m="1" x="34"/>
        <item m="1" x="11"/>
        <item m="1" x="27"/>
        <item m="1" x="32"/>
        <item m="1" x="62"/>
        <item m="1" x="52"/>
        <item m="1" x="15"/>
        <item m="1" x="17"/>
        <item m="1" x="20"/>
        <item m="1" x="35"/>
        <item m="1" x="22"/>
        <item x="5"/>
        <item m="1" x="13"/>
        <item m="1" x="67"/>
        <item m="1" x="18"/>
        <item m="1" x="54"/>
        <item m="1" x="56"/>
        <item m="1" x="24"/>
        <item m="1" x="48"/>
        <item m="1" x="33"/>
        <item m="1" x="63"/>
        <item m="1" x="16"/>
        <item m="1" x="44"/>
        <item m="1" x="23"/>
        <item m="1" x="40"/>
        <item m="1" x="64"/>
        <item m="1" x="49"/>
        <item m="1" x="65"/>
        <item m="1" x="68"/>
        <item m="1" x="38"/>
        <item m="1" x="51"/>
        <item m="1" x="28"/>
        <item m="1" x="45"/>
        <item m="1" x="36"/>
        <item m="1" x="58"/>
        <item m="1" x="41"/>
        <item m="1" x="10"/>
        <item m="1" x="61"/>
        <item m="1" x="39"/>
        <item m="1" x="12"/>
        <item m="1" x="60"/>
        <item m="1" x="37"/>
        <item x="1"/>
        <item x="0"/>
        <item x="6"/>
        <item x="7"/>
        <item x="8"/>
        <item x="2"/>
        <item x="3"/>
        <item x="4"/>
        <item x="9"/>
      </items>
    </pivotField>
    <pivotField axis="axisRow" dataField="1" compact="0" outline="0" subtotalTop="0" showAll="0" includeNewItemsInFilter="1" defaultSubtotal="0">
      <items count="363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5"/>
        <item m="1" x="230"/>
        <item m="1" x="151"/>
        <item m="1" x="67"/>
        <item m="1" x="350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7"/>
        <item m="1" x="164"/>
        <item x="3"/>
        <item m="1" x="51"/>
        <item m="1" x="274"/>
        <item m="1" x="14"/>
        <item m="1" x="336"/>
        <item m="1" x="141"/>
        <item m="1" x="45"/>
        <item m="1" x="330"/>
        <item m="1" x="75"/>
        <item m="1" x="351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2"/>
        <item m="1" x="346"/>
        <item m="1" x="29"/>
        <item m="1" x="209"/>
        <item m="1" x="232"/>
        <item m="1" x="127"/>
        <item m="1" x="136"/>
        <item m="1" x="347"/>
        <item m="1" x="342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9"/>
        <item m="1" x="145"/>
        <item m="1" x="169"/>
        <item m="1" x="331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3"/>
        <item m="1" x="257"/>
        <item m="1" x="80"/>
        <item m="1" x="165"/>
        <item m="1" x="244"/>
        <item m="1" x="104"/>
        <item m="1" x="358"/>
        <item m="1" x="183"/>
        <item m="1" x="131"/>
        <item m="1" x="221"/>
        <item m="1" x="180"/>
        <item m="1" x="359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3"/>
        <item m="1" x="292"/>
        <item m="1" x="205"/>
        <item m="1" x="354"/>
        <item m="1" x="310"/>
        <item m="1" x="294"/>
        <item m="1" x="146"/>
        <item m="1" x="70"/>
        <item m="1" x="81"/>
        <item m="1" x="306"/>
        <item m="1" x="360"/>
        <item m="1" x="313"/>
        <item m="1" x="16"/>
        <item m="1" x="58"/>
        <item m="1" x="154"/>
        <item m="1" x="117"/>
        <item m="1" x="348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40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7"/>
        <item m="1" x="184"/>
        <item m="1" x="190"/>
        <item m="1" x="332"/>
        <item m="1" x="254"/>
        <item m="1" x="319"/>
        <item m="1" x="341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5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9"/>
        <item x="6"/>
        <item m="1" x="333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1"/>
        <item m="1" x="316"/>
        <item m="1" x="320"/>
        <item m="1" x="334"/>
        <item m="1" x="162"/>
        <item m="1" x="344"/>
        <item m="1" x="305"/>
        <item m="1" x="362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8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5"/>
        <item m="1" x="356"/>
        <item m="1" x="299"/>
        <item m="1" x="78"/>
        <item m="1" x="150"/>
        <item m="1" x="329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  <item m="1" x="328"/>
      </items>
    </pivotField>
    <pivotField axis="axisRow" dataField="1" compact="0" outline="0" subtotalTop="0" showAll="0" includeNewItemsInFilter="1" defaultSubtotal="0">
      <items count="362">
        <item m="1" x="9"/>
        <item m="1" x="241"/>
        <item m="1" x="98"/>
        <item m="1" x="175"/>
        <item m="1" x="218"/>
        <item m="1" x="267"/>
        <item m="1" x="317"/>
        <item m="1" x="212"/>
        <item m="1" x="224"/>
        <item m="1" x="242"/>
        <item m="1" x="259"/>
        <item m="1" x="79"/>
        <item m="1" x="344"/>
        <item m="1" x="230"/>
        <item m="1" x="151"/>
        <item m="1" x="67"/>
        <item m="1" x="349"/>
        <item m="1" x="213"/>
        <item m="1" x="168"/>
        <item m="1" x="99"/>
        <item m="1" x="10"/>
        <item m="1" x="129"/>
        <item m="1" x="318"/>
        <item m="1" x="243"/>
        <item m="1" x="103"/>
        <item m="1" x="121"/>
        <item m="1" x="27"/>
        <item x="1"/>
        <item m="1" x="38"/>
        <item m="1" x="56"/>
        <item m="1" x="251"/>
        <item m="1" x="68"/>
        <item m="1" x="178"/>
        <item m="1" x="112"/>
        <item m="1" x="312"/>
        <item m="1" x="236"/>
        <item m="1" x="11"/>
        <item m="1" x="176"/>
        <item x="2"/>
        <item m="1" x="273"/>
        <item m="1" x="160"/>
        <item m="1" x="308"/>
        <item m="1" x="100"/>
        <item m="1" x="231"/>
        <item m="1" x="260"/>
        <item m="1" x="191"/>
        <item m="1" x="28"/>
        <item m="1" x="252"/>
        <item m="1" x="356"/>
        <item m="1" x="164"/>
        <item x="3"/>
        <item m="1" x="51"/>
        <item m="1" x="274"/>
        <item m="1" x="14"/>
        <item m="1" x="335"/>
        <item m="1" x="141"/>
        <item m="1" x="45"/>
        <item m="1" x="329"/>
        <item m="1" x="75"/>
        <item m="1" x="350"/>
        <item m="1" x="101"/>
        <item m="1" x="324"/>
        <item m="1" x="283"/>
        <item m="1" x="253"/>
        <item m="1" x="182"/>
        <item m="1" x="40"/>
        <item m="1" x="284"/>
        <item m="1" x="188"/>
        <item m="1" x="15"/>
        <item m="1" x="21"/>
        <item m="1" x="285"/>
        <item m="1" x="88"/>
        <item m="1" x="22"/>
        <item m="1" x="144"/>
        <item m="1" x="275"/>
        <item m="1" x="276"/>
        <item m="1" x="351"/>
        <item m="1" x="345"/>
        <item m="1" x="29"/>
        <item m="1" x="209"/>
        <item m="1" x="232"/>
        <item m="1" x="127"/>
        <item m="1" x="136"/>
        <item m="1" x="346"/>
        <item m="1" x="341"/>
        <item m="1" x="69"/>
        <item m="1" x="268"/>
        <item m="1" x="204"/>
        <item m="1" x="34"/>
        <item m="1" x="225"/>
        <item m="1" x="277"/>
        <item m="1" x="41"/>
        <item m="1" x="57"/>
        <item m="1" x="189"/>
        <item m="1" x="256"/>
        <item m="1" x="214"/>
        <item m="1" x="338"/>
        <item m="1" x="145"/>
        <item m="1" x="169"/>
        <item m="1" x="330"/>
        <item m="1" x="137"/>
        <item m="1" x="138"/>
        <item m="1" x="291"/>
        <item m="1" x="309"/>
        <item m="1" x="35"/>
        <item m="1" x="46"/>
        <item m="1" x="130"/>
        <item m="1" x="269"/>
        <item m="1" x="139"/>
        <item m="1" x="179"/>
        <item m="1" x="261"/>
        <item m="1" x="192"/>
        <item m="1" x="325"/>
        <item m="1" x="300"/>
        <item m="1" x="352"/>
        <item m="1" x="257"/>
        <item m="1" x="80"/>
        <item m="1" x="165"/>
        <item m="1" x="244"/>
        <item m="1" x="104"/>
        <item m="1" x="357"/>
        <item m="1" x="183"/>
        <item m="1" x="131"/>
        <item m="1" x="221"/>
        <item m="1" x="180"/>
        <item m="1" x="358"/>
        <item m="1" x="152"/>
        <item m="1" x="89"/>
        <item m="1" x="222"/>
        <item m="1" x="113"/>
        <item m="1" x="278"/>
        <item m="1" x="105"/>
        <item m="1" x="106"/>
        <item m="1" x="90"/>
        <item m="1" x="36"/>
        <item m="1" x="226"/>
        <item m="1" x="301"/>
        <item m="1" x="140"/>
        <item m="1" x="23"/>
        <item m="1" x="114"/>
        <item m="1" x="170"/>
        <item m="1" x="62"/>
        <item m="1" x="326"/>
        <item m="1" x="342"/>
        <item m="1" x="292"/>
        <item m="1" x="205"/>
        <item m="1" x="353"/>
        <item m="1" x="310"/>
        <item m="1" x="294"/>
        <item m="1" x="146"/>
        <item m="1" x="70"/>
        <item m="1" x="81"/>
        <item m="1" x="306"/>
        <item m="1" x="359"/>
        <item m="1" x="313"/>
        <item m="1" x="16"/>
        <item m="1" x="58"/>
        <item m="1" x="154"/>
        <item m="1" x="117"/>
        <item m="1" x="347"/>
        <item m="1" x="30"/>
        <item m="1" x="142"/>
        <item m="1" x="206"/>
        <item m="1" x="42"/>
        <item m="1" x="91"/>
        <item m="1" x="147"/>
        <item x="0"/>
        <item m="1" x="171"/>
        <item m="1" x="118"/>
        <item m="1" x="207"/>
        <item m="1" x="339"/>
        <item m="1" x="31"/>
        <item m="1" x="227"/>
        <item m="1" x="302"/>
        <item m="1" x="32"/>
        <item m="1" x="233"/>
        <item m="1" x="71"/>
        <item m="1" x="314"/>
        <item m="1" x="107"/>
        <item m="1" x="82"/>
        <item m="1" x="237"/>
        <item m="1" x="122"/>
        <item m="1" x="286"/>
        <item m="1" x="64"/>
        <item m="1" x="166"/>
        <item m="1" x="281"/>
        <item m="1" x="172"/>
        <item m="1" x="39"/>
        <item m="1" x="47"/>
        <item m="1" x="279"/>
        <item m="1" x="52"/>
        <item m="1" x="303"/>
        <item m="1" x="245"/>
        <item m="1" x="219"/>
        <item m="1" x="262"/>
        <item m="1" x="92"/>
        <item m="1" x="246"/>
        <item m="1" x="215"/>
        <item m="1" x="210"/>
        <item m="1" x="63"/>
        <item m="1" x="153"/>
        <item m="1" x="193"/>
        <item m="1" x="327"/>
        <item m="1" x="148"/>
        <item m="1" x="123"/>
        <item m="1" x="208"/>
        <item m="1" x="186"/>
        <item m="1" x="83"/>
        <item m="1" x="173"/>
        <item m="1" x="108"/>
        <item m="1" x="293"/>
        <item m="1" x="174"/>
        <item m="1" x="132"/>
        <item m="1" x="194"/>
        <item m="1" x="336"/>
        <item m="1" x="184"/>
        <item m="1" x="190"/>
        <item m="1" x="331"/>
        <item m="1" x="254"/>
        <item m="1" x="319"/>
        <item m="1" x="340"/>
        <item m="1" x="270"/>
        <item m="1" x="216"/>
        <item m="1" x="195"/>
        <item m="1" x="17"/>
        <item m="1" x="295"/>
        <item m="1" x="59"/>
        <item m="1" x="84"/>
        <item m="1" x="167"/>
        <item m="1" x="119"/>
        <item m="1" x="234"/>
        <item m="1" x="155"/>
        <item m="1" x="156"/>
        <item m="1" x="280"/>
        <item m="1" x="60"/>
        <item m="1" x="223"/>
        <item m="1" x="109"/>
        <item m="1" x="76"/>
        <item m="1" x="296"/>
        <item x="4"/>
        <item m="1" x="48"/>
        <item m="1" x="263"/>
        <item m="1" x="354"/>
        <item m="1" x="304"/>
        <item m="1" x="110"/>
        <item m="1" x="12"/>
        <item m="1" x="217"/>
        <item m="1" x="238"/>
        <item m="1" x="196"/>
        <item m="1" x="255"/>
        <item m="1" x="115"/>
        <item m="1" x="149"/>
        <item m="1" x="161"/>
        <item m="1" x="85"/>
        <item m="1" x="157"/>
        <item m="1" x="111"/>
        <item m="1" x="247"/>
        <item m="1" x="93"/>
        <item m="1" x="248"/>
        <item m="1" x="18"/>
        <item m="1" x="53"/>
        <item m="1" x="94"/>
        <item m="1" x="315"/>
        <item m="1" x="133"/>
        <item m="1" x="249"/>
        <item m="1" x="95"/>
        <item m="1" x="134"/>
        <item m="1" x="311"/>
        <item m="1" x="348"/>
        <item x="6"/>
        <item m="1" x="332"/>
        <item m="1" x="96"/>
        <item m="1" x="264"/>
        <item m="1" x="289"/>
        <item m="1" x="124"/>
        <item m="1" x="228"/>
        <item m="1" x="43"/>
        <item m="1" x="250"/>
        <item m="1" x="102"/>
        <item m="1" x="24"/>
        <item m="1" x="125"/>
        <item m="1" x="49"/>
        <item m="1" x="120"/>
        <item m="1" x="185"/>
        <item m="1" x="220"/>
        <item m="1" x="360"/>
        <item m="1" x="316"/>
        <item m="1" x="320"/>
        <item m="1" x="333"/>
        <item m="1" x="162"/>
        <item m="1" x="343"/>
        <item m="1" x="305"/>
        <item m="1" x="361"/>
        <item m="1" x="65"/>
        <item m="1" x="135"/>
        <item m="1" x="143"/>
        <item m="1" x="235"/>
        <item m="1" x="271"/>
        <item m="1" x="265"/>
        <item m="1" x="128"/>
        <item m="1" x="197"/>
        <item m="1" x="211"/>
        <item m="1" x="198"/>
        <item m="1" x="199"/>
        <item m="1" x="297"/>
        <item m="1" x="290"/>
        <item m="1" x="72"/>
        <item m="1" x="287"/>
        <item m="1" x="200"/>
        <item m="1" x="272"/>
        <item m="1" x="116"/>
        <item x="7"/>
        <item m="1" x="321"/>
        <item m="1" x="73"/>
        <item m="1" x="298"/>
        <item m="1" x="307"/>
        <item m="1" x="44"/>
        <item m="1" x="201"/>
        <item m="1" x="77"/>
        <item m="1" x="86"/>
        <item m="1" x="25"/>
        <item m="1" x="97"/>
        <item m="1" x="87"/>
        <item m="1" x="19"/>
        <item m="1" x="158"/>
        <item m="1" x="177"/>
        <item x="5"/>
        <item m="1" x="159"/>
        <item m="1" x="74"/>
        <item m="1" x="26"/>
        <item m="1" x="33"/>
        <item m="1" x="322"/>
        <item m="1" x="337"/>
        <item m="1" x="282"/>
        <item m="1" x="20"/>
        <item m="1" x="323"/>
        <item m="1" x="61"/>
        <item m="1" x="54"/>
        <item m="1" x="50"/>
        <item m="1" x="66"/>
        <item m="1" x="13"/>
        <item m="1" x="288"/>
        <item m="1" x="258"/>
        <item m="1" x="239"/>
        <item m="1" x="334"/>
        <item m="1" x="355"/>
        <item m="1" x="299"/>
        <item m="1" x="78"/>
        <item m="1" x="150"/>
        <item m="1" x="328"/>
        <item m="1" x="266"/>
        <item m="1" x="202"/>
        <item m="1" x="55"/>
        <item m="1" x="37"/>
        <item m="1" x="203"/>
        <item m="1" x="163"/>
        <item m="1" x="181"/>
        <item m="1" x="240"/>
        <item m="1" x="229"/>
        <item m="1" x="187"/>
        <item m="1" x="126"/>
        <item x="8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34">
        <item m="1" x="25"/>
        <item m="1" x="92"/>
        <item x="0"/>
        <item x="1"/>
        <item m="1" x="129"/>
        <item x="2"/>
        <item m="1" x="123"/>
        <item m="1" x="126"/>
        <item m="1" x="130"/>
        <item m="1" x="4"/>
        <item m="1" x="81"/>
        <item m="1" x="5"/>
        <item m="1" x="22"/>
        <item m="1" x="28"/>
        <item m="1" x="36"/>
        <item m="1" x="43"/>
        <item m="1" x="53"/>
        <item m="1" x="16"/>
        <item m="1" x="69"/>
        <item m="1" x="82"/>
        <item m="1" x="93"/>
        <item m="1" x="32"/>
        <item m="1" x="47"/>
        <item m="1" x="66"/>
        <item m="1" x="29"/>
        <item m="1" x="37"/>
        <item m="1" x="44"/>
        <item m="1" x="54"/>
        <item m="1" x="63"/>
        <item m="1" x="74"/>
        <item m="1" x="86"/>
        <item m="1" x="59"/>
        <item m="1" x="70"/>
        <item m="1" x="83"/>
        <item m="1" x="94"/>
        <item m="1" x="102"/>
        <item m="1" x="113"/>
        <item m="1" x="109"/>
        <item m="1" x="75"/>
        <item m="1" x="106"/>
        <item m="1" x="124"/>
        <item m="1" x="51"/>
        <item m="1" x="61"/>
        <item m="1" x="72"/>
        <item m="1" x="84"/>
        <item m="1" x="96"/>
        <item m="1" x="104"/>
        <item m="1" x="115"/>
        <item m="1" x="119"/>
        <item m="1" x="128"/>
        <item m="1" x="132"/>
        <item m="1" x="12"/>
        <item m="1" x="33"/>
        <item m="1" x="40"/>
        <item m="1" x="48"/>
        <item m="1" x="127"/>
        <item m="1" x="131"/>
        <item m="1" x="6"/>
        <item m="1" x="10"/>
        <item m="1" x="17"/>
        <item m="1" x="23"/>
        <item m="1" x="8"/>
        <item m="1" x="14"/>
        <item m="1" x="20"/>
        <item m="1" x="26"/>
        <item m="1" x="34"/>
        <item m="1" x="41"/>
        <item m="1" x="49"/>
        <item m="1" x="57"/>
        <item m="1" x="67"/>
        <item m="1" x="79"/>
        <item m="1" x="11"/>
        <item m="1" x="18"/>
        <item m="1" x="24"/>
        <item m="1" x="30"/>
        <item m="1" x="38"/>
        <item m="1" x="45"/>
        <item m="1" x="64"/>
        <item m="1" x="76"/>
        <item m="1" x="87"/>
        <item m="1" x="100"/>
        <item m="1" x="110"/>
        <item m="1" x="31"/>
        <item m="1" x="39"/>
        <item m="1" x="46"/>
        <item m="1" x="55"/>
        <item m="1" x="65"/>
        <item m="1" x="77"/>
        <item m="1" x="88"/>
        <item m="1" x="98"/>
        <item m="1" x="107"/>
        <item m="1" x="62"/>
        <item m="1" x="73"/>
        <item m="1" x="85"/>
        <item m="1" x="97"/>
        <item m="1" x="105"/>
        <item m="1" x="116"/>
        <item m="1" x="120"/>
        <item m="1" x="42"/>
        <item m="1" x="60"/>
        <item m="1" x="71"/>
        <item m="1" x="95"/>
        <item m="1" x="103"/>
        <item m="1" x="114"/>
        <item m="1" x="118"/>
        <item m="1" x="122"/>
        <item m="1" x="50"/>
        <item m="1" x="58"/>
        <item m="1" x="68"/>
        <item m="1" x="80"/>
        <item m="1" x="91"/>
        <item m="1" x="101"/>
        <item m="1" x="111"/>
        <item m="1" x="125"/>
        <item m="1" x="56"/>
        <item m="1" x="78"/>
        <item m="1" x="89"/>
        <item m="1" x="112"/>
        <item m="1" x="121"/>
        <item m="1" x="133"/>
        <item m="1" x="9"/>
        <item m="1" x="90"/>
        <item m="1" x="99"/>
        <item m="1" x="108"/>
        <item m="1" x="117"/>
        <item m="1" x="7"/>
        <item m="1" x="13"/>
        <item m="1" x="15"/>
        <item m="1" x="21"/>
        <item m="1" x="27"/>
        <item m="1" x="35"/>
        <item m="1" x="19"/>
        <item m="1" x="52"/>
        <item x="3"/>
      </items>
    </pivotField>
    <pivotField axis="axisRow" dataField="1" compact="0" outline="0" subtotalTop="0" showAll="0" includeNewItemsInFilter="1" defaultSubtotal="0">
      <items count="129">
        <item m="1" x="4"/>
        <item m="1" x="40"/>
        <item m="1" x="95"/>
        <item m="1" x="30"/>
        <item x="2"/>
        <item m="1" x="91"/>
        <item m="1" x="72"/>
        <item m="1" x="123"/>
        <item m="1" x="89"/>
        <item m="1" x="69"/>
        <item m="1" x="5"/>
        <item m="1" x="14"/>
        <item m="1" x="110"/>
        <item x="1"/>
        <item m="1" x="15"/>
        <item m="1" x="21"/>
        <item m="1" x="47"/>
        <item m="1" x="107"/>
        <item m="1" x="93"/>
        <item m="1" x="98"/>
        <item m="1" x="96"/>
        <item m="1" x="79"/>
        <item m="1" x="8"/>
        <item m="1" x="68"/>
        <item m="1" x="111"/>
        <item m="1" x="99"/>
        <item m="1" x="124"/>
        <item m="1" x="41"/>
        <item m="1" x="17"/>
        <item m="1" x="114"/>
        <item m="1" x="103"/>
        <item m="1" x="75"/>
        <item m="1" x="18"/>
        <item m="1" x="104"/>
        <item m="1" x="34"/>
        <item m="1" x="7"/>
        <item m="1" x="58"/>
        <item m="1" x="100"/>
        <item m="1" x="125"/>
        <item m="1" x="9"/>
        <item m="1" x="92"/>
        <item m="1" x="55"/>
        <item m="1" x="121"/>
        <item m="1" x="28"/>
        <item m="1" x="90"/>
        <item m="1" x="77"/>
        <item m="1" x="26"/>
        <item m="1" x="78"/>
        <item m="1" x="59"/>
        <item m="1" x="73"/>
        <item m="1" x="115"/>
        <item m="1" x="60"/>
        <item m="1" x="105"/>
        <item m="1" x="12"/>
        <item m="1" x="53"/>
        <item m="1" x="56"/>
        <item m="1" x="94"/>
        <item m="1" x="80"/>
        <item m="1" x="126"/>
        <item m="1" x="74"/>
        <item m="1" x="127"/>
        <item m="1" x="35"/>
        <item m="1" x="48"/>
        <item m="1" x="43"/>
        <item m="1" x="24"/>
        <item m="1" x="13"/>
        <item m="1" x="49"/>
        <item m="1" x="70"/>
        <item m="1" x="120"/>
        <item m="1" x="117"/>
        <item m="1" x="108"/>
        <item m="1" x="54"/>
        <item m="1" x="6"/>
        <item m="1" x="63"/>
        <item m="1" x="16"/>
        <item m="1" x="57"/>
        <item m="1" x="19"/>
        <item m="1" x="36"/>
        <item m="1" x="64"/>
        <item x="0"/>
        <item m="1" x="84"/>
        <item m="1" x="22"/>
        <item m="1" x="119"/>
        <item m="1" x="10"/>
        <item m="1" x="109"/>
        <item m="1" x="44"/>
        <item m="1" x="31"/>
        <item m="1" x="27"/>
        <item m="1" x="101"/>
        <item m="1" x="128"/>
        <item m="1" x="37"/>
        <item m="1" x="38"/>
        <item m="1" x="85"/>
        <item m="1" x="62"/>
        <item m="1" x="81"/>
        <item m="1" x="61"/>
        <item m="1" x="87"/>
        <item m="1" x="82"/>
        <item m="1" x="50"/>
        <item m="1" x="71"/>
        <item m="1" x="118"/>
        <item m="1" x="116"/>
        <item m="1" x="112"/>
        <item m="1" x="83"/>
        <item m="1" x="11"/>
        <item m="1" x="23"/>
        <item m="1" x="32"/>
        <item m="1" x="51"/>
        <item m="1" x="65"/>
        <item m="1" x="88"/>
        <item m="1" x="102"/>
        <item m="1" x="45"/>
        <item m="1" x="106"/>
        <item m="1" x="97"/>
        <item m="1" x="33"/>
        <item m="1" x="66"/>
        <item m="1" x="46"/>
        <item m="1" x="39"/>
        <item m="1" x="25"/>
        <item m="1" x="122"/>
        <item m="1" x="29"/>
        <item m="1" x="52"/>
        <item m="1" x="42"/>
        <item m="1" x="76"/>
        <item m="1" x="86"/>
        <item m="1" x="113"/>
        <item m="1" x="67"/>
        <item m="1" x="20"/>
        <item x="3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5">
        <item m="1" x="4"/>
        <item x="1"/>
        <item m="1" x="3"/>
        <item m="1" x="2"/>
        <item x="0"/>
      </items>
    </pivotField>
    <pivotField axis="axisRow" compact="0" outline="0" subtotalTop="0" showAll="0" includeNewItemsInFilter="1" defaultSubtotal="0">
      <items count="12">
        <item m="1" x="6"/>
        <item x="1"/>
        <item m="1" x="11"/>
        <item x="0"/>
        <item x="2"/>
        <item x="3"/>
        <item m="1" x="10"/>
        <item m="1" x="7"/>
        <item m="1" x="8"/>
        <item x="4"/>
        <item m="1" x="9"/>
        <item x="5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m="1" x="5"/>
        <item x="2"/>
        <item m="1" x="4"/>
        <item m="1" x="3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2">
        <item m="1" x="1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6">
        <item x="1"/>
        <item x="2"/>
        <item m="1" x="5"/>
        <item m="1" x="4"/>
        <item m="1" x="3"/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32">
        <item x="1"/>
        <item x="0"/>
        <item x="2"/>
        <item m="1" x="30"/>
        <item m="1" x="12"/>
        <item m="1" x="23"/>
        <item m="1" x="7"/>
        <item m="1" x="21"/>
        <item m="1" x="28"/>
        <item m="1" x="11"/>
        <item m="1" x="6"/>
        <item m="1" x="19"/>
        <item m="1" x="26"/>
        <item m="1" x="9"/>
        <item m="1" x="22"/>
        <item m="1" x="5"/>
        <item m="1" x="17"/>
        <item m="1" x="20"/>
        <item m="1" x="4"/>
        <item m="1" x="15"/>
        <item m="1" x="27"/>
        <item m="1" x="10"/>
        <item m="1" x="18"/>
        <item m="1" x="3"/>
        <item m="1" x="14"/>
        <item m="1" x="25"/>
        <item m="1" x="8"/>
        <item m="1" x="16"/>
        <item m="1" x="31"/>
        <item m="1" x="13"/>
        <item m="1" x="24"/>
        <item m="1" x="29"/>
      </items>
    </pivotField>
    <pivotField axis="axisRow" compact="0" outline="0" subtotalTop="0" showAll="0" includeNewItemsInFilter="1" defaultSubtotal="0">
      <items count="3">
        <item x="0"/>
        <item x="1"/>
        <item m="1" x="2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1">
        <item x="0"/>
      </items>
    </pivotField>
    <pivotField axis="axisRow" compact="0" outline="0" subtotalTop="0" showAll="0" includeNewItemsInFilter="1" defaultSubtotal="0">
      <items count="75">
        <item m="1" x="19"/>
        <item m="1" x="48"/>
        <item m="1" x="72"/>
        <item m="1" x="56"/>
        <item m="1" x="24"/>
        <item m="1" x="57"/>
        <item m="1" x="32"/>
        <item m="1" x="43"/>
        <item m="1" x="33"/>
        <item m="1" x="73"/>
        <item m="1" x="58"/>
        <item m="1" x="5"/>
        <item m="1" x="50"/>
        <item m="1" x="22"/>
        <item m="1" x="1"/>
        <item m="1" x="13"/>
        <item m="1" x="64"/>
        <item m="1" x="29"/>
        <item m="1" x="34"/>
        <item m="1" x="46"/>
        <item m="1" x="67"/>
        <item m="1" x="8"/>
        <item m="1" x="44"/>
        <item m="1" x="12"/>
        <item m="1" x="2"/>
        <item m="1" x="60"/>
        <item m="1" x="47"/>
        <item m="1" x="16"/>
        <item m="1" x="28"/>
        <item m="1" x="20"/>
        <item m="1" x="6"/>
        <item m="1" x="7"/>
        <item m="1" x="68"/>
        <item m="1" x="51"/>
        <item m="1" x="35"/>
        <item m="1" x="61"/>
        <item m="1" x="45"/>
        <item m="1" x="26"/>
        <item m="1" x="30"/>
        <item m="1" x="17"/>
        <item m="1" x="69"/>
        <item m="1" x="53"/>
        <item m="1" x="36"/>
        <item m="1" x="54"/>
        <item m="1" x="38"/>
        <item m="1" x="70"/>
        <item m="1" x="55"/>
        <item m="1" x="42"/>
        <item m="1" x="23"/>
        <item m="1" x="10"/>
        <item m="1" x="39"/>
        <item m="1" x="9"/>
        <item m="1" x="71"/>
        <item m="1" x="62"/>
        <item m="1" x="66"/>
        <item m="1" x="52"/>
        <item m="1" x="14"/>
        <item m="1" x="65"/>
        <item m="1" x="40"/>
        <item m="1" x="59"/>
        <item m="1" x="21"/>
        <item m="1" x="63"/>
        <item m="1" x="4"/>
        <item m="1" x="31"/>
        <item m="1" x="18"/>
        <item m="1" x="37"/>
        <item m="1" x="74"/>
        <item m="1" x="27"/>
        <item m="1" x="15"/>
        <item m="1" x="3"/>
        <item m="1" x="25"/>
        <item m="1" x="49"/>
        <item m="1" x="41"/>
        <item m="1" x="11"/>
        <item x="0"/>
      </items>
    </pivotField>
  </pivotFields>
  <rowFields count="30">
    <field x="0"/>
    <field x="4"/>
    <field x="6"/>
    <field x="7"/>
    <field x="8"/>
    <field x="9"/>
    <field x="10"/>
    <field x="11"/>
    <field x="12"/>
    <field x="13"/>
    <field x="14"/>
    <field x="15"/>
    <field x="16"/>
    <field x="17"/>
    <field x="18"/>
    <field x="19"/>
    <field x="20"/>
    <field x="21"/>
    <field x="22"/>
    <field x="23"/>
    <field x="24"/>
    <field x="25"/>
    <field x="26"/>
    <field x="27"/>
    <field x="28"/>
    <field x="29"/>
    <field x="30"/>
    <field x="31"/>
    <field x="32"/>
    <field x="33"/>
  </rowFields>
  <rowItems count="123">
    <i>
      <x/>
      <x/>
      <x v="81"/>
      <x/>
      <x/>
      <x v="62"/>
      <x v="166"/>
      <x v="166"/>
      <x/>
      <x v="2"/>
      <x v="79"/>
      <x/>
      <x v="4"/>
      <x v="3"/>
      <x/>
      <x v="5"/>
      <x v="1"/>
      <x v="1"/>
      <x/>
      <x/>
      <x/>
      <x/>
      <x v="5"/>
      <x/>
      <x v="1"/>
      <x/>
      <x/>
      <x/>
      <x/>
      <x v="74"/>
    </i>
    <i>
      <x v="1"/>
      <x/>
      <x v="147"/>
      <x/>
      <x/>
      <x v="61"/>
      <x v="27"/>
      <x v="27"/>
      <x/>
      <x v="3"/>
      <x v="13"/>
      <x/>
      <x v="1"/>
      <x v="1"/>
      <x/>
      <x/>
      <x v="1"/>
      <x v="1"/>
      <x/>
      <x/>
      <x/>
      <x/>
      <x/>
      <x/>
      <x v="1"/>
      <x/>
      <x/>
      <x/>
      <x/>
      <x v="74"/>
    </i>
    <i>
      <x v="2"/>
      <x/>
      <x v="304"/>
      <x/>
      <x/>
      <x v="66"/>
      <x v="38"/>
      <x v="38"/>
      <x/>
      <x v="5"/>
      <x v="4"/>
      <x/>
      <x v="1"/>
      <x v="4"/>
      <x/>
      <x/>
      <x v="1"/>
      <x v="1"/>
      <x/>
      <x/>
      <x/>
      <x/>
      <x/>
      <x/>
      <x v="1"/>
      <x/>
      <x/>
      <x/>
      <x/>
      <x v="74"/>
    </i>
    <i>
      <x v="3"/>
      <x/>
      <x v="150"/>
      <x/>
      <x/>
      <x v="67"/>
      <x v="50"/>
      <x v="50"/>
      <x/>
      <x v="133"/>
      <x v="128"/>
      <x/>
      <x v="1"/>
      <x v="4"/>
      <x/>
      <x/>
      <x v="1"/>
      <x v="1"/>
      <x/>
      <x/>
      <x/>
      <x/>
      <x/>
      <x/>
      <x v="1"/>
      <x/>
      <x/>
      <x/>
      <x/>
      <x v="74"/>
    </i>
    <i>
      <x v="4"/>
      <x/>
      <x v="38"/>
      <x/>
      <x/>
      <x v="68"/>
      <x v="50"/>
      <x v="50"/>
      <x/>
      <x v="133"/>
      <x v="128"/>
      <x/>
      <x v="1"/>
      <x v="4"/>
      <x/>
      <x/>
      <x v="1"/>
      <x v="1"/>
      <x/>
      <x/>
      <x/>
      <x/>
      <x/>
      <x/>
      <x v="1"/>
      <x/>
      <x/>
      <x/>
      <x/>
      <x v="74"/>
    </i>
    <i>
      <x v="5"/>
      <x/>
      <x v="71"/>
      <x/>
      <x/>
      <x v="30"/>
      <x v="239"/>
      <x v="239"/>
      <x/>
      <x v="133"/>
      <x v="128"/>
      <x/>
      <x v="1"/>
      <x v="5"/>
      <x/>
      <x/>
      <x v="1"/>
      <x v="1"/>
      <x/>
      <x/>
      <x/>
      <x/>
      <x/>
      <x/>
      <x/>
      <x/>
      <x/>
      <x/>
      <x/>
      <x v="74"/>
    </i>
    <i>
      <x v="6"/>
      <x v="1"/>
      <x v="268"/>
      <x/>
      <x/>
      <x v="63"/>
      <x v="326"/>
      <x v="326"/>
      <x/>
      <x v="133"/>
      <x v="128"/>
      <x/>
      <x v="1"/>
      <x v="9"/>
      <x/>
      <x/>
      <x v="1"/>
      <x v="1"/>
      <x/>
      <x/>
      <x/>
      <x/>
      <x/>
      <x/>
      <x v="2"/>
      <x v="1"/>
      <x/>
      <x/>
      <x/>
      <x v="74"/>
    </i>
    <i>
      <x v="7"/>
      <x v="1"/>
      <x v="284"/>
      <x/>
      <x/>
      <x v="64"/>
      <x v="269"/>
      <x v="269"/>
      <x/>
      <x v="133"/>
      <x v="128"/>
      <x/>
      <x v="1"/>
      <x v="5"/>
      <x/>
      <x/>
      <x v="1"/>
      <x v="1"/>
      <x/>
      <x/>
      <x/>
      <x/>
      <x/>
      <x/>
      <x v="2"/>
      <x/>
      <x/>
      <x/>
      <x/>
      <x v="74"/>
    </i>
    <i>
      <x v="8"/>
      <x v="1"/>
      <x v="89"/>
      <x/>
      <x/>
      <x v="65"/>
      <x v="311"/>
      <x v="311"/>
      <x/>
      <x v="133"/>
      <x v="128"/>
      <x/>
      <x v="1"/>
      <x v="9"/>
      <x/>
      <x/>
      <x v="1"/>
      <x v="1"/>
      <x/>
      <x/>
      <x/>
      <x/>
      <x/>
      <x/>
      <x v="2"/>
      <x/>
      <x/>
      <x/>
      <x/>
      <x v="74"/>
    </i>
    <i>
      <x v="75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5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5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6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7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8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79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0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1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2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3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4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5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0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1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2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3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4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5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6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7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8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>
      <x v="869"/>
      <x v="30"/>
      <x v="307"/>
      <x/>
      <x/>
      <x v="69"/>
      <x v="361"/>
      <x v="361"/>
      <x/>
      <x v="133"/>
      <x v="128"/>
      <x/>
      <x v="1"/>
      <x v="11"/>
      <x/>
      <x v="2"/>
      <x v="1"/>
      <x v="1"/>
      <x/>
      <x/>
      <x/>
      <x/>
      <x v="1"/>
      <x/>
      <x/>
      <x/>
      <x/>
      <x/>
      <x/>
      <x v="74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pageFields count="1">
    <pageField fld="5" hier="-1"/>
  </pageFields>
  <dataFields count="4">
    <dataField name="Somme de CA HT OS" fld="10" baseField="33" baseItem="74"/>
    <dataField name="Somme de ACEE" fld="11" baseField="33" baseItem="74"/>
    <dataField name="Somme de CA HT Facturé" fld="14" baseField="33" baseItem="74"/>
    <dataField name="Nombre de N° Chantier" fld="0" subtotal="count" baseField="0" baseItem="0"/>
  </dataFields>
  <pivotTableStyleInfo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Nuances de gris">
      <a:dk1>
        <a:sysClr val="windowText" lastClr="000000"/>
      </a:dk1>
      <a:lt1>
        <a:sysClr val="window" lastClr="FFFFFF"/>
      </a:lt1>
      <a:dk2>
        <a:srgbClr val="000000"/>
      </a:dk2>
      <a:lt2>
        <a:srgbClr val="F8F8F8"/>
      </a:lt2>
      <a:accent1>
        <a:srgbClr val="DDDDDD"/>
      </a:accent1>
      <a:accent2>
        <a:srgbClr val="B2B2B2"/>
      </a:accent2>
      <a:accent3>
        <a:srgbClr val="969696"/>
      </a:accent3>
      <a:accent4>
        <a:srgbClr val="808080"/>
      </a:accent4>
      <a:accent5>
        <a:srgbClr val="5F5F5F"/>
      </a:accent5>
      <a:accent6>
        <a:srgbClr val="4D4D4D"/>
      </a:accent6>
      <a:hlink>
        <a:srgbClr val="5F5F5F"/>
      </a:hlink>
      <a:folHlink>
        <a:srgbClr val="91919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3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4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5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P59"/>
  <sheetViews>
    <sheetView zoomScaleNormal="100" workbookViewId="0">
      <selection activeCell="F3" sqref="F3:F7"/>
    </sheetView>
  </sheetViews>
  <sheetFormatPr baseColWidth="10" defaultRowHeight="12.75" outlineLevelCol="1" x14ac:dyDescent="0.2"/>
  <cols>
    <col min="1" max="1" width="7.42578125" customWidth="1"/>
    <col min="2" max="3" width="14.42578125" style="2" bestFit="1" customWidth="1"/>
    <col min="4" max="4" width="4.5703125" customWidth="1"/>
    <col min="5" max="7" width="15.5703125" customWidth="1"/>
    <col min="8" max="8" width="16" customWidth="1" outlineLevel="1"/>
    <col min="9" max="9" width="5.5703125" customWidth="1"/>
    <col min="10" max="11" width="15.5703125" customWidth="1"/>
    <col min="12" max="12" width="6.28515625" customWidth="1"/>
    <col min="13" max="14" width="15.5703125" customWidth="1"/>
  </cols>
  <sheetData>
    <row r="1" spans="1:16" ht="28.5" customHeight="1" thickBot="1" x14ac:dyDescent="0.25">
      <c r="A1" s="144" t="s">
        <v>33</v>
      </c>
      <c r="B1" s="145"/>
      <c r="C1" s="145"/>
      <c r="D1" s="146" t="s">
        <v>16</v>
      </c>
      <c r="E1" s="147"/>
      <c r="F1" s="147"/>
      <c r="G1" s="148"/>
      <c r="H1" s="26"/>
      <c r="I1" s="160" t="s">
        <v>3</v>
      </c>
      <c r="J1" s="161"/>
      <c r="K1" s="162"/>
      <c r="L1" s="159" t="s">
        <v>10</v>
      </c>
      <c r="M1" s="159"/>
      <c r="N1" s="159"/>
      <c r="O1" s="1"/>
      <c r="P1" s="1"/>
    </row>
    <row r="2" spans="1:16" ht="28.5" customHeight="1" thickBot="1" x14ac:dyDescent="0.25">
      <c r="A2" s="3" t="s">
        <v>35</v>
      </c>
      <c r="B2" s="4" t="s">
        <v>34</v>
      </c>
      <c r="C2" s="4" t="s">
        <v>18</v>
      </c>
      <c r="D2" s="5" t="s">
        <v>36</v>
      </c>
      <c r="E2" s="5" t="s">
        <v>34</v>
      </c>
      <c r="F2" s="5" t="s">
        <v>18</v>
      </c>
      <c r="G2" s="5" t="s">
        <v>19</v>
      </c>
      <c r="H2" s="27" t="s">
        <v>22</v>
      </c>
      <c r="I2" s="22" t="s">
        <v>35</v>
      </c>
      <c r="J2" s="22" t="s">
        <v>34</v>
      </c>
      <c r="K2" s="22" t="s">
        <v>18</v>
      </c>
      <c r="L2" s="6" t="s">
        <v>0</v>
      </c>
      <c r="M2" s="6" t="s">
        <v>34</v>
      </c>
      <c r="N2" s="6" t="s">
        <v>18</v>
      </c>
      <c r="O2" s="1"/>
      <c r="P2" s="1"/>
    </row>
    <row r="3" spans="1:16" ht="16.5" customHeight="1" x14ac:dyDescent="0.2">
      <c r="A3" s="17">
        <v>1</v>
      </c>
      <c r="B3" s="10">
        <f>SUMIF(CHANTIERS_2016!D:D,"=1",CHANTIERS_2016!K:K)</f>
        <v>0</v>
      </c>
      <c r="C3" s="7">
        <f>SUMIF(CHANTIERS_2016!D:D,"=1",CHANTIERS_2016!O:O)</f>
        <v>0</v>
      </c>
      <c r="D3" s="131" t="s">
        <v>6</v>
      </c>
      <c r="E3" s="114">
        <f>SUMIF(CHANTIERS_2016!B:B,"=1",CHANTIERS_2016!K:K)</f>
        <v>22351.21</v>
      </c>
      <c r="F3" s="114">
        <f>SUMIF(CHANTIERS_2016!B:B,"=1",CHANTIERS_2016!O:O)</f>
        <v>1206</v>
      </c>
      <c r="G3" s="149"/>
      <c r="H3" s="183"/>
      <c r="I3" s="163" t="s">
        <v>4</v>
      </c>
      <c r="J3" s="114">
        <f>E3+E8+E12</f>
        <v>22351.21</v>
      </c>
      <c r="K3" s="114">
        <f>F3+F8+F12</f>
        <v>1206</v>
      </c>
      <c r="L3" s="166">
        <v>2015</v>
      </c>
      <c r="M3" s="175">
        <f>J3+J16+J29+J42</f>
        <v>22351.21</v>
      </c>
      <c r="N3" s="175">
        <f>K3+K16+K29+K42</f>
        <v>1206</v>
      </c>
      <c r="O3" s="1"/>
      <c r="P3" s="1"/>
    </row>
    <row r="4" spans="1:16" ht="16.5" x14ac:dyDescent="0.2">
      <c r="A4" s="18">
        <v>2</v>
      </c>
      <c r="B4" s="11">
        <f>SUMIF(CHANTIERS_2016!D:D,"=2",CHANTIERS_2016!K:K)</f>
        <v>22351.21</v>
      </c>
      <c r="C4" s="8">
        <f>SUMIF(CHANTIERS_2016!D:D,"=2",CHANTIERS_2016!O:O)</f>
        <v>1206</v>
      </c>
      <c r="D4" s="132"/>
      <c r="E4" s="140"/>
      <c r="F4" s="140"/>
      <c r="G4" s="150"/>
      <c r="H4" s="184"/>
      <c r="I4" s="164"/>
      <c r="J4" s="128"/>
      <c r="K4" s="128"/>
      <c r="L4" s="167"/>
      <c r="M4" s="176"/>
      <c r="N4" s="176"/>
      <c r="O4" s="1"/>
      <c r="P4" s="1"/>
    </row>
    <row r="5" spans="1:16" ht="16.5" x14ac:dyDescent="0.2">
      <c r="A5" s="18">
        <v>3</v>
      </c>
      <c r="B5" s="11">
        <f>SUMIF(CHANTIERS_2016!D:D,"=3",CHANTIERS_2016!K:K)</f>
        <v>0</v>
      </c>
      <c r="C5" s="8">
        <f>SUMIF(CHANTIERS_2016!D:D,"=3",CHANTIERS_2016!O:O)</f>
        <v>0</v>
      </c>
      <c r="D5" s="132"/>
      <c r="E5" s="140"/>
      <c r="F5" s="140"/>
      <c r="G5" s="150"/>
      <c r="H5" s="184"/>
      <c r="I5" s="164"/>
      <c r="J5" s="128"/>
      <c r="K5" s="128"/>
      <c r="L5" s="167"/>
      <c r="M5" s="176"/>
      <c r="N5" s="176"/>
      <c r="O5" s="1"/>
      <c r="P5" s="1"/>
    </row>
    <row r="6" spans="1:16" ht="16.5" x14ac:dyDescent="0.2">
      <c r="A6" s="19">
        <v>4</v>
      </c>
      <c r="B6" s="13">
        <f>SUMIF(CHANTIERS_2016!D:D,"=4",CHANTIERS_2016!K:K)</f>
        <v>0</v>
      </c>
      <c r="C6" s="14">
        <f>SUMIF(CHANTIERS_2016!D:D,"=4",CHANTIERS_2016!O:O)</f>
        <v>0</v>
      </c>
      <c r="D6" s="132"/>
      <c r="E6" s="140"/>
      <c r="F6" s="140"/>
      <c r="G6" s="150"/>
      <c r="H6" s="184"/>
      <c r="I6" s="164"/>
      <c r="J6" s="128"/>
      <c r="K6" s="128"/>
      <c r="L6" s="167"/>
      <c r="M6" s="176"/>
      <c r="N6" s="176"/>
      <c r="O6" s="1"/>
      <c r="P6" s="1"/>
    </row>
    <row r="7" spans="1:16" ht="17.25" customHeight="1" thickBot="1" x14ac:dyDescent="0.25">
      <c r="A7" s="20">
        <v>5</v>
      </c>
      <c r="B7" s="25">
        <f>SUMIF(CHANTIERS_2016!D:D,"=5",CHANTIERS_2016!K:K)</f>
        <v>0</v>
      </c>
      <c r="C7" s="9">
        <f>SUMIF(CHANTIERS_2016!D:D,"=5",CHANTIERS_2016!O:O)</f>
        <v>0</v>
      </c>
      <c r="D7" s="133"/>
      <c r="E7" s="141"/>
      <c r="F7" s="141"/>
      <c r="G7" s="151"/>
      <c r="H7" s="185"/>
      <c r="I7" s="164"/>
      <c r="J7" s="128"/>
      <c r="K7" s="128"/>
      <c r="L7" s="167"/>
      <c r="M7" s="177"/>
      <c r="N7" s="177"/>
      <c r="O7" s="1"/>
      <c r="P7" s="1"/>
    </row>
    <row r="8" spans="1:16" ht="16.5" customHeight="1" x14ac:dyDescent="0.2">
      <c r="A8" s="17">
        <v>6</v>
      </c>
      <c r="B8" s="10">
        <f>SUMIF(CHANTIERS_2016!D:D,"=6",CHANTIERS_2016!K:K)</f>
        <v>0</v>
      </c>
      <c r="C8" s="7">
        <f>SUMIF(CHANTIERS_2016!D:D,"=6",CHANTIERS_2016!O:O)</f>
        <v>0</v>
      </c>
      <c r="D8" s="131" t="s">
        <v>2</v>
      </c>
      <c r="E8" s="152">
        <f>SUMIF(CHANTIERS_2016!B:B,"=2",CHANTIERS_2016!K:K)</f>
        <v>0</v>
      </c>
      <c r="F8" s="152">
        <f>SUMIF(CHANTIERS_2016!B:B,"=2",CHANTIERS_2016!O:O)</f>
        <v>0</v>
      </c>
      <c r="G8" s="180"/>
      <c r="H8" s="179"/>
      <c r="I8" s="164"/>
      <c r="J8" s="128"/>
      <c r="K8" s="128"/>
      <c r="L8" s="167"/>
      <c r="M8" s="178" t="s">
        <v>19</v>
      </c>
      <c r="N8" s="170"/>
      <c r="O8" s="1"/>
      <c r="P8" s="1"/>
    </row>
    <row r="9" spans="1:16" ht="17.25" thickBot="1" x14ac:dyDescent="0.25">
      <c r="A9" s="18">
        <v>7</v>
      </c>
      <c r="B9" s="11">
        <f>SUMIF(CHANTIERS_2016!D:D,"=7",CHANTIERS_2016!K:K)</f>
        <v>0</v>
      </c>
      <c r="C9" s="8">
        <f>SUMIF(CHANTIERS_2016!D:D,"=7",CHANTIERS_2016!O:O)</f>
        <v>0</v>
      </c>
      <c r="D9" s="132"/>
      <c r="E9" s="153"/>
      <c r="F9" s="153"/>
      <c r="G9" s="181"/>
      <c r="H9" s="128"/>
      <c r="I9" s="164"/>
      <c r="J9" s="128"/>
      <c r="K9" s="128"/>
      <c r="L9" s="167"/>
      <c r="M9" s="171"/>
      <c r="N9" s="172"/>
      <c r="O9" s="1"/>
      <c r="P9" s="1"/>
    </row>
    <row r="10" spans="1:16" ht="16.5" x14ac:dyDescent="0.2">
      <c r="A10" s="19">
        <v>8</v>
      </c>
      <c r="B10" s="13">
        <f>SUMIF(CHANTIERS_2016!D:D,"=8",CHANTIERS_2016!K:K)</f>
        <v>0</v>
      </c>
      <c r="C10" s="14">
        <f>SUMIF(CHANTIERS_2016!D:D,"=8",CHANTIERS_2016!O:O)</f>
        <v>0</v>
      </c>
      <c r="D10" s="132"/>
      <c r="E10" s="153"/>
      <c r="F10" s="153"/>
      <c r="G10" s="181"/>
      <c r="H10" s="128"/>
      <c r="I10" s="164"/>
      <c r="J10" s="128"/>
      <c r="K10" s="128"/>
      <c r="L10" s="167"/>
      <c r="M10" s="169">
        <f>SUM(G3:G55)</f>
        <v>0</v>
      </c>
      <c r="N10" s="170"/>
      <c r="O10" s="1"/>
      <c r="P10" s="1"/>
    </row>
    <row r="11" spans="1:16" ht="16.5" customHeight="1" thickBot="1" x14ac:dyDescent="0.25">
      <c r="A11" s="20">
        <v>9</v>
      </c>
      <c r="B11" s="12">
        <f>SUMIF(CHANTIERS_2016!D:D,"=9",CHANTIERS_2016!K:K)</f>
        <v>0</v>
      </c>
      <c r="C11" s="9">
        <f>SUMIF(CHANTIERS_2016!D:D,"=9",CHANTIERS_2016!O:O)</f>
        <v>0</v>
      </c>
      <c r="D11" s="133"/>
      <c r="E11" s="154"/>
      <c r="F11" s="154"/>
      <c r="G11" s="182"/>
      <c r="H11" s="129"/>
      <c r="I11" s="164"/>
      <c r="J11" s="128"/>
      <c r="K11" s="128"/>
      <c r="L11" s="167"/>
      <c r="M11" s="171"/>
      <c r="N11" s="172"/>
      <c r="O11" s="1"/>
      <c r="P11" s="1"/>
    </row>
    <row r="12" spans="1:16" ht="16.5" x14ac:dyDescent="0.2">
      <c r="A12" s="21">
        <v>10</v>
      </c>
      <c r="B12" s="33">
        <f>SUMIF(CHANTIERS_2016!D:D,"=10",CHANTIERS_2016!K:K)</f>
        <v>0</v>
      </c>
      <c r="C12" s="16">
        <f>SUMIF(CHANTIERS_2016!D:D,"=10",CHANTIERS_2016!O:O)</f>
        <v>0</v>
      </c>
      <c r="D12" s="132" t="s">
        <v>7</v>
      </c>
      <c r="E12" s="153">
        <f>SUMIF(CHANTIERS_2016!B:B,"=3",CHANTIERS_2016!K:K)</f>
        <v>0</v>
      </c>
      <c r="F12" s="153">
        <f>SUMIF(CHANTIERS_2016!B:B,"=3",CHANTIERS_2016!O:O)</f>
        <v>0</v>
      </c>
      <c r="G12" s="140"/>
      <c r="H12" s="128"/>
      <c r="I12" s="164"/>
      <c r="J12" s="128"/>
      <c r="K12" s="128"/>
      <c r="L12" s="167"/>
      <c r="M12" s="171"/>
      <c r="N12" s="172"/>
      <c r="O12" s="1"/>
      <c r="P12" s="1"/>
    </row>
    <row r="13" spans="1:16" ht="16.5" x14ac:dyDescent="0.2">
      <c r="A13" s="18">
        <v>11</v>
      </c>
      <c r="B13" s="24">
        <f>SUMIF(CHANTIERS_2016!D:D,"=11",CHANTIERS_2016!K:K)</f>
        <v>0</v>
      </c>
      <c r="C13" s="8">
        <f>SUMIF(CHANTIERS_2016!D:D,"=11",CHANTIERS_2016!O:O)</f>
        <v>0</v>
      </c>
      <c r="D13" s="132"/>
      <c r="E13" s="153"/>
      <c r="F13" s="153"/>
      <c r="G13" s="140"/>
      <c r="H13" s="128"/>
      <c r="I13" s="164"/>
      <c r="J13" s="128"/>
      <c r="K13" s="128"/>
      <c r="L13" s="167"/>
      <c r="M13" s="171"/>
      <c r="N13" s="172"/>
      <c r="O13" s="1"/>
      <c r="P13" s="1"/>
    </row>
    <row r="14" spans="1:16" ht="16.5" x14ac:dyDescent="0.2">
      <c r="A14" s="18">
        <v>12</v>
      </c>
      <c r="B14" s="24">
        <f>SUMIF(CHANTIERS_2016!D:D,"=12",CHANTIERS_2016!K:K)</f>
        <v>0</v>
      </c>
      <c r="C14" s="8">
        <f>SUMIF(CHANTIERS_2016!D:D,"=12",CHANTIERS_2016!O:O)</f>
        <v>0</v>
      </c>
      <c r="D14" s="132"/>
      <c r="E14" s="153"/>
      <c r="F14" s="153"/>
      <c r="G14" s="140"/>
      <c r="H14" s="128"/>
      <c r="I14" s="164"/>
      <c r="J14" s="128"/>
      <c r="K14" s="128"/>
      <c r="L14" s="167"/>
      <c r="M14" s="171"/>
      <c r="N14" s="172"/>
      <c r="O14" s="1"/>
      <c r="P14" s="1"/>
    </row>
    <row r="15" spans="1:16" ht="17.25" thickBot="1" x14ac:dyDescent="0.25">
      <c r="A15" s="20">
        <v>13</v>
      </c>
      <c r="B15" s="25">
        <f>SUMIF(CHANTIERS_2016!D:D,"=13",CHANTIERS_2016!K:K)</f>
        <v>0</v>
      </c>
      <c r="C15" s="9">
        <f>SUMIF(CHANTIERS_2016!D:D,"=13",CHANTIERS_2016!O:O)</f>
        <v>0</v>
      </c>
      <c r="D15" s="133"/>
      <c r="E15" s="154"/>
      <c r="F15" s="154"/>
      <c r="G15" s="141"/>
      <c r="H15" s="129"/>
      <c r="I15" s="165"/>
      <c r="J15" s="129"/>
      <c r="K15" s="129"/>
      <c r="L15" s="168"/>
      <c r="M15" s="173"/>
      <c r="N15" s="174"/>
      <c r="O15" s="1"/>
      <c r="P15" s="1"/>
    </row>
    <row r="16" spans="1:16" ht="16.5" customHeight="1" x14ac:dyDescent="0.2">
      <c r="A16" s="17">
        <v>14</v>
      </c>
      <c r="B16" s="10">
        <f>SUMIF(CHANTIERS_2016!D:D,"=14",CHANTIERS_2016!K:K)</f>
        <v>0</v>
      </c>
      <c r="C16" s="7">
        <f>SUMIF(CHANTIERS_2016!D:D,"=14",CHANTIERS_2016!O:O)</f>
        <v>0</v>
      </c>
      <c r="D16" s="131" t="s">
        <v>8</v>
      </c>
      <c r="E16" s="114">
        <f>SUMIF(CHANTIERS_2016!B:B,"=4",CHANTIERS_2016!K:K)</f>
        <v>0</v>
      </c>
      <c r="F16" s="114">
        <f>SUMIF(CHANTIERS_2016!B:B,"=4",CHANTIERS_2016!O:O)</f>
        <v>0</v>
      </c>
      <c r="G16" s="156"/>
      <c r="H16" s="156"/>
      <c r="I16" s="163" t="s">
        <v>31</v>
      </c>
      <c r="J16" s="114">
        <f>E16+E21+E25</f>
        <v>0</v>
      </c>
      <c r="K16" s="114">
        <f>F16+F21+F25</f>
        <v>0</v>
      </c>
      <c r="L16" s="1"/>
      <c r="M16" s="1"/>
      <c r="N16" s="1"/>
      <c r="O16" s="1"/>
      <c r="P16" s="1"/>
    </row>
    <row r="17" spans="1:16" ht="16.5" x14ac:dyDescent="0.2">
      <c r="A17" s="18">
        <v>15</v>
      </c>
      <c r="B17" s="11">
        <f>SUMIF(CHANTIERS_2016!D:D,"=15",CHANTIERS_2016!K:K)</f>
        <v>0</v>
      </c>
      <c r="C17" s="8">
        <f>SUMIF(CHANTIERS_2016!D:D,"=15",CHANTIERS_2016!O:O)</f>
        <v>0</v>
      </c>
      <c r="D17" s="132"/>
      <c r="E17" s="140"/>
      <c r="F17" s="140"/>
      <c r="G17" s="157"/>
      <c r="H17" s="157"/>
      <c r="I17" s="188"/>
      <c r="J17" s="186"/>
      <c r="K17" s="186"/>
      <c r="L17" s="1"/>
      <c r="M17" s="32"/>
      <c r="N17" s="1"/>
      <c r="O17" s="1"/>
      <c r="P17" s="1"/>
    </row>
    <row r="18" spans="1:16" ht="16.5" x14ac:dyDescent="0.2">
      <c r="A18" s="18">
        <v>16</v>
      </c>
      <c r="B18" s="11">
        <f>SUMIF(CHANTIERS_2016!D:D,"=16",CHANTIERS_2016!K:K)</f>
        <v>0</v>
      </c>
      <c r="C18" s="8">
        <f>SUMIF(CHANTIERS_2016!D:D,"=16",CHANTIERS_2016!O:O)</f>
        <v>0</v>
      </c>
      <c r="D18" s="132"/>
      <c r="E18" s="140"/>
      <c r="F18" s="140"/>
      <c r="G18" s="157"/>
      <c r="H18" s="157"/>
      <c r="I18" s="188"/>
      <c r="J18" s="186"/>
      <c r="K18" s="186"/>
      <c r="L18" s="1"/>
      <c r="M18" s="1"/>
      <c r="N18" s="1"/>
      <c r="O18" s="1"/>
      <c r="P18" s="1"/>
    </row>
    <row r="19" spans="1:16" ht="16.5" x14ac:dyDescent="0.2">
      <c r="A19" s="19">
        <v>17</v>
      </c>
      <c r="B19" s="50">
        <f>SUMIF(CHANTIERS_2016!D:D,"=17",CHANTIERS_2016!K:K)</f>
        <v>0</v>
      </c>
      <c r="C19" s="14">
        <f>SUMIF(CHANTIERS_2016!D:D,"=17",CHANTIERS_2016!O:O)</f>
        <v>0</v>
      </c>
      <c r="D19" s="132"/>
      <c r="E19" s="140"/>
      <c r="F19" s="140"/>
      <c r="G19" s="157"/>
      <c r="H19" s="157"/>
      <c r="I19" s="188"/>
      <c r="J19" s="186"/>
      <c r="K19" s="186"/>
      <c r="L19" s="1"/>
      <c r="M19" s="1"/>
      <c r="N19" s="1"/>
      <c r="O19" s="1"/>
      <c r="P19" s="1"/>
    </row>
    <row r="20" spans="1:16" ht="16.5" customHeight="1" thickBot="1" x14ac:dyDescent="0.25">
      <c r="A20" s="20">
        <v>18</v>
      </c>
      <c r="B20" s="12">
        <f>SUMIF(CHANTIERS_2016!D:D,"=18",CHANTIERS_2016!K:K)</f>
        <v>0</v>
      </c>
      <c r="C20" s="9">
        <f>SUMIF(CHANTIERS_2016!D:D,"=18",CHANTIERS_2016!O:O)</f>
        <v>0</v>
      </c>
      <c r="D20" s="133"/>
      <c r="E20" s="141"/>
      <c r="F20" s="141"/>
      <c r="G20" s="158"/>
      <c r="H20" s="158"/>
      <c r="I20" s="188"/>
      <c r="J20" s="186"/>
      <c r="K20" s="186"/>
    </row>
    <row r="21" spans="1:16" ht="16.5" customHeight="1" x14ac:dyDescent="0.2">
      <c r="A21" s="21">
        <v>19</v>
      </c>
      <c r="B21" s="15">
        <f>SUMIF(CHANTIERS_2016!D:D,"=19",CHANTIERS_2016!K:K)</f>
        <v>0</v>
      </c>
      <c r="C21" s="16">
        <f>SUMIF(CHANTIERS_2016!D:D,"=19",CHANTIERS_2016!O:O)</f>
        <v>0</v>
      </c>
      <c r="D21" s="131" t="s">
        <v>27</v>
      </c>
      <c r="E21" s="152">
        <f>SUMIF(CHANTIERS_2016!B:B,"=5",CHANTIERS_2016!K:K)</f>
        <v>0</v>
      </c>
      <c r="F21" s="152">
        <f>SUMIF(CHANTIERS_2016!B:B,"=5",CHANTIERS_2016!O:O)</f>
        <v>0</v>
      </c>
      <c r="G21" s="155"/>
      <c r="H21" s="179"/>
      <c r="I21" s="188"/>
      <c r="J21" s="186"/>
      <c r="K21" s="186"/>
      <c r="M21" s="2"/>
    </row>
    <row r="22" spans="1:16" ht="16.5" x14ac:dyDescent="0.2">
      <c r="A22" s="18">
        <v>20</v>
      </c>
      <c r="B22" s="11">
        <f>SUMIF(CHANTIERS_2016!D:D,"=20",CHANTIERS_2016!K:K)</f>
        <v>0</v>
      </c>
      <c r="C22" s="8">
        <f>SUMIF(CHANTIERS_2016!D:D,"=20",CHANTIERS_2016!O:O)</f>
        <v>0</v>
      </c>
      <c r="D22" s="132"/>
      <c r="E22" s="153"/>
      <c r="F22" s="153"/>
      <c r="G22" s="121"/>
      <c r="H22" s="128"/>
      <c r="I22" s="188"/>
      <c r="J22" s="186"/>
      <c r="K22" s="186"/>
    </row>
    <row r="23" spans="1:16" ht="16.5" x14ac:dyDescent="0.2">
      <c r="A23" s="19">
        <v>21</v>
      </c>
      <c r="B23" s="13">
        <f>SUMIF(CHANTIERS_2016!D:D,"=21",CHANTIERS_2016!K:K)</f>
        <v>0</v>
      </c>
      <c r="C23" s="14">
        <f>SUMIF(CHANTIERS_2016!D:D,"=21",CHANTIERS_2016!O:O)</f>
        <v>0</v>
      </c>
      <c r="D23" s="132"/>
      <c r="E23" s="153"/>
      <c r="F23" s="153"/>
      <c r="G23" s="121"/>
      <c r="H23" s="128"/>
      <c r="I23" s="188"/>
      <c r="J23" s="186"/>
      <c r="K23" s="186"/>
    </row>
    <row r="24" spans="1:16" ht="16.5" customHeight="1" thickBot="1" x14ac:dyDescent="0.25">
      <c r="A24" s="20">
        <v>22</v>
      </c>
      <c r="B24" s="12">
        <f>SUMIF(CHANTIERS_2016!D:D,"=22",CHANTIERS_2016!K:K)</f>
        <v>0</v>
      </c>
      <c r="C24" s="9">
        <f>SUMIF(CHANTIERS_2016!D:D,"=22",CHANTIERS_2016!O:O)</f>
        <v>0</v>
      </c>
      <c r="D24" s="133"/>
      <c r="E24" s="154"/>
      <c r="F24" s="154"/>
      <c r="G24" s="122"/>
      <c r="H24" s="129"/>
      <c r="I24" s="188"/>
      <c r="J24" s="186"/>
      <c r="K24" s="186"/>
    </row>
    <row r="25" spans="1:16" ht="16.5" customHeight="1" x14ac:dyDescent="0.2">
      <c r="A25" s="21">
        <v>23</v>
      </c>
      <c r="B25" s="15">
        <f>SUMIF(CHANTIERS_2016!D:D,"=23",CHANTIERS_2016!K:K)</f>
        <v>0</v>
      </c>
      <c r="C25" s="16">
        <f>SUMIF(CHANTIERS_2016!D:D,"=23",CHANTIERS_2016!O:O)</f>
        <v>0</v>
      </c>
      <c r="D25" s="131" t="s">
        <v>5</v>
      </c>
      <c r="E25" s="152">
        <f>SUMIF(CHANTIERS_2016!B:B,"=6",CHANTIERS_2016!K:K)</f>
        <v>0</v>
      </c>
      <c r="F25" s="152">
        <f>SUMIF(CHANTIERS_2016!B:B,"=6",CHANTIERS_2016!O:O)</f>
        <v>0</v>
      </c>
      <c r="G25" s="155"/>
      <c r="H25" s="179"/>
      <c r="I25" s="188"/>
      <c r="J25" s="186"/>
      <c r="K25" s="186"/>
    </row>
    <row r="26" spans="1:16" ht="16.5" x14ac:dyDescent="0.2">
      <c r="A26" s="18">
        <v>24</v>
      </c>
      <c r="B26" s="11">
        <f>SUMIF(CHANTIERS_2016!D:D,"=24",CHANTIERS_2016!K:K)</f>
        <v>0</v>
      </c>
      <c r="C26" s="8">
        <f>SUMIF(CHANTIERS_2016!D:D,"=24",CHANTIERS_2016!O:O)</f>
        <v>0</v>
      </c>
      <c r="D26" s="132"/>
      <c r="E26" s="153"/>
      <c r="F26" s="153"/>
      <c r="G26" s="121"/>
      <c r="H26" s="128"/>
      <c r="I26" s="188"/>
      <c r="J26" s="186"/>
      <c r="K26" s="186"/>
    </row>
    <row r="27" spans="1:16" ht="16.5" x14ac:dyDescent="0.2">
      <c r="A27" s="18">
        <v>25</v>
      </c>
      <c r="B27" s="11">
        <f>SUMIF(CHANTIERS_2016!D:D,"=25",CHANTIERS_2016!K:K)</f>
        <v>0</v>
      </c>
      <c r="C27" s="8">
        <f>SUMIF(CHANTIERS_2016!D:D,"=25",CHANTIERS_2016!O:O)</f>
        <v>0</v>
      </c>
      <c r="D27" s="132"/>
      <c r="E27" s="153"/>
      <c r="F27" s="153"/>
      <c r="G27" s="121"/>
      <c r="H27" s="128"/>
      <c r="I27" s="188"/>
      <c r="J27" s="186"/>
      <c r="K27" s="186"/>
    </row>
    <row r="28" spans="1:16" ht="17.25" thickBot="1" x14ac:dyDescent="0.25">
      <c r="A28" s="20">
        <v>26</v>
      </c>
      <c r="B28" s="12">
        <f>SUMIF(CHANTIERS_2016!D:D,"=26",CHANTIERS_2016!K:K)</f>
        <v>0</v>
      </c>
      <c r="C28" s="9">
        <f>SUMIF(CHANTIERS_2016!D:D,"=26",CHANTIERS_2016!O:O)</f>
        <v>0</v>
      </c>
      <c r="D28" s="133"/>
      <c r="E28" s="154"/>
      <c r="F28" s="154"/>
      <c r="G28" s="122"/>
      <c r="H28" s="129"/>
      <c r="I28" s="189"/>
      <c r="J28" s="187"/>
      <c r="K28" s="187"/>
    </row>
    <row r="29" spans="1:16" ht="16.5" x14ac:dyDescent="0.2">
      <c r="A29" s="17">
        <v>27</v>
      </c>
      <c r="B29" s="10">
        <f>SUMIF(CHANTIERS_2016!D:D,"=27",CHANTIERS_2016!K:K)</f>
        <v>0</v>
      </c>
      <c r="C29" s="7">
        <f>SUMIF(CHANTIERS_2016!D:D,"=27",CHANTIERS_2016!O:O)</f>
        <v>0</v>
      </c>
      <c r="D29" s="137" t="s">
        <v>28</v>
      </c>
      <c r="E29" s="114">
        <f>SUMIF(CHANTIERS_2016!B:B,"=7",CHANTIERS_2016!K:K)</f>
        <v>0</v>
      </c>
      <c r="F29" s="114">
        <f>SUMIF(CHANTIERS_2016!B:B,"=7",CHANTIERS_2016!O:O)</f>
        <v>0</v>
      </c>
      <c r="G29" s="120"/>
      <c r="H29" s="117"/>
      <c r="I29" s="123" t="s">
        <v>32</v>
      </c>
      <c r="J29" s="114">
        <f>E29+E33+E38</f>
        <v>0</v>
      </c>
      <c r="K29" s="114">
        <f>F29+F33+F38</f>
        <v>0</v>
      </c>
    </row>
    <row r="30" spans="1:16" ht="16.5" x14ac:dyDescent="0.2">
      <c r="A30" s="18">
        <v>28</v>
      </c>
      <c r="B30" s="11">
        <f>SUMIF(CHANTIERS_2016!D:D,"=28",CHANTIERS_2016!K:K)</f>
        <v>0</v>
      </c>
      <c r="C30" s="8">
        <f>SUMIF(CHANTIERS_2016!D:D,"=28",CHANTIERS_2016!O:O)</f>
        <v>0</v>
      </c>
      <c r="D30" s="138"/>
      <c r="E30" s="115"/>
      <c r="F30" s="115"/>
      <c r="G30" s="121"/>
      <c r="H30" s="128"/>
      <c r="I30" s="124"/>
      <c r="J30" s="115"/>
      <c r="K30" s="115"/>
    </row>
    <row r="31" spans="1:16" ht="16.5" x14ac:dyDescent="0.2">
      <c r="A31" s="18">
        <v>29</v>
      </c>
      <c r="B31" s="11">
        <f>SUMIF(CHANTIERS_2016!D:D,"=29",CHANTIERS_2016!K:K)</f>
        <v>0</v>
      </c>
      <c r="C31" s="8">
        <f>SUMIF(CHANTIERS_2016!D:D,"=29",CHANTIERS_2016!O:O)</f>
        <v>0</v>
      </c>
      <c r="D31" s="138"/>
      <c r="E31" s="115"/>
      <c r="F31" s="115"/>
      <c r="G31" s="121"/>
      <c r="H31" s="128"/>
      <c r="I31" s="124"/>
      <c r="J31" s="115"/>
      <c r="K31" s="115"/>
    </row>
    <row r="32" spans="1:16" ht="17.25" thickBot="1" x14ac:dyDescent="0.25">
      <c r="A32" s="20">
        <v>30</v>
      </c>
      <c r="B32" s="25">
        <f>SUMIF(CHANTIERS_2016!D:D,"=30",CHANTIERS_2016!K:K)</f>
        <v>0</v>
      </c>
      <c r="C32" s="9">
        <f>SUMIF(CHANTIERS_2016!D:D,"=30",CHANTIERS_2016!O:O)</f>
        <v>0</v>
      </c>
      <c r="D32" s="139"/>
      <c r="E32" s="116"/>
      <c r="F32" s="116"/>
      <c r="G32" s="122"/>
      <c r="H32" s="129"/>
      <c r="I32" s="124"/>
      <c r="J32" s="115"/>
      <c r="K32" s="115"/>
    </row>
    <row r="33" spans="1:11" ht="16.5" x14ac:dyDescent="0.2">
      <c r="A33" s="17">
        <v>31</v>
      </c>
      <c r="B33" s="10">
        <f>SUMIF(CHANTIERS_2016!D:D,"=31",CHANTIERS_2016!K:K)</f>
        <v>0</v>
      </c>
      <c r="C33" s="7">
        <f>SUMIF(CHANTIERS_2016!D:D,"=31",CHANTIERS_2016!O:O)</f>
        <v>0</v>
      </c>
      <c r="D33" s="134" t="s">
        <v>29</v>
      </c>
      <c r="E33" s="114">
        <f>SUMIF(CHANTIERS_2016!B:B,"=8",CHANTIERS_2016!K:K)</f>
        <v>0</v>
      </c>
      <c r="F33" s="114">
        <f>SUMIF(CHANTIERS_2016!B:B,"=8",CHANTIERS_2016!O:O)</f>
        <v>0</v>
      </c>
      <c r="G33" s="120"/>
      <c r="H33" s="130"/>
      <c r="I33" s="124"/>
      <c r="J33" s="115"/>
      <c r="K33" s="115"/>
    </row>
    <row r="34" spans="1:11" ht="16.5" x14ac:dyDescent="0.2">
      <c r="A34" s="21">
        <v>32</v>
      </c>
      <c r="B34" s="15">
        <f>SUMIF(CHANTIERS_2016!D:D,"=32",CHANTIERS_2016!K:K)</f>
        <v>0</v>
      </c>
      <c r="C34" s="16">
        <f>SUMIF(CHANTIERS_2016!D:D,"=32",CHANTIERS_2016!O:O)</f>
        <v>0</v>
      </c>
      <c r="D34" s="142"/>
      <c r="E34" s="115"/>
      <c r="F34" s="115"/>
      <c r="G34" s="121"/>
      <c r="H34" s="128"/>
      <c r="I34" s="124"/>
      <c r="J34" s="115"/>
      <c r="K34" s="115"/>
    </row>
    <row r="35" spans="1:11" ht="16.5" x14ac:dyDescent="0.2">
      <c r="A35" s="18">
        <v>33</v>
      </c>
      <c r="B35" s="11">
        <f>SUMIF(CHANTIERS_2016!D:D,"=33",CHANTIERS_2016!K:K)</f>
        <v>0</v>
      </c>
      <c r="C35" s="8">
        <f>SUMIF(CHANTIERS_2016!D:D,"=33",CHANTIERS_2016!O:O)</f>
        <v>0</v>
      </c>
      <c r="D35" s="142"/>
      <c r="E35" s="115"/>
      <c r="F35" s="115"/>
      <c r="G35" s="121"/>
      <c r="H35" s="128"/>
      <c r="I35" s="124"/>
      <c r="J35" s="115"/>
      <c r="K35" s="115"/>
    </row>
    <row r="36" spans="1:11" ht="16.5" x14ac:dyDescent="0.2">
      <c r="A36" s="18">
        <v>34</v>
      </c>
      <c r="B36" s="11">
        <f>SUMIF(CHANTIERS_2016!D:D,"=34",CHANTIERS_2016!K:K)</f>
        <v>0</v>
      </c>
      <c r="C36" s="8">
        <f>SUMIF(CHANTIERS_2016!D:D,"=34",CHANTIERS_2016!O:O)</f>
        <v>0</v>
      </c>
      <c r="D36" s="142"/>
      <c r="E36" s="115"/>
      <c r="F36" s="115"/>
      <c r="G36" s="121"/>
      <c r="H36" s="128"/>
      <c r="I36" s="124"/>
      <c r="J36" s="115"/>
      <c r="K36" s="115"/>
    </row>
    <row r="37" spans="1:11" ht="17.25" thickBot="1" x14ac:dyDescent="0.25">
      <c r="A37" s="19">
        <v>35</v>
      </c>
      <c r="B37" s="13">
        <f>SUMIF(CHANTIERS_2016!D:D,"=35",CHANTIERS_2016!K:K)</f>
        <v>0</v>
      </c>
      <c r="C37" s="14">
        <f>SUMIF(CHANTIERS_2016!D:D,"=35",CHANTIERS_2016!O:O)</f>
        <v>0</v>
      </c>
      <c r="D37" s="143"/>
      <c r="E37" s="116"/>
      <c r="F37" s="116"/>
      <c r="G37" s="122"/>
      <c r="H37" s="129"/>
      <c r="I37" s="124"/>
      <c r="J37" s="115"/>
      <c r="K37" s="115"/>
    </row>
    <row r="38" spans="1:11" ht="16.5" x14ac:dyDescent="0.2">
      <c r="A38" s="17">
        <v>36</v>
      </c>
      <c r="B38" s="10">
        <f>SUMIF(CHANTIERS_2016!D:D,"=36",CHANTIERS_2016!K:K)</f>
        <v>0</v>
      </c>
      <c r="C38" s="7">
        <f>SUMIF(CHANTIERS_2016!D:D,"=36",CHANTIERS_2016!O:O)</f>
        <v>0</v>
      </c>
      <c r="D38" s="134" t="s">
        <v>9</v>
      </c>
      <c r="E38" s="114">
        <f>SUMIF(CHANTIERS_2016!B:B,"=9",CHANTIERS_2016!K:K)</f>
        <v>0</v>
      </c>
      <c r="F38" s="114">
        <f>SUMIF(CHANTIERS_2016!B:B,"=9",CHANTIERS_2016!O:O)</f>
        <v>0</v>
      </c>
      <c r="G38" s="126"/>
      <c r="H38" s="28"/>
      <c r="I38" s="124"/>
      <c r="J38" s="115"/>
      <c r="K38" s="115"/>
    </row>
    <row r="39" spans="1:11" ht="16.5" x14ac:dyDescent="0.2">
      <c r="A39" s="18">
        <v>37</v>
      </c>
      <c r="B39" s="11">
        <f>SUMIF(CHANTIERS_2016!D:D,"=37",CHANTIERS_2016!K:K)</f>
        <v>0</v>
      </c>
      <c r="C39" s="8">
        <f>SUMIF(CHANTIERS_2016!D:D,"=37",CHANTIERS_2016!O:O)</f>
        <v>0</v>
      </c>
      <c r="D39" s="135"/>
      <c r="E39" s="140"/>
      <c r="F39" s="140"/>
      <c r="G39" s="126"/>
      <c r="H39" s="28"/>
      <c r="I39" s="124"/>
      <c r="J39" s="115"/>
      <c r="K39" s="115"/>
    </row>
    <row r="40" spans="1:11" ht="16.5" x14ac:dyDescent="0.2">
      <c r="A40" s="18">
        <v>38</v>
      </c>
      <c r="B40" s="11">
        <f>SUMIF(CHANTIERS_2016!D:D,"=38",CHANTIERS_2016!K:K)</f>
        <v>0</v>
      </c>
      <c r="C40" s="8">
        <f>SUMIF(CHANTIERS_2016!D:D,"=38",CHANTIERS_2016!O:O)</f>
        <v>0</v>
      </c>
      <c r="D40" s="135"/>
      <c r="E40" s="140"/>
      <c r="F40" s="140"/>
      <c r="G40" s="126"/>
      <c r="H40" s="28"/>
      <c r="I40" s="124"/>
      <c r="J40" s="115"/>
      <c r="K40" s="115"/>
    </row>
    <row r="41" spans="1:11" ht="17.25" thickBot="1" x14ac:dyDescent="0.25">
      <c r="A41" s="20">
        <v>39</v>
      </c>
      <c r="B41" s="12">
        <f>SUMIF(CHANTIERS_2016!D:D,"=39",CHANTIERS_2016!K:K)</f>
        <v>0</v>
      </c>
      <c r="C41" s="9">
        <f>SUMIF(CHANTIERS_2016!D:D,"=39",CHANTIERS_2016!O:O)</f>
        <v>0</v>
      </c>
      <c r="D41" s="136"/>
      <c r="E41" s="141"/>
      <c r="F41" s="141"/>
      <c r="G41" s="127"/>
      <c r="H41" s="29"/>
      <c r="I41" s="125"/>
      <c r="J41" s="116"/>
      <c r="K41" s="116"/>
    </row>
    <row r="42" spans="1:11" ht="16.5" x14ac:dyDescent="0.2">
      <c r="A42" s="17">
        <v>40</v>
      </c>
      <c r="B42" s="10">
        <f>SUMIF(CHANTIERS_2016!D:D,"=40",CHANTIERS_2016!K:K)</f>
        <v>0</v>
      </c>
      <c r="C42" s="7">
        <f>SUMIF(CHANTIERS_2016!D:D,"=40",CHANTIERS_2016!O:O)</f>
        <v>0</v>
      </c>
      <c r="D42" s="137" t="s">
        <v>30</v>
      </c>
      <c r="E42" s="114">
        <f>SUMIF(CHANTIERS_2016!B:B,"=10",CHANTIERS_2016!K:K)</f>
        <v>0</v>
      </c>
      <c r="F42" s="114">
        <f>SUMIF(CHANTIERS_2016!B:B,"=10",CHANTIERS_2016!O:O)</f>
        <v>0</v>
      </c>
      <c r="G42" s="117"/>
      <c r="H42" s="117"/>
      <c r="I42" s="123" t="s">
        <v>17</v>
      </c>
      <c r="J42" s="114">
        <f>E42+E46+E51</f>
        <v>0</v>
      </c>
      <c r="K42" s="114">
        <f>F42+F46+F51</f>
        <v>0</v>
      </c>
    </row>
    <row r="43" spans="1:11" ht="16.5" x14ac:dyDescent="0.2">
      <c r="A43" s="18">
        <v>41</v>
      </c>
      <c r="B43" s="11">
        <f>SUMIF(CHANTIERS_2016!D:D,"=41",CHANTIERS_2016!K:K)</f>
        <v>0</v>
      </c>
      <c r="C43" s="8">
        <f>SUMIF(CHANTIERS_2016!D:D,"=41",CHANTIERS_2016!O:O)</f>
        <v>0</v>
      </c>
      <c r="D43" s="138"/>
      <c r="E43" s="115"/>
      <c r="F43" s="115"/>
      <c r="G43" s="118"/>
      <c r="H43" s="128"/>
      <c r="I43" s="124"/>
      <c r="J43" s="115"/>
      <c r="K43" s="115"/>
    </row>
    <row r="44" spans="1:11" ht="16.5" x14ac:dyDescent="0.2">
      <c r="A44" s="18">
        <v>42</v>
      </c>
      <c r="B44" s="11">
        <f>SUMIF(CHANTIERS_2016!D:D,"=42",CHANTIERS_2016!K:K)</f>
        <v>0</v>
      </c>
      <c r="C44" s="8">
        <f>SUMIF(CHANTIERS_2016!D:D,"=42",CHANTIERS_2016!O:O)</f>
        <v>0</v>
      </c>
      <c r="D44" s="138"/>
      <c r="E44" s="115"/>
      <c r="F44" s="115"/>
      <c r="G44" s="118"/>
      <c r="H44" s="128"/>
      <c r="I44" s="124"/>
      <c r="J44" s="115"/>
      <c r="K44" s="115"/>
    </row>
    <row r="45" spans="1:11" ht="17.25" thickBot="1" x14ac:dyDescent="0.25">
      <c r="A45" s="20">
        <v>43</v>
      </c>
      <c r="B45" s="25">
        <f>SUMIF(CHANTIERS_2016!D:D,"=43",CHANTIERS_2016!K:K)</f>
        <v>0</v>
      </c>
      <c r="C45" s="9">
        <f>SUMIF(CHANTIERS_2016!D:D,"=43",CHANTIERS_2016!O:O)</f>
        <v>0</v>
      </c>
      <c r="D45" s="139"/>
      <c r="E45" s="116"/>
      <c r="F45" s="116"/>
      <c r="G45" s="119"/>
      <c r="H45" s="129"/>
      <c r="I45" s="124"/>
      <c r="J45" s="115"/>
      <c r="K45" s="115"/>
    </row>
    <row r="46" spans="1:11" ht="16.5" x14ac:dyDescent="0.2">
      <c r="A46" s="17">
        <v>44</v>
      </c>
      <c r="B46" s="10">
        <f>SUMIF(CHANTIERS_2016!D:D,"=44",CHANTIERS_2016!K:K)</f>
        <v>0</v>
      </c>
      <c r="C46" s="7">
        <f>SUMIF(CHANTIERS_2016!D:D,"=44",CHANTIERS_2016!O:O)</f>
        <v>0</v>
      </c>
      <c r="D46" s="134" t="s">
        <v>24</v>
      </c>
      <c r="E46" s="114">
        <f>SUMIF(CHANTIERS_2016!B:B,"=11",CHANTIERS_2016!K:K)</f>
        <v>0</v>
      </c>
      <c r="F46" s="114">
        <f>SUMIF(CHANTIERS_2016!B:B,"=11",CHANTIERS_2016!O:O)</f>
        <v>0</v>
      </c>
      <c r="G46" s="117"/>
      <c r="H46" s="117"/>
      <c r="I46" s="124"/>
      <c r="J46" s="115"/>
      <c r="K46" s="115"/>
    </row>
    <row r="47" spans="1:11" ht="16.5" x14ac:dyDescent="0.2">
      <c r="A47" s="21">
        <v>45</v>
      </c>
      <c r="B47" s="15">
        <f>SUMIF(CHANTIERS_2016!D:D,"=45",CHANTIERS_2016!K:K)</f>
        <v>0</v>
      </c>
      <c r="C47" s="16">
        <f>SUMIF(CHANTIERS_2016!D:D,"=45",CHANTIERS_2016!O:O)</f>
        <v>0</v>
      </c>
      <c r="D47" s="142"/>
      <c r="E47" s="115"/>
      <c r="F47" s="115"/>
      <c r="G47" s="118"/>
      <c r="H47" s="128"/>
      <c r="I47" s="124"/>
      <c r="J47" s="115"/>
      <c r="K47" s="115"/>
    </row>
    <row r="48" spans="1:11" ht="16.5" x14ac:dyDescent="0.2">
      <c r="A48" s="18">
        <v>46</v>
      </c>
      <c r="B48" s="11">
        <f>SUMIF(CHANTIERS_2016!D:D,"=46",CHANTIERS_2016!K:K)</f>
        <v>0</v>
      </c>
      <c r="C48" s="8">
        <f>SUMIF(CHANTIERS_2016!D:D,"=46",CHANTIERS_2016!O:O)</f>
        <v>0</v>
      </c>
      <c r="D48" s="142"/>
      <c r="E48" s="115"/>
      <c r="F48" s="115"/>
      <c r="G48" s="118"/>
      <c r="H48" s="128"/>
      <c r="I48" s="124"/>
      <c r="J48" s="115"/>
      <c r="K48" s="115"/>
    </row>
    <row r="49" spans="1:11" ht="16.5" x14ac:dyDescent="0.2">
      <c r="A49" s="18">
        <v>47</v>
      </c>
      <c r="B49" s="11">
        <f>SUMIF(CHANTIERS_2016!D:D,"=47",CHANTIERS_2016!K:K)</f>
        <v>0</v>
      </c>
      <c r="C49" s="8">
        <f>SUMIF(CHANTIERS_2016!D:D,"=47",CHANTIERS_2016!O:O)</f>
        <v>0</v>
      </c>
      <c r="D49" s="142"/>
      <c r="E49" s="115"/>
      <c r="F49" s="115"/>
      <c r="G49" s="118"/>
      <c r="H49" s="128"/>
      <c r="I49" s="124"/>
      <c r="J49" s="115"/>
      <c r="K49" s="115"/>
    </row>
    <row r="50" spans="1:11" ht="17.25" thickBot="1" x14ac:dyDescent="0.25">
      <c r="A50" s="19">
        <v>48</v>
      </c>
      <c r="B50" s="13">
        <f>SUMIF(CHANTIERS_2016!D:D,"=48",CHANTIERS_2016!K:K)</f>
        <v>0</v>
      </c>
      <c r="C50" s="14">
        <f>SUMIF(CHANTIERS_2016!D:D,"=48",CHANTIERS_2016!O:O)</f>
        <v>0</v>
      </c>
      <c r="D50" s="143"/>
      <c r="E50" s="116"/>
      <c r="F50" s="116"/>
      <c r="G50" s="119"/>
      <c r="H50" s="129"/>
      <c r="I50" s="124"/>
      <c r="J50" s="115"/>
      <c r="K50" s="115"/>
    </row>
    <row r="51" spans="1:11" ht="16.5" x14ac:dyDescent="0.2">
      <c r="A51" s="17">
        <v>49</v>
      </c>
      <c r="B51" s="10">
        <f>SUMIF(CHANTIERS_2016!D:D,"=49",CHANTIERS_2016!K:K)</f>
        <v>0</v>
      </c>
      <c r="C51" s="7">
        <f>SUMIF(CHANTIERS_2016!D:D,"=49",CHANTIERS_2016!O:O)</f>
        <v>0</v>
      </c>
      <c r="D51" s="134" t="s">
        <v>25</v>
      </c>
      <c r="E51" s="114">
        <f>SUMIF(CHANTIERS_2016!B:B,"=12",CHANTIERS_2016!K:K)</f>
        <v>0</v>
      </c>
      <c r="F51" s="114">
        <f>SUMIF(CHANTIERS_2016!B:B,"=12",CHANTIERS_2016!O:O)</f>
        <v>0</v>
      </c>
      <c r="G51" s="126"/>
      <c r="H51" s="28"/>
      <c r="I51" s="124"/>
      <c r="J51" s="115"/>
      <c r="K51" s="115"/>
    </row>
    <row r="52" spans="1:11" ht="18" customHeight="1" x14ac:dyDescent="0.2">
      <c r="A52" s="18">
        <v>50</v>
      </c>
      <c r="B52" s="11">
        <f>SUMIF(CHANTIERS_2016!D:D,"=50",CHANTIERS_2016!K:K)</f>
        <v>0</v>
      </c>
      <c r="C52" s="8">
        <f>SUMIF(CHANTIERS_2016!D:D,"=50",CHANTIERS_2016!O:O)</f>
        <v>0</v>
      </c>
      <c r="D52" s="135"/>
      <c r="E52" s="140"/>
      <c r="F52" s="140"/>
      <c r="G52" s="126"/>
      <c r="H52" s="30"/>
      <c r="I52" s="124"/>
      <c r="J52" s="115"/>
      <c r="K52" s="115"/>
    </row>
    <row r="53" spans="1:11" ht="16.5" x14ac:dyDescent="0.2">
      <c r="A53" s="18">
        <v>51</v>
      </c>
      <c r="B53" s="11">
        <f>SUMIF(CHANTIERS_2016!D:D,"=51",CHANTIERS_2016!K:K)</f>
        <v>0</v>
      </c>
      <c r="C53" s="8">
        <f>SUMIF(CHANTIERS_2016!D:D,"=51",CHANTIERS_2016!O:O)</f>
        <v>0</v>
      </c>
      <c r="D53" s="135"/>
      <c r="E53" s="140"/>
      <c r="F53" s="140"/>
      <c r="G53" s="126"/>
      <c r="H53" s="28"/>
      <c r="I53" s="124"/>
      <c r="J53" s="115"/>
      <c r="K53" s="115"/>
    </row>
    <row r="54" spans="1:11" ht="16.5" x14ac:dyDescent="0.2">
      <c r="A54" s="18">
        <v>52</v>
      </c>
      <c r="B54" s="11">
        <f>SUMIF(CHANTIERS_2016!D:D,"=52",CHANTIERS_2016!K:K)</f>
        <v>0</v>
      </c>
      <c r="C54" s="8">
        <f>SUMIF(CHANTIERS_2016!D:D,"=52",CHANTIERS_2016!O:O)</f>
        <v>0</v>
      </c>
      <c r="D54" s="135"/>
      <c r="E54" s="140"/>
      <c r="F54" s="140"/>
      <c r="G54" s="126"/>
      <c r="H54" s="28"/>
      <c r="I54" s="124"/>
      <c r="J54" s="115"/>
      <c r="K54" s="115"/>
    </row>
    <row r="55" spans="1:11" ht="17.25" thickBot="1" x14ac:dyDescent="0.25">
      <c r="A55" s="20">
        <v>53</v>
      </c>
      <c r="B55" s="12">
        <f>SUMIF(CHANTIERS_2016!D:D,"=53",CHANTIERS_2016!K:K)</f>
        <v>0</v>
      </c>
      <c r="C55" s="9">
        <f>SUMIF(CHANTIERS_2016!D:D,"=53",CHANTIERS_2016!O:O)</f>
        <v>0</v>
      </c>
      <c r="D55" s="136"/>
      <c r="E55" s="141"/>
      <c r="F55" s="141"/>
      <c r="G55" s="127"/>
      <c r="H55" s="29"/>
      <c r="I55" s="125"/>
      <c r="J55" s="116"/>
      <c r="K55" s="116"/>
    </row>
    <row r="56" spans="1:11" x14ac:dyDescent="0.2">
      <c r="E56" s="41"/>
    </row>
    <row r="59" spans="1:11" x14ac:dyDescent="0.2">
      <c r="E59" s="23"/>
      <c r="F59" s="23"/>
      <c r="G59" s="23"/>
      <c r="H59" s="23"/>
      <c r="J59" s="23"/>
      <c r="K59" s="23"/>
    </row>
  </sheetData>
  <mergeCells count="79">
    <mergeCell ref="H3:H7"/>
    <mergeCell ref="H12:H15"/>
    <mergeCell ref="H8:H11"/>
    <mergeCell ref="H16:H20"/>
    <mergeCell ref="K16:K28"/>
    <mergeCell ref="J16:J28"/>
    <mergeCell ref="I16:I28"/>
    <mergeCell ref="H25:H28"/>
    <mergeCell ref="E8:E11"/>
    <mergeCell ref="D8:D11"/>
    <mergeCell ref="G21:G24"/>
    <mergeCell ref="H21:H24"/>
    <mergeCell ref="E12:E15"/>
    <mergeCell ref="E21:E24"/>
    <mergeCell ref="F8:F11"/>
    <mergeCell ref="G8:G11"/>
    <mergeCell ref="G12:G15"/>
    <mergeCell ref="E16:E20"/>
    <mergeCell ref="F12:F15"/>
    <mergeCell ref="D12:D15"/>
    <mergeCell ref="D16:D20"/>
    <mergeCell ref="L1:N1"/>
    <mergeCell ref="I1:K1"/>
    <mergeCell ref="I3:I15"/>
    <mergeCell ref="L3:L15"/>
    <mergeCell ref="J3:J15"/>
    <mergeCell ref="M10:N15"/>
    <mergeCell ref="M3:M7"/>
    <mergeCell ref="N3:N7"/>
    <mergeCell ref="M8:N9"/>
    <mergeCell ref="K3:K15"/>
    <mergeCell ref="G25:G28"/>
    <mergeCell ref="F16:F20"/>
    <mergeCell ref="F21:F24"/>
    <mergeCell ref="F25:F28"/>
    <mergeCell ref="G16:G20"/>
    <mergeCell ref="E38:E41"/>
    <mergeCell ref="D33:D37"/>
    <mergeCell ref="D25:D28"/>
    <mergeCell ref="E33:E37"/>
    <mergeCell ref="D38:D41"/>
    <mergeCell ref="D29:D32"/>
    <mergeCell ref="E29:E32"/>
    <mergeCell ref="A1:C1"/>
    <mergeCell ref="D1:G1"/>
    <mergeCell ref="E3:E7"/>
    <mergeCell ref="F3:F7"/>
    <mergeCell ref="D3:D7"/>
    <mergeCell ref="G3:G7"/>
    <mergeCell ref="F29:F32"/>
    <mergeCell ref="D21:D24"/>
    <mergeCell ref="I42:I55"/>
    <mergeCell ref="D51:D55"/>
    <mergeCell ref="D42:D45"/>
    <mergeCell ref="E46:E50"/>
    <mergeCell ref="E51:E55"/>
    <mergeCell ref="D46:D50"/>
    <mergeCell ref="E42:E45"/>
    <mergeCell ref="G51:G55"/>
    <mergeCell ref="F51:F55"/>
    <mergeCell ref="F46:F50"/>
    <mergeCell ref="F38:F41"/>
    <mergeCell ref="F42:F45"/>
    <mergeCell ref="F33:F37"/>
    <mergeCell ref="E25:E28"/>
    <mergeCell ref="K29:K41"/>
    <mergeCell ref="G46:G50"/>
    <mergeCell ref="G29:G32"/>
    <mergeCell ref="J29:J41"/>
    <mergeCell ref="I29:I41"/>
    <mergeCell ref="J42:J55"/>
    <mergeCell ref="K42:K55"/>
    <mergeCell ref="G38:G41"/>
    <mergeCell ref="H29:H32"/>
    <mergeCell ref="G33:G37"/>
    <mergeCell ref="H33:H37"/>
    <mergeCell ref="G42:G45"/>
    <mergeCell ref="H42:H45"/>
    <mergeCell ref="H46:H50"/>
  </mergeCells>
  <phoneticPr fontId="2" type="noConversion"/>
  <pageMargins left="0.39370078740157483" right="0.39370078740157483" top="0.86614173228346458" bottom="0.39370078740157483" header="0.35433070866141736" footer="0.51181102362204722"/>
  <pageSetup paperSize="9" scale="75" orientation="landscape" r:id="rId1"/>
  <headerFooter alignWithMargins="0">
    <oddHeader>&amp;CACEE CHANTIERS 2012</oddHeader>
    <oddFooter>&amp;C&amp;P</oddFooter>
  </headerFooter>
  <rowBreaks count="3" manualBreakCount="3">
    <brk id="15" max="16383" man="1"/>
    <brk id="28" max="16383" man="1"/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J823"/>
  <sheetViews>
    <sheetView topLeftCell="B1" zoomScaleNormal="55" zoomScaleSheetLayoutView="145" workbookViewId="0">
      <pane ySplit="1" topLeftCell="A2" activePane="bottomLeft" state="frozenSplit"/>
      <selection activeCell="E1" sqref="E1"/>
      <selection pane="bottomLeft" activeCell="G20" sqref="G20"/>
    </sheetView>
  </sheetViews>
  <sheetFormatPr baseColWidth="10" defaultRowHeight="13.5" outlineLevelCol="1" x14ac:dyDescent="0.25"/>
  <cols>
    <col min="1" max="1" width="10.5703125" style="60" customWidth="1"/>
    <col min="2" max="2" width="8.28515625" style="44" customWidth="1" outlineLevel="1"/>
    <col min="3" max="3" width="8.5703125" style="44" customWidth="1" outlineLevel="1"/>
    <col min="4" max="4" width="6.7109375" style="44" customWidth="1" outlineLevel="1"/>
    <col min="5" max="5" width="10" style="43" customWidth="1"/>
    <col min="6" max="6" width="13.7109375" style="42" customWidth="1"/>
    <col min="7" max="7" width="24.5703125" style="42" customWidth="1"/>
    <col min="8" max="8" width="15.140625" style="42" customWidth="1"/>
    <col min="9" max="9" width="12.28515625" style="42" customWidth="1"/>
    <col min="10" max="10" width="17.28515625" style="45" bestFit="1" customWidth="1"/>
    <col min="11" max="11" width="14" style="38" customWidth="1"/>
    <col min="12" max="12" width="12.5703125" style="46" customWidth="1"/>
    <col min="13" max="13" width="12.5703125" style="46" customWidth="1" outlineLevel="1"/>
    <col min="14" max="14" width="13.5703125" style="45" customWidth="1" outlineLevel="1"/>
    <col min="15" max="15" width="17" style="46" customWidth="1" outlineLevel="1"/>
    <col min="17" max="17" width="11.42578125" style="86"/>
    <col min="20" max="20" width="11.42578125" style="86"/>
    <col min="21" max="21" width="9" style="81" customWidth="1"/>
    <col min="22" max="22" width="8.7109375" style="81" customWidth="1"/>
    <col min="23" max="23" width="8.85546875" style="81" customWidth="1"/>
    <col min="24" max="24" width="8.7109375" style="81" customWidth="1"/>
    <col min="25" max="25" width="8" style="81" customWidth="1"/>
    <col min="26" max="26" width="6.85546875" style="81" customWidth="1"/>
    <col min="27" max="27" width="9.140625" customWidth="1"/>
    <col min="28" max="28" width="8.7109375" customWidth="1"/>
    <col min="29" max="29" width="8.7109375" style="86" customWidth="1"/>
    <col min="30" max="30" width="15.140625" customWidth="1"/>
    <col min="34" max="34" width="11.42578125" style="45" customWidth="1" outlineLevel="1"/>
    <col min="35" max="36" width="11.42578125" style="31" customWidth="1"/>
    <col min="38" max="38" width="11" customWidth="1"/>
  </cols>
  <sheetData>
    <row r="1" spans="1:35" ht="38.25" customHeight="1" thickTop="1" thickBot="1" x14ac:dyDescent="0.25">
      <c r="A1" s="59" t="s">
        <v>12</v>
      </c>
      <c r="B1" s="57" t="s">
        <v>16</v>
      </c>
      <c r="C1" s="34" t="s">
        <v>10</v>
      </c>
      <c r="D1" s="34" t="s">
        <v>11</v>
      </c>
      <c r="E1" s="36" t="s">
        <v>39</v>
      </c>
      <c r="F1" s="35" t="s">
        <v>38</v>
      </c>
      <c r="G1" s="35" t="s">
        <v>14</v>
      </c>
      <c r="H1" s="35" t="s">
        <v>64</v>
      </c>
      <c r="I1" s="35" t="s">
        <v>60</v>
      </c>
      <c r="J1" s="40" t="s">
        <v>21</v>
      </c>
      <c r="K1" s="48" t="s">
        <v>34</v>
      </c>
      <c r="L1" s="39" t="s">
        <v>15</v>
      </c>
      <c r="M1" s="39" t="s">
        <v>65</v>
      </c>
      <c r="N1" s="40" t="s">
        <v>26</v>
      </c>
      <c r="O1" s="37" t="s">
        <v>18</v>
      </c>
      <c r="P1" s="69" t="s">
        <v>61</v>
      </c>
      <c r="Q1" s="107" t="s">
        <v>62</v>
      </c>
      <c r="R1" s="77" t="s">
        <v>81</v>
      </c>
      <c r="S1" s="77" t="s">
        <v>82</v>
      </c>
      <c r="T1" s="87" t="s">
        <v>85</v>
      </c>
      <c r="U1" s="82" t="s">
        <v>67</v>
      </c>
      <c r="V1" s="82" t="s">
        <v>66</v>
      </c>
      <c r="W1" s="82" t="s">
        <v>68</v>
      </c>
      <c r="X1" s="82" t="s">
        <v>69</v>
      </c>
      <c r="Y1" s="82" t="s">
        <v>70</v>
      </c>
      <c r="Z1" s="82" t="s">
        <v>71</v>
      </c>
      <c r="AA1" s="83" t="s">
        <v>73</v>
      </c>
      <c r="AB1" s="84" t="s">
        <v>72</v>
      </c>
      <c r="AC1" s="110" t="s">
        <v>74</v>
      </c>
      <c r="AD1" s="85" t="s">
        <v>75</v>
      </c>
      <c r="AE1" s="69" t="s">
        <v>63</v>
      </c>
      <c r="AF1" s="68" t="s">
        <v>26</v>
      </c>
      <c r="AG1" s="70" t="s">
        <v>18</v>
      </c>
      <c r="AH1" s="47" t="s">
        <v>23</v>
      </c>
    </row>
    <row r="2" spans="1:35" s="53" customFormat="1" ht="14.25" thickBot="1" x14ac:dyDescent="0.3">
      <c r="A2" s="61">
        <v>33347</v>
      </c>
      <c r="B2" s="65">
        <f>IF(E2="","",MONTH(E2))</f>
        <v>1</v>
      </c>
      <c r="C2" s="66">
        <f>IF(E2="","",YEAR(E2))</f>
        <v>2016</v>
      </c>
      <c r="D2" s="66">
        <f t="shared" ref="D2:D10" si="0">IF(E2="","",WEEKNUM(E2,2))</f>
        <v>2</v>
      </c>
      <c r="E2" s="62">
        <v>42373</v>
      </c>
      <c r="F2" s="61" t="s">
        <v>37</v>
      </c>
      <c r="G2" s="61" t="s">
        <v>40</v>
      </c>
      <c r="H2" s="61"/>
      <c r="I2" s="61"/>
      <c r="J2" s="67" t="s">
        <v>41</v>
      </c>
      <c r="K2" s="61">
        <f t="shared" ref="K2:K10" si="1">L2+(M2*0.06)</f>
        <v>1057.5</v>
      </c>
      <c r="L2" s="64">
        <f>1163.25/1.1</f>
        <v>1057.5</v>
      </c>
      <c r="M2" s="64"/>
      <c r="N2" s="63" t="s">
        <v>59</v>
      </c>
      <c r="O2" s="64">
        <v>1057.5</v>
      </c>
      <c r="P2" s="73"/>
      <c r="Q2" s="108">
        <v>42455</v>
      </c>
      <c r="R2" s="74">
        <f>nbjc(F2,K2)</f>
        <v>5</v>
      </c>
      <c r="S2" s="74"/>
      <c r="T2" s="88">
        <f>IF(Q2="","",IF(OR(F2="3F",F2="AEDIFICAT",F2="ANTIN"),Q2+R2+1,WORKDAY(Q2,R2)))</f>
        <v>42461</v>
      </c>
      <c r="U2" s="78"/>
      <c r="V2" s="79"/>
      <c r="W2" s="79"/>
      <c r="X2" s="79"/>
      <c r="Y2" s="79"/>
      <c r="Z2" s="80"/>
      <c r="AA2" s="88">
        <f>T2</f>
        <v>42461</v>
      </c>
      <c r="AB2" s="73"/>
      <c r="AC2" s="111" t="str">
        <f>IF(OR(F2="rivp centre",F2="rivp nord"),WORKDAY(E2,3),"")</f>
        <v/>
      </c>
      <c r="AD2" s="73"/>
      <c r="AE2" s="75"/>
      <c r="AF2" s="74"/>
      <c r="AG2" s="73"/>
      <c r="AH2" s="51"/>
      <c r="AI2" s="52"/>
    </row>
    <row r="3" spans="1:35" s="53" customFormat="1" ht="14.25" thickBot="1" x14ac:dyDescent="0.3">
      <c r="A3" s="61">
        <v>33348</v>
      </c>
      <c r="B3" s="65">
        <f t="shared" ref="B3:B10" si="2">IF(E3="","",MONTH(E3))</f>
        <v>1</v>
      </c>
      <c r="C3" s="66">
        <f t="shared" ref="C3:C10" si="3">IF(E3="","",YEAR(E3))</f>
        <v>2016</v>
      </c>
      <c r="D3" s="66">
        <f t="shared" si="0"/>
        <v>2</v>
      </c>
      <c r="E3" s="62">
        <v>42373</v>
      </c>
      <c r="F3" s="61" t="s">
        <v>37</v>
      </c>
      <c r="G3" s="61" t="s">
        <v>42</v>
      </c>
      <c r="H3" s="61"/>
      <c r="I3" s="61"/>
      <c r="J3" s="67" t="s">
        <v>43</v>
      </c>
      <c r="K3" s="61">
        <f t="shared" si="1"/>
        <v>103.49999999999999</v>
      </c>
      <c r="L3" s="64">
        <f>113.85/1.1</f>
        <v>103.49999999999999</v>
      </c>
      <c r="M3" s="64"/>
      <c r="N3" s="63" t="s">
        <v>58</v>
      </c>
      <c r="O3" s="64">
        <v>103.5</v>
      </c>
      <c r="P3" s="71"/>
      <c r="Q3" s="109"/>
      <c r="R3" s="74">
        <f t="shared" ref="R3:R10" si="4">nbjc(F3,K3)</f>
        <v>3</v>
      </c>
      <c r="S3" s="72"/>
      <c r="T3" s="88" t="str">
        <f t="shared" ref="T3:T10" si="5">IF(Q3="","",IF(OR(F3="3F",F3="AEDIFICAT",F3="ANTIN"),Q3+R3+1,WORKDAY(Q3,R3)))</f>
        <v/>
      </c>
      <c r="U3" s="78"/>
      <c r="V3" s="79"/>
      <c r="W3" s="79"/>
      <c r="X3" s="79"/>
      <c r="Y3" s="79"/>
      <c r="Z3" s="80"/>
      <c r="AA3" s="88" t="str">
        <f t="shared" ref="AA3:AA10" si="6">T3</f>
        <v/>
      </c>
      <c r="AB3" s="71"/>
      <c r="AC3" s="111" t="str">
        <f t="shared" ref="AC3:AC10" si="7">IF(OR(F3="rivp centre",F3="rivp nord"),WORKDAY(E3,3),"")</f>
        <v/>
      </c>
      <c r="AD3" s="71"/>
      <c r="AE3" s="76"/>
      <c r="AF3" s="72"/>
      <c r="AG3" s="71"/>
      <c r="AH3" s="51"/>
      <c r="AI3" s="52"/>
    </row>
    <row r="4" spans="1:35" s="53" customFormat="1" ht="14.25" thickBot="1" x14ac:dyDescent="0.3">
      <c r="A4" s="61">
        <v>33349</v>
      </c>
      <c r="B4" s="65">
        <f t="shared" si="2"/>
        <v>1</v>
      </c>
      <c r="C4" s="66">
        <f t="shared" si="3"/>
        <v>2016</v>
      </c>
      <c r="D4" s="66">
        <f t="shared" si="0"/>
        <v>2</v>
      </c>
      <c r="E4" s="62">
        <v>42373</v>
      </c>
      <c r="F4" s="61" t="s">
        <v>13</v>
      </c>
      <c r="G4" s="61" t="s">
        <v>44</v>
      </c>
      <c r="H4" s="61"/>
      <c r="I4" s="61"/>
      <c r="J4" s="63" t="s">
        <v>45</v>
      </c>
      <c r="K4" s="61">
        <f t="shared" si="1"/>
        <v>148</v>
      </c>
      <c r="L4" s="64">
        <v>148</v>
      </c>
      <c r="M4" s="64"/>
      <c r="N4" s="63" t="s">
        <v>57</v>
      </c>
      <c r="O4" s="64">
        <v>45</v>
      </c>
      <c r="P4" s="71"/>
      <c r="Q4" s="109"/>
      <c r="R4" s="74">
        <f t="shared" si="4"/>
        <v>7</v>
      </c>
      <c r="S4" s="72"/>
      <c r="T4" s="88" t="str">
        <f t="shared" si="5"/>
        <v/>
      </c>
      <c r="U4" s="78"/>
      <c r="V4" s="79"/>
      <c r="W4" s="79"/>
      <c r="X4" s="79"/>
      <c r="Y4" s="79"/>
      <c r="Z4" s="80"/>
      <c r="AA4" s="88" t="str">
        <f t="shared" si="6"/>
        <v/>
      </c>
      <c r="AB4" s="71"/>
      <c r="AC4" s="111" t="str">
        <f t="shared" si="7"/>
        <v/>
      </c>
      <c r="AD4" s="71"/>
      <c r="AE4" s="76"/>
      <c r="AF4" s="72"/>
      <c r="AG4" s="71"/>
      <c r="AH4" s="51"/>
      <c r="AI4" s="52"/>
    </row>
    <row r="5" spans="1:35" s="53" customFormat="1" ht="14.25" thickBot="1" x14ac:dyDescent="0.3">
      <c r="A5" s="54">
        <v>33350</v>
      </c>
      <c r="B5" s="58">
        <f t="shared" si="2"/>
        <v>1</v>
      </c>
      <c r="C5" s="55">
        <f t="shared" si="3"/>
        <v>2016</v>
      </c>
      <c r="D5" s="55">
        <f t="shared" si="0"/>
        <v>2</v>
      </c>
      <c r="E5" s="56">
        <v>42373</v>
      </c>
      <c r="F5" s="54" t="s">
        <v>13</v>
      </c>
      <c r="G5" s="54" t="s">
        <v>46</v>
      </c>
      <c r="H5" s="54"/>
      <c r="I5" s="54"/>
      <c r="J5" s="51" t="s">
        <v>47</v>
      </c>
      <c r="K5" s="49">
        <f t="shared" si="1"/>
        <v>175</v>
      </c>
      <c r="L5" s="49">
        <v>175</v>
      </c>
      <c r="M5" s="49"/>
      <c r="N5" s="51"/>
      <c r="O5" s="49"/>
      <c r="P5" s="71"/>
      <c r="Q5" s="109"/>
      <c r="R5" s="74">
        <f t="shared" si="4"/>
        <v>7</v>
      </c>
      <c r="S5" s="72"/>
      <c r="T5" s="88" t="str">
        <f t="shared" si="5"/>
        <v/>
      </c>
      <c r="U5" s="78"/>
      <c r="V5" s="79"/>
      <c r="W5" s="79"/>
      <c r="X5" s="79"/>
      <c r="Y5" s="79"/>
      <c r="Z5" s="80"/>
      <c r="AA5" s="88" t="str">
        <f t="shared" si="6"/>
        <v/>
      </c>
      <c r="AB5" s="71"/>
      <c r="AC5" s="111" t="str">
        <f t="shared" si="7"/>
        <v/>
      </c>
      <c r="AD5" s="71"/>
      <c r="AE5" s="76"/>
      <c r="AF5" s="72"/>
      <c r="AG5" s="71"/>
      <c r="AH5" s="51"/>
      <c r="AI5" s="52"/>
    </row>
    <row r="6" spans="1:35" s="53" customFormat="1" ht="14.25" thickBot="1" x14ac:dyDescent="0.3">
      <c r="A6" s="54">
        <v>33351</v>
      </c>
      <c r="B6" s="58">
        <f t="shared" si="2"/>
        <v>1</v>
      </c>
      <c r="C6" s="55">
        <f t="shared" si="3"/>
        <v>2016</v>
      </c>
      <c r="D6" s="55">
        <f t="shared" si="0"/>
        <v>2</v>
      </c>
      <c r="E6" s="56">
        <v>42373</v>
      </c>
      <c r="F6" s="54" t="s">
        <v>13</v>
      </c>
      <c r="G6" s="54" t="s">
        <v>48</v>
      </c>
      <c r="H6" s="54"/>
      <c r="I6" s="54"/>
      <c r="J6" s="51" t="s">
        <v>49</v>
      </c>
      <c r="K6" s="49">
        <f t="shared" si="1"/>
        <v>175</v>
      </c>
      <c r="L6" s="49">
        <v>175</v>
      </c>
      <c r="M6" s="49"/>
      <c r="N6" s="51"/>
      <c r="O6" s="49"/>
      <c r="P6" s="71"/>
      <c r="Q6" s="109"/>
      <c r="R6" s="74">
        <f t="shared" si="4"/>
        <v>7</v>
      </c>
      <c r="S6" s="72"/>
      <c r="T6" s="88" t="str">
        <f t="shared" si="5"/>
        <v/>
      </c>
      <c r="U6" s="78"/>
      <c r="V6" s="79"/>
      <c r="W6" s="79"/>
      <c r="X6" s="79"/>
      <c r="Y6" s="79"/>
      <c r="Z6" s="80"/>
      <c r="AA6" s="88" t="str">
        <f t="shared" si="6"/>
        <v/>
      </c>
      <c r="AB6" s="71"/>
      <c r="AC6" s="111" t="str">
        <f t="shared" si="7"/>
        <v/>
      </c>
      <c r="AD6" s="71"/>
      <c r="AE6" s="76"/>
      <c r="AF6" s="72"/>
      <c r="AG6" s="71"/>
      <c r="AH6" s="51"/>
      <c r="AI6" s="52"/>
    </row>
    <row r="7" spans="1:35" s="53" customFormat="1" ht="14.25" thickBot="1" x14ac:dyDescent="0.3">
      <c r="A7" s="54">
        <v>33352</v>
      </c>
      <c r="B7" s="58">
        <f t="shared" si="2"/>
        <v>1</v>
      </c>
      <c r="C7" s="55">
        <f t="shared" si="3"/>
        <v>2016</v>
      </c>
      <c r="D7" s="55">
        <f t="shared" si="0"/>
        <v>2</v>
      </c>
      <c r="E7" s="56">
        <v>42373</v>
      </c>
      <c r="F7" s="54" t="s">
        <v>20</v>
      </c>
      <c r="G7" s="54" t="s">
        <v>50</v>
      </c>
      <c r="H7" s="54"/>
      <c r="I7" s="54"/>
      <c r="J7" s="51">
        <v>16018719</v>
      </c>
      <c r="K7" s="49">
        <f t="shared" si="1"/>
        <v>2361.21</v>
      </c>
      <c r="L7" s="49">
        <v>2361.21</v>
      </c>
      <c r="M7" s="49"/>
      <c r="N7" s="51"/>
      <c r="O7" s="49"/>
      <c r="P7" s="71"/>
      <c r="Q7" s="109"/>
      <c r="R7" s="74">
        <f t="shared" si="4"/>
        <v>8</v>
      </c>
      <c r="S7" s="72"/>
      <c r="T7" s="88" t="str">
        <f t="shared" si="5"/>
        <v/>
      </c>
      <c r="U7" s="78"/>
      <c r="V7" s="79"/>
      <c r="W7" s="79"/>
      <c r="X7" s="79"/>
      <c r="Y7" s="79"/>
      <c r="Z7" s="80"/>
      <c r="AA7" s="88" t="str">
        <f t="shared" si="6"/>
        <v/>
      </c>
      <c r="AB7" s="71"/>
      <c r="AC7" s="111"/>
      <c r="AD7" s="71"/>
      <c r="AE7" s="76"/>
      <c r="AF7" s="72"/>
      <c r="AG7" s="71"/>
      <c r="AH7" s="51"/>
      <c r="AI7" s="52"/>
    </row>
    <row r="8" spans="1:35" s="53" customFormat="1" ht="14.25" thickBot="1" x14ac:dyDescent="0.3">
      <c r="A8" s="54">
        <v>33353</v>
      </c>
      <c r="B8" s="58">
        <f t="shared" si="2"/>
        <v>1</v>
      </c>
      <c r="C8" s="55">
        <f t="shared" si="3"/>
        <v>2016</v>
      </c>
      <c r="D8" s="55">
        <f t="shared" si="0"/>
        <v>2</v>
      </c>
      <c r="E8" s="56">
        <v>42374</v>
      </c>
      <c r="F8" s="54" t="s">
        <v>1</v>
      </c>
      <c r="G8" s="54" t="s">
        <v>51</v>
      </c>
      <c r="H8" s="54"/>
      <c r="I8" s="54"/>
      <c r="J8" s="51" t="s">
        <v>52</v>
      </c>
      <c r="K8" s="49">
        <f t="shared" si="1"/>
        <v>8263.5</v>
      </c>
      <c r="L8" s="49">
        <v>8263.5</v>
      </c>
      <c r="M8" s="49"/>
      <c r="N8" s="51"/>
      <c r="O8" s="49"/>
      <c r="P8" s="71"/>
      <c r="Q8" s="109"/>
      <c r="R8" s="74">
        <f t="shared" si="4"/>
        <v>20</v>
      </c>
      <c r="S8" s="72"/>
      <c r="T8" s="88" t="str">
        <f t="shared" si="5"/>
        <v/>
      </c>
      <c r="U8" s="78"/>
      <c r="V8" s="79"/>
      <c r="W8" s="79"/>
      <c r="X8" s="79"/>
      <c r="Y8" s="79"/>
      <c r="Z8" s="80"/>
      <c r="AA8" s="88" t="str">
        <f t="shared" si="6"/>
        <v/>
      </c>
      <c r="AB8" s="71"/>
      <c r="AC8" s="111">
        <f t="shared" si="7"/>
        <v>42377</v>
      </c>
      <c r="AD8" s="112">
        <v>42379</v>
      </c>
      <c r="AE8" s="76"/>
      <c r="AF8" s="72"/>
      <c r="AG8" s="71"/>
      <c r="AH8" s="51"/>
      <c r="AI8" s="52"/>
    </row>
    <row r="9" spans="1:35" s="53" customFormat="1" ht="14.25" thickBot="1" x14ac:dyDescent="0.3">
      <c r="A9" s="54">
        <v>33354</v>
      </c>
      <c r="B9" s="58">
        <f t="shared" si="2"/>
        <v>1</v>
      </c>
      <c r="C9" s="55">
        <f t="shared" si="3"/>
        <v>2016</v>
      </c>
      <c r="D9" s="55">
        <f t="shared" si="0"/>
        <v>2</v>
      </c>
      <c r="E9" s="56">
        <v>42374</v>
      </c>
      <c r="F9" s="54" t="s">
        <v>1</v>
      </c>
      <c r="G9" s="54" t="s">
        <v>53</v>
      </c>
      <c r="H9" s="54"/>
      <c r="I9" s="54"/>
      <c r="J9" s="51" t="s">
        <v>54</v>
      </c>
      <c r="K9" s="49">
        <f t="shared" si="1"/>
        <v>3780.5</v>
      </c>
      <c r="L9" s="49">
        <v>3780.5</v>
      </c>
      <c r="M9" s="49"/>
      <c r="N9" s="51"/>
      <c r="O9" s="49"/>
      <c r="P9" s="71"/>
      <c r="Q9" s="109"/>
      <c r="R9" s="74">
        <f t="shared" si="4"/>
        <v>8</v>
      </c>
      <c r="S9" s="72"/>
      <c r="T9" s="88" t="str">
        <f t="shared" si="5"/>
        <v/>
      </c>
      <c r="U9" s="78"/>
      <c r="V9" s="79"/>
      <c r="W9" s="79"/>
      <c r="X9" s="79"/>
      <c r="Y9" s="79"/>
      <c r="Z9" s="80"/>
      <c r="AA9" s="88" t="str">
        <f t="shared" si="6"/>
        <v/>
      </c>
      <c r="AB9" s="71"/>
      <c r="AC9" s="111">
        <f t="shared" si="7"/>
        <v>42377</v>
      </c>
      <c r="AD9" s="71"/>
      <c r="AE9" s="76"/>
      <c r="AF9" s="72"/>
      <c r="AG9" s="71"/>
      <c r="AH9" s="51"/>
      <c r="AI9" s="52"/>
    </row>
    <row r="10" spans="1:35" s="53" customFormat="1" ht="14.25" thickBot="1" x14ac:dyDescent="0.3">
      <c r="A10" s="54">
        <v>33355</v>
      </c>
      <c r="B10" s="58">
        <f t="shared" si="2"/>
        <v>1</v>
      </c>
      <c r="C10" s="55">
        <f t="shared" si="3"/>
        <v>2016</v>
      </c>
      <c r="D10" s="55">
        <f t="shared" si="0"/>
        <v>2</v>
      </c>
      <c r="E10" s="56">
        <v>42374</v>
      </c>
      <c r="F10" s="54" t="s">
        <v>1</v>
      </c>
      <c r="G10" s="54" t="s">
        <v>55</v>
      </c>
      <c r="H10" s="54"/>
      <c r="I10" s="54"/>
      <c r="J10" s="51" t="s">
        <v>56</v>
      </c>
      <c r="K10" s="49">
        <f t="shared" si="1"/>
        <v>6287</v>
      </c>
      <c r="L10" s="49">
        <v>6287</v>
      </c>
      <c r="M10" s="49"/>
      <c r="N10" s="51"/>
      <c r="O10" s="49"/>
      <c r="P10" s="71"/>
      <c r="Q10" s="109"/>
      <c r="R10" s="74">
        <f t="shared" si="4"/>
        <v>20</v>
      </c>
      <c r="S10" s="72"/>
      <c r="T10" s="88" t="str">
        <f t="shared" si="5"/>
        <v/>
      </c>
      <c r="U10" s="78"/>
      <c r="V10" s="79"/>
      <c r="W10" s="79"/>
      <c r="X10" s="79"/>
      <c r="Y10" s="79"/>
      <c r="Z10" s="80"/>
      <c r="AA10" s="88" t="str">
        <f t="shared" si="6"/>
        <v/>
      </c>
      <c r="AB10" s="71"/>
      <c r="AC10" s="111">
        <f t="shared" si="7"/>
        <v>42377</v>
      </c>
      <c r="AD10" s="71"/>
      <c r="AE10" s="76"/>
      <c r="AF10" s="72"/>
      <c r="AG10" s="71"/>
      <c r="AH10" s="51"/>
      <c r="AI10" s="52"/>
    </row>
    <row r="11" spans="1:35" ht="14.25" thickBot="1" x14ac:dyDescent="0.3">
      <c r="A11" s="54">
        <v>34104</v>
      </c>
      <c r="B11" s="58" t="str">
        <f t="shared" ref="B11:B25" si="8">IF(E11="","",MONTH(E11))</f>
        <v/>
      </c>
      <c r="C11" s="55" t="str">
        <f t="shared" ref="C11:C25" si="9">IF(E11="","",YEAR(E11))</f>
        <v/>
      </c>
      <c r="D11" s="55" t="str">
        <f t="shared" ref="D11:D25" si="10">IF(E11="","",WEEKNUM(E11,2))</f>
        <v/>
      </c>
      <c r="AA11" s="88">
        <f t="shared" ref="AA11:AA22" si="11">T11</f>
        <v>0</v>
      </c>
    </row>
    <row r="12" spans="1:35" ht="14.25" thickBot="1" x14ac:dyDescent="0.3">
      <c r="A12" s="54">
        <v>34105</v>
      </c>
      <c r="B12" s="58" t="str">
        <f t="shared" si="8"/>
        <v/>
      </c>
      <c r="C12" s="55" t="str">
        <f t="shared" si="9"/>
        <v/>
      </c>
      <c r="D12" s="55" t="str">
        <f t="shared" si="10"/>
        <v/>
      </c>
      <c r="AA12" s="88">
        <f t="shared" si="11"/>
        <v>0</v>
      </c>
    </row>
    <row r="13" spans="1:35" ht="14.25" thickBot="1" x14ac:dyDescent="0.3">
      <c r="A13" s="54">
        <v>34106</v>
      </c>
      <c r="B13" s="58" t="str">
        <f t="shared" si="8"/>
        <v/>
      </c>
      <c r="C13" s="55" t="str">
        <f t="shared" si="9"/>
        <v/>
      </c>
      <c r="D13" s="55" t="str">
        <f t="shared" si="10"/>
        <v/>
      </c>
      <c r="AA13" s="88">
        <f t="shared" si="11"/>
        <v>0</v>
      </c>
    </row>
    <row r="14" spans="1:35" ht="14.25" thickBot="1" x14ac:dyDescent="0.3">
      <c r="A14" s="54">
        <v>34107</v>
      </c>
      <c r="B14" s="58" t="str">
        <f t="shared" si="8"/>
        <v/>
      </c>
      <c r="C14" s="55" t="str">
        <f t="shared" si="9"/>
        <v/>
      </c>
      <c r="D14" s="55" t="str">
        <f t="shared" si="10"/>
        <v/>
      </c>
      <c r="AA14" s="88">
        <f t="shared" si="11"/>
        <v>0</v>
      </c>
    </row>
    <row r="15" spans="1:35" ht="14.25" thickBot="1" x14ac:dyDescent="0.3">
      <c r="A15" s="54">
        <v>34108</v>
      </c>
      <c r="B15" s="58" t="str">
        <f t="shared" si="8"/>
        <v/>
      </c>
      <c r="C15" s="55" t="str">
        <f t="shared" si="9"/>
        <v/>
      </c>
      <c r="D15" s="55" t="str">
        <f t="shared" si="10"/>
        <v/>
      </c>
      <c r="AA15" s="88">
        <f t="shared" si="11"/>
        <v>0</v>
      </c>
    </row>
    <row r="16" spans="1:35" ht="14.25" thickBot="1" x14ac:dyDescent="0.3">
      <c r="A16" s="54">
        <v>34109</v>
      </c>
      <c r="B16" s="58" t="str">
        <f t="shared" si="8"/>
        <v/>
      </c>
      <c r="C16" s="55" t="str">
        <f t="shared" si="9"/>
        <v/>
      </c>
      <c r="D16" s="55" t="str">
        <f t="shared" si="10"/>
        <v/>
      </c>
      <c r="AA16" s="88">
        <f t="shared" si="11"/>
        <v>0</v>
      </c>
    </row>
    <row r="17" spans="1:27" ht="14.25" thickBot="1" x14ac:dyDescent="0.3">
      <c r="A17" s="54">
        <v>34110</v>
      </c>
      <c r="B17" s="58" t="str">
        <f t="shared" si="8"/>
        <v/>
      </c>
      <c r="C17" s="55" t="str">
        <f t="shared" si="9"/>
        <v/>
      </c>
      <c r="D17" s="55" t="str">
        <f t="shared" si="10"/>
        <v/>
      </c>
      <c r="AA17" s="88">
        <f t="shared" si="11"/>
        <v>0</v>
      </c>
    </row>
    <row r="18" spans="1:27" ht="14.25" thickBot="1" x14ac:dyDescent="0.3">
      <c r="A18" s="54">
        <v>34111</v>
      </c>
      <c r="B18" s="58" t="str">
        <f t="shared" si="8"/>
        <v/>
      </c>
      <c r="C18" s="55" t="str">
        <f t="shared" si="9"/>
        <v/>
      </c>
      <c r="D18" s="55" t="str">
        <f t="shared" si="10"/>
        <v/>
      </c>
      <c r="AA18" s="88">
        <f t="shared" si="11"/>
        <v>0</v>
      </c>
    </row>
    <row r="19" spans="1:27" ht="14.25" thickBot="1" x14ac:dyDescent="0.3">
      <c r="A19" s="54">
        <v>34112</v>
      </c>
      <c r="B19" s="58" t="str">
        <f t="shared" si="8"/>
        <v/>
      </c>
      <c r="C19" s="55" t="str">
        <f t="shared" si="9"/>
        <v/>
      </c>
      <c r="D19" s="55" t="str">
        <f t="shared" si="10"/>
        <v/>
      </c>
      <c r="AA19" s="88">
        <f t="shared" si="11"/>
        <v>0</v>
      </c>
    </row>
    <row r="20" spans="1:27" ht="14.25" thickBot="1" x14ac:dyDescent="0.3">
      <c r="A20" s="54">
        <v>34113</v>
      </c>
      <c r="B20" s="58" t="str">
        <f t="shared" si="8"/>
        <v/>
      </c>
      <c r="C20" s="55" t="str">
        <f t="shared" si="9"/>
        <v/>
      </c>
      <c r="D20" s="55" t="str">
        <f t="shared" si="10"/>
        <v/>
      </c>
      <c r="AA20" s="88">
        <f t="shared" si="11"/>
        <v>0</v>
      </c>
    </row>
    <row r="21" spans="1:27" ht="14.25" thickBot="1" x14ac:dyDescent="0.3">
      <c r="A21" s="54">
        <v>34114</v>
      </c>
      <c r="B21" s="58" t="str">
        <f t="shared" si="8"/>
        <v/>
      </c>
      <c r="C21" s="55" t="str">
        <f t="shared" si="9"/>
        <v/>
      </c>
      <c r="D21" s="55" t="str">
        <f t="shared" si="10"/>
        <v/>
      </c>
      <c r="AA21" s="88">
        <f t="shared" si="11"/>
        <v>0</v>
      </c>
    </row>
    <row r="22" spans="1:27" ht="14.25" thickBot="1" x14ac:dyDescent="0.3">
      <c r="A22" s="54">
        <v>34115</v>
      </c>
      <c r="B22" s="58" t="str">
        <f t="shared" si="8"/>
        <v/>
      </c>
      <c r="C22" s="55" t="str">
        <f t="shared" si="9"/>
        <v/>
      </c>
      <c r="D22" s="55" t="str">
        <f t="shared" si="10"/>
        <v/>
      </c>
      <c r="AA22" s="88">
        <f t="shared" si="11"/>
        <v>0</v>
      </c>
    </row>
    <row r="23" spans="1:27" ht="14.25" thickBot="1" x14ac:dyDescent="0.3">
      <c r="A23" s="54">
        <v>34116</v>
      </c>
      <c r="B23" s="58" t="str">
        <f t="shared" si="8"/>
        <v/>
      </c>
      <c r="C23" s="55" t="str">
        <f t="shared" si="9"/>
        <v/>
      </c>
      <c r="D23" s="55" t="str">
        <f t="shared" si="10"/>
        <v/>
      </c>
      <c r="AA23" s="88">
        <f t="shared" ref="AA23:AA86" si="12">T23</f>
        <v>0</v>
      </c>
    </row>
    <row r="24" spans="1:27" ht="14.25" thickBot="1" x14ac:dyDescent="0.3">
      <c r="A24" s="54">
        <v>34117</v>
      </c>
      <c r="B24" s="58" t="str">
        <f t="shared" si="8"/>
        <v/>
      </c>
      <c r="C24" s="55" t="str">
        <f t="shared" si="9"/>
        <v/>
      </c>
      <c r="D24" s="55" t="str">
        <f t="shared" si="10"/>
        <v/>
      </c>
      <c r="AA24" s="88">
        <f t="shared" si="12"/>
        <v>0</v>
      </c>
    </row>
    <row r="25" spans="1:27" ht="14.25" thickBot="1" x14ac:dyDescent="0.3">
      <c r="A25" s="54">
        <v>34118</v>
      </c>
      <c r="B25" s="58" t="str">
        <f t="shared" si="8"/>
        <v/>
      </c>
      <c r="C25" s="55" t="str">
        <f t="shared" si="9"/>
        <v/>
      </c>
      <c r="D25" s="55" t="str">
        <f t="shared" si="10"/>
        <v/>
      </c>
      <c r="AA25" s="88">
        <f t="shared" si="12"/>
        <v>0</v>
      </c>
    </row>
    <row r="26" spans="1:27" ht="14.25" thickBot="1" x14ac:dyDescent="0.3">
      <c r="A26" s="54">
        <v>34119</v>
      </c>
      <c r="B26" s="58" t="str">
        <f t="shared" ref="B26:B89" si="13">IF(E26="","",MONTH(E26))</f>
        <v/>
      </c>
      <c r="C26" s="55" t="str">
        <f t="shared" ref="C26:C89" si="14">IF(E26="","",YEAR(E26))</f>
        <v/>
      </c>
      <c r="D26" s="55" t="str">
        <f t="shared" ref="D26:D89" si="15">IF(E26="","",WEEKNUM(E26,2))</f>
        <v/>
      </c>
      <c r="AA26" s="88">
        <f t="shared" si="12"/>
        <v>0</v>
      </c>
    </row>
    <row r="27" spans="1:27" ht="14.25" thickBot="1" x14ac:dyDescent="0.3">
      <c r="A27" s="54">
        <v>34120</v>
      </c>
      <c r="B27" s="58" t="str">
        <f t="shared" si="13"/>
        <v/>
      </c>
      <c r="C27" s="55" t="str">
        <f t="shared" si="14"/>
        <v/>
      </c>
      <c r="D27" s="55" t="str">
        <f t="shared" si="15"/>
        <v/>
      </c>
      <c r="AA27" s="88">
        <f t="shared" si="12"/>
        <v>0</v>
      </c>
    </row>
    <row r="28" spans="1:27" ht="14.25" thickBot="1" x14ac:dyDescent="0.3">
      <c r="A28" s="54">
        <v>34121</v>
      </c>
      <c r="B28" s="58" t="str">
        <f t="shared" si="13"/>
        <v/>
      </c>
      <c r="C28" s="55" t="str">
        <f t="shared" si="14"/>
        <v/>
      </c>
      <c r="D28" s="55" t="str">
        <f t="shared" si="15"/>
        <v/>
      </c>
      <c r="AA28" s="88">
        <f t="shared" si="12"/>
        <v>0</v>
      </c>
    </row>
    <row r="29" spans="1:27" ht="14.25" thickBot="1" x14ac:dyDescent="0.3">
      <c r="A29" s="54">
        <v>34122</v>
      </c>
      <c r="B29" s="58" t="str">
        <f t="shared" si="13"/>
        <v/>
      </c>
      <c r="C29" s="55" t="str">
        <f t="shared" si="14"/>
        <v/>
      </c>
      <c r="D29" s="55" t="str">
        <f t="shared" si="15"/>
        <v/>
      </c>
      <c r="AA29" s="88">
        <f t="shared" si="12"/>
        <v>0</v>
      </c>
    </row>
    <row r="30" spans="1:27" ht="14.25" thickBot="1" x14ac:dyDescent="0.3">
      <c r="A30" s="54">
        <v>34123</v>
      </c>
      <c r="B30" s="58" t="str">
        <f t="shared" si="13"/>
        <v/>
      </c>
      <c r="C30" s="55" t="str">
        <f t="shared" si="14"/>
        <v/>
      </c>
      <c r="D30" s="55" t="str">
        <f t="shared" si="15"/>
        <v/>
      </c>
      <c r="AA30" s="88">
        <f t="shared" si="12"/>
        <v>0</v>
      </c>
    </row>
    <row r="31" spans="1:27" ht="14.25" thickBot="1" x14ac:dyDescent="0.3">
      <c r="A31" s="54">
        <v>34124</v>
      </c>
      <c r="B31" s="58" t="str">
        <f t="shared" si="13"/>
        <v/>
      </c>
      <c r="C31" s="55" t="str">
        <f t="shared" si="14"/>
        <v/>
      </c>
      <c r="D31" s="55" t="str">
        <f t="shared" si="15"/>
        <v/>
      </c>
      <c r="AA31" s="88">
        <f t="shared" si="12"/>
        <v>0</v>
      </c>
    </row>
    <row r="32" spans="1:27" ht="14.25" thickBot="1" x14ac:dyDescent="0.3">
      <c r="A32" s="54">
        <v>34125</v>
      </c>
      <c r="B32" s="58" t="str">
        <f t="shared" si="13"/>
        <v/>
      </c>
      <c r="C32" s="55" t="str">
        <f t="shared" si="14"/>
        <v/>
      </c>
      <c r="D32" s="55" t="str">
        <f t="shared" si="15"/>
        <v/>
      </c>
      <c r="AA32" s="88">
        <f t="shared" si="12"/>
        <v>0</v>
      </c>
    </row>
    <row r="33" spans="1:27" ht="14.25" thickBot="1" x14ac:dyDescent="0.3">
      <c r="A33" s="54">
        <v>34126</v>
      </c>
      <c r="B33" s="58" t="str">
        <f t="shared" si="13"/>
        <v/>
      </c>
      <c r="C33" s="55" t="str">
        <f t="shared" si="14"/>
        <v/>
      </c>
      <c r="D33" s="55" t="str">
        <f t="shared" si="15"/>
        <v/>
      </c>
      <c r="AA33" s="88">
        <f t="shared" si="12"/>
        <v>0</v>
      </c>
    </row>
    <row r="34" spans="1:27" ht="14.25" thickBot="1" x14ac:dyDescent="0.3">
      <c r="A34" s="54">
        <v>34127</v>
      </c>
      <c r="B34" s="58" t="str">
        <f t="shared" si="13"/>
        <v/>
      </c>
      <c r="C34" s="55" t="str">
        <f t="shared" si="14"/>
        <v/>
      </c>
      <c r="D34" s="55" t="str">
        <f t="shared" si="15"/>
        <v/>
      </c>
      <c r="AA34" s="88">
        <f t="shared" si="12"/>
        <v>0</v>
      </c>
    </row>
    <row r="35" spans="1:27" ht="14.25" thickBot="1" x14ac:dyDescent="0.3">
      <c r="A35" s="54">
        <v>34128</v>
      </c>
      <c r="B35" s="58" t="str">
        <f t="shared" si="13"/>
        <v/>
      </c>
      <c r="C35" s="55" t="str">
        <f t="shared" si="14"/>
        <v/>
      </c>
      <c r="D35" s="55" t="str">
        <f t="shared" si="15"/>
        <v/>
      </c>
      <c r="AA35" s="88">
        <f t="shared" si="12"/>
        <v>0</v>
      </c>
    </row>
    <row r="36" spans="1:27" ht="14.25" thickBot="1" x14ac:dyDescent="0.3">
      <c r="A36" s="54">
        <v>34129</v>
      </c>
      <c r="B36" s="58" t="str">
        <f t="shared" si="13"/>
        <v/>
      </c>
      <c r="C36" s="55" t="str">
        <f t="shared" si="14"/>
        <v/>
      </c>
      <c r="D36" s="55" t="str">
        <f t="shared" si="15"/>
        <v/>
      </c>
      <c r="AA36" s="88">
        <f t="shared" si="12"/>
        <v>0</v>
      </c>
    </row>
    <row r="37" spans="1:27" ht="14.25" thickBot="1" x14ac:dyDescent="0.3">
      <c r="A37" s="54">
        <v>34130</v>
      </c>
      <c r="B37" s="58" t="str">
        <f t="shared" si="13"/>
        <v/>
      </c>
      <c r="C37" s="55" t="str">
        <f t="shared" si="14"/>
        <v/>
      </c>
      <c r="D37" s="55" t="str">
        <f t="shared" si="15"/>
        <v/>
      </c>
      <c r="AA37" s="88">
        <f t="shared" si="12"/>
        <v>0</v>
      </c>
    </row>
    <row r="38" spans="1:27" ht="14.25" thickBot="1" x14ac:dyDescent="0.3">
      <c r="A38" s="54">
        <v>34131</v>
      </c>
      <c r="B38" s="58" t="str">
        <f t="shared" si="13"/>
        <v/>
      </c>
      <c r="C38" s="55" t="str">
        <f t="shared" si="14"/>
        <v/>
      </c>
      <c r="D38" s="55" t="str">
        <f t="shared" si="15"/>
        <v/>
      </c>
      <c r="AA38" s="88">
        <f t="shared" si="12"/>
        <v>0</v>
      </c>
    </row>
    <row r="39" spans="1:27" ht="14.25" thickBot="1" x14ac:dyDescent="0.3">
      <c r="A39" s="54">
        <v>34132</v>
      </c>
      <c r="B39" s="58" t="str">
        <f t="shared" si="13"/>
        <v/>
      </c>
      <c r="C39" s="55" t="str">
        <f t="shared" si="14"/>
        <v/>
      </c>
      <c r="D39" s="55" t="str">
        <f t="shared" si="15"/>
        <v/>
      </c>
      <c r="AA39" s="88">
        <f t="shared" si="12"/>
        <v>0</v>
      </c>
    </row>
    <row r="40" spans="1:27" ht="14.25" thickBot="1" x14ac:dyDescent="0.3">
      <c r="A40" s="54">
        <v>34133</v>
      </c>
      <c r="B40" s="58" t="str">
        <f t="shared" si="13"/>
        <v/>
      </c>
      <c r="C40" s="55" t="str">
        <f t="shared" si="14"/>
        <v/>
      </c>
      <c r="D40" s="55" t="str">
        <f t="shared" si="15"/>
        <v/>
      </c>
      <c r="AA40" s="88">
        <f t="shared" si="12"/>
        <v>0</v>
      </c>
    </row>
    <row r="41" spans="1:27" ht="14.25" thickBot="1" x14ac:dyDescent="0.3">
      <c r="A41" s="54">
        <v>34134</v>
      </c>
      <c r="B41" s="58" t="str">
        <f t="shared" si="13"/>
        <v/>
      </c>
      <c r="C41" s="55" t="str">
        <f t="shared" si="14"/>
        <v/>
      </c>
      <c r="D41" s="55" t="str">
        <f t="shared" si="15"/>
        <v/>
      </c>
      <c r="AA41" s="88">
        <f t="shared" si="12"/>
        <v>0</v>
      </c>
    </row>
    <row r="42" spans="1:27" ht="14.25" thickBot="1" x14ac:dyDescent="0.3">
      <c r="A42" s="54">
        <v>34135</v>
      </c>
      <c r="B42" s="58" t="str">
        <f t="shared" si="13"/>
        <v/>
      </c>
      <c r="C42" s="55" t="str">
        <f t="shared" si="14"/>
        <v/>
      </c>
      <c r="D42" s="55" t="str">
        <f t="shared" si="15"/>
        <v/>
      </c>
      <c r="AA42" s="88">
        <f t="shared" si="12"/>
        <v>0</v>
      </c>
    </row>
    <row r="43" spans="1:27" ht="14.25" thickBot="1" x14ac:dyDescent="0.3">
      <c r="A43" s="54">
        <v>34136</v>
      </c>
      <c r="B43" s="58" t="str">
        <f t="shared" si="13"/>
        <v/>
      </c>
      <c r="C43" s="55" t="str">
        <f t="shared" si="14"/>
        <v/>
      </c>
      <c r="D43" s="55" t="str">
        <f t="shared" si="15"/>
        <v/>
      </c>
      <c r="AA43" s="88">
        <f t="shared" si="12"/>
        <v>0</v>
      </c>
    </row>
    <row r="44" spans="1:27" ht="14.25" thickBot="1" x14ac:dyDescent="0.3">
      <c r="A44" s="54">
        <v>34137</v>
      </c>
      <c r="B44" s="58" t="str">
        <f t="shared" si="13"/>
        <v/>
      </c>
      <c r="C44" s="55" t="str">
        <f t="shared" si="14"/>
        <v/>
      </c>
      <c r="D44" s="55" t="str">
        <f t="shared" si="15"/>
        <v/>
      </c>
      <c r="AA44" s="88">
        <f t="shared" si="12"/>
        <v>0</v>
      </c>
    </row>
    <row r="45" spans="1:27" ht="14.25" thickBot="1" x14ac:dyDescent="0.3">
      <c r="A45" s="54">
        <v>34138</v>
      </c>
      <c r="B45" s="58" t="str">
        <f t="shared" si="13"/>
        <v/>
      </c>
      <c r="C45" s="55" t="str">
        <f t="shared" si="14"/>
        <v/>
      </c>
      <c r="D45" s="55" t="str">
        <f t="shared" si="15"/>
        <v/>
      </c>
      <c r="AA45" s="88">
        <f t="shared" si="12"/>
        <v>0</v>
      </c>
    </row>
    <row r="46" spans="1:27" ht="14.25" thickBot="1" x14ac:dyDescent="0.3">
      <c r="A46" s="54">
        <v>34139</v>
      </c>
      <c r="B46" s="58" t="str">
        <f t="shared" si="13"/>
        <v/>
      </c>
      <c r="C46" s="55" t="str">
        <f t="shared" si="14"/>
        <v/>
      </c>
      <c r="D46" s="55" t="str">
        <f t="shared" si="15"/>
        <v/>
      </c>
      <c r="AA46" s="88">
        <f t="shared" si="12"/>
        <v>0</v>
      </c>
    </row>
    <row r="47" spans="1:27" ht="14.25" thickBot="1" x14ac:dyDescent="0.3">
      <c r="A47" s="54">
        <v>34140</v>
      </c>
      <c r="B47" s="58" t="str">
        <f t="shared" si="13"/>
        <v/>
      </c>
      <c r="C47" s="55" t="str">
        <f t="shared" si="14"/>
        <v/>
      </c>
      <c r="D47" s="55" t="str">
        <f t="shared" si="15"/>
        <v/>
      </c>
      <c r="AA47" s="88">
        <f t="shared" si="12"/>
        <v>0</v>
      </c>
    </row>
    <row r="48" spans="1:27" ht="14.25" thickBot="1" x14ac:dyDescent="0.3">
      <c r="A48" s="54">
        <v>34141</v>
      </c>
      <c r="B48" s="58" t="str">
        <f t="shared" si="13"/>
        <v/>
      </c>
      <c r="C48" s="55" t="str">
        <f t="shared" si="14"/>
        <v/>
      </c>
      <c r="D48" s="55" t="str">
        <f t="shared" si="15"/>
        <v/>
      </c>
      <c r="AA48" s="88">
        <f t="shared" si="12"/>
        <v>0</v>
      </c>
    </row>
    <row r="49" spans="1:27" ht="14.25" thickBot="1" x14ac:dyDescent="0.3">
      <c r="A49" s="54">
        <v>34142</v>
      </c>
      <c r="B49" s="58" t="str">
        <f t="shared" si="13"/>
        <v/>
      </c>
      <c r="C49" s="55" t="str">
        <f t="shared" si="14"/>
        <v/>
      </c>
      <c r="D49" s="55" t="str">
        <f t="shared" si="15"/>
        <v/>
      </c>
      <c r="AA49" s="88">
        <f t="shared" si="12"/>
        <v>0</v>
      </c>
    </row>
    <row r="50" spans="1:27" ht="14.25" thickBot="1" x14ac:dyDescent="0.3">
      <c r="A50" s="54">
        <v>34143</v>
      </c>
      <c r="B50" s="58" t="str">
        <f t="shared" si="13"/>
        <v/>
      </c>
      <c r="C50" s="55" t="str">
        <f t="shared" si="14"/>
        <v/>
      </c>
      <c r="D50" s="55" t="str">
        <f t="shared" si="15"/>
        <v/>
      </c>
      <c r="AA50" s="88">
        <f t="shared" si="12"/>
        <v>0</v>
      </c>
    </row>
    <row r="51" spans="1:27" ht="14.25" thickBot="1" x14ac:dyDescent="0.3">
      <c r="A51" s="54">
        <v>34144</v>
      </c>
      <c r="B51" s="58" t="str">
        <f t="shared" si="13"/>
        <v/>
      </c>
      <c r="C51" s="55" t="str">
        <f t="shared" si="14"/>
        <v/>
      </c>
      <c r="D51" s="55" t="str">
        <f t="shared" si="15"/>
        <v/>
      </c>
      <c r="AA51" s="88">
        <f t="shared" si="12"/>
        <v>0</v>
      </c>
    </row>
    <row r="52" spans="1:27" ht="14.25" thickBot="1" x14ac:dyDescent="0.3">
      <c r="A52" s="54">
        <v>34145</v>
      </c>
      <c r="B52" s="58" t="str">
        <f t="shared" si="13"/>
        <v/>
      </c>
      <c r="C52" s="55" t="str">
        <f t="shared" si="14"/>
        <v/>
      </c>
      <c r="D52" s="55" t="str">
        <f t="shared" si="15"/>
        <v/>
      </c>
      <c r="AA52" s="88">
        <f t="shared" si="12"/>
        <v>0</v>
      </c>
    </row>
    <row r="53" spans="1:27" ht="14.25" thickBot="1" x14ac:dyDescent="0.3">
      <c r="A53" s="54">
        <v>34146</v>
      </c>
      <c r="B53" s="58" t="str">
        <f t="shared" si="13"/>
        <v/>
      </c>
      <c r="C53" s="55" t="str">
        <f t="shared" si="14"/>
        <v/>
      </c>
      <c r="D53" s="55" t="str">
        <f t="shared" si="15"/>
        <v/>
      </c>
      <c r="AA53" s="88">
        <f t="shared" si="12"/>
        <v>0</v>
      </c>
    </row>
    <row r="54" spans="1:27" ht="14.25" thickBot="1" x14ac:dyDescent="0.3">
      <c r="A54" s="54">
        <v>34147</v>
      </c>
      <c r="B54" s="58" t="str">
        <f t="shared" si="13"/>
        <v/>
      </c>
      <c r="C54" s="55" t="str">
        <f t="shared" si="14"/>
        <v/>
      </c>
      <c r="D54" s="55" t="str">
        <f t="shared" si="15"/>
        <v/>
      </c>
      <c r="AA54" s="88">
        <f t="shared" si="12"/>
        <v>0</v>
      </c>
    </row>
    <row r="55" spans="1:27" ht="14.25" thickBot="1" x14ac:dyDescent="0.3">
      <c r="A55" s="54">
        <v>34148</v>
      </c>
      <c r="B55" s="58" t="str">
        <f t="shared" si="13"/>
        <v/>
      </c>
      <c r="C55" s="55" t="str">
        <f t="shared" si="14"/>
        <v/>
      </c>
      <c r="D55" s="55" t="str">
        <f t="shared" si="15"/>
        <v/>
      </c>
      <c r="AA55" s="88">
        <f t="shared" si="12"/>
        <v>0</v>
      </c>
    </row>
    <row r="56" spans="1:27" ht="14.25" thickBot="1" x14ac:dyDescent="0.3">
      <c r="A56" s="54">
        <v>34149</v>
      </c>
      <c r="B56" s="58" t="str">
        <f t="shared" si="13"/>
        <v/>
      </c>
      <c r="C56" s="55" t="str">
        <f t="shared" si="14"/>
        <v/>
      </c>
      <c r="D56" s="55" t="str">
        <f t="shared" si="15"/>
        <v/>
      </c>
      <c r="AA56" s="88">
        <f t="shared" si="12"/>
        <v>0</v>
      </c>
    </row>
    <row r="57" spans="1:27" ht="14.25" thickBot="1" x14ac:dyDescent="0.3">
      <c r="A57" s="54">
        <v>34150</v>
      </c>
      <c r="B57" s="58" t="str">
        <f t="shared" si="13"/>
        <v/>
      </c>
      <c r="C57" s="55" t="str">
        <f t="shared" si="14"/>
        <v/>
      </c>
      <c r="D57" s="55" t="str">
        <f t="shared" si="15"/>
        <v/>
      </c>
      <c r="AA57" s="88">
        <f t="shared" si="12"/>
        <v>0</v>
      </c>
    </row>
    <row r="58" spans="1:27" ht="14.25" thickBot="1" x14ac:dyDescent="0.3">
      <c r="A58" s="54">
        <v>34151</v>
      </c>
      <c r="B58" s="58" t="str">
        <f t="shared" si="13"/>
        <v/>
      </c>
      <c r="C58" s="55" t="str">
        <f t="shared" si="14"/>
        <v/>
      </c>
      <c r="D58" s="55" t="str">
        <f t="shared" si="15"/>
        <v/>
      </c>
      <c r="AA58" s="88">
        <f t="shared" si="12"/>
        <v>0</v>
      </c>
    </row>
    <row r="59" spans="1:27" ht="14.25" thickBot="1" x14ac:dyDescent="0.3">
      <c r="A59" s="54">
        <v>34152</v>
      </c>
      <c r="B59" s="58" t="str">
        <f t="shared" si="13"/>
        <v/>
      </c>
      <c r="C59" s="55" t="str">
        <f t="shared" si="14"/>
        <v/>
      </c>
      <c r="D59" s="55" t="str">
        <f t="shared" si="15"/>
        <v/>
      </c>
      <c r="AA59" s="88">
        <f t="shared" si="12"/>
        <v>0</v>
      </c>
    </row>
    <row r="60" spans="1:27" ht="14.25" thickBot="1" x14ac:dyDescent="0.3">
      <c r="A60" s="54">
        <v>34153</v>
      </c>
      <c r="B60" s="58" t="str">
        <f t="shared" si="13"/>
        <v/>
      </c>
      <c r="C60" s="55" t="str">
        <f t="shared" si="14"/>
        <v/>
      </c>
      <c r="D60" s="55" t="str">
        <f t="shared" si="15"/>
        <v/>
      </c>
      <c r="AA60" s="88">
        <f t="shared" si="12"/>
        <v>0</v>
      </c>
    </row>
    <row r="61" spans="1:27" ht="14.25" thickBot="1" x14ac:dyDescent="0.3">
      <c r="A61" s="54">
        <v>34154</v>
      </c>
      <c r="B61" s="58" t="str">
        <f t="shared" si="13"/>
        <v/>
      </c>
      <c r="C61" s="55" t="str">
        <f t="shared" si="14"/>
        <v/>
      </c>
      <c r="D61" s="55" t="str">
        <f t="shared" si="15"/>
        <v/>
      </c>
      <c r="AA61" s="88">
        <f t="shared" si="12"/>
        <v>0</v>
      </c>
    </row>
    <row r="62" spans="1:27" ht="14.25" thickBot="1" x14ac:dyDescent="0.3">
      <c r="A62" s="54">
        <v>34155</v>
      </c>
      <c r="B62" s="58" t="str">
        <f t="shared" si="13"/>
        <v/>
      </c>
      <c r="C62" s="55" t="str">
        <f t="shared" si="14"/>
        <v/>
      </c>
      <c r="D62" s="55" t="str">
        <f t="shared" si="15"/>
        <v/>
      </c>
      <c r="AA62" s="88">
        <f t="shared" si="12"/>
        <v>0</v>
      </c>
    </row>
    <row r="63" spans="1:27" ht="14.25" thickBot="1" x14ac:dyDescent="0.3">
      <c r="A63" s="54">
        <v>34156</v>
      </c>
      <c r="B63" s="58" t="str">
        <f t="shared" si="13"/>
        <v/>
      </c>
      <c r="C63" s="55" t="str">
        <f t="shared" si="14"/>
        <v/>
      </c>
      <c r="D63" s="55" t="str">
        <f t="shared" si="15"/>
        <v/>
      </c>
      <c r="AA63" s="88">
        <f t="shared" si="12"/>
        <v>0</v>
      </c>
    </row>
    <row r="64" spans="1:27" ht="14.25" thickBot="1" x14ac:dyDescent="0.3">
      <c r="A64" s="54">
        <v>34157</v>
      </c>
      <c r="B64" s="58" t="str">
        <f t="shared" si="13"/>
        <v/>
      </c>
      <c r="C64" s="55" t="str">
        <f t="shared" si="14"/>
        <v/>
      </c>
      <c r="D64" s="55" t="str">
        <f t="shared" si="15"/>
        <v/>
      </c>
      <c r="AA64" s="88">
        <f t="shared" si="12"/>
        <v>0</v>
      </c>
    </row>
    <row r="65" spans="1:27" ht="14.25" thickBot="1" x14ac:dyDescent="0.3">
      <c r="A65" s="54">
        <v>34158</v>
      </c>
      <c r="B65" s="58" t="str">
        <f t="shared" si="13"/>
        <v/>
      </c>
      <c r="C65" s="55" t="str">
        <f t="shared" si="14"/>
        <v/>
      </c>
      <c r="D65" s="55" t="str">
        <f t="shared" si="15"/>
        <v/>
      </c>
      <c r="AA65" s="88">
        <f t="shared" si="12"/>
        <v>0</v>
      </c>
    </row>
    <row r="66" spans="1:27" ht="14.25" thickBot="1" x14ac:dyDescent="0.3">
      <c r="A66" s="54">
        <v>34159</v>
      </c>
      <c r="B66" s="58" t="str">
        <f t="shared" si="13"/>
        <v/>
      </c>
      <c r="C66" s="55" t="str">
        <f t="shared" si="14"/>
        <v/>
      </c>
      <c r="D66" s="55" t="str">
        <f t="shared" si="15"/>
        <v/>
      </c>
      <c r="AA66" s="88">
        <f t="shared" si="12"/>
        <v>0</v>
      </c>
    </row>
    <row r="67" spans="1:27" ht="14.25" thickBot="1" x14ac:dyDescent="0.3">
      <c r="A67" s="54">
        <v>34160</v>
      </c>
      <c r="B67" s="58" t="str">
        <f t="shared" si="13"/>
        <v/>
      </c>
      <c r="C67" s="55" t="str">
        <f t="shared" si="14"/>
        <v/>
      </c>
      <c r="D67" s="55" t="str">
        <f t="shared" si="15"/>
        <v/>
      </c>
      <c r="AA67" s="88">
        <f t="shared" si="12"/>
        <v>0</v>
      </c>
    </row>
    <row r="68" spans="1:27" ht="14.25" thickBot="1" x14ac:dyDescent="0.3">
      <c r="A68" s="54">
        <v>34161</v>
      </c>
      <c r="B68" s="58" t="str">
        <f t="shared" si="13"/>
        <v/>
      </c>
      <c r="C68" s="55" t="str">
        <f t="shared" si="14"/>
        <v/>
      </c>
      <c r="D68" s="55" t="str">
        <f t="shared" si="15"/>
        <v/>
      </c>
      <c r="AA68" s="88">
        <f t="shared" si="12"/>
        <v>0</v>
      </c>
    </row>
    <row r="69" spans="1:27" ht="14.25" thickBot="1" x14ac:dyDescent="0.3">
      <c r="A69" s="54">
        <v>34162</v>
      </c>
      <c r="B69" s="58" t="str">
        <f t="shared" si="13"/>
        <v/>
      </c>
      <c r="C69" s="55" t="str">
        <f t="shared" si="14"/>
        <v/>
      </c>
      <c r="D69" s="55" t="str">
        <f t="shared" si="15"/>
        <v/>
      </c>
      <c r="AA69" s="88">
        <f t="shared" si="12"/>
        <v>0</v>
      </c>
    </row>
    <row r="70" spans="1:27" ht="14.25" thickBot="1" x14ac:dyDescent="0.3">
      <c r="A70" s="54">
        <v>34163</v>
      </c>
      <c r="B70" s="58" t="str">
        <f t="shared" si="13"/>
        <v/>
      </c>
      <c r="C70" s="55" t="str">
        <f t="shared" si="14"/>
        <v/>
      </c>
      <c r="D70" s="55" t="str">
        <f t="shared" si="15"/>
        <v/>
      </c>
      <c r="AA70" s="88">
        <f t="shared" si="12"/>
        <v>0</v>
      </c>
    </row>
    <row r="71" spans="1:27" ht="14.25" thickBot="1" x14ac:dyDescent="0.3">
      <c r="A71" s="54">
        <v>34164</v>
      </c>
      <c r="B71" s="58" t="str">
        <f t="shared" si="13"/>
        <v/>
      </c>
      <c r="C71" s="55" t="str">
        <f t="shared" si="14"/>
        <v/>
      </c>
      <c r="D71" s="55" t="str">
        <f t="shared" si="15"/>
        <v/>
      </c>
      <c r="AA71" s="88">
        <f t="shared" si="12"/>
        <v>0</v>
      </c>
    </row>
    <row r="72" spans="1:27" ht="14.25" thickBot="1" x14ac:dyDescent="0.3">
      <c r="A72" s="54">
        <v>34165</v>
      </c>
      <c r="B72" s="58" t="str">
        <f t="shared" si="13"/>
        <v/>
      </c>
      <c r="C72" s="55" t="str">
        <f t="shared" si="14"/>
        <v/>
      </c>
      <c r="D72" s="55" t="str">
        <f t="shared" si="15"/>
        <v/>
      </c>
      <c r="AA72" s="88">
        <f t="shared" si="12"/>
        <v>0</v>
      </c>
    </row>
    <row r="73" spans="1:27" ht="14.25" thickBot="1" x14ac:dyDescent="0.3">
      <c r="A73" s="54">
        <v>34166</v>
      </c>
      <c r="B73" s="58" t="str">
        <f t="shared" si="13"/>
        <v/>
      </c>
      <c r="C73" s="55" t="str">
        <f t="shared" si="14"/>
        <v/>
      </c>
      <c r="D73" s="55" t="str">
        <f t="shared" si="15"/>
        <v/>
      </c>
      <c r="AA73" s="88">
        <f t="shared" si="12"/>
        <v>0</v>
      </c>
    </row>
    <row r="74" spans="1:27" ht="14.25" thickBot="1" x14ac:dyDescent="0.3">
      <c r="A74" s="54">
        <v>34167</v>
      </c>
      <c r="B74" s="58" t="str">
        <f t="shared" si="13"/>
        <v/>
      </c>
      <c r="C74" s="55" t="str">
        <f t="shared" si="14"/>
        <v/>
      </c>
      <c r="D74" s="55" t="str">
        <f t="shared" si="15"/>
        <v/>
      </c>
      <c r="AA74" s="88">
        <f t="shared" si="12"/>
        <v>0</v>
      </c>
    </row>
    <row r="75" spans="1:27" ht="14.25" thickBot="1" x14ac:dyDescent="0.3">
      <c r="A75" s="54">
        <v>34168</v>
      </c>
      <c r="B75" s="58" t="str">
        <f t="shared" si="13"/>
        <v/>
      </c>
      <c r="C75" s="55" t="str">
        <f t="shared" si="14"/>
        <v/>
      </c>
      <c r="D75" s="55" t="str">
        <f t="shared" si="15"/>
        <v/>
      </c>
      <c r="AA75" s="88">
        <f t="shared" si="12"/>
        <v>0</v>
      </c>
    </row>
    <row r="76" spans="1:27" ht="14.25" thickBot="1" x14ac:dyDescent="0.3">
      <c r="A76" s="54">
        <v>34169</v>
      </c>
      <c r="B76" s="58" t="str">
        <f t="shared" si="13"/>
        <v/>
      </c>
      <c r="C76" s="55" t="str">
        <f t="shared" si="14"/>
        <v/>
      </c>
      <c r="D76" s="55" t="str">
        <f t="shared" si="15"/>
        <v/>
      </c>
      <c r="AA76" s="88">
        <f t="shared" si="12"/>
        <v>0</v>
      </c>
    </row>
    <row r="77" spans="1:27" ht="14.25" thickBot="1" x14ac:dyDescent="0.3">
      <c r="A77" s="54">
        <v>34170</v>
      </c>
      <c r="B77" s="58" t="str">
        <f t="shared" si="13"/>
        <v/>
      </c>
      <c r="C77" s="55" t="str">
        <f t="shared" si="14"/>
        <v/>
      </c>
      <c r="D77" s="55" t="str">
        <f t="shared" si="15"/>
        <v/>
      </c>
      <c r="AA77" s="88">
        <f t="shared" si="12"/>
        <v>0</v>
      </c>
    </row>
    <row r="78" spans="1:27" ht="14.25" thickBot="1" x14ac:dyDescent="0.3">
      <c r="A78" s="54">
        <v>34171</v>
      </c>
      <c r="B78" s="58" t="str">
        <f t="shared" si="13"/>
        <v/>
      </c>
      <c r="C78" s="55" t="str">
        <f t="shared" si="14"/>
        <v/>
      </c>
      <c r="D78" s="55" t="str">
        <f t="shared" si="15"/>
        <v/>
      </c>
      <c r="AA78" s="88">
        <f t="shared" si="12"/>
        <v>0</v>
      </c>
    </row>
    <row r="79" spans="1:27" ht="14.25" thickBot="1" x14ac:dyDescent="0.3">
      <c r="A79" s="54">
        <v>34172</v>
      </c>
      <c r="B79" s="58" t="str">
        <f t="shared" si="13"/>
        <v/>
      </c>
      <c r="C79" s="55" t="str">
        <f t="shared" si="14"/>
        <v/>
      </c>
      <c r="D79" s="55" t="str">
        <f t="shared" si="15"/>
        <v/>
      </c>
      <c r="AA79" s="88">
        <f t="shared" si="12"/>
        <v>0</v>
      </c>
    </row>
    <row r="80" spans="1:27" ht="14.25" thickBot="1" x14ac:dyDescent="0.3">
      <c r="A80" s="54">
        <v>34173</v>
      </c>
      <c r="B80" s="58" t="str">
        <f t="shared" si="13"/>
        <v/>
      </c>
      <c r="C80" s="55" t="str">
        <f t="shared" si="14"/>
        <v/>
      </c>
      <c r="D80" s="55" t="str">
        <f t="shared" si="15"/>
        <v/>
      </c>
      <c r="AA80" s="88">
        <f t="shared" si="12"/>
        <v>0</v>
      </c>
    </row>
    <row r="81" spans="1:27" ht="14.25" thickBot="1" x14ac:dyDescent="0.3">
      <c r="A81" s="54">
        <v>34174</v>
      </c>
      <c r="B81" s="58" t="str">
        <f t="shared" si="13"/>
        <v/>
      </c>
      <c r="C81" s="55" t="str">
        <f t="shared" si="14"/>
        <v/>
      </c>
      <c r="D81" s="55" t="str">
        <f t="shared" si="15"/>
        <v/>
      </c>
      <c r="AA81" s="88">
        <f t="shared" si="12"/>
        <v>0</v>
      </c>
    </row>
    <row r="82" spans="1:27" ht="14.25" thickBot="1" x14ac:dyDescent="0.3">
      <c r="A82" s="54">
        <v>34175</v>
      </c>
      <c r="B82" s="58" t="str">
        <f t="shared" si="13"/>
        <v/>
      </c>
      <c r="C82" s="55" t="str">
        <f t="shared" si="14"/>
        <v/>
      </c>
      <c r="D82" s="55" t="str">
        <f t="shared" si="15"/>
        <v/>
      </c>
      <c r="AA82" s="88">
        <f t="shared" si="12"/>
        <v>0</v>
      </c>
    </row>
    <row r="83" spans="1:27" ht="14.25" thickBot="1" x14ac:dyDescent="0.3">
      <c r="A83" s="54">
        <v>34176</v>
      </c>
      <c r="B83" s="58" t="str">
        <f t="shared" si="13"/>
        <v/>
      </c>
      <c r="C83" s="55" t="str">
        <f t="shared" si="14"/>
        <v/>
      </c>
      <c r="D83" s="55" t="str">
        <f t="shared" si="15"/>
        <v/>
      </c>
      <c r="AA83" s="88">
        <f t="shared" si="12"/>
        <v>0</v>
      </c>
    </row>
    <row r="84" spans="1:27" ht="14.25" thickBot="1" x14ac:dyDescent="0.3">
      <c r="A84" s="54">
        <v>34177</v>
      </c>
      <c r="B84" s="58" t="str">
        <f t="shared" si="13"/>
        <v/>
      </c>
      <c r="C84" s="55" t="str">
        <f t="shared" si="14"/>
        <v/>
      </c>
      <c r="D84" s="55" t="str">
        <f t="shared" si="15"/>
        <v/>
      </c>
      <c r="AA84" s="88">
        <f t="shared" si="12"/>
        <v>0</v>
      </c>
    </row>
    <row r="85" spans="1:27" ht="14.25" thickBot="1" x14ac:dyDescent="0.3">
      <c r="A85" s="54">
        <v>34178</v>
      </c>
      <c r="B85" s="58" t="str">
        <f t="shared" si="13"/>
        <v/>
      </c>
      <c r="C85" s="55" t="str">
        <f t="shared" si="14"/>
        <v/>
      </c>
      <c r="D85" s="55" t="str">
        <f t="shared" si="15"/>
        <v/>
      </c>
      <c r="AA85" s="88">
        <f t="shared" si="12"/>
        <v>0</v>
      </c>
    </row>
    <row r="86" spans="1:27" ht="14.25" thickBot="1" x14ac:dyDescent="0.3">
      <c r="A86" s="54">
        <v>34179</v>
      </c>
      <c r="B86" s="58" t="str">
        <f t="shared" si="13"/>
        <v/>
      </c>
      <c r="C86" s="55" t="str">
        <f t="shared" si="14"/>
        <v/>
      </c>
      <c r="D86" s="55" t="str">
        <f t="shared" si="15"/>
        <v/>
      </c>
      <c r="AA86" s="88">
        <f t="shared" si="12"/>
        <v>0</v>
      </c>
    </row>
    <row r="87" spans="1:27" ht="14.25" thickBot="1" x14ac:dyDescent="0.3">
      <c r="A87" s="54">
        <v>34180</v>
      </c>
      <c r="B87" s="58" t="str">
        <f t="shared" si="13"/>
        <v/>
      </c>
      <c r="C87" s="55" t="str">
        <f t="shared" si="14"/>
        <v/>
      </c>
      <c r="D87" s="55" t="str">
        <f t="shared" si="15"/>
        <v/>
      </c>
      <c r="AA87" s="88">
        <f t="shared" ref="AA87:AA150" si="16">T87</f>
        <v>0</v>
      </c>
    </row>
    <row r="88" spans="1:27" ht="14.25" thickBot="1" x14ac:dyDescent="0.3">
      <c r="A88" s="54">
        <v>34181</v>
      </c>
      <c r="B88" s="58" t="str">
        <f t="shared" si="13"/>
        <v/>
      </c>
      <c r="C88" s="55" t="str">
        <f t="shared" si="14"/>
        <v/>
      </c>
      <c r="D88" s="55" t="str">
        <f t="shared" si="15"/>
        <v/>
      </c>
      <c r="AA88" s="88">
        <f t="shared" si="16"/>
        <v>0</v>
      </c>
    </row>
    <row r="89" spans="1:27" ht="14.25" thickBot="1" x14ac:dyDescent="0.3">
      <c r="A89" s="54">
        <v>34182</v>
      </c>
      <c r="B89" s="58" t="str">
        <f t="shared" si="13"/>
        <v/>
      </c>
      <c r="C89" s="55" t="str">
        <f t="shared" si="14"/>
        <v/>
      </c>
      <c r="D89" s="55" t="str">
        <f t="shared" si="15"/>
        <v/>
      </c>
      <c r="AA89" s="88">
        <f t="shared" si="16"/>
        <v>0</v>
      </c>
    </row>
    <row r="90" spans="1:27" ht="14.25" thickBot="1" x14ac:dyDescent="0.3">
      <c r="A90" s="54">
        <v>34183</v>
      </c>
      <c r="B90" s="58" t="str">
        <f t="shared" ref="B90:B153" si="17">IF(E90="","",MONTH(E90))</f>
        <v/>
      </c>
      <c r="C90" s="55" t="str">
        <f t="shared" ref="C90:C153" si="18">IF(E90="","",YEAR(E90))</f>
        <v/>
      </c>
      <c r="D90" s="55" t="str">
        <f t="shared" ref="D90:D153" si="19">IF(E90="","",WEEKNUM(E90,2))</f>
        <v/>
      </c>
      <c r="AA90" s="88">
        <f t="shared" si="16"/>
        <v>0</v>
      </c>
    </row>
    <row r="91" spans="1:27" ht="14.25" thickBot="1" x14ac:dyDescent="0.3">
      <c r="A91" s="54">
        <v>34184</v>
      </c>
      <c r="B91" s="58" t="str">
        <f t="shared" si="17"/>
        <v/>
      </c>
      <c r="C91" s="55" t="str">
        <f t="shared" si="18"/>
        <v/>
      </c>
      <c r="D91" s="55" t="str">
        <f t="shared" si="19"/>
        <v/>
      </c>
      <c r="AA91" s="88">
        <f t="shared" si="16"/>
        <v>0</v>
      </c>
    </row>
    <row r="92" spans="1:27" ht="14.25" thickBot="1" x14ac:dyDescent="0.3">
      <c r="A92" s="54">
        <v>34185</v>
      </c>
      <c r="B92" s="58" t="str">
        <f t="shared" si="17"/>
        <v/>
      </c>
      <c r="C92" s="55" t="str">
        <f t="shared" si="18"/>
        <v/>
      </c>
      <c r="D92" s="55" t="str">
        <f t="shared" si="19"/>
        <v/>
      </c>
      <c r="AA92" s="88">
        <f t="shared" si="16"/>
        <v>0</v>
      </c>
    </row>
    <row r="93" spans="1:27" ht="14.25" thickBot="1" x14ac:dyDescent="0.3">
      <c r="A93" s="54">
        <v>34186</v>
      </c>
      <c r="B93" s="58" t="str">
        <f t="shared" si="17"/>
        <v/>
      </c>
      <c r="C93" s="55" t="str">
        <f t="shared" si="18"/>
        <v/>
      </c>
      <c r="D93" s="55" t="str">
        <f t="shared" si="19"/>
        <v/>
      </c>
      <c r="AA93" s="88">
        <f t="shared" si="16"/>
        <v>0</v>
      </c>
    </row>
    <row r="94" spans="1:27" ht="14.25" thickBot="1" x14ac:dyDescent="0.3">
      <c r="A94" s="54">
        <v>34187</v>
      </c>
      <c r="B94" s="58" t="str">
        <f t="shared" si="17"/>
        <v/>
      </c>
      <c r="C94" s="55" t="str">
        <f t="shared" si="18"/>
        <v/>
      </c>
      <c r="D94" s="55" t="str">
        <f t="shared" si="19"/>
        <v/>
      </c>
      <c r="AA94" s="88">
        <f t="shared" si="16"/>
        <v>0</v>
      </c>
    </row>
    <row r="95" spans="1:27" ht="14.25" thickBot="1" x14ac:dyDescent="0.3">
      <c r="A95" s="54">
        <v>34188</v>
      </c>
      <c r="B95" s="58" t="str">
        <f t="shared" si="17"/>
        <v/>
      </c>
      <c r="C95" s="55" t="str">
        <f t="shared" si="18"/>
        <v/>
      </c>
      <c r="D95" s="55" t="str">
        <f t="shared" si="19"/>
        <v/>
      </c>
      <c r="AA95" s="88">
        <f t="shared" si="16"/>
        <v>0</v>
      </c>
    </row>
    <row r="96" spans="1:27" ht="14.25" thickBot="1" x14ac:dyDescent="0.3">
      <c r="A96" s="54">
        <v>34189</v>
      </c>
      <c r="B96" s="58" t="str">
        <f t="shared" si="17"/>
        <v/>
      </c>
      <c r="C96" s="55" t="str">
        <f t="shared" si="18"/>
        <v/>
      </c>
      <c r="D96" s="55" t="str">
        <f t="shared" si="19"/>
        <v/>
      </c>
      <c r="AA96" s="88">
        <f t="shared" si="16"/>
        <v>0</v>
      </c>
    </row>
    <row r="97" spans="1:27" ht="14.25" thickBot="1" x14ac:dyDescent="0.3">
      <c r="A97" s="54">
        <v>34190</v>
      </c>
      <c r="B97" s="58" t="str">
        <f t="shared" si="17"/>
        <v/>
      </c>
      <c r="C97" s="55" t="str">
        <f t="shared" si="18"/>
        <v/>
      </c>
      <c r="D97" s="55" t="str">
        <f t="shared" si="19"/>
        <v/>
      </c>
      <c r="AA97" s="88">
        <f t="shared" si="16"/>
        <v>0</v>
      </c>
    </row>
    <row r="98" spans="1:27" ht="14.25" thickBot="1" x14ac:dyDescent="0.3">
      <c r="A98" s="54">
        <v>34191</v>
      </c>
      <c r="B98" s="58" t="str">
        <f t="shared" si="17"/>
        <v/>
      </c>
      <c r="C98" s="55" t="str">
        <f t="shared" si="18"/>
        <v/>
      </c>
      <c r="D98" s="55" t="str">
        <f t="shared" si="19"/>
        <v/>
      </c>
      <c r="AA98" s="88">
        <f t="shared" si="16"/>
        <v>0</v>
      </c>
    </row>
    <row r="99" spans="1:27" ht="14.25" thickBot="1" x14ac:dyDescent="0.3">
      <c r="A99" s="54">
        <v>34192</v>
      </c>
      <c r="B99" s="58" t="str">
        <f t="shared" si="17"/>
        <v/>
      </c>
      <c r="C99" s="55" t="str">
        <f t="shared" si="18"/>
        <v/>
      </c>
      <c r="D99" s="55" t="str">
        <f t="shared" si="19"/>
        <v/>
      </c>
      <c r="AA99" s="88">
        <f t="shared" si="16"/>
        <v>0</v>
      </c>
    </row>
    <row r="100" spans="1:27" ht="14.25" thickBot="1" x14ac:dyDescent="0.3">
      <c r="A100" s="54">
        <v>34193</v>
      </c>
      <c r="B100" s="58" t="str">
        <f t="shared" si="17"/>
        <v/>
      </c>
      <c r="C100" s="55" t="str">
        <f t="shared" si="18"/>
        <v/>
      </c>
      <c r="D100" s="55" t="str">
        <f t="shared" si="19"/>
        <v/>
      </c>
      <c r="AA100" s="88">
        <f t="shared" si="16"/>
        <v>0</v>
      </c>
    </row>
    <row r="101" spans="1:27" ht="14.25" thickBot="1" x14ac:dyDescent="0.3">
      <c r="A101" s="54">
        <v>34194</v>
      </c>
      <c r="B101" s="58" t="str">
        <f t="shared" si="17"/>
        <v/>
      </c>
      <c r="C101" s="55" t="str">
        <f t="shared" si="18"/>
        <v/>
      </c>
      <c r="D101" s="55" t="str">
        <f t="shared" si="19"/>
        <v/>
      </c>
      <c r="AA101" s="88">
        <f t="shared" si="16"/>
        <v>0</v>
      </c>
    </row>
    <row r="102" spans="1:27" ht="14.25" thickBot="1" x14ac:dyDescent="0.3">
      <c r="A102" s="54">
        <v>34195</v>
      </c>
      <c r="B102" s="58" t="str">
        <f t="shared" si="17"/>
        <v/>
      </c>
      <c r="C102" s="55" t="str">
        <f t="shared" si="18"/>
        <v/>
      </c>
      <c r="D102" s="55" t="str">
        <f t="shared" si="19"/>
        <v/>
      </c>
      <c r="AA102" s="88">
        <f t="shared" si="16"/>
        <v>0</v>
      </c>
    </row>
    <row r="103" spans="1:27" ht="14.25" thickBot="1" x14ac:dyDescent="0.3">
      <c r="A103" s="54">
        <v>34196</v>
      </c>
      <c r="B103" s="58" t="str">
        <f t="shared" si="17"/>
        <v/>
      </c>
      <c r="C103" s="55" t="str">
        <f t="shared" si="18"/>
        <v/>
      </c>
      <c r="D103" s="55" t="str">
        <f t="shared" si="19"/>
        <v/>
      </c>
      <c r="AA103" s="88">
        <f t="shared" si="16"/>
        <v>0</v>
      </c>
    </row>
    <row r="104" spans="1:27" ht="14.25" thickBot="1" x14ac:dyDescent="0.3">
      <c r="A104" s="54">
        <v>34197</v>
      </c>
      <c r="B104" s="58" t="str">
        <f t="shared" si="17"/>
        <v/>
      </c>
      <c r="C104" s="55" t="str">
        <f t="shared" si="18"/>
        <v/>
      </c>
      <c r="D104" s="55" t="str">
        <f t="shared" si="19"/>
        <v/>
      </c>
      <c r="AA104" s="88">
        <f t="shared" si="16"/>
        <v>0</v>
      </c>
    </row>
    <row r="105" spans="1:27" ht="14.25" thickBot="1" x14ac:dyDescent="0.3">
      <c r="A105" s="54">
        <v>34198</v>
      </c>
      <c r="B105" s="58" t="str">
        <f t="shared" si="17"/>
        <v/>
      </c>
      <c r="C105" s="55" t="str">
        <f t="shared" si="18"/>
        <v/>
      </c>
      <c r="D105" s="55" t="str">
        <f t="shared" si="19"/>
        <v/>
      </c>
      <c r="AA105" s="88">
        <f t="shared" si="16"/>
        <v>0</v>
      </c>
    </row>
    <row r="106" spans="1:27" ht="14.25" thickBot="1" x14ac:dyDescent="0.3">
      <c r="A106" s="54">
        <v>34199</v>
      </c>
      <c r="B106" s="58" t="str">
        <f t="shared" si="17"/>
        <v/>
      </c>
      <c r="C106" s="55" t="str">
        <f t="shared" si="18"/>
        <v/>
      </c>
      <c r="D106" s="55" t="str">
        <f t="shared" si="19"/>
        <v/>
      </c>
      <c r="AA106" s="88">
        <f t="shared" si="16"/>
        <v>0</v>
      </c>
    </row>
    <row r="107" spans="1:27" ht="14.25" thickBot="1" x14ac:dyDescent="0.3">
      <c r="A107" s="54">
        <v>34200</v>
      </c>
      <c r="B107" s="58" t="str">
        <f t="shared" si="17"/>
        <v/>
      </c>
      <c r="C107" s="55" t="str">
        <f t="shared" si="18"/>
        <v/>
      </c>
      <c r="D107" s="55" t="str">
        <f t="shared" si="19"/>
        <v/>
      </c>
      <c r="AA107" s="88">
        <f t="shared" si="16"/>
        <v>0</v>
      </c>
    </row>
    <row r="108" spans="1:27" ht="14.25" thickBot="1" x14ac:dyDescent="0.3">
      <c r="A108" s="54">
        <v>34201</v>
      </c>
      <c r="B108" s="58" t="str">
        <f t="shared" si="17"/>
        <v/>
      </c>
      <c r="C108" s="55" t="str">
        <f t="shared" si="18"/>
        <v/>
      </c>
      <c r="D108" s="55" t="str">
        <f t="shared" si="19"/>
        <v/>
      </c>
      <c r="AA108" s="88">
        <f t="shared" si="16"/>
        <v>0</v>
      </c>
    </row>
    <row r="109" spans="1:27" ht="14.25" thickBot="1" x14ac:dyDescent="0.3">
      <c r="A109" s="54">
        <v>34202</v>
      </c>
      <c r="B109" s="58" t="str">
        <f t="shared" si="17"/>
        <v/>
      </c>
      <c r="C109" s="55" t="str">
        <f t="shared" si="18"/>
        <v/>
      </c>
      <c r="D109" s="55" t="str">
        <f t="shared" si="19"/>
        <v/>
      </c>
      <c r="AA109" s="88">
        <f t="shared" si="16"/>
        <v>0</v>
      </c>
    </row>
    <row r="110" spans="1:27" ht="14.25" thickBot="1" x14ac:dyDescent="0.3">
      <c r="A110" s="54">
        <v>34203</v>
      </c>
      <c r="B110" s="58" t="str">
        <f t="shared" si="17"/>
        <v/>
      </c>
      <c r="C110" s="55" t="str">
        <f t="shared" si="18"/>
        <v/>
      </c>
      <c r="D110" s="55" t="str">
        <f t="shared" si="19"/>
        <v/>
      </c>
      <c r="AA110" s="88">
        <f t="shared" si="16"/>
        <v>0</v>
      </c>
    </row>
    <row r="111" spans="1:27" ht="14.25" thickBot="1" x14ac:dyDescent="0.3">
      <c r="A111" s="54">
        <v>34204</v>
      </c>
      <c r="B111" s="58" t="str">
        <f t="shared" si="17"/>
        <v/>
      </c>
      <c r="C111" s="55" t="str">
        <f t="shared" si="18"/>
        <v/>
      </c>
      <c r="D111" s="55" t="str">
        <f t="shared" si="19"/>
        <v/>
      </c>
      <c r="AA111" s="88">
        <f t="shared" si="16"/>
        <v>0</v>
      </c>
    </row>
    <row r="112" spans="1:27" ht="14.25" thickBot="1" x14ac:dyDescent="0.3">
      <c r="A112" s="54">
        <v>34205</v>
      </c>
      <c r="B112" s="58" t="str">
        <f t="shared" si="17"/>
        <v/>
      </c>
      <c r="C112" s="55" t="str">
        <f t="shared" si="18"/>
        <v/>
      </c>
      <c r="D112" s="55" t="str">
        <f t="shared" si="19"/>
        <v/>
      </c>
      <c r="AA112" s="88">
        <f t="shared" si="16"/>
        <v>0</v>
      </c>
    </row>
    <row r="113" spans="1:27" ht="14.25" thickBot="1" x14ac:dyDescent="0.3">
      <c r="A113" s="54">
        <v>34206</v>
      </c>
      <c r="B113" s="58" t="str">
        <f t="shared" si="17"/>
        <v/>
      </c>
      <c r="C113" s="55" t="str">
        <f t="shared" si="18"/>
        <v/>
      </c>
      <c r="D113" s="55" t="str">
        <f t="shared" si="19"/>
        <v/>
      </c>
      <c r="AA113" s="88">
        <f t="shared" si="16"/>
        <v>0</v>
      </c>
    </row>
    <row r="114" spans="1:27" ht="14.25" thickBot="1" x14ac:dyDescent="0.3">
      <c r="A114" s="54">
        <v>34207</v>
      </c>
      <c r="B114" s="58" t="str">
        <f t="shared" si="17"/>
        <v/>
      </c>
      <c r="C114" s="55" t="str">
        <f t="shared" si="18"/>
        <v/>
      </c>
      <c r="D114" s="55" t="str">
        <f t="shared" si="19"/>
        <v/>
      </c>
      <c r="AA114" s="88">
        <f t="shared" si="16"/>
        <v>0</v>
      </c>
    </row>
    <row r="115" spans="1:27" ht="14.25" thickBot="1" x14ac:dyDescent="0.3">
      <c r="A115" s="54">
        <v>34208</v>
      </c>
      <c r="B115" s="58" t="str">
        <f t="shared" si="17"/>
        <v/>
      </c>
      <c r="C115" s="55" t="str">
        <f t="shared" si="18"/>
        <v/>
      </c>
      <c r="D115" s="55" t="str">
        <f t="shared" si="19"/>
        <v/>
      </c>
      <c r="AA115" s="88">
        <f t="shared" si="16"/>
        <v>0</v>
      </c>
    </row>
    <row r="116" spans="1:27" ht="14.25" thickBot="1" x14ac:dyDescent="0.3">
      <c r="A116" s="54">
        <v>34209</v>
      </c>
      <c r="B116" s="58" t="str">
        <f t="shared" si="17"/>
        <v/>
      </c>
      <c r="C116" s="55" t="str">
        <f t="shared" si="18"/>
        <v/>
      </c>
      <c r="D116" s="55" t="str">
        <f t="shared" si="19"/>
        <v/>
      </c>
      <c r="AA116" s="88">
        <f t="shared" si="16"/>
        <v>0</v>
      </c>
    </row>
    <row r="117" spans="1:27" ht="14.25" thickBot="1" x14ac:dyDescent="0.3">
      <c r="A117" s="54">
        <v>34210</v>
      </c>
      <c r="B117" s="58" t="str">
        <f t="shared" si="17"/>
        <v/>
      </c>
      <c r="C117" s="55" t="str">
        <f t="shared" si="18"/>
        <v/>
      </c>
      <c r="D117" s="55" t="str">
        <f t="shared" si="19"/>
        <v/>
      </c>
      <c r="AA117" s="88">
        <f t="shared" si="16"/>
        <v>0</v>
      </c>
    </row>
    <row r="118" spans="1:27" ht="14.25" thickBot="1" x14ac:dyDescent="0.3">
      <c r="A118" s="54">
        <v>34211</v>
      </c>
      <c r="B118" s="58" t="str">
        <f t="shared" si="17"/>
        <v/>
      </c>
      <c r="C118" s="55" t="str">
        <f t="shared" si="18"/>
        <v/>
      </c>
      <c r="D118" s="55" t="str">
        <f t="shared" si="19"/>
        <v/>
      </c>
      <c r="AA118" s="88">
        <f t="shared" si="16"/>
        <v>0</v>
      </c>
    </row>
    <row r="119" spans="1:27" ht="14.25" thickBot="1" x14ac:dyDescent="0.3">
      <c r="A119" s="54">
        <v>34212</v>
      </c>
      <c r="B119" s="58" t="str">
        <f t="shared" si="17"/>
        <v/>
      </c>
      <c r="C119" s="55" t="str">
        <f t="shared" si="18"/>
        <v/>
      </c>
      <c r="D119" s="55" t="str">
        <f t="shared" si="19"/>
        <v/>
      </c>
      <c r="AA119" s="88">
        <f t="shared" si="16"/>
        <v>0</v>
      </c>
    </row>
    <row r="120" spans="1:27" ht="14.25" thickBot="1" x14ac:dyDescent="0.3">
      <c r="A120" s="54">
        <v>34213</v>
      </c>
      <c r="B120" s="58" t="str">
        <f t="shared" si="17"/>
        <v/>
      </c>
      <c r="C120" s="55" t="str">
        <f t="shared" si="18"/>
        <v/>
      </c>
      <c r="D120" s="55" t="str">
        <f t="shared" si="19"/>
        <v/>
      </c>
      <c r="AA120" s="88">
        <f t="shared" si="16"/>
        <v>0</v>
      </c>
    </row>
    <row r="121" spans="1:27" ht="14.25" thickBot="1" x14ac:dyDescent="0.3">
      <c r="A121" s="54">
        <v>34214</v>
      </c>
      <c r="B121" s="58" t="str">
        <f t="shared" si="17"/>
        <v/>
      </c>
      <c r="C121" s="55" t="str">
        <f t="shared" si="18"/>
        <v/>
      </c>
      <c r="D121" s="55" t="str">
        <f t="shared" si="19"/>
        <v/>
      </c>
      <c r="AA121" s="88">
        <f t="shared" si="16"/>
        <v>0</v>
      </c>
    </row>
    <row r="122" spans="1:27" ht="14.25" thickBot="1" x14ac:dyDescent="0.3">
      <c r="A122" s="54">
        <v>34215</v>
      </c>
      <c r="B122" s="58" t="str">
        <f t="shared" si="17"/>
        <v/>
      </c>
      <c r="C122" s="55" t="str">
        <f t="shared" si="18"/>
        <v/>
      </c>
      <c r="D122" s="55" t="str">
        <f t="shared" si="19"/>
        <v/>
      </c>
      <c r="AA122" s="88">
        <f t="shared" si="16"/>
        <v>0</v>
      </c>
    </row>
    <row r="123" spans="1:27" ht="14.25" thickBot="1" x14ac:dyDescent="0.3">
      <c r="B123" s="58" t="str">
        <f t="shared" si="17"/>
        <v/>
      </c>
      <c r="C123" s="55" t="str">
        <f t="shared" si="18"/>
        <v/>
      </c>
      <c r="D123" s="55" t="str">
        <f t="shared" si="19"/>
        <v/>
      </c>
      <c r="AA123" s="88">
        <f t="shared" si="16"/>
        <v>0</v>
      </c>
    </row>
    <row r="124" spans="1:27" ht="14.25" thickBot="1" x14ac:dyDescent="0.3">
      <c r="B124" s="58" t="str">
        <f t="shared" si="17"/>
        <v/>
      </c>
      <c r="C124" s="55" t="str">
        <f t="shared" si="18"/>
        <v/>
      </c>
      <c r="D124" s="55" t="str">
        <f t="shared" si="19"/>
        <v/>
      </c>
      <c r="AA124" s="88">
        <f t="shared" si="16"/>
        <v>0</v>
      </c>
    </row>
    <row r="125" spans="1:27" ht="14.25" thickBot="1" x14ac:dyDescent="0.3">
      <c r="B125" s="58" t="str">
        <f t="shared" si="17"/>
        <v/>
      </c>
      <c r="C125" s="55" t="str">
        <f t="shared" si="18"/>
        <v/>
      </c>
      <c r="D125" s="55" t="str">
        <f t="shared" si="19"/>
        <v/>
      </c>
      <c r="AA125" s="88">
        <f t="shared" si="16"/>
        <v>0</v>
      </c>
    </row>
    <row r="126" spans="1:27" ht="14.25" thickBot="1" x14ac:dyDescent="0.3">
      <c r="B126" s="58" t="str">
        <f t="shared" si="17"/>
        <v/>
      </c>
      <c r="C126" s="55" t="str">
        <f t="shared" si="18"/>
        <v/>
      </c>
      <c r="D126" s="55" t="str">
        <f t="shared" si="19"/>
        <v/>
      </c>
      <c r="AA126" s="88">
        <f t="shared" si="16"/>
        <v>0</v>
      </c>
    </row>
    <row r="127" spans="1:27" ht="14.25" thickBot="1" x14ac:dyDescent="0.3">
      <c r="B127" s="58" t="str">
        <f t="shared" si="17"/>
        <v/>
      </c>
      <c r="C127" s="55" t="str">
        <f t="shared" si="18"/>
        <v/>
      </c>
      <c r="D127" s="55" t="str">
        <f t="shared" si="19"/>
        <v/>
      </c>
      <c r="AA127" s="88">
        <f t="shared" si="16"/>
        <v>0</v>
      </c>
    </row>
    <row r="128" spans="1:27" ht="14.25" thickBot="1" x14ac:dyDescent="0.3">
      <c r="B128" s="58" t="str">
        <f t="shared" si="17"/>
        <v/>
      </c>
      <c r="C128" s="55" t="str">
        <f t="shared" si="18"/>
        <v/>
      </c>
      <c r="D128" s="55" t="str">
        <f t="shared" si="19"/>
        <v/>
      </c>
      <c r="AA128" s="88">
        <f t="shared" si="16"/>
        <v>0</v>
      </c>
    </row>
    <row r="129" spans="2:27" ht="14.25" thickBot="1" x14ac:dyDescent="0.3">
      <c r="B129" s="58" t="str">
        <f t="shared" si="17"/>
        <v/>
      </c>
      <c r="C129" s="55" t="str">
        <f t="shared" si="18"/>
        <v/>
      </c>
      <c r="D129" s="55" t="str">
        <f t="shared" si="19"/>
        <v/>
      </c>
      <c r="AA129" s="88">
        <f t="shared" si="16"/>
        <v>0</v>
      </c>
    </row>
    <row r="130" spans="2:27" ht="14.25" thickBot="1" x14ac:dyDescent="0.3">
      <c r="B130" s="58" t="str">
        <f t="shared" si="17"/>
        <v/>
      </c>
      <c r="C130" s="55" t="str">
        <f t="shared" si="18"/>
        <v/>
      </c>
      <c r="D130" s="55" t="str">
        <f t="shared" si="19"/>
        <v/>
      </c>
      <c r="AA130" s="88">
        <f t="shared" si="16"/>
        <v>0</v>
      </c>
    </row>
    <row r="131" spans="2:27" ht="14.25" thickBot="1" x14ac:dyDescent="0.3">
      <c r="B131" s="58" t="str">
        <f t="shared" si="17"/>
        <v/>
      </c>
      <c r="C131" s="55" t="str">
        <f t="shared" si="18"/>
        <v/>
      </c>
      <c r="D131" s="55" t="str">
        <f t="shared" si="19"/>
        <v/>
      </c>
      <c r="AA131" s="88">
        <f t="shared" si="16"/>
        <v>0</v>
      </c>
    </row>
    <row r="132" spans="2:27" ht="14.25" thickBot="1" x14ac:dyDescent="0.3">
      <c r="B132" s="58" t="str">
        <f t="shared" si="17"/>
        <v/>
      </c>
      <c r="C132" s="55" t="str">
        <f t="shared" si="18"/>
        <v/>
      </c>
      <c r="D132" s="55" t="str">
        <f t="shared" si="19"/>
        <v/>
      </c>
      <c r="AA132" s="88">
        <f t="shared" si="16"/>
        <v>0</v>
      </c>
    </row>
    <row r="133" spans="2:27" ht="14.25" thickBot="1" x14ac:dyDescent="0.3">
      <c r="B133" s="58" t="str">
        <f t="shared" si="17"/>
        <v/>
      </c>
      <c r="C133" s="55" t="str">
        <f t="shared" si="18"/>
        <v/>
      </c>
      <c r="D133" s="55" t="str">
        <f t="shared" si="19"/>
        <v/>
      </c>
      <c r="AA133" s="88">
        <f t="shared" si="16"/>
        <v>0</v>
      </c>
    </row>
    <row r="134" spans="2:27" ht="14.25" thickBot="1" x14ac:dyDescent="0.3">
      <c r="B134" s="58" t="str">
        <f t="shared" si="17"/>
        <v/>
      </c>
      <c r="C134" s="55" t="str">
        <f t="shared" si="18"/>
        <v/>
      </c>
      <c r="D134" s="55" t="str">
        <f t="shared" si="19"/>
        <v/>
      </c>
      <c r="AA134" s="88">
        <f t="shared" si="16"/>
        <v>0</v>
      </c>
    </row>
    <row r="135" spans="2:27" ht="14.25" thickBot="1" x14ac:dyDescent="0.3">
      <c r="B135" s="58" t="str">
        <f t="shared" si="17"/>
        <v/>
      </c>
      <c r="C135" s="55" t="str">
        <f t="shared" si="18"/>
        <v/>
      </c>
      <c r="D135" s="55" t="str">
        <f t="shared" si="19"/>
        <v/>
      </c>
      <c r="AA135" s="88">
        <f t="shared" si="16"/>
        <v>0</v>
      </c>
    </row>
    <row r="136" spans="2:27" ht="14.25" thickBot="1" x14ac:dyDescent="0.3">
      <c r="B136" s="58" t="str">
        <f t="shared" si="17"/>
        <v/>
      </c>
      <c r="C136" s="55" t="str">
        <f t="shared" si="18"/>
        <v/>
      </c>
      <c r="D136" s="55" t="str">
        <f t="shared" si="19"/>
        <v/>
      </c>
      <c r="AA136" s="88">
        <f t="shared" si="16"/>
        <v>0</v>
      </c>
    </row>
    <row r="137" spans="2:27" ht="14.25" thickBot="1" x14ac:dyDescent="0.3">
      <c r="B137" s="58" t="str">
        <f t="shared" si="17"/>
        <v/>
      </c>
      <c r="C137" s="55" t="str">
        <f t="shared" si="18"/>
        <v/>
      </c>
      <c r="D137" s="55" t="str">
        <f t="shared" si="19"/>
        <v/>
      </c>
      <c r="AA137" s="88">
        <f t="shared" si="16"/>
        <v>0</v>
      </c>
    </row>
    <row r="138" spans="2:27" ht="14.25" thickBot="1" x14ac:dyDescent="0.3">
      <c r="B138" s="58" t="str">
        <f t="shared" si="17"/>
        <v/>
      </c>
      <c r="C138" s="55" t="str">
        <f t="shared" si="18"/>
        <v/>
      </c>
      <c r="D138" s="55" t="str">
        <f t="shared" si="19"/>
        <v/>
      </c>
      <c r="AA138" s="88">
        <f t="shared" si="16"/>
        <v>0</v>
      </c>
    </row>
    <row r="139" spans="2:27" ht="14.25" thickBot="1" x14ac:dyDescent="0.3">
      <c r="B139" s="58" t="str">
        <f t="shared" si="17"/>
        <v/>
      </c>
      <c r="C139" s="55" t="str">
        <f t="shared" si="18"/>
        <v/>
      </c>
      <c r="D139" s="55" t="str">
        <f t="shared" si="19"/>
        <v/>
      </c>
      <c r="AA139" s="88">
        <f t="shared" si="16"/>
        <v>0</v>
      </c>
    </row>
    <row r="140" spans="2:27" ht="14.25" thickBot="1" x14ac:dyDescent="0.3">
      <c r="B140" s="58" t="str">
        <f t="shared" si="17"/>
        <v/>
      </c>
      <c r="C140" s="55" t="str">
        <f t="shared" si="18"/>
        <v/>
      </c>
      <c r="D140" s="55" t="str">
        <f t="shared" si="19"/>
        <v/>
      </c>
      <c r="AA140" s="88">
        <f t="shared" si="16"/>
        <v>0</v>
      </c>
    </row>
    <row r="141" spans="2:27" ht="14.25" thickBot="1" x14ac:dyDescent="0.3">
      <c r="B141" s="58" t="str">
        <f t="shared" si="17"/>
        <v/>
      </c>
      <c r="C141" s="55" t="str">
        <f t="shared" si="18"/>
        <v/>
      </c>
      <c r="D141" s="55" t="str">
        <f t="shared" si="19"/>
        <v/>
      </c>
      <c r="AA141" s="88">
        <f t="shared" si="16"/>
        <v>0</v>
      </c>
    </row>
    <row r="142" spans="2:27" ht="14.25" thickBot="1" x14ac:dyDescent="0.3">
      <c r="B142" s="58" t="str">
        <f t="shared" si="17"/>
        <v/>
      </c>
      <c r="C142" s="55" t="str">
        <f t="shared" si="18"/>
        <v/>
      </c>
      <c r="D142" s="55" t="str">
        <f t="shared" si="19"/>
        <v/>
      </c>
      <c r="AA142" s="88">
        <f t="shared" si="16"/>
        <v>0</v>
      </c>
    </row>
    <row r="143" spans="2:27" ht="14.25" thickBot="1" x14ac:dyDescent="0.3">
      <c r="B143" s="58" t="str">
        <f t="shared" si="17"/>
        <v/>
      </c>
      <c r="C143" s="55" t="str">
        <f t="shared" si="18"/>
        <v/>
      </c>
      <c r="D143" s="55" t="str">
        <f t="shared" si="19"/>
        <v/>
      </c>
      <c r="AA143" s="88">
        <f t="shared" si="16"/>
        <v>0</v>
      </c>
    </row>
    <row r="144" spans="2:27" ht="14.25" thickBot="1" x14ac:dyDescent="0.3">
      <c r="B144" s="58" t="str">
        <f t="shared" si="17"/>
        <v/>
      </c>
      <c r="C144" s="55" t="str">
        <f t="shared" si="18"/>
        <v/>
      </c>
      <c r="D144" s="55" t="str">
        <f t="shared" si="19"/>
        <v/>
      </c>
      <c r="AA144" s="88">
        <f t="shared" si="16"/>
        <v>0</v>
      </c>
    </row>
    <row r="145" spans="2:27" ht="14.25" thickBot="1" x14ac:dyDescent="0.3">
      <c r="B145" s="58" t="str">
        <f t="shared" si="17"/>
        <v/>
      </c>
      <c r="C145" s="55" t="str">
        <f t="shared" si="18"/>
        <v/>
      </c>
      <c r="D145" s="55" t="str">
        <f t="shared" si="19"/>
        <v/>
      </c>
      <c r="AA145" s="88">
        <f t="shared" si="16"/>
        <v>0</v>
      </c>
    </row>
    <row r="146" spans="2:27" ht="14.25" thickBot="1" x14ac:dyDescent="0.3">
      <c r="B146" s="58" t="str">
        <f t="shared" si="17"/>
        <v/>
      </c>
      <c r="C146" s="55" t="str">
        <f t="shared" si="18"/>
        <v/>
      </c>
      <c r="D146" s="55" t="str">
        <f t="shared" si="19"/>
        <v/>
      </c>
      <c r="AA146" s="88">
        <f t="shared" si="16"/>
        <v>0</v>
      </c>
    </row>
    <row r="147" spans="2:27" ht="14.25" thickBot="1" x14ac:dyDescent="0.3">
      <c r="B147" s="58" t="str">
        <f t="shared" si="17"/>
        <v/>
      </c>
      <c r="C147" s="55" t="str">
        <f t="shared" si="18"/>
        <v/>
      </c>
      <c r="D147" s="55" t="str">
        <f t="shared" si="19"/>
        <v/>
      </c>
      <c r="AA147" s="88">
        <f t="shared" si="16"/>
        <v>0</v>
      </c>
    </row>
    <row r="148" spans="2:27" ht="14.25" thickBot="1" x14ac:dyDescent="0.3">
      <c r="B148" s="58" t="str">
        <f t="shared" si="17"/>
        <v/>
      </c>
      <c r="C148" s="55" t="str">
        <f t="shared" si="18"/>
        <v/>
      </c>
      <c r="D148" s="55" t="str">
        <f t="shared" si="19"/>
        <v/>
      </c>
      <c r="AA148" s="88">
        <f t="shared" si="16"/>
        <v>0</v>
      </c>
    </row>
    <row r="149" spans="2:27" ht="14.25" thickBot="1" x14ac:dyDescent="0.3">
      <c r="B149" s="58" t="str">
        <f t="shared" si="17"/>
        <v/>
      </c>
      <c r="C149" s="55" t="str">
        <f t="shared" si="18"/>
        <v/>
      </c>
      <c r="D149" s="55" t="str">
        <f t="shared" si="19"/>
        <v/>
      </c>
      <c r="AA149" s="88">
        <f t="shared" si="16"/>
        <v>0</v>
      </c>
    </row>
    <row r="150" spans="2:27" ht="14.25" thickBot="1" x14ac:dyDescent="0.3">
      <c r="B150" s="58" t="str">
        <f t="shared" si="17"/>
        <v/>
      </c>
      <c r="C150" s="55" t="str">
        <f t="shared" si="18"/>
        <v/>
      </c>
      <c r="D150" s="55" t="str">
        <f t="shared" si="19"/>
        <v/>
      </c>
      <c r="AA150" s="88">
        <f t="shared" si="16"/>
        <v>0</v>
      </c>
    </row>
    <row r="151" spans="2:27" ht="14.25" thickBot="1" x14ac:dyDescent="0.3">
      <c r="B151" s="58" t="str">
        <f t="shared" si="17"/>
        <v/>
      </c>
      <c r="C151" s="55" t="str">
        <f t="shared" si="18"/>
        <v/>
      </c>
      <c r="D151" s="55" t="str">
        <f t="shared" si="19"/>
        <v/>
      </c>
      <c r="AA151" s="88">
        <f t="shared" ref="AA151:AA214" si="20">T151</f>
        <v>0</v>
      </c>
    </row>
    <row r="152" spans="2:27" ht="14.25" thickBot="1" x14ac:dyDescent="0.3">
      <c r="B152" s="58" t="str">
        <f t="shared" si="17"/>
        <v/>
      </c>
      <c r="C152" s="55" t="str">
        <f t="shared" si="18"/>
        <v/>
      </c>
      <c r="D152" s="55" t="str">
        <f t="shared" si="19"/>
        <v/>
      </c>
      <c r="AA152" s="88">
        <f t="shared" si="20"/>
        <v>0</v>
      </c>
    </row>
    <row r="153" spans="2:27" ht="14.25" thickBot="1" x14ac:dyDescent="0.3">
      <c r="B153" s="58" t="str">
        <f t="shared" si="17"/>
        <v/>
      </c>
      <c r="C153" s="55" t="str">
        <f t="shared" si="18"/>
        <v/>
      </c>
      <c r="D153" s="55" t="str">
        <f t="shared" si="19"/>
        <v/>
      </c>
      <c r="AA153" s="88">
        <f t="shared" si="20"/>
        <v>0</v>
      </c>
    </row>
    <row r="154" spans="2:27" ht="14.25" thickBot="1" x14ac:dyDescent="0.3">
      <c r="B154" s="58" t="str">
        <f t="shared" ref="B154:B189" si="21">IF(E154="","",MONTH(E154))</f>
        <v/>
      </c>
      <c r="C154" s="55" t="str">
        <f t="shared" ref="C154:C165" si="22">IF(E154="","",YEAR(E154))</f>
        <v/>
      </c>
      <c r="D154" s="55" t="str">
        <f t="shared" ref="D154:D165" si="23">IF(E154="","",WEEKNUM(E154,2))</f>
        <v/>
      </c>
      <c r="AA154" s="88">
        <f t="shared" si="20"/>
        <v>0</v>
      </c>
    </row>
    <row r="155" spans="2:27" ht="14.25" thickBot="1" x14ac:dyDescent="0.3">
      <c r="B155" s="58" t="str">
        <f t="shared" si="21"/>
        <v/>
      </c>
      <c r="C155" s="55" t="str">
        <f t="shared" si="22"/>
        <v/>
      </c>
      <c r="D155" s="55" t="str">
        <f t="shared" si="23"/>
        <v/>
      </c>
      <c r="AA155" s="88">
        <f t="shared" si="20"/>
        <v>0</v>
      </c>
    </row>
    <row r="156" spans="2:27" ht="14.25" thickBot="1" x14ac:dyDescent="0.3">
      <c r="B156" s="58" t="str">
        <f t="shared" si="21"/>
        <v/>
      </c>
      <c r="C156" s="55" t="str">
        <f t="shared" si="22"/>
        <v/>
      </c>
      <c r="D156" s="55" t="str">
        <f t="shared" si="23"/>
        <v/>
      </c>
      <c r="AA156" s="88">
        <f t="shared" si="20"/>
        <v>0</v>
      </c>
    </row>
    <row r="157" spans="2:27" ht="14.25" thickBot="1" x14ac:dyDescent="0.3">
      <c r="B157" s="58" t="str">
        <f t="shared" si="21"/>
        <v/>
      </c>
      <c r="C157" s="55" t="str">
        <f t="shared" si="22"/>
        <v/>
      </c>
      <c r="D157" s="55" t="str">
        <f t="shared" si="23"/>
        <v/>
      </c>
      <c r="AA157" s="88">
        <f t="shared" si="20"/>
        <v>0</v>
      </c>
    </row>
    <row r="158" spans="2:27" ht="14.25" thickBot="1" x14ac:dyDescent="0.3">
      <c r="B158" s="58" t="str">
        <f t="shared" si="21"/>
        <v/>
      </c>
      <c r="C158" s="55" t="str">
        <f t="shared" si="22"/>
        <v/>
      </c>
      <c r="D158" s="55" t="str">
        <f t="shared" si="23"/>
        <v/>
      </c>
      <c r="AA158" s="88">
        <f t="shared" si="20"/>
        <v>0</v>
      </c>
    </row>
    <row r="159" spans="2:27" ht="14.25" thickBot="1" x14ac:dyDescent="0.3">
      <c r="B159" s="58" t="str">
        <f t="shared" si="21"/>
        <v/>
      </c>
      <c r="C159" s="55" t="str">
        <f t="shared" si="22"/>
        <v/>
      </c>
      <c r="D159" s="55" t="str">
        <f t="shared" si="23"/>
        <v/>
      </c>
      <c r="AA159" s="88">
        <f t="shared" si="20"/>
        <v>0</v>
      </c>
    </row>
    <row r="160" spans="2:27" ht="14.25" thickBot="1" x14ac:dyDescent="0.3">
      <c r="B160" s="58" t="str">
        <f t="shared" si="21"/>
        <v/>
      </c>
      <c r="C160" s="55" t="str">
        <f t="shared" si="22"/>
        <v/>
      </c>
      <c r="D160" s="55" t="str">
        <f t="shared" si="23"/>
        <v/>
      </c>
      <c r="AA160" s="88">
        <f t="shared" si="20"/>
        <v>0</v>
      </c>
    </row>
    <row r="161" spans="2:27" ht="14.25" thickBot="1" x14ac:dyDescent="0.3">
      <c r="B161" s="58" t="str">
        <f t="shared" si="21"/>
        <v/>
      </c>
      <c r="C161" s="55" t="str">
        <f t="shared" si="22"/>
        <v/>
      </c>
      <c r="D161" s="55" t="str">
        <f t="shared" si="23"/>
        <v/>
      </c>
      <c r="AA161" s="88">
        <f t="shared" si="20"/>
        <v>0</v>
      </c>
    </row>
    <row r="162" spans="2:27" ht="14.25" thickBot="1" x14ac:dyDescent="0.3">
      <c r="B162" s="58" t="str">
        <f t="shared" si="21"/>
        <v/>
      </c>
      <c r="C162" s="55" t="str">
        <f t="shared" si="22"/>
        <v/>
      </c>
      <c r="D162" s="55" t="str">
        <f t="shared" si="23"/>
        <v/>
      </c>
      <c r="AA162" s="88">
        <f t="shared" si="20"/>
        <v>0</v>
      </c>
    </row>
    <row r="163" spans="2:27" ht="14.25" thickBot="1" x14ac:dyDescent="0.3">
      <c r="B163" s="58" t="str">
        <f t="shared" si="21"/>
        <v/>
      </c>
      <c r="C163" s="55" t="str">
        <f t="shared" si="22"/>
        <v/>
      </c>
      <c r="D163" s="55" t="str">
        <f t="shared" si="23"/>
        <v/>
      </c>
      <c r="AA163" s="88">
        <f t="shared" si="20"/>
        <v>0</v>
      </c>
    </row>
    <row r="164" spans="2:27" ht="14.25" thickBot="1" x14ac:dyDescent="0.3">
      <c r="B164" s="58" t="str">
        <f t="shared" si="21"/>
        <v/>
      </c>
      <c r="C164" s="55" t="str">
        <f t="shared" si="22"/>
        <v/>
      </c>
      <c r="D164" s="55" t="str">
        <f t="shared" si="23"/>
        <v/>
      </c>
      <c r="AA164" s="88">
        <f t="shared" si="20"/>
        <v>0</v>
      </c>
    </row>
    <row r="165" spans="2:27" ht="14.25" thickBot="1" x14ac:dyDescent="0.3">
      <c r="B165" s="58" t="str">
        <f t="shared" si="21"/>
        <v/>
      </c>
      <c r="C165" s="55" t="str">
        <f t="shared" si="22"/>
        <v/>
      </c>
      <c r="D165" s="55" t="str">
        <f t="shared" si="23"/>
        <v/>
      </c>
      <c r="AA165" s="88">
        <f t="shared" si="20"/>
        <v>0</v>
      </c>
    </row>
    <row r="166" spans="2:27" ht="14.25" thickBot="1" x14ac:dyDescent="0.3">
      <c r="B166" s="58" t="str">
        <f t="shared" si="21"/>
        <v/>
      </c>
      <c r="AA166" s="88">
        <f t="shared" si="20"/>
        <v>0</v>
      </c>
    </row>
    <row r="167" spans="2:27" ht="14.25" thickBot="1" x14ac:dyDescent="0.3">
      <c r="B167" s="58" t="str">
        <f t="shared" si="21"/>
        <v/>
      </c>
      <c r="AA167" s="88">
        <f t="shared" si="20"/>
        <v>0</v>
      </c>
    </row>
    <row r="168" spans="2:27" ht="14.25" thickBot="1" x14ac:dyDescent="0.3">
      <c r="B168" s="58" t="str">
        <f t="shared" si="21"/>
        <v/>
      </c>
      <c r="AA168" s="88">
        <f t="shared" si="20"/>
        <v>0</v>
      </c>
    </row>
    <row r="169" spans="2:27" ht="14.25" thickBot="1" x14ac:dyDescent="0.3">
      <c r="B169" s="58" t="str">
        <f t="shared" si="21"/>
        <v/>
      </c>
      <c r="AA169" s="88">
        <f t="shared" si="20"/>
        <v>0</v>
      </c>
    </row>
    <row r="170" spans="2:27" ht="14.25" thickBot="1" x14ac:dyDescent="0.3">
      <c r="B170" s="58" t="str">
        <f t="shared" si="21"/>
        <v/>
      </c>
      <c r="AA170" s="88">
        <f t="shared" si="20"/>
        <v>0</v>
      </c>
    </row>
    <row r="171" spans="2:27" ht="14.25" thickBot="1" x14ac:dyDescent="0.3">
      <c r="B171" s="58" t="str">
        <f t="shared" si="21"/>
        <v/>
      </c>
      <c r="AA171" s="88">
        <f t="shared" si="20"/>
        <v>0</v>
      </c>
    </row>
    <row r="172" spans="2:27" ht="14.25" thickBot="1" x14ac:dyDescent="0.3">
      <c r="B172" s="58" t="str">
        <f t="shared" si="21"/>
        <v/>
      </c>
      <c r="AA172" s="88">
        <f t="shared" si="20"/>
        <v>0</v>
      </c>
    </row>
    <row r="173" spans="2:27" ht="14.25" thickBot="1" x14ac:dyDescent="0.3">
      <c r="B173" s="58" t="str">
        <f t="shared" si="21"/>
        <v/>
      </c>
      <c r="AA173" s="88">
        <f t="shared" si="20"/>
        <v>0</v>
      </c>
    </row>
    <row r="174" spans="2:27" ht="14.25" thickBot="1" x14ac:dyDescent="0.3">
      <c r="B174" s="58" t="str">
        <f t="shared" si="21"/>
        <v/>
      </c>
      <c r="AA174" s="88">
        <f t="shared" si="20"/>
        <v>0</v>
      </c>
    </row>
    <row r="175" spans="2:27" ht="14.25" thickBot="1" x14ac:dyDescent="0.3">
      <c r="B175" s="58" t="str">
        <f t="shared" si="21"/>
        <v/>
      </c>
      <c r="AA175" s="88">
        <f t="shared" si="20"/>
        <v>0</v>
      </c>
    </row>
    <row r="176" spans="2:27" ht="14.25" thickBot="1" x14ac:dyDescent="0.3">
      <c r="B176" s="58" t="str">
        <f t="shared" si="21"/>
        <v/>
      </c>
      <c r="AA176" s="88">
        <f t="shared" si="20"/>
        <v>0</v>
      </c>
    </row>
    <row r="177" spans="2:27" ht="14.25" thickBot="1" x14ac:dyDescent="0.3">
      <c r="B177" s="58" t="str">
        <f t="shared" si="21"/>
        <v/>
      </c>
      <c r="AA177" s="88">
        <f t="shared" si="20"/>
        <v>0</v>
      </c>
    </row>
    <row r="178" spans="2:27" ht="14.25" thickBot="1" x14ac:dyDescent="0.3">
      <c r="B178" s="58" t="str">
        <f t="shared" si="21"/>
        <v/>
      </c>
      <c r="AA178" s="88">
        <f t="shared" si="20"/>
        <v>0</v>
      </c>
    </row>
    <row r="179" spans="2:27" ht="14.25" thickBot="1" x14ac:dyDescent="0.3">
      <c r="B179" s="58" t="str">
        <f t="shared" si="21"/>
        <v/>
      </c>
      <c r="AA179" s="88">
        <f t="shared" si="20"/>
        <v>0</v>
      </c>
    </row>
    <row r="180" spans="2:27" ht="14.25" thickBot="1" x14ac:dyDescent="0.3">
      <c r="B180" s="58" t="str">
        <f t="shared" si="21"/>
        <v/>
      </c>
      <c r="AA180" s="88">
        <f t="shared" si="20"/>
        <v>0</v>
      </c>
    </row>
    <row r="181" spans="2:27" ht="14.25" thickBot="1" x14ac:dyDescent="0.3">
      <c r="B181" s="58" t="str">
        <f t="shared" si="21"/>
        <v/>
      </c>
      <c r="AA181" s="88">
        <f t="shared" si="20"/>
        <v>0</v>
      </c>
    </row>
    <row r="182" spans="2:27" ht="14.25" thickBot="1" x14ac:dyDescent="0.3">
      <c r="B182" s="58" t="str">
        <f t="shared" si="21"/>
        <v/>
      </c>
      <c r="AA182" s="88">
        <f t="shared" si="20"/>
        <v>0</v>
      </c>
    </row>
    <row r="183" spans="2:27" ht="14.25" thickBot="1" x14ac:dyDescent="0.3">
      <c r="B183" s="58" t="str">
        <f t="shared" si="21"/>
        <v/>
      </c>
      <c r="AA183" s="88">
        <f t="shared" si="20"/>
        <v>0</v>
      </c>
    </row>
    <row r="184" spans="2:27" ht="14.25" thickBot="1" x14ac:dyDescent="0.3">
      <c r="B184" s="58" t="str">
        <f t="shared" si="21"/>
        <v/>
      </c>
      <c r="AA184" s="88">
        <f t="shared" si="20"/>
        <v>0</v>
      </c>
    </row>
    <row r="185" spans="2:27" ht="14.25" thickBot="1" x14ac:dyDescent="0.3">
      <c r="B185" s="58" t="str">
        <f t="shared" si="21"/>
        <v/>
      </c>
      <c r="AA185" s="88">
        <f t="shared" si="20"/>
        <v>0</v>
      </c>
    </row>
    <row r="186" spans="2:27" ht="14.25" thickBot="1" x14ac:dyDescent="0.3">
      <c r="B186" s="58" t="str">
        <f t="shared" si="21"/>
        <v/>
      </c>
      <c r="AA186" s="88">
        <f t="shared" si="20"/>
        <v>0</v>
      </c>
    </row>
    <row r="187" spans="2:27" ht="14.25" thickBot="1" x14ac:dyDescent="0.3">
      <c r="B187" s="58" t="str">
        <f t="shared" si="21"/>
        <v/>
      </c>
      <c r="AA187" s="88">
        <f t="shared" si="20"/>
        <v>0</v>
      </c>
    </row>
    <row r="188" spans="2:27" ht="14.25" thickBot="1" x14ac:dyDescent="0.3">
      <c r="B188" s="58" t="str">
        <f t="shared" si="21"/>
        <v/>
      </c>
      <c r="AA188" s="88">
        <f t="shared" si="20"/>
        <v>0</v>
      </c>
    </row>
    <row r="189" spans="2:27" ht="14.25" thickBot="1" x14ac:dyDescent="0.3">
      <c r="B189" s="58" t="str">
        <f t="shared" si="21"/>
        <v/>
      </c>
      <c r="AA189" s="88">
        <f t="shared" si="20"/>
        <v>0</v>
      </c>
    </row>
    <row r="190" spans="2:27" ht="14.25" thickBot="1" x14ac:dyDescent="0.3">
      <c r="AA190" s="88">
        <f t="shared" si="20"/>
        <v>0</v>
      </c>
    </row>
    <row r="191" spans="2:27" ht="14.25" thickBot="1" x14ac:dyDescent="0.3">
      <c r="AA191" s="88">
        <f t="shared" si="20"/>
        <v>0</v>
      </c>
    </row>
    <row r="192" spans="2:27" ht="14.25" thickBot="1" x14ac:dyDescent="0.3">
      <c r="AA192" s="88">
        <f t="shared" si="20"/>
        <v>0</v>
      </c>
    </row>
    <row r="193" spans="27:27" ht="14.25" thickBot="1" x14ac:dyDescent="0.3">
      <c r="AA193" s="88">
        <f t="shared" si="20"/>
        <v>0</v>
      </c>
    </row>
    <row r="194" spans="27:27" ht="14.25" thickBot="1" x14ac:dyDescent="0.3">
      <c r="AA194" s="88">
        <f t="shared" si="20"/>
        <v>0</v>
      </c>
    </row>
    <row r="195" spans="27:27" ht="14.25" thickBot="1" x14ac:dyDescent="0.3">
      <c r="AA195" s="88">
        <f t="shared" si="20"/>
        <v>0</v>
      </c>
    </row>
    <row r="196" spans="27:27" ht="14.25" thickBot="1" x14ac:dyDescent="0.3">
      <c r="AA196" s="88">
        <f t="shared" si="20"/>
        <v>0</v>
      </c>
    </row>
    <row r="197" spans="27:27" ht="14.25" thickBot="1" x14ac:dyDescent="0.3">
      <c r="AA197" s="88">
        <f t="shared" si="20"/>
        <v>0</v>
      </c>
    </row>
    <row r="198" spans="27:27" ht="14.25" thickBot="1" x14ac:dyDescent="0.3">
      <c r="AA198" s="88">
        <f t="shared" si="20"/>
        <v>0</v>
      </c>
    </row>
    <row r="199" spans="27:27" ht="14.25" thickBot="1" x14ac:dyDescent="0.3">
      <c r="AA199" s="88">
        <f t="shared" si="20"/>
        <v>0</v>
      </c>
    </row>
    <row r="200" spans="27:27" ht="14.25" thickBot="1" x14ac:dyDescent="0.3">
      <c r="AA200" s="88">
        <f t="shared" si="20"/>
        <v>0</v>
      </c>
    </row>
    <row r="201" spans="27:27" ht="14.25" thickBot="1" x14ac:dyDescent="0.3">
      <c r="AA201" s="88">
        <f t="shared" si="20"/>
        <v>0</v>
      </c>
    </row>
    <row r="202" spans="27:27" ht="14.25" thickBot="1" x14ac:dyDescent="0.3">
      <c r="AA202" s="88">
        <f t="shared" si="20"/>
        <v>0</v>
      </c>
    </row>
    <row r="203" spans="27:27" ht="14.25" thickBot="1" x14ac:dyDescent="0.3">
      <c r="AA203" s="88">
        <f t="shared" si="20"/>
        <v>0</v>
      </c>
    </row>
    <row r="204" spans="27:27" ht="14.25" thickBot="1" x14ac:dyDescent="0.3">
      <c r="AA204" s="88">
        <f t="shared" si="20"/>
        <v>0</v>
      </c>
    </row>
    <row r="205" spans="27:27" ht="14.25" thickBot="1" x14ac:dyDescent="0.3">
      <c r="AA205" s="88">
        <f t="shared" si="20"/>
        <v>0</v>
      </c>
    </row>
    <row r="206" spans="27:27" ht="14.25" thickBot="1" x14ac:dyDescent="0.3">
      <c r="AA206" s="88">
        <f t="shared" si="20"/>
        <v>0</v>
      </c>
    </row>
    <row r="207" spans="27:27" ht="14.25" thickBot="1" x14ac:dyDescent="0.3">
      <c r="AA207" s="88">
        <f t="shared" si="20"/>
        <v>0</v>
      </c>
    </row>
    <row r="208" spans="27:27" ht="14.25" thickBot="1" x14ac:dyDescent="0.3">
      <c r="AA208" s="88">
        <f t="shared" si="20"/>
        <v>0</v>
      </c>
    </row>
    <row r="209" spans="27:27" ht="14.25" thickBot="1" x14ac:dyDescent="0.3">
      <c r="AA209" s="88">
        <f t="shared" si="20"/>
        <v>0</v>
      </c>
    </row>
    <row r="210" spans="27:27" ht="14.25" thickBot="1" x14ac:dyDescent="0.3">
      <c r="AA210" s="88">
        <f t="shared" si="20"/>
        <v>0</v>
      </c>
    </row>
    <row r="211" spans="27:27" ht="14.25" thickBot="1" x14ac:dyDescent="0.3">
      <c r="AA211" s="88">
        <f t="shared" si="20"/>
        <v>0</v>
      </c>
    </row>
    <row r="212" spans="27:27" ht="14.25" thickBot="1" x14ac:dyDescent="0.3">
      <c r="AA212" s="88">
        <f t="shared" si="20"/>
        <v>0</v>
      </c>
    </row>
    <row r="213" spans="27:27" ht="14.25" thickBot="1" x14ac:dyDescent="0.3">
      <c r="AA213" s="88">
        <f t="shared" si="20"/>
        <v>0</v>
      </c>
    </row>
    <row r="214" spans="27:27" ht="14.25" thickBot="1" x14ac:dyDescent="0.3">
      <c r="AA214" s="88">
        <f t="shared" si="20"/>
        <v>0</v>
      </c>
    </row>
    <row r="215" spans="27:27" ht="14.25" thickBot="1" x14ac:dyDescent="0.3">
      <c r="AA215" s="88">
        <f t="shared" ref="AA215:AA278" si="24">T215</f>
        <v>0</v>
      </c>
    </row>
    <row r="216" spans="27:27" ht="14.25" thickBot="1" x14ac:dyDescent="0.3">
      <c r="AA216" s="88">
        <f t="shared" si="24"/>
        <v>0</v>
      </c>
    </row>
    <row r="217" spans="27:27" ht="14.25" thickBot="1" x14ac:dyDescent="0.3">
      <c r="AA217" s="88">
        <f t="shared" si="24"/>
        <v>0</v>
      </c>
    </row>
    <row r="218" spans="27:27" ht="14.25" thickBot="1" x14ac:dyDescent="0.3">
      <c r="AA218" s="88">
        <f t="shared" si="24"/>
        <v>0</v>
      </c>
    </row>
    <row r="219" spans="27:27" ht="14.25" thickBot="1" x14ac:dyDescent="0.3">
      <c r="AA219" s="88">
        <f t="shared" si="24"/>
        <v>0</v>
      </c>
    </row>
    <row r="220" spans="27:27" ht="14.25" thickBot="1" x14ac:dyDescent="0.3">
      <c r="AA220" s="88">
        <f t="shared" si="24"/>
        <v>0</v>
      </c>
    </row>
    <row r="221" spans="27:27" ht="14.25" thickBot="1" x14ac:dyDescent="0.3">
      <c r="AA221" s="88">
        <f t="shared" si="24"/>
        <v>0</v>
      </c>
    </row>
    <row r="222" spans="27:27" ht="14.25" thickBot="1" x14ac:dyDescent="0.3">
      <c r="AA222" s="88">
        <f t="shared" si="24"/>
        <v>0</v>
      </c>
    </row>
    <row r="223" spans="27:27" ht="14.25" thickBot="1" x14ac:dyDescent="0.3">
      <c r="AA223" s="88">
        <f t="shared" si="24"/>
        <v>0</v>
      </c>
    </row>
    <row r="224" spans="27:27" ht="14.25" thickBot="1" x14ac:dyDescent="0.3">
      <c r="AA224" s="88">
        <f t="shared" si="24"/>
        <v>0</v>
      </c>
    </row>
    <row r="225" spans="27:27" ht="14.25" thickBot="1" x14ac:dyDescent="0.3">
      <c r="AA225" s="88">
        <f t="shared" si="24"/>
        <v>0</v>
      </c>
    </row>
    <row r="226" spans="27:27" ht="14.25" thickBot="1" x14ac:dyDescent="0.3">
      <c r="AA226" s="88">
        <f t="shared" si="24"/>
        <v>0</v>
      </c>
    </row>
    <row r="227" spans="27:27" ht="14.25" thickBot="1" x14ac:dyDescent="0.3">
      <c r="AA227" s="88">
        <f t="shared" si="24"/>
        <v>0</v>
      </c>
    </row>
    <row r="228" spans="27:27" ht="14.25" thickBot="1" x14ac:dyDescent="0.3">
      <c r="AA228" s="88">
        <f t="shared" si="24"/>
        <v>0</v>
      </c>
    </row>
    <row r="229" spans="27:27" ht="14.25" thickBot="1" x14ac:dyDescent="0.3">
      <c r="AA229" s="88">
        <f t="shared" si="24"/>
        <v>0</v>
      </c>
    </row>
    <row r="230" spans="27:27" ht="14.25" thickBot="1" x14ac:dyDescent="0.3">
      <c r="AA230" s="88">
        <f t="shared" si="24"/>
        <v>0</v>
      </c>
    </row>
    <row r="231" spans="27:27" ht="14.25" thickBot="1" x14ac:dyDescent="0.3">
      <c r="AA231" s="88">
        <f t="shared" si="24"/>
        <v>0</v>
      </c>
    </row>
    <row r="232" spans="27:27" ht="14.25" thickBot="1" x14ac:dyDescent="0.3">
      <c r="AA232" s="88">
        <f t="shared" si="24"/>
        <v>0</v>
      </c>
    </row>
    <row r="233" spans="27:27" ht="14.25" thickBot="1" x14ac:dyDescent="0.3">
      <c r="AA233" s="88">
        <f t="shared" si="24"/>
        <v>0</v>
      </c>
    </row>
    <row r="234" spans="27:27" ht="14.25" thickBot="1" x14ac:dyDescent="0.3">
      <c r="AA234" s="88">
        <f t="shared" si="24"/>
        <v>0</v>
      </c>
    </row>
    <row r="235" spans="27:27" ht="14.25" thickBot="1" x14ac:dyDescent="0.3">
      <c r="AA235" s="88">
        <f t="shared" si="24"/>
        <v>0</v>
      </c>
    </row>
    <row r="236" spans="27:27" ht="14.25" thickBot="1" x14ac:dyDescent="0.3">
      <c r="AA236" s="88">
        <f t="shared" si="24"/>
        <v>0</v>
      </c>
    </row>
    <row r="237" spans="27:27" ht="14.25" thickBot="1" x14ac:dyDescent="0.3">
      <c r="AA237" s="88">
        <f t="shared" si="24"/>
        <v>0</v>
      </c>
    </row>
    <row r="238" spans="27:27" ht="14.25" thickBot="1" x14ac:dyDescent="0.3">
      <c r="AA238" s="88">
        <f t="shared" si="24"/>
        <v>0</v>
      </c>
    </row>
    <row r="239" spans="27:27" ht="14.25" thickBot="1" x14ac:dyDescent="0.3">
      <c r="AA239" s="88">
        <f t="shared" si="24"/>
        <v>0</v>
      </c>
    </row>
    <row r="240" spans="27:27" ht="14.25" thickBot="1" x14ac:dyDescent="0.3">
      <c r="AA240" s="88">
        <f t="shared" si="24"/>
        <v>0</v>
      </c>
    </row>
    <row r="241" spans="27:27" ht="14.25" thickBot="1" x14ac:dyDescent="0.3">
      <c r="AA241" s="88">
        <f t="shared" si="24"/>
        <v>0</v>
      </c>
    </row>
    <row r="242" spans="27:27" ht="14.25" thickBot="1" x14ac:dyDescent="0.3">
      <c r="AA242" s="88">
        <f t="shared" si="24"/>
        <v>0</v>
      </c>
    </row>
    <row r="243" spans="27:27" ht="14.25" thickBot="1" x14ac:dyDescent="0.3">
      <c r="AA243" s="88">
        <f t="shared" si="24"/>
        <v>0</v>
      </c>
    </row>
    <row r="244" spans="27:27" ht="14.25" thickBot="1" x14ac:dyDescent="0.3">
      <c r="AA244" s="88">
        <f t="shared" si="24"/>
        <v>0</v>
      </c>
    </row>
    <row r="245" spans="27:27" ht="14.25" thickBot="1" x14ac:dyDescent="0.3">
      <c r="AA245" s="88">
        <f t="shared" si="24"/>
        <v>0</v>
      </c>
    </row>
    <row r="246" spans="27:27" ht="14.25" thickBot="1" x14ac:dyDescent="0.3">
      <c r="AA246" s="88">
        <f t="shared" si="24"/>
        <v>0</v>
      </c>
    </row>
    <row r="247" spans="27:27" ht="14.25" thickBot="1" x14ac:dyDescent="0.3">
      <c r="AA247" s="88">
        <f t="shared" si="24"/>
        <v>0</v>
      </c>
    </row>
    <row r="248" spans="27:27" ht="14.25" thickBot="1" x14ac:dyDescent="0.3">
      <c r="AA248" s="88">
        <f t="shared" si="24"/>
        <v>0</v>
      </c>
    </row>
    <row r="249" spans="27:27" ht="14.25" thickBot="1" x14ac:dyDescent="0.3">
      <c r="AA249" s="88">
        <f t="shared" si="24"/>
        <v>0</v>
      </c>
    </row>
    <row r="250" spans="27:27" ht="14.25" thickBot="1" x14ac:dyDescent="0.3">
      <c r="AA250" s="88">
        <f t="shared" si="24"/>
        <v>0</v>
      </c>
    </row>
    <row r="251" spans="27:27" ht="14.25" thickBot="1" x14ac:dyDescent="0.3">
      <c r="AA251" s="88">
        <f t="shared" si="24"/>
        <v>0</v>
      </c>
    </row>
    <row r="252" spans="27:27" ht="14.25" thickBot="1" x14ac:dyDescent="0.3">
      <c r="AA252" s="88">
        <f t="shared" si="24"/>
        <v>0</v>
      </c>
    </row>
    <row r="253" spans="27:27" ht="14.25" thickBot="1" x14ac:dyDescent="0.3">
      <c r="AA253" s="88">
        <f t="shared" si="24"/>
        <v>0</v>
      </c>
    </row>
    <row r="254" spans="27:27" ht="14.25" thickBot="1" x14ac:dyDescent="0.3">
      <c r="AA254" s="88">
        <f t="shared" si="24"/>
        <v>0</v>
      </c>
    </row>
    <row r="255" spans="27:27" ht="14.25" thickBot="1" x14ac:dyDescent="0.3">
      <c r="AA255" s="88">
        <f t="shared" si="24"/>
        <v>0</v>
      </c>
    </row>
    <row r="256" spans="27:27" ht="14.25" thickBot="1" x14ac:dyDescent="0.3">
      <c r="AA256" s="88">
        <f t="shared" si="24"/>
        <v>0</v>
      </c>
    </row>
    <row r="257" spans="27:27" ht="14.25" thickBot="1" x14ac:dyDescent="0.3">
      <c r="AA257" s="88">
        <f t="shared" si="24"/>
        <v>0</v>
      </c>
    </row>
    <row r="258" spans="27:27" ht="14.25" thickBot="1" x14ac:dyDescent="0.3">
      <c r="AA258" s="88">
        <f t="shared" si="24"/>
        <v>0</v>
      </c>
    </row>
    <row r="259" spans="27:27" ht="14.25" thickBot="1" x14ac:dyDescent="0.3">
      <c r="AA259" s="88">
        <f t="shared" si="24"/>
        <v>0</v>
      </c>
    </row>
    <row r="260" spans="27:27" ht="14.25" thickBot="1" x14ac:dyDescent="0.3">
      <c r="AA260" s="88">
        <f t="shared" si="24"/>
        <v>0</v>
      </c>
    </row>
    <row r="261" spans="27:27" ht="14.25" thickBot="1" x14ac:dyDescent="0.3">
      <c r="AA261" s="88">
        <f t="shared" si="24"/>
        <v>0</v>
      </c>
    </row>
    <row r="262" spans="27:27" ht="14.25" thickBot="1" x14ac:dyDescent="0.3">
      <c r="AA262" s="88">
        <f t="shared" si="24"/>
        <v>0</v>
      </c>
    </row>
    <row r="263" spans="27:27" ht="14.25" thickBot="1" x14ac:dyDescent="0.3">
      <c r="AA263" s="88">
        <f t="shared" si="24"/>
        <v>0</v>
      </c>
    </row>
    <row r="264" spans="27:27" ht="14.25" thickBot="1" x14ac:dyDescent="0.3">
      <c r="AA264" s="88">
        <f t="shared" si="24"/>
        <v>0</v>
      </c>
    </row>
    <row r="265" spans="27:27" ht="14.25" thickBot="1" x14ac:dyDescent="0.3">
      <c r="AA265" s="88">
        <f t="shared" si="24"/>
        <v>0</v>
      </c>
    </row>
    <row r="266" spans="27:27" ht="14.25" thickBot="1" x14ac:dyDescent="0.3">
      <c r="AA266" s="88">
        <f t="shared" si="24"/>
        <v>0</v>
      </c>
    </row>
    <row r="267" spans="27:27" ht="14.25" thickBot="1" x14ac:dyDescent="0.3">
      <c r="AA267" s="88">
        <f t="shared" si="24"/>
        <v>0</v>
      </c>
    </row>
    <row r="268" spans="27:27" ht="14.25" thickBot="1" x14ac:dyDescent="0.3">
      <c r="AA268" s="88">
        <f t="shared" si="24"/>
        <v>0</v>
      </c>
    </row>
    <row r="269" spans="27:27" ht="14.25" thickBot="1" x14ac:dyDescent="0.3">
      <c r="AA269" s="88">
        <f t="shared" si="24"/>
        <v>0</v>
      </c>
    </row>
    <row r="270" spans="27:27" ht="14.25" thickBot="1" x14ac:dyDescent="0.3">
      <c r="AA270" s="88">
        <f t="shared" si="24"/>
        <v>0</v>
      </c>
    </row>
    <row r="271" spans="27:27" ht="14.25" thickBot="1" x14ac:dyDescent="0.3">
      <c r="AA271" s="88">
        <f t="shared" si="24"/>
        <v>0</v>
      </c>
    </row>
    <row r="272" spans="27:27" ht="14.25" thickBot="1" x14ac:dyDescent="0.3">
      <c r="AA272" s="88">
        <f t="shared" si="24"/>
        <v>0</v>
      </c>
    </row>
    <row r="273" spans="27:27" ht="14.25" thickBot="1" x14ac:dyDescent="0.3">
      <c r="AA273" s="88">
        <f t="shared" si="24"/>
        <v>0</v>
      </c>
    </row>
    <row r="274" spans="27:27" ht="14.25" thickBot="1" x14ac:dyDescent="0.3">
      <c r="AA274" s="88">
        <f t="shared" si="24"/>
        <v>0</v>
      </c>
    </row>
    <row r="275" spans="27:27" ht="14.25" thickBot="1" x14ac:dyDescent="0.3">
      <c r="AA275" s="88">
        <f t="shared" si="24"/>
        <v>0</v>
      </c>
    </row>
    <row r="276" spans="27:27" ht="14.25" thickBot="1" x14ac:dyDescent="0.3">
      <c r="AA276" s="88">
        <f t="shared" si="24"/>
        <v>0</v>
      </c>
    </row>
    <row r="277" spans="27:27" ht="14.25" thickBot="1" x14ac:dyDescent="0.3">
      <c r="AA277" s="88">
        <f t="shared" si="24"/>
        <v>0</v>
      </c>
    </row>
    <row r="278" spans="27:27" ht="14.25" thickBot="1" x14ac:dyDescent="0.3">
      <c r="AA278" s="88">
        <f t="shared" si="24"/>
        <v>0</v>
      </c>
    </row>
    <row r="279" spans="27:27" ht="14.25" thickBot="1" x14ac:dyDescent="0.3">
      <c r="AA279" s="88">
        <f t="shared" ref="AA279:AA342" si="25">T279</f>
        <v>0</v>
      </c>
    </row>
    <row r="280" spans="27:27" ht="14.25" thickBot="1" x14ac:dyDescent="0.3">
      <c r="AA280" s="88">
        <f t="shared" si="25"/>
        <v>0</v>
      </c>
    </row>
    <row r="281" spans="27:27" ht="14.25" thickBot="1" x14ac:dyDescent="0.3">
      <c r="AA281" s="88">
        <f t="shared" si="25"/>
        <v>0</v>
      </c>
    </row>
    <row r="282" spans="27:27" ht="14.25" thickBot="1" x14ac:dyDescent="0.3">
      <c r="AA282" s="88">
        <f t="shared" si="25"/>
        <v>0</v>
      </c>
    </row>
    <row r="283" spans="27:27" ht="14.25" thickBot="1" x14ac:dyDescent="0.3">
      <c r="AA283" s="88">
        <f t="shared" si="25"/>
        <v>0</v>
      </c>
    </row>
    <row r="284" spans="27:27" ht="14.25" thickBot="1" x14ac:dyDescent="0.3">
      <c r="AA284" s="88">
        <f t="shared" si="25"/>
        <v>0</v>
      </c>
    </row>
    <row r="285" spans="27:27" ht="14.25" thickBot="1" x14ac:dyDescent="0.3">
      <c r="AA285" s="88">
        <f t="shared" si="25"/>
        <v>0</v>
      </c>
    </row>
    <row r="286" spans="27:27" ht="14.25" thickBot="1" x14ac:dyDescent="0.3">
      <c r="AA286" s="88">
        <f t="shared" si="25"/>
        <v>0</v>
      </c>
    </row>
    <row r="287" spans="27:27" ht="14.25" thickBot="1" x14ac:dyDescent="0.3">
      <c r="AA287" s="88">
        <f t="shared" si="25"/>
        <v>0</v>
      </c>
    </row>
    <row r="288" spans="27:27" ht="14.25" thickBot="1" x14ac:dyDescent="0.3">
      <c r="AA288" s="88">
        <f t="shared" si="25"/>
        <v>0</v>
      </c>
    </row>
    <row r="289" spans="27:27" ht="14.25" thickBot="1" x14ac:dyDescent="0.3">
      <c r="AA289" s="88">
        <f t="shared" si="25"/>
        <v>0</v>
      </c>
    </row>
    <row r="290" spans="27:27" ht="14.25" thickBot="1" x14ac:dyDescent="0.3">
      <c r="AA290" s="88">
        <f t="shared" si="25"/>
        <v>0</v>
      </c>
    </row>
    <row r="291" spans="27:27" ht="14.25" thickBot="1" x14ac:dyDescent="0.3">
      <c r="AA291" s="88">
        <f t="shared" si="25"/>
        <v>0</v>
      </c>
    </row>
    <row r="292" spans="27:27" ht="14.25" thickBot="1" x14ac:dyDescent="0.3">
      <c r="AA292" s="88">
        <f t="shared" si="25"/>
        <v>0</v>
      </c>
    </row>
    <row r="293" spans="27:27" ht="14.25" thickBot="1" x14ac:dyDescent="0.3">
      <c r="AA293" s="88">
        <f t="shared" si="25"/>
        <v>0</v>
      </c>
    </row>
    <row r="294" spans="27:27" ht="14.25" thickBot="1" x14ac:dyDescent="0.3">
      <c r="AA294" s="88">
        <f t="shared" si="25"/>
        <v>0</v>
      </c>
    </row>
    <row r="295" spans="27:27" ht="14.25" thickBot="1" x14ac:dyDescent="0.3">
      <c r="AA295" s="88">
        <f t="shared" si="25"/>
        <v>0</v>
      </c>
    </row>
    <row r="296" spans="27:27" ht="14.25" thickBot="1" x14ac:dyDescent="0.3">
      <c r="AA296" s="88">
        <f t="shared" si="25"/>
        <v>0</v>
      </c>
    </row>
    <row r="297" spans="27:27" ht="14.25" thickBot="1" x14ac:dyDescent="0.3">
      <c r="AA297" s="88">
        <f t="shared" si="25"/>
        <v>0</v>
      </c>
    </row>
    <row r="298" spans="27:27" ht="14.25" thickBot="1" x14ac:dyDescent="0.3">
      <c r="AA298" s="88">
        <f t="shared" si="25"/>
        <v>0</v>
      </c>
    </row>
    <row r="299" spans="27:27" ht="14.25" thickBot="1" x14ac:dyDescent="0.3">
      <c r="AA299" s="88">
        <f t="shared" si="25"/>
        <v>0</v>
      </c>
    </row>
    <row r="300" spans="27:27" ht="14.25" thickBot="1" x14ac:dyDescent="0.3">
      <c r="AA300" s="88">
        <f t="shared" si="25"/>
        <v>0</v>
      </c>
    </row>
    <row r="301" spans="27:27" ht="14.25" thickBot="1" x14ac:dyDescent="0.3">
      <c r="AA301" s="88">
        <f t="shared" si="25"/>
        <v>0</v>
      </c>
    </row>
    <row r="302" spans="27:27" ht="14.25" thickBot="1" x14ac:dyDescent="0.3">
      <c r="AA302" s="88">
        <f t="shared" si="25"/>
        <v>0</v>
      </c>
    </row>
    <row r="303" spans="27:27" ht="14.25" thickBot="1" x14ac:dyDescent="0.3">
      <c r="AA303" s="88">
        <f t="shared" si="25"/>
        <v>0</v>
      </c>
    </row>
    <row r="304" spans="27:27" ht="14.25" thickBot="1" x14ac:dyDescent="0.3">
      <c r="AA304" s="88">
        <f t="shared" si="25"/>
        <v>0</v>
      </c>
    </row>
    <row r="305" spans="27:27" ht="14.25" thickBot="1" x14ac:dyDescent="0.3">
      <c r="AA305" s="88">
        <f t="shared" si="25"/>
        <v>0</v>
      </c>
    </row>
    <row r="306" spans="27:27" ht="14.25" thickBot="1" x14ac:dyDescent="0.3">
      <c r="AA306" s="88">
        <f t="shared" si="25"/>
        <v>0</v>
      </c>
    </row>
    <row r="307" spans="27:27" ht="14.25" thickBot="1" x14ac:dyDescent="0.3">
      <c r="AA307" s="88">
        <f t="shared" si="25"/>
        <v>0</v>
      </c>
    </row>
    <row r="308" spans="27:27" ht="14.25" thickBot="1" x14ac:dyDescent="0.3">
      <c r="AA308" s="88">
        <f t="shared" si="25"/>
        <v>0</v>
      </c>
    </row>
    <row r="309" spans="27:27" ht="14.25" thickBot="1" x14ac:dyDescent="0.3">
      <c r="AA309" s="88">
        <f t="shared" si="25"/>
        <v>0</v>
      </c>
    </row>
    <row r="310" spans="27:27" ht="14.25" thickBot="1" x14ac:dyDescent="0.3">
      <c r="AA310" s="88">
        <f t="shared" si="25"/>
        <v>0</v>
      </c>
    </row>
    <row r="311" spans="27:27" ht="14.25" thickBot="1" x14ac:dyDescent="0.3">
      <c r="AA311" s="88">
        <f t="shared" si="25"/>
        <v>0</v>
      </c>
    </row>
    <row r="312" spans="27:27" ht="14.25" thickBot="1" x14ac:dyDescent="0.3">
      <c r="AA312" s="88">
        <f t="shared" si="25"/>
        <v>0</v>
      </c>
    </row>
    <row r="313" spans="27:27" ht="14.25" thickBot="1" x14ac:dyDescent="0.3">
      <c r="AA313" s="88">
        <f t="shared" si="25"/>
        <v>0</v>
      </c>
    </row>
    <row r="314" spans="27:27" ht="14.25" thickBot="1" x14ac:dyDescent="0.3">
      <c r="AA314" s="88">
        <f t="shared" si="25"/>
        <v>0</v>
      </c>
    </row>
    <row r="315" spans="27:27" ht="14.25" thickBot="1" x14ac:dyDescent="0.3">
      <c r="AA315" s="88">
        <f t="shared" si="25"/>
        <v>0</v>
      </c>
    </row>
    <row r="316" spans="27:27" ht="14.25" thickBot="1" x14ac:dyDescent="0.3">
      <c r="AA316" s="88">
        <f t="shared" si="25"/>
        <v>0</v>
      </c>
    </row>
    <row r="317" spans="27:27" ht="14.25" thickBot="1" x14ac:dyDescent="0.3">
      <c r="AA317" s="88">
        <f t="shared" si="25"/>
        <v>0</v>
      </c>
    </row>
    <row r="318" spans="27:27" ht="14.25" thickBot="1" x14ac:dyDescent="0.3">
      <c r="AA318" s="88">
        <f t="shared" si="25"/>
        <v>0</v>
      </c>
    </row>
    <row r="319" spans="27:27" ht="14.25" thickBot="1" x14ac:dyDescent="0.3">
      <c r="AA319" s="88">
        <f t="shared" si="25"/>
        <v>0</v>
      </c>
    </row>
    <row r="320" spans="27:27" ht="14.25" thickBot="1" x14ac:dyDescent="0.3">
      <c r="AA320" s="88">
        <f t="shared" si="25"/>
        <v>0</v>
      </c>
    </row>
    <row r="321" spans="27:27" ht="14.25" thickBot="1" x14ac:dyDescent="0.3">
      <c r="AA321" s="88">
        <f t="shared" si="25"/>
        <v>0</v>
      </c>
    </row>
    <row r="322" spans="27:27" ht="14.25" thickBot="1" x14ac:dyDescent="0.3">
      <c r="AA322" s="88">
        <f t="shared" si="25"/>
        <v>0</v>
      </c>
    </row>
    <row r="323" spans="27:27" ht="14.25" thickBot="1" x14ac:dyDescent="0.3">
      <c r="AA323" s="88">
        <f t="shared" si="25"/>
        <v>0</v>
      </c>
    </row>
    <row r="324" spans="27:27" ht="14.25" thickBot="1" x14ac:dyDescent="0.3">
      <c r="AA324" s="88">
        <f t="shared" si="25"/>
        <v>0</v>
      </c>
    </row>
    <row r="325" spans="27:27" ht="14.25" thickBot="1" x14ac:dyDescent="0.3">
      <c r="AA325" s="88">
        <f t="shared" si="25"/>
        <v>0</v>
      </c>
    </row>
    <row r="326" spans="27:27" ht="14.25" thickBot="1" x14ac:dyDescent="0.3">
      <c r="AA326" s="88">
        <f t="shared" si="25"/>
        <v>0</v>
      </c>
    </row>
    <row r="327" spans="27:27" ht="14.25" thickBot="1" x14ac:dyDescent="0.3">
      <c r="AA327" s="88">
        <f t="shared" si="25"/>
        <v>0</v>
      </c>
    </row>
    <row r="328" spans="27:27" ht="14.25" thickBot="1" x14ac:dyDescent="0.3">
      <c r="AA328" s="88">
        <f t="shared" si="25"/>
        <v>0</v>
      </c>
    </row>
    <row r="329" spans="27:27" ht="14.25" thickBot="1" x14ac:dyDescent="0.3">
      <c r="AA329" s="88">
        <f t="shared" si="25"/>
        <v>0</v>
      </c>
    </row>
    <row r="330" spans="27:27" ht="14.25" thickBot="1" x14ac:dyDescent="0.3">
      <c r="AA330" s="88">
        <f t="shared" si="25"/>
        <v>0</v>
      </c>
    </row>
    <row r="331" spans="27:27" ht="14.25" thickBot="1" x14ac:dyDescent="0.3">
      <c r="AA331" s="88">
        <f t="shared" si="25"/>
        <v>0</v>
      </c>
    </row>
    <row r="332" spans="27:27" ht="14.25" thickBot="1" x14ac:dyDescent="0.3">
      <c r="AA332" s="88">
        <f t="shared" si="25"/>
        <v>0</v>
      </c>
    </row>
    <row r="333" spans="27:27" ht="14.25" thickBot="1" x14ac:dyDescent="0.3">
      <c r="AA333" s="88">
        <f t="shared" si="25"/>
        <v>0</v>
      </c>
    </row>
    <row r="334" spans="27:27" ht="14.25" thickBot="1" x14ac:dyDescent="0.3">
      <c r="AA334" s="88">
        <f t="shared" si="25"/>
        <v>0</v>
      </c>
    </row>
    <row r="335" spans="27:27" ht="14.25" thickBot="1" x14ac:dyDescent="0.3">
      <c r="AA335" s="88">
        <f t="shared" si="25"/>
        <v>0</v>
      </c>
    </row>
    <row r="336" spans="27:27" ht="14.25" thickBot="1" x14ac:dyDescent="0.3">
      <c r="AA336" s="88">
        <f t="shared" si="25"/>
        <v>0</v>
      </c>
    </row>
    <row r="337" spans="27:27" ht="14.25" thickBot="1" x14ac:dyDescent="0.3">
      <c r="AA337" s="88">
        <f t="shared" si="25"/>
        <v>0</v>
      </c>
    </row>
    <row r="338" spans="27:27" ht="14.25" thickBot="1" x14ac:dyDescent="0.3">
      <c r="AA338" s="88">
        <f t="shared" si="25"/>
        <v>0</v>
      </c>
    </row>
    <row r="339" spans="27:27" ht="14.25" thickBot="1" x14ac:dyDescent="0.3">
      <c r="AA339" s="88">
        <f t="shared" si="25"/>
        <v>0</v>
      </c>
    </row>
    <row r="340" spans="27:27" ht="14.25" thickBot="1" x14ac:dyDescent="0.3">
      <c r="AA340" s="88">
        <f t="shared" si="25"/>
        <v>0</v>
      </c>
    </row>
    <row r="341" spans="27:27" ht="14.25" thickBot="1" x14ac:dyDescent="0.3">
      <c r="AA341" s="88">
        <f t="shared" si="25"/>
        <v>0</v>
      </c>
    </row>
    <row r="342" spans="27:27" ht="14.25" thickBot="1" x14ac:dyDescent="0.3">
      <c r="AA342" s="88">
        <f t="shared" si="25"/>
        <v>0</v>
      </c>
    </row>
    <row r="343" spans="27:27" ht="14.25" thickBot="1" x14ac:dyDescent="0.3">
      <c r="AA343" s="88">
        <f t="shared" ref="AA343:AA406" si="26">T343</f>
        <v>0</v>
      </c>
    </row>
    <row r="344" spans="27:27" ht="14.25" thickBot="1" x14ac:dyDescent="0.3">
      <c r="AA344" s="88">
        <f t="shared" si="26"/>
        <v>0</v>
      </c>
    </row>
    <row r="345" spans="27:27" ht="14.25" thickBot="1" x14ac:dyDescent="0.3">
      <c r="AA345" s="88">
        <f t="shared" si="26"/>
        <v>0</v>
      </c>
    </row>
    <row r="346" spans="27:27" ht="14.25" thickBot="1" x14ac:dyDescent="0.3">
      <c r="AA346" s="88">
        <f t="shared" si="26"/>
        <v>0</v>
      </c>
    </row>
    <row r="347" spans="27:27" ht="14.25" thickBot="1" x14ac:dyDescent="0.3">
      <c r="AA347" s="88">
        <f t="shared" si="26"/>
        <v>0</v>
      </c>
    </row>
    <row r="348" spans="27:27" ht="14.25" thickBot="1" x14ac:dyDescent="0.3">
      <c r="AA348" s="88">
        <f t="shared" si="26"/>
        <v>0</v>
      </c>
    </row>
    <row r="349" spans="27:27" ht="14.25" thickBot="1" x14ac:dyDescent="0.3">
      <c r="AA349" s="88">
        <f t="shared" si="26"/>
        <v>0</v>
      </c>
    </row>
    <row r="350" spans="27:27" ht="14.25" thickBot="1" x14ac:dyDescent="0.3">
      <c r="AA350" s="88">
        <f t="shared" si="26"/>
        <v>0</v>
      </c>
    </row>
    <row r="351" spans="27:27" ht="14.25" thickBot="1" x14ac:dyDescent="0.3">
      <c r="AA351" s="88">
        <f t="shared" si="26"/>
        <v>0</v>
      </c>
    </row>
    <row r="352" spans="27:27" ht="14.25" thickBot="1" x14ac:dyDescent="0.3">
      <c r="AA352" s="88">
        <f t="shared" si="26"/>
        <v>0</v>
      </c>
    </row>
    <row r="353" spans="27:27" ht="14.25" thickBot="1" x14ac:dyDescent="0.3">
      <c r="AA353" s="88">
        <f t="shared" si="26"/>
        <v>0</v>
      </c>
    </row>
    <row r="354" spans="27:27" ht="14.25" thickBot="1" x14ac:dyDescent="0.3">
      <c r="AA354" s="88">
        <f t="shared" si="26"/>
        <v>0</v>
      </c>
    </row>
    <row r="355" spans="27:27" ht="14.25" thickBot="1" x14ac:dyDescent="0.3">
      <c r="AA355" s="88">
        <f t="shared" si="26"/>
        <v>0</v>
      </c>
    </row>
    <row r="356" spans="27:27" ht="14.25" thickBot="1" x14ac:dyDescent="0.3">
      <c r="AA356" s="88">
        <f t="shared" si="26"/>
        <v>0</v>
      </c>
    </row>
    <row r="357" spans="27:27" ht="14.25" thickBot="1" x14ac:dyDescent="0.3">
      <c r="AA357" s="88">
        <f t="shared" si="26"/>
        <v>0</v>
      </c>
    </row>
    <row r="358" spans="27:27" ht="14.25" thickBot="1" x14ac:dyDescent="0.3">
      <c r="AA358" s="88">
        <f t="shared" si="26"/>
        <v>0</v>
      </c>
    </row>
    <row r="359" spans="27:27" ht="14.25" thickBot="1" x14ac:dyDescent="0.3">
      <c r="AA359" s="88">
        <f t="shared" si="26"/>
        <v>0</v>
      </c>
    </row>
    <row r="360" spans="27:27" ht="14.25" thickBot="1" x14ac:dyDescent="0.3">
      <c r="AA360" s="88">
        <f t="shared" si="26"/>
        <v>0</v>
      </c>
    </row>
    <row r="361" spans="27:27" ht="14.25" thickBot="1" x14ac:dyDescent="0.3">
      <c r="AA361" s="88">
        <f t="shared" si="26"/>
        <v>0</v>
      </c>
    </row>
    <row r="362" spans="27:27" ht="14.25" thickBot="1" x14ac:dyDescent="0.3">
      <c r="AA362" s="88">
        <f t="shared" si="26"/>
        <v>0</v>
      </c>
    </row>
    <row r="363" spans="27:27" ht="14.25" thickBot="1" x14ac:dyDescent="0.3">
      <c r="AA363" s="88">
        <f t="shared" si="26"/>
        <v>0</v>
      </c>
    </row>
    <row r="364" spans="27:27" ht="14.25" thickBot="1" x14ac:dyDescent="0.3">
      <c r="AA364" s="88">
        <f t="shared" si="26"/>
        <v>0</v>
      </c>
    </row>
    <row r="365" spans="27:27" ht="14.25" thickBot="1" x14ac:dyDescent="0.3">
      <c r="AA365" s="88">
        <f t="shared" si="26"/>
        <v>0</v>
      </c>
    </row>
    <row r="366" spans="27:27" ht="14.25" thickBot="1" x14ac:dyDescent="0.3">
      <c r="AA366" s="88">
        <f t="shared" si="26"/>
        <v>0</v>
      </c>
    </row>
    <row r="367" spans="27:27" ht="14.25" thickBot="1" x14ac:dyDescent="0.3">
      <c r="AA367" s="88">
        <f t="shared" si="26"/>
        <v>0</v>
      </c>
    </row>
    <row r="368" spans="27:27" ht="14.25" thickBot="1" x14ac:dyDescent="0.3">
      <c r="AA368" s="88">
        <f t="shared" si="26"/>
        <v>0</v>
      </c>
    </row>
    <row r="369" spans="27:27" ht="14.25" thickBot="1" x14ac:dyDescent="0.3">
      <c r="AA369" s="88">
        <f t="shared" si="26"/>
        <v>0</v>
      </c>
    </row>
    <row r="370" spans="27:27" ht="14.25" thickBot="1" x14ac:dyDescent="0.3">
      <c r="AA370" s="88">
        <f t="shared" si="26"/>
        <v>0</v>
      </c>
    </row>
    <row r="371" spans="27:27" ht="14.25" thickBot="1" x14ac:dyDescent="0.3">
      <c r="AA371" s="88">
        <f t="shared" si="26"/>
        <v>0</v>
      </c>
    </row>
    <row r="372" spans="27:27" ht="14.25" thickBot="1" x14ac:dyDescent="0.3">
      <c r="AA372" s="88">
        <f t="shared" si="26"/>
        <v>0</v>
      </c>
    </row>
    <row r="373" spans="27:27" ht="14.25" thickBot="1" x14ac:dyDescent="0.3">
      <c r="AA373" s="88">
        <f t="shared" si="26"/>
        <v>0</v>
      </c>
    </row>
    <row r="374" spans="27:27" ht="14.25" thickBot="1" x14ac:dyDescent="0.3">
      <c r="AA374" s="88">
        <f t="shared" si="26"/>
        <v>0</v>
      </c>
    </row>
    <row r="375" spans="27:27" ht="14.25" thickBot="1" x14ac:dyDescent="0.3">
      <c r="AA375" s="88">
        <f t="shared" si="26"/>
        <v>0</v>
      </c>
    </row>
    <row r="376" spans="27:27" ht="14.25" thickBot="1" x14ac:dyDescent="0.3">
      <c r="AA376" s="88">
        <f t="shared" si="26"/>
        <v>0</v>
      </c>
    </row>
    <row r="377" spans="27:27" ht="14.25" thickBot="1" x14ac:dyDescent="0.3">
      <c r="AA377" s="88">
        <f t="shared" si="26"/>
        <v>0</v>
      </c>
    </row>
    <row r="378" spans="27:27" ht="14.25" thickBot="1" x14ac:dyDescent="0.3">
      <c r="AA378" s="88">
        <f t="shared" si="26"/>
        <v>0</v>
      </c>
    </row>
    <row r="379" spans="27:27" ht="14.25" thickBot="1" x14ac:dyDescent="0.3">
      <c r="AA379" s="88">
        <f t="shared" si="26"/>
        <v>0</v>
      </c>
    </row>
    <row r="380" spans="27:27" ht="14.25" thickBot="1" x14ac:dyDescent="0.3">
      <c r="AA380" s="88">
        <f t="shared" si="26"/>
        <v>0</v>
      </c>
    </row>
    <row r="381" spans="27:27" ht="14.25" thickBot="1" x14ac:dyDescent="0.3">
      <c r="AA381" s="88">
        <f t="shared" si="26"/>
        <v>0</v>
      </c>
    </row>
    <row r="382" spans="27:27" ht="14.25" thickBot="1" x14ac:dyDescent="0.3">
      <c r="AA382" s="88">
        <f t="shared" si="26"/>
        <v>0</v>
      </c>
    </row>
    <row r="383" spans="27:27" ht="14.25" thickBot="1" x14ac:dyDescent="0.3">
      <c r="AA383" s="88">
        <f t="shared" si="26"/>
        <v>0</v>
      </c>
    </row>
    <row r="384" spans="27:27" ht="14.25" thickBot="1" x14ac:dyDescent="0.3">
      <c r="AA384" s="88">
        <f t="shared" si="26"/>
        <v>0</v>
      </c>
    </row>
    <row r="385" spans="27:27" ht="14.25" thickBot="1" x14ac:dyDescent="0.3">
      <c r="AA385" s="88">
        <f t="shared" si="26"/>
        <v>0</v>
      </c>
    </row>
    <row r="386" spans="27:27" ht="14.25" thickBot="1" x14ac:dyDescent="0.3">
      <c r="AA386" s="88">
        <f t="shared" si="26"/>
        <v>0</v>
      </c>
    </row>
    <row r="387" spans="27:27" ht="14.25" thickBot="1" x14ac:dyDescent="0.3">
      <c r="AA387" s="88">
        <f t="shared" si="26"/>
        <v>0</v>
      </c>
    </row>
    <row r="388" spans="27:27" ht="14.25" thickBot="1" x14ac:dyDescent="0.3">
      <c r="AA388" s="88">
        <f t="shared" si="26"/>
        <v>0</v>
      </c>
    </row>
    <row r="389" spans="27:27" ht="14.25" thickBot="1" x14ac:dyDescent="0.3">
      <c r="AA389" s="88">
        <f t="shared" si="26"/>
        <v>0</v>
      </c>
    </row>
    <row r="390" spans="27:27" ht="14.25" thickBot="1" x14ac:dyDescent="0.3">
      <c r="AA390" s="88">
        <f t="shared" si="26"/>
        <v>0</v>
      </c>
    </row>
    <row r="391" spans="27:27" ht="14.25" thickBot="1" x14ac:dyDescent="0.3">
      <c r="AA391" s="88">
        <f t="shared" si="26"/>
        <v>0</v>
      </c>
    </row>
    <row r="392" spans="27:27" ht="14.25" thickBot="1" x14ac:dyDescent="0.3">
      <c r="AA392" s="88">
        <f t="shared" si="26"/>
        <v>0</v>
      </c>
    </row>
    <row r="393" spans="27:27" ht="14.25" thickBot="1" x14ac:dyDescent="0.3">
      <c r="AA393" s="88">
        <f t="shared" si="26"/>
        <v>0</v>
      </c>
    </row>
    <row r="394" spans="27:27" ht="14.25" thickBot="1" x14ac:dyDescent="0.3">
      <c r="AA394" s="88">
        <f t="shared" si="26"/>
        <v>0</v>
      </c>
    </row>
    <row r="395" spans="27:27" ht="14.25" thickBot="1" x14ac:dyDescent="0.3">
      <c r="AA395" s="88">
        <f t="shared" si="26"/>
        <v>0</v>
      </c>
    </row>
    <row r="396" spans="27:27" ht="14.25" thickBot="1" x14ac:dyDescent="0.3">
      <c r="AA396" s="88">
        <f t="shared" si="26"/>
        <v>0</v>
      </c>
    </row>
    <row r="397" spans="27:27" ht="14.25" thickBot="1" x14ac:dyDescent="0.3">
      <c r="AA397" s="88">
        <f t="shared" si="26"/>
        <v>0</v>
      </c>
    </row>
    <row r="398" spans="27:27" ht="14.25" thickBot="1" x14ac:dyDescent="0.3">
      <c r="AA398" s="88">
        <f t="shared" si="26"/>
        <v>0</v>
      </c>
    </row>
    <row r="399" spans="27:27" ht="14.25" thickBot="1" x14ac:dyDescent="0.3">
      <c r="AA399" s="88">
        <f t="shared" si="26"/>
        <v>0</v>
      </c>
    </row>
    <row r="400" spans="27:27" ht="14.25" thickBot="1" x14ac:dyDescent="0.3">
      <c r="AA400" s="88">
        <f t="shared" si="26"/>
        <v>0</v>
      </c>
    </row>
    <row r="401" spans="27:27" ht="14.25" thickBot="1" x14ac:dyDescent="0.3">
      <c r="AA401" s="88">
        <f t="shared" si="26"/>
        <v>0</v>
      </c>
    </row>
    <row r="402" spans="27:27" ht="14.25" thickBot="1" x14ac:dyDescent="0.3">
      <c r="AA402" s="88">
        <f t="shared" si="26"/>
        <v>0</v>
      </c>
    </row>
    <row r="403" spans="27:27" ht="14.25" thickBot="1" x14ac:dyDescent="0.3">
      <c r="AA403" s="88">
        <f t="shared" si="26"/>
        <v>0</v>
      </c>
    </row>
    <row r="404" spans="27:27" ht="14.25" thickBot="1" x14ac:dyDescent="0.3">
      <c r="AA404" s="88">
        <f t="shared" si="26"/>
        <v>0</v>
      </c>
    </row>
    <row r="405" spans="27:27" ht="14.25" thickBot="1" x14ac:dyDescent="0.3">
      <c r="AA405" s="88">
        <f t="shared" si="26"/>
        <v>0</v>
      </c>
    </row>
    <row r="406" spans="27:27" ht="14.25" thickBot="1" x14ac:dyDescent="0.3">
      <c r="AA406" s="88">
        <f t="shared" si="26"/>
        <v>0</v>
      </c>
    </row>
    <row r="407" spans="27:27" ht="14.25" thickBot="1" x14ac:dyDescent="0.3">
      <c r="AA407" s="88">
        <f t="shared" ref="AA407:AA470" si="27">T407</f>
        <v>0</v>
      </c>
    </row>
    <row r="408" spans="27:27" ht="14.25" thickBot="1" x14ac:dyDescent="0.3">
      <c r="AA408" s="88">
        <f t="shared" si="27"/>
        <v>0</v>
      </c>
    </row>
    <row r="409" spans="27:27" ht="14.25" thickBot="1" x14ac:dyDescent="0.3">
      <c r="AA409" s="88">
        <f t="shared" si="27"/>
        <v>0</v>
      </c>
    </row>
    <row r="410" spans="27:27" ht="14.25" thickBot="1" x14ac:dyDescent="0.3">
      <c r="AA410" s="88">
        <f t="shared" si="27"/>
        <v>0</v>
      </c>
    </row>
    <row r="411" spans="27:27" ht="14.25" thickBot="1" x14ac:dyDescent="0.3">
      <c r="AA411" s="88">
        <f t="shared" si="27"/>
        <v>0</v>
      </c>
    </row>
    <row r="412" spans="27:27" ht="14.25" thickBot="1" x14ac:dyDescent="0.3">
      <c r="AA412" s="88">
        <f t="shared" si="27"/>
        <v>0</v>
      </c>
    </row>
    <row r="413" spans="27:27" ht="14.25" thickBot="1" x14ac:dyDescent="0.3">
      <c r="AA413" s="88">
        <f t="shared" si="27"/>
        <v>0</v>
      </c>
    </row>
    <row r="414" spans="27:27" ht="14.25" thickBot="1" x14ac:dyDescent="0.3">
      <c r="AA414" s="88">
        <f t="shared" si="27"/>
        <v>0</v>
      </c>
    </row>
    <row r="415" spans="27:27" ht="14.25" thickBot="1" x14ac:dyDescent="0.3">
      <c r="AA415" s="88">
        <f t="shared" si="27"/>
        <v>0</v>
      </c>
    </row>
    <row r="416" spans="27:27" ht="14.25" thickBot="1" x14ac:dyDescent="0.3">
      <c r="AA416" s="88">
        <f t="shared" si="27"/>
        <v>0</v>
      </c>
    </row>
    <row r="417" spans="27:27" ht="14.25" thickBot="1" x14ac:dyDescent="0.3">
      <c r="AA417" s="88">
        <f t="shared" si="27"/>
        <v>0</v>
      </c>
    </row>
    <row r="418" spans="27:27" ht="14.25" thickBot="1" x14ac:dyDescent="0.3">
      <c r="AA418" s="88">
        <f t="shared" si="27"/>
        <v>0</v>
      </c>
    </row>
    <row r="419" spans="27:27" ht="14.25" thickBot="1" x14ac:dyDescent="0.3">
      <c r="AA419" s="88">
        <f t="shared" si="27"/>
        <v>0</v>
      </c>
    </row>
    <row r="420" spans="27:27" ht="14.25" thickBot="1" x14ac:dyDescent="0.3">
      <c r="AA420" s="88">
        <f t="shared" si="27"/>
        <v>0</v>
      </c>
    </row>
    <row r="421" spans="27:27" ht="14.25" thickBot="1" x14ac:dyDescent="0.3">
      <c r="AA421" s="88">
        <f t="shared" si="27"/>
        <v>0</v>
      </c>
    </row>
    <row r="422" spans="27:27" ht="14.25" thickBot="1" x14ac:dyDescent="0.3">
      <c r="AA422" s="88">
        <f t="shared" si="27"/>
        <v>0</v>
      </c>
    </row>
    <row r="423" spans="27:27" ht="14.25" thickBot="1" x14ac:dyDescent="0.3">
      <c r="AA423" s="88">
        <f t="shared" si="27"/>
        <v>0</v>
      </c>
    </row>
    <row r="424" spans="27:27" ht="14.25" thickBot="1" x14ac:dyDescent="0.3">
      <c r="AA424" s="88">
        <f t="shared" si="27"/>
        <v>0</v>
      </c>
    </row>
    <row r="425" spans="27:27" ht="14.25" thickBot="1" x14ac:dyDescent="0.3">
      <c r="AA425" s="88">
        <f t="shared" si="27"/>
        <v>0</v>
      </c>
    </row>
    <row r="426" spans="27:27" ht="14.25" thickBot="1" x14ac:dyDescent="0.3">
      <c r="AA426" s="88">
        <f t="shared" si="27"/>
        <v>0</v>
      </c>
    </row>
    <row r="427" spans="27:27" ht="14.25" thickBot="1" x14ac:dyDescent="0.3">
      <c r="AA427" s="88">
        <f t="shared" si="27"/>
        <v>0</v>
      </c>
    </row>
    <row r="428" spans="27:27" ht="14.25" thickBot="1" x14ac:dyDescent="0.3">
      <c r="AA428" s="88">
        <f t="shared" si="27"/>
        <v>0</v>
      </c>
    </row>
    <row r="429" spans="27:27" ht="14.25" thickBot="1" x14ac:dyDescent="0.3">
      <c r="AA429" s="88">
        <f t="shared" si="27"/>
        <v>0</v>
      </c>
    </row>
    <row r="430" spans="27:27" ht="14.25" thickBot="1" x14ac:dyDescent="0.3">
      <c r="AA430" s="88">
        <f t="shared" si="27"/>
        <v>0</v>
      </c>
    </row>
    <row r="431" spans="27:27" ht="14.25" thickBot="1" x14ac:dyDescent="0.3">
      <c r="AA431" s="88">
        <f t="shared" si="27"/>
        <v>0</v>
      </c>
    </row>
    <row r="432" spans="27:27" ht="14.25" thickBot="1" x14ac:dyDescent="0.3">
      <c r="AA432" s="88">
        <f t="shared" si="27"/>
        <v>0</v>
      </c>
    </row>
    <row r="433" spans="27:27" ht="14.25" thickBot="1" x14ac:dyDescent="0.3">
      <c r="AA433" s="88">
        <f t="shared" si="27"/>
        <v>0</v>
      </c>
    </row>
    <row r="434" spans="27:27" ht="14.25" thickBot="1" x14ac:dyDescent="0.3">
      <c r="AA434" s="88">
        <f t="shared" si="27"/>
        <v>0</v>
      </c>
    </row>
    <row r="435" spans="27:27" ht="14.25" thickBot="1" x14ac:dyDescent="0.3">
      <c r="AA435" s="88">
        <f t="shared" si="27"/>
        <v>0</v>
      </c>
    </row>
    <row r="436" spans="27:27" ht="14.25" thickBot="1" x14ac:dyDescent="0.3">
      <c r="AA436" s="88">
        <f t="shared" si="27"/>
        <v>0</v>
      </c>
    </row>
    <row r="437" spans="27:27" ht="14.25" thickBot="1" x14ac:dyDescent="0.3">
      <c r="AA437" s="88">
        <f t="shared" si="27"/>
        <v>0</v>
      </c>
    </row>
    <row r="438" spans="27:27" ht="14.25" thickBot="1" x14ac:dyDescent="0.3">
      <c r="AA438" s="88">
        <f t="shared" si="27"/>
        <v>0</v>
      </c>
    </row>
    <row r="439" spans="27:27" ht="14.25" thickBot="1" x14ac:dyDescent="0.3">
      <c r="AA439" s="88">
        <f t="shared" si="27"/>
        <v>0</v>
      </c>
    </row>
    <row r="440" spans="27:27" ht="14.25" thickBot="1" x14ac:dyDescent="0.3">
      <c r="AA440" s="88">
        <f t="shared" si="27"/>
        <v>0</v>
      </c>
    </row>
    <row r="441" spans="27:27" ht="14.25" thickBot="1" x14ac:dyDescent="0.3">
      <c r="AA441" s="88">
        <f t="shared" si="27"/>
        <v>0</v>
      </c>
    </row>
    <row r="442" spans="27:27" ht="14.25" thickBot="1" x14ac:dyDescent="0.3">
      <c r="AA442" s="88">
        <f t="shared" si="27"/>
        <v>0</v>
      </c>
    </row>
    <row r="443" spans="27:27" ht="14.25" thickBot="1" x14ac:dyDescent="0.3">
      <c r="AA443" s="88">
        <f t="shared" si="27"/>
        <v>0</v>
      </c>
    </row>
    <row r="444" spans="27:27" ht="14.25" thickBot="1" x14ac:dyDescent="0.3">
      <c r="AA444" s="88">
        <f t="shared" si="27"/>
        <v>0</v>
      </c>
    </row>
    <row r="445" spans="27:27" ht="14.25" thickBot="1" x14ac:dyDescent="0.3">
      <c r="AA445" s="88">
        <f t="shared" si="27"/>
        <v>0</v>
      </c>
    </row>
    <row r="446" spans="27:27" ht="14.25" thickBot="1" x14ac:dyDescent="0.3">
      <c r="AA446" s="88">
        <f t="shared" si="27"/>
        <v>0</v>
      </c>
    </row>
    <row r="447" spans="27:27" ht="14.25" thickBot="1" x14ac:dyDescent="0.3">
      <c r="AA447" s="88">
        <f t="shared" si="27"/>
        <v>0</v>
      </c>
    </row>
    <row r="448" spans="27:27" ht="14.25" thickBot="1" x14ac:dyDescent="0.3">
      <c r="AA448" s="88">
        <f t="shared" si="27"/>
        <v>0</v>
      </c>
    </row>
    <row r="449" spans="27:27" ht="14.25" thickBot="1" x14ac:dyDescent="0.3">
      <c r="AA449" s="88">
        <f t="shared" si="27"/>
        <v>0</v>
      </c>
    </row>
    <row r="450" spans="27:27" ht="14.25" thickBot="1" x14ac:dyDescent="0.3">
      <c r="AA450" s="88">
        <f t="shared" si="27"/>
        <v>0</v>
      </c>
    </row>
    <row r="451" spans="27:27" ht="14.25" thickBot="1" x14ac:dyDescent="0.3">
      <c r="AA451" s="88">
        <f t="shared" si="27"/>
        <v>0</v>
      </c>
    </row>
    <row r="452" spans="27:27" ht="14.25" thickBot="1" x14ac:dyDescent="0.3">
      <c r="AA452" s="88">
        <f t="shared" si="27"/>
        <v>0</v>
      </c>
    </row>
    <row r="453" spans="27:27" ht="14.25" thickBot="1" x14ac:dyDescent="0.3">
      <c r="AA453" s="88">
        <f t="shared" si="27"/>
        <v>0</v>
      </c>
    </row>
    <row r="454" spans="27:27" ht="14.25" thickBot="1" x14ac:dyDescent="0.3">
      <c r="AA454" s="88">
        <f t="shared" si="27"/>
        <v>0</v>
      </c>
    </row>
    <row r="455" spans="27:27" ht="14.25" thickBot="1" x14ac:dyDescent="0.3">
      <c r="AA455" s="88">
        <f t="shared" si="27"/>
        <v>0</v>
      </c>
    </row>
    <row r="456" spans="27:27" ht="14.25" thickBot="1" x14ac:dyDescent="0.3">
      <c r="AA456" s="88">
        <f t="shared" si="27"/>
        <v>0</v>
      </c>
    </row>
    <row r="457" spans="27:27" ht="14.25" thickBot="1" x14ac:dyDescent="0.3">
      <c r="AA457" s="88">
        <f t="shared" si="27"/>
        <v>0</v>
      </c>
    </row>
    <row r="458" spans="27:27" ht="14.25" thickBot="1" x14ac:dyDescent="0.3">
      <c r="AA458" s="88">
        <f t="shared" si="27"/>
        <v>0</v>
      </c>
    </row>
    <row r="459" spans="27:27" ht="14.25" thickBot="1" x14ac:dyDescent="0.3">
      <c r="AA459" s="88">
        <f t="shared" si="27"/>
        <v>0</v>
      </c>
    </row>
    <row r="460" spans="27:27" ht="14.25" thickBot="1" x14ac:dyDescent="0.3">
      <c r="AA460" s="88">
        <f t="shared" si="27"/>
        <v>0</v>
      </c>
    </row>
    <row r="461" spans="27:27" ht="14.25" thickBot="1" x14ac:dyDescent="0.3">
      <c r="AA461" s="88">
        <f t="shared" si="27"/>
        <v>0</v>
      </c>
    </row>
    <row r="462" spans="27:27" ht="14.25" thickBot="1" x14ac:dyDescent="0.3">
      <c r="AA462" s="88">
        <f t="shared" si="27"/>
        <v>0</v>
      </c>
    </row>
    <row r="463" spans="27:27" ht="14.25" thickBot="1" x14ac:dyDescent="0.3">
      <c r="AA463" s="88">
        <f t="shared" si="27"/>
        <v>0</v>
      </c>
    </row>
    <row r="464" spans="27:27" ht="14.25" thickBot="1" x14ac:dyDescent="0.3">
      <c r="AA464" s="88">
        <f t="shared" si="27"/>
        <v>0</v>
      </c>
    </row>
    <row r="465" spans="27:27" ht="14.25" thickBot="1" x14ac:dyDescent="0.3">
      <c r="AA465" s="88">
        <f t="shared" si="27"/>
        <v>0</v>
      </c>
    </row>
    <row r="466" spans="27:27" ht="14.25" thickBot="1" x14ac:dyDescent="0.3">
      <c r="AA466" s="88">
        <f t="shared" si="27"/>
        <v>0</v>
      </c>
    </row>
    <row r="467" spans="27:27" ht="14.25" thickBot="1" x14ac:dyDescent="0.3">
      <c r="AA467" s="88">
        <f t="shared" si="27"/>
        <v>0</v>
      </c>
    </row>
    <row r="468" spans="27:27" ht="14.25" thickBot="1" x14ac:dyDescent="0.3">
      <c r="AA468" s="88">
        <f t="shared" si="27"/>
        <v>0</v>
      </c>
    </row>
    <row r="469" spans="27:27" ht="14.25" thickBot="1" x14ac:dyDescent="0.3">
      <c r="AA469" s="88">
        <f t="shared" si="27"/>
        <v>0</v>
      </c>
    </row>
    <row r="470" spans="27:27" ht="14.25" thickBot="1" x14ac:dyDescent="0.3">
      <c r="AA470" s="88">
        <f t="shared" si="27"/>
        <v>0</v>
      </c>
    </row>
    <row r="471" spans="27:27" ht="14.25" thickBot="1" x14ac:dyDescent="0.3">
      <c r="AA471" s="88">
        <f t="shared" ref="AA471:AA534" si="28">T471</f>
        <v>0</v>
      </c>
    </row>
    <row r="472" spans="27:27" ht="14.25" thickBot="1" x14ac:dyDescent="0.3">
      <c r="AA472" s="88">
        <f t="shared" si="28"/>
        <v>0</v>
      </c>
    </row>
    <row r="473" spans="27:27" ht="14.25" thickBot="1" x14ac:dyDescent="0.3">
      <c r="AA473" s="88">
        <f t="shared" si="28"/>
        <v>0</v>
      </c>
    </row>
    <row r="474" spans="27:27" ht="14.25" thickBot="1" x14ac:dyDescent="0.3">
      <c r="AA474" s="88">
        <f t="shared" si="28"/>
        <v>0</v>
      </c>
    </row>
    <row r="475" spans="27:27" ht="14.25" thickBot="1" x14ac:dyDescent="0.3">
      <c r="AA475" s="88">
        <f t="shared" si="28"/>
        <v>0</v>
      </c>
    </row>
    <row r="476" spans="27:27" ht="14.25" thickBot="1" x14ac:dyDescent="0.3">
      <c r="AA476" s="88">
        <f t="shared" si="28"/>
        <v>0</v>
      </c>
    </row>
    <row r="477" spans="27:27" ht="14.25" thickBot="1" x14ac:dyDescent="0.3">
      <c r="AA477" s="88">
        <f t="shared" si="28"/>
        <v>0</v>
      </c>
    </row>
    <row r="478" spans="27:27" ht="14.25" thickBot="1" x14ac:dyDescent="0.3">
      <c r="AA478" s="88">
        <f t="shared" si="28"/>
        <v>0</v>
      </c>
    </row>
    <row r="479" spans="27:27" ht="14.25" thickBot="1" x14ac:dyDescent="0.3">
      <c r="AA479" s="88">
        <f t="shared" si="28"/>
        <v>0</v>
      </c>
    </row>
    <row r="480" spans="27:27" ht="14.25" thickBot="1" x14ac:dyDescent="0.3">
      <c r="AA480" s="88">
        <f t="shared" si="28"/>
        <v>0</v>
      </c>
    </row>
    <row r="481" spans="27:27" ht="14.25" thickBot="1" x14ac:dyDescent="0.3">
      <c r="AA481" s="88">
        <f t="shared" si="28"/>
        <v>0</v>
      </c>
    </row>
    <row r="482" spans="27:27" ht="14.25" thickBot="1" x14ac:dyDescent="0.3">
      <c r="AA482" s="88">
        <f t="shared" si="28"/>
        <v>0</v>
      </c>
    </row>
    <row r="483" spans="27:27" ht="14.25" thickBot="1" x14ac:dyDescent="0.3">
      <c r="AA483" s="88">
        <f t="shared" si="28"/>
        <v>0</v>
      </c>
    </row>
    <row r="484" spans="27:27" ht="14.25" thickBot="1" x14ac:dyDescent="0.3">
      <c r="AA484" s="88">
        <f t="shared" si="28"/>
        <v>0</v>
      </c>
    </row>
    <row r="485" spans="27:27" ht="14.25" thickBot="1" x14ac:dyDescent="0.3">
      <c r="AA485" s="88">
        <f t="shared" si="28"/>
        <v>0</v>
      </c>
    </row>
    <row r="486" spans="27:27" ht="14.25" thickBot="1" x14ac:dyDescent="0.3">
      <c r="AA486" s="88">
        <f t="shared" si="28"/>
        <v>0</v>
      </c>
    </row>
    <row r="487" spans="27:27" ht="14.25" thickBot="1" x14ac:dyDescent="0.3">
      <c r="AA487" s="88">
        <f t="shared" si="28"/>
        <v>0</v>
      </c>
    </row>
    <row r="488" spans="27:27" ht="14.25" thickBot="1" x14ac:dyDescent="0.3">
      <c r="AA488" s="88">
        <f t="shared" si="28"/>
        <v>0</v>
      </c>
    </row>
    <row r="489" spans="27:27" ht="14.25" thickBot="1" x14ac:dyDescent="0.3">
      <c r="AA489" s="88">
        <f t="shared" si="28"/>
        <v>0</v>
      </c>
    </row>
    <row r="490" spans="27:27" ht="14.25" thickBot="1" x14ac:dyDescent="0.3">
      <c r="AA490" s="88">
        <f t="shared" si="28"/>
        <v>0</v>
      </c>
    </row>
    <row r="491" spans="27:27" ht="14.25" thickBot="1" x14ac:dyDescent="0.3">
      <c r="AA491" s="88">
        <f t="shared" si="28"/>
        <v>0</v>
      </c>
    </row>
    <row r="492" spans="27:27" ht="14.25" thickBot="1" x14ac:dyDescent="0.3">
      <c r="AA492" s="88">
        <f t="shared" si="28"/>
        <v>0</v>
      </c>
    </row>
    <row r="493" spans="27:27" ht="14.25" thickBot="1" x14ac:dyDescent="0.3">
      <c r="AA493" s="88">
        <f t="shared" si="28"/>
        <v>0</v>
      </c>
    </row>
    <row r="494" spans="27:27" ht="14.25" thickBot="1" x14ac:dyDescent="0.3">
      <c r="AA494" s="88">
        <f t="shared" si="28"/>
        <v>0</v>
      </c>
    </row>
    <row r="495" spans="27:27" ht="14.25" thickBot="1" x14ac:dyDescent="0.3">
      <c r="AA495" s="88">
        <f t="shared" si="28"/>
        <v>0</v>
      </c>
    </row>
    <row r="496" spans="27:27" ht="14.25" thickBot="1" x14ac:dyDescent="0.3">
      <c r="AA496" s="88">
        <f t="shared" si="28"/>
        <v>0</v>
      </c>
    </row>
    <row r="497" spans="27:27" ht="14.25" thickBot="1" x14ac:dyDescent="0.3">
      <c r="AA497" s="88">
        <f t="shared" si="28"/>
        <v>0</v>
      </c>
    </row>
    <row r="498" spans="27:27" ht="14.25" thickBot="1" x14ac:dyDescent="0.3">
      <c r="AA498" s="88">
        <f t="shared" si="28"/>
        <v>0</v>
      </c>
    </row>
    <row r="499" spans="27:27" ht="14.25" thickBot="1" x14ac:dyDescent="0.3">
      <c r="AA499" s="88">
        <f t="shared" si="28"/>
        <v>0</v>
      </c>
    </row>
    <row r="500" spans="27:27" ht="14.25" thickBot="1" x14ac:dyDescent="0.3">
      <c r="AA500" s="88">
        <f t="shared" si="28"/>
        <v>0</v>
      </c>
    </row>
    <row r="501" spans="27:27" ht="14.25" thickBot="1" x14ac:dyDescent="0.3">
      <c r="AA501" s="88">
        <f t="shared" si="28"/>
        <v>0</v>
      </c>
    </row>
    <row r="502" spans="27:27" ht="14.25" thickBot="1" x14ac:dyDescent="0.3">
      <c r="AA502" s="88">
        <f t="shared" si="28"/>
        <v>0</v>
      </c>
    </row>
    <row r="503" spans="27:27" ht="14.25" thickBot="1" x14ac:dyDescent="0.3">
      <c r="AA503" s="88">
        <f t="shared" si="28"/>
        <v>0</v>
      </c>
    </row>
    <row r="504" spans="27:27" ht="14.25" thickBot="1" x14ac:dyDescent="0.3">
      <c r="AA504" s="88">
        <f t="shared" si="28"/>
        <v>0</v>
      </c>
    </row>
    <row r="505" spans="27:27" ht="14.25" thickBot="1" x14ac:dyDescent="0.3">
      <c r="AA505" s="88">
        <f t="shared" si="28"/>
        <v>0</v>
      </c>
    </row>
    <row r="506" spans="27:27" ht="14.25" thickBot="1" x14ac:dyDescent="0.3">
      <c r="AA506" s="88">
        <f t="shared" si="28"/>
        <v>0</v>
      </c>
    </row>
    <row r="507" spans="27:27" ht="14.25" thickBot="1" x14ac:dyDescent="0.3">
      <c r="AA507" s="88">
        <f t="shared" si="28"/>
        <v>0</v>
      </c>
    </row>
    <row r="508" spans="27:27" ht="14.25" thickBot="1" x14ac:dyDescent="0.3">
      <c r="AA508" s="88">
        <f t="shared" si="28"/>
        <v>0</v>
      </c>
    </row>
    <row r="509" spans="27:27" ht="14.25" thickBot="1" x14ac:dyDescent="0.3">
      <c r="AA509" s="88">
        <f t="shared" si="28"/>
        <v>0</v>
      </c>
    </row>
    <row r="510" spans="27:27" ht="14.25" thickBot="1" x14ac:dyDescent="0.3">
      <c r="AA510" s="88">
        <f t="shared" si="28"/>
        <v>0</v>
      </c>
    </row>
    <row r="511" spans="27:27" ht="14.25" thickBot="1" x14ac:dyDescent="0.3">
      <c r="AA511" s="88">
        <f t="shared" si="28"/>
        <v>0</v>
      </c>
    </row>
    <row r="512" spans="27:27" ht="14.25" thickBot="1" x14ac:dyDescent="0.3">
      <c r="AA512" s="88">
        <f t="shared" si="28"/>
        <v>0</v>
      </c>
    </row>
    <row r="513" spans="27:27" ht="14.25" thickBot="1" x14ac:dyDescent="0.3">
      <c r="AA513" s="88">
        <f t="shared" si="28"/>
        <v>0</v>
      </c>
    </row>
    <row r="514" spans="27:27" ht="14.25" thickBot="1" x14ac:dyDescent="0.3">
      <c r="AA514" s="88">
        <f t="shared" si="28"/>
        <v>0</v>
      </c>
    </row>
    <row r="515" spans="27:27" ht="14.25" thickBot="1" x14ac:dyDescent="0.3">
      <c r="AA515" s="88">
        <f t="shared" si="28"/>
        <v>0</v>
      </c>
    </row>
    <row r="516" spans="27:27" ht="14.25" thickBot="1" x14ac:dyDescent="0.3">
      <c r="AA516" s="88">
        <f t="shared" si="28"/>
        <v>0</v>
      </c>
    </row>
    <row r="517" spans="27:27" ht="14.25" thickBot="1" x14ac:dyDescent="0.3">
      <c r="AA517" s="88">
        <f t="shared" si="28"/>
        <v>0</v>
      </c>
    </row>
    <row r="518" spans="27:27" ht="14.25" thickBot="1" x14ac:dyDescent="0.3">
      <c r="AA518" s="88">
        <f t="shared" si="28"/>
        <v>0</v>
      </c>
    </row>
    <row r="519" spans="27:27" ht="14.25" thickBot="1" x14ac:dyDescent="0.3">
      <c r="AA519" s="88">
        <f t="shared" si="28"/>
        <v>0</v>
      </c>
    </row>
    <row r="520" spans="27:27" ht="14.25" thickBot="1" x14ac:dyDescent="0.3">
      <c r="AA520" s="88">
        <f t="shared" si="28"/>
        <v>0</v>
      </c>
    </row>
    <row r="521" spans="27:27" ht="14.25" thickBot="1" x14ac:dyDescent="0.3">
      <c r="AA521" s="88">
        <f t="shared" si="28"/>
        <v>0</v>
      </c>
    </row>
    <row r="522" spans="27:27" ht="14.25" thickBot="1" x14ac:dyDescent="0.3">
      <c r="AA522" s="88">
        <f t="shared" si="28"/>
        <v>0</v>
      </c>
    </row>
    <row r="523" spans="27:27" ht="14.25" thickBot="1" x14ac:dyDescent="0.3">
      <c r="AA523" s="88">
        <f t="shared" si="28"/>
        <v>0</v>
      </c>
    </row>
    <row r="524" spans="27:27" ht="14.25" thickBot="1" x14ac:dyDescent="0.3">
      <c r="AA524" s="88">
        <f t="shared" si="28"/>
        <v>0</v>
      </c>
    </row>
    <row r="525" spans="27:27" ht="14.25" thickBot="1" x14ac:dyDescent="0.3">
      <c r="AA525" s="88">
        <f t="shared" si="28"/>
        <v>0</v>
      </c>
    </row>
    <row r="526" spans="27:27" ht="14.25" thickBot="1" x14ac:dyDescent="0.3">
      <c r="AA526" s="88">
        <f t="shared" si="28"/>
        <v>0</v>
      </c>
    </row>
    <row r="527" spans="27:27" ht="14.25" thickBot="1" x14ac:dyDescent="0.3">
      <c r="AA527" s="88">
        <f t="shared" si="28"/>
        <v>0</v>
      </c>
    </row>
    <row r="528" spans="27:27" ht="14.25" thickBot="1" x14ac:dyDescent="0.3">
      <c r="AA528" s="88">
        <f t="shared" si="28"/>
        <v>0</v>
      </c>
    </row>
    <row r="529" spans="27:27" ht="14.25" thickBot="1" x14ac:dyDescent="0.3">
      <c r="AA529" s="88">
        <f t="shared" si="28"/>
        <v>0</v>
      </c>
    </row>
    <row r="530" spans="27:27" ht="14.25" thickBot="1" x14ac:dyDescent="0.3">
      <c r="AA530" s="88">
        <f t="shared" si="28"/>
        <v>0</v>
      </c>
    </row>
    <row r="531" spans="27:27" ht="14.25" thickBot="1" x14ac:dyDescent="0.3">
      <c r="AA531" s="88">
        <f t="shared" si="28"/>
        <v>0</v>
      </c>
    </row>
    <row r="532" spans="27:27" ht="14.25" thickBot="1" x14ac:dyDescent="0.3">
      <c r="AA532" s="88">
        <f t="shared" si="28"/>
        <v>0</v>
      </c>
    </row>
    <row r="533" spans="27:27" ht="14.25" thickBot="1" x14ac:dyDescent="0.3">
      <c r="AA533" s="88">
        <f t="shared" si="28"/>
        <v>0</v>
      </c>
    </row>
    <row r="534" spans="27:27" ht="14.25" thickBot="1" x14ac:dyDescent="0.3">
      <c r="AA534" s="88">
        <f t="shared" si="28"/>
        <v>0</v>
      </c>
    </row>
    <row r="535" spans="27:27" ht="14.25" thickBot="1" x14ac:dyDescent="0.3">
      <c r="AA535" s="88">
        <f t="shared" ref="AA535:AA598" si="29">T535</f>
        <v>0</v>
      </c>
    </row>
    <row r="536" spans="27:27" ht="14.25" thickBot="1" x14ac:dyDescent="0.3">
      <c r="AA536" s="88">
        <f t="shared" si="29"/>
        <v>0</v>
      </c>
    </row>
    <row r="537" spans="27:27" ht="14.25" thickBot="1" x14ac:dyDescent="0.3">
      <c r="AA537" s="88">
        <f t="shared" si="29"/>
        <v>0</v>
      </c>
    </row>
    <row r="538" spans="27:27" ht="14.25" thickBot="1" x14ac:dyDescent="0.3">
      <c r="AA538" s="88">
        <f t="shared" si="29"/>
        <v>0</v>
      </c>
    </row>
    <row r="539" spans="27:27" ht="14.25" thickBot="1" x14ac:dyDescent="0.3">
      <c r="AA539" s="88">
        <f t="shared" si="29"/>
        <v>0</v>
      </c>
    </row>
    <row r="540" spans="27:27" ht="14.25" thickBot="1" x14ac:dyDescent="0.3">
      <c r="AA540" s="88">
        <f t="shared" si="29"/>
        <v>0</v>
      </c>
    </row>
    <row r="541" spans="27:27" ht="14.25" thickBot="1" x14ac:dyDescent="0.3">
      <c r="AA541" s="88">
        <f t="shared" si="29"/>
        <v>0</v>
      </c>
    </row>
    <row r="542" spans="27:27" ht="14.25" thickBot="1" x14ac:dyDescent="0.3">
      <c r="AA542" s="88">
        <f t="shared" si="29"/>
        <v>0</v>
      </c>
    </row>
    <row r="543" spans="27:27" ht="14.25" thickBot="1" x14ac:dyDescent="0.3">
      <c r="AA543" s="88">
        <f t="shared" si="29"/>
        <v>0</v>
      </c>
    </row>
    <row r="544" spans="27:27" ht="14.25" thickBot="1" x14ac:dyDescent="0.3">
      <c r="AA544" s="88">
        <f t="shared" si="29"/>
        <v>0</v>
      </c>
    </row>
    <row r="545" spans="27:27" ht="14.25" thickBot="1" x14ac:dyDescent="0.3">
      <c r="AA545" s="88">
        <f t="shared" si="29"/>
        <v>0</v>
      </c>
    </row>
    <row r="546" spans="27:27" ht="14.25" thickBot="1" x14ac:dyDescent="0.3">
      <c r="AA546" s="88">
        <f t="shared" si="29"/>
        <v>0</v>
      </c>
    </row>
    <row r="547" spans="27:27" ht="14.25" thickBot="1" x14ac:dyDescent="0.3">
      <c r="AA547" s="88">
        <f t="shared" si="29"/>
        <v>0</v>
      </c>
    </row>
    <row r="548" spans="27:27" ht="14.25" thickBot="1" x14ac:dyDescent="0.3">
      <c r="AA548" s="88">
        <f t="shared" si="29"/>
        <v>0</v>
      </c>
    </row>
    <row r="549" spans="27:27" ht="14.25" thickBot="1" x14ac:dyDescent="0.3">
      <c r="AA549" s="88">
        <f t="shared" si="29"/>
        <v>0</v>
      </c>
    </row>
    <row r="550" spans="27:27" ht="14.25" thickBot="1" x14ac:dyDescent="0.3">
      <c r="AA550" s="88">
        <f t="shared" si="29"/>
        <v>0</v>
      </c>
    </row>
    <row r="551" spans="27:27" ht="14.25" thickBot="1" x14ac:dyDescent="0.3">
      <c r="AA551" s="88">
        <f t="shared" si="29"/>
        <v>0</v>
      </c>
    </row>
    <row r="552" spans="27:27" ht="14.25" thickBot="1" x14ac:dyDescent="0.3">
      <c r="AA552" s="88">
        <f t="shared" si="29"/>
        <v>0</v>
      </c>
    </row>
    <row r="553" spans="27:27" ht="14.25" thickBot="1" x14ac:dyDescent="0.3">
      <c r="AA553" s="88">
        <f t="shared" si="29"/>
        <v>0</v>
      </c>
    </row>
    <row r="554" spans="27:27" ht="14.25" thickBot="1" x14ac:dyDescent="0.3">
      <c r="AA554" s="88">
        <f t="shared" si="29"/>
        <v>0</v>
      </c>
    </row>
    <row r="555" spans="27:27" ht="14.25" thickBot="1" x14ac:dyDescent="0.3">
      <c r="AA555" s="88">
        <f t="shared" si="29"/>
        <v>0</v>
      </c>
    </row>
    <row r="556" spans="27:27" ht="14.25" thickBot="1" x14ac:dyDescent="0.3">
      <c r="AA556" s="88">
        <f t="shared" si="29"/>
        <v>0</v>
      </c>
    </row>
    <row r="557" spans="27:27" ht="14.25" thickBot="1" x14ac:dyDescent="0.3">
      <c r="AA557" s="88">
        <f t="shared" si="29"/>
        <v>0</v>
      </c>
    </row>
    <row r="558" spans="27:27" ht="14.25" thickBot="1" x14ac:dyDescent="0.3">
      <c r="AA558" s="88">
        <f t="shared" si="29"/>
        <v>0</v>
      </c>
    </row>
    <row r="559" spans="27:27" ht="14.25" thickBot="1" x14ac:dyDescent="0.3">
      <c r="AA559" s="88">
        <f t="shared" si="29"/>
        <v>0</v>
      </c>
    </row>
    <row r="560" spans="27:27" ht="14.25" thickBot="1" x14ac:dyDescent="0.3">
      <c r="AA560" s="88">
        <f t="shared" si="29"/>
        <v>0</v>
      </c>
    </row>
    <row r="561" spans="27:27" ht="14.25" thickBot="1" x14ac:dyDescent="0.3">
      <c r="AA561" s="88">
        <f t="shared" si="29"/>
        <v>0</v>
      </c>
    </row>
    <row r="562" spans="27:27" ht="14.25" thickBot="1" x14ac:dyDescent="0.3">
      <c r="AA562" s="88">
        <f t="shared" si="29"/>
        <v>0</v>
      </c>
    </row>
    <row r="563" spans="27:27" ht="14.25" thickBot="1" x14ac:dyDescent="0.3">
      <c r="AA563" s="88">
        <f t="shared" si="29"/>
        <v>0</v>
      </c>
    </row>
    <row r="564" spans="27:27" ht="14.25" thickBot="1" x14ac:dyDescent="0.3">
      <c r="AA564" s="88">
        <f t="shared" si="29"/>
        <v>0</v>
      </c>
    </row>
    <row r="565" spans="27:27" ht="14.25" thickBot="1" x14ac:dyDescent="0.3">
      <c r="AA565" s="88">
        <f t="shared" si="29"/>
        <v>0</v>
      </c>
    </row>
    <row r="566" spans="27:27" ht="14.25" thickBot="1" x14ac:dyDescent="0.3">
      <c r="AA566" s="88">
        <f t="shared" si="29"/>
        <v>0</v>
      </c>
    </row>
    <row r="567" spans="27:27" ht="14.25" thickBot="1" x14ac:dyDescent="0.3">
      <c r="AA567" s="88">
        <f t="shared" si="29"/>
        <v>0</v>
      </c>
    </row>
    <row r="568" spans="27:27" ht="14.25" thickBot="1" x14ac:dyDescent="0.3">
      <c r="AA568" s="88">
        <f t="shared" si="29"/>
        <v>0</v>
      </c>
    </row>
    <row r="569" spans="27:27" ht="14.25" thickBot="1" x14ac:dyDescent="0.3">
      <c r="AA569" s="88">
        <f t="shared" si="29"/>
        <v>0</v>
      </c>
    </row>
    <row r="570" spans="27:27" ht="14.25" thickBot="1" x14ac:dyDescent="0.3">
      <c r="AA570" s="88">
        <f t="shared" si="29"/>
        <v>0</v>
      </c>
    </row>
    <row r="571" spans="27:27" ht="14.25" thickBot="1" x14ac:dyDescent="0.3">
      <c r="AA571" s="88">
        <f t="shared" si="29"/>
        <v>0</v>
      </c>
    </row>
    <row r="572" spans="27:27" ht="14.25" thickBot="1" x14ac:dyDescent="0.3">
      <c r="AA572" s="88">
        <f t="shared" si="29"/>
        <v>0</v>
      </c>
    </row>
    <row r="573" spans="27:27" ht="14.25" thickBot="1" x14ac:dyDescent="0.3">
      <c r="AA573" s="88">
        <f t="shared" si="29"/>
        <v>0</v>
      </c>
    </row>
    <row r="574" spans="27:27" ht="14.25" thickBot="1" x14ac:dyDescent="0.3">
      <c r="AA574" s="88">
        <f t="shared" si="29"/>
        <v>0</v>
      </c>
    </row>
    <row r="575" spans="27:27" ht="14.25" thickBot="1" x14ac:dyDescent="0.3">
      <c r="AA575" s="88">
        <f t="shared" si="29"/>
        <v>0</v>
      </c>
    </row>
    <row r="576" spans="27:27" ht="14.25" thickBot="1" x14ac:dyDescent="0.3">
      <c r="AA576" s="88">
        <f t="shared" si="29"/>
        <v>0</v>
      </c>
    </row>
    <row r="577" spans="27:27" ht="14.25" thickBot="1" x14ac:dyDescent="0.3">
      <c r="AA577" s="88">
        <f t="shared" si="29"/>
        <v>0</v>
      </c>
    </row>
    <row r="578" spans="27:27" ht="14.25" thickBot="1" x14ac:dyDescent="0.3">
      <c r="AA578" s="88">
        <f t="shared" si="29"/>
        <v>0</v>
      </c>
    </row>
    <row r="579" spans="27:27" ht="14.25" thickBot="1" x14ac:dyDescent="0.3">
      <c r="AA579" s="88">
        <f t="shared" si="29"/>
        <v>0</v>
      </c>
    </row>
    <row r="580" spans="27:27" ht="14.25" thickBot="1" x14ac:dyDescent="0.3">
      <c r="AA580" s="88">
        <f t="shared" si="29"/>
        <v>0</v>
      </c>
    </row>
    <row r="581" spans="27:27" ht="14.25" thickBot="1" x14ac:dyDescent="0.3">
      <c r="AA581" s="88">
        <f t="shared" si="29"/>
        <v>0</v>
      </c>
    </row>
    <row r="582" spans="27:27" ht="14.25" thickBot="1" x14ac:dyDescent="0.3">
      <c r="AA582" s="88">
        <f t="shared" si="29"/>
        <v>0</v>
      </c>
    </row>
    <row r="583" spans="27:27" ht="14.25" thickBot="1" x14ac:dyDescent="0.3">
      <c r="AA583" s="88">
        <f t="shared" si="29"/>
        <v>0</v>
      </c>
    </row>
    <row r="584" spans="27:27" ht="14.25" thickBot="1" x14ac:dyDescent="0.3">
      <c r="AA584" s="88">
        <f t="shared" si="29"/>
        <v>0</v>
      </c>
    </row>
    <row r="585" spans="27:27" ht="14.25" thickBot="1" x14ac:dyDescent="0.3">
      <c r="AA585" s="88">
        <f t="shared" si="29"/>
        <v>0</v>
      </c>
    </row>
    <row r="586" spans="27:27" ht="14.25" thickBot="1" x14ac:dyDescent="0.3">
      <c r="AA586" s="88">
        <f t="shared" si="29"/>
        <v>0</v>
      </c>
    </row>
    <row r="587" spans="27:27" ht="14.25" thickBot="1" x14ac:dyDescent="0.3">
      <c r="AA587" s="88">
        <f t="shared" si="29"/>
        <v>0</v>
      </c>
    </row>
    <row r="588" spans="27:27" ht="14.25" thickBot="1" x14ac:dyDescent="0.3">
      <c r="AA588" s="88">
        <f t="shared" si="29"/>
        <v>0</v>
      </c>
    </row>
    <row r="589" spans="27:27" ht="14.25" thickBot="1" x14ac:dyDescent="0.3">
      <c r="AA589" s="88">
        <f t="shared" si="29"/>
        <v>0</v>
      </c>
    </row>
    <row r="590" spans="27:27" ht="14.25" thickBot="1" x14ac:dyDescent="0.3">
      <c r="AA590" s="88">
        <f t="shared" si="29"/>
        <v>0</v>
      </c>
    </row>
    <row r="591" spans="27:27" ht="14.25" thickBot="1" x14ac:dyDescent="0.3">
      <c r="AA591" s="88">
        <f t="shared" si="29"/>
        <v>0</v>
      </c>
    </row>
    <row r="592" spans="27:27" ht="14.25" thickBot="1" x14ac:dyDescent="0.3">
      <c r="AA592" s="88">
        <f t="shared" si="29"/>
        <v>0</v>
      </c>
    </row>
    <row r="593" spans="27:27" ht="14.25" thickBot="1" x14ac:dyDescent="0.3">
      <c r="AA593" s="88">
        <f t="shared" si="29"/>
        <v>0</v>
      </c>
    </row>
    <row r="594" spans="27:27" ht="14.25" thickBot="1" x14ac:dyDescent="0.3">
      <c r="AA594" s="88">
        <f t="shared" si="29"/>
        <v>0</v>
      </c>
    </row>
    <row r="595" spans="27:27" ht="14.25" thickBot="1" x14ac:dyDescent="0.3">
      <c r="AA595" s="88">
        <f t="shared" si="29"/>
        <v>0</v>
      </c>
    </row>
    <row r="596" spans="27:27" ht="14.25" thickBot="1" x14ac:dyDescent="0.3">
      <c r="AA596" s="88">
        <f t="shared" si="29"/>
        <v>0</v>
      </c>
    </row>
    <row r="597" spans="27:27" ht="14.25" thickBot="1" x14ac:dyDescent="0.3">
      <c r="AA597" s="88">
        <f t="shared" si="29"/>
        <v>0</v>
      </c>
    </row>
    <row r="598" spans="27:27" ht="14.25" thickBot="1" x14ac:dyDescent="0.3">
      <c r="AA598" s="88">
        <f t="shared" si="29"/>
        <v>0</v>
      </c>
    </row>
    <row r="599" spans="27:27" ht="14.25" thickBot="1" x14ac:dyDescent="0.3">
      <c r="AA599" s="88">
        <f t="shared" ref="AA599:AA662" si="30">T599</f>
        <v>0</v>
      </c>
    </row>
    <row r="600" spans="27:27" ht="14.25" thickBot="1" x14ac:dyDescent="0.3">
      <c r="AA600" s="88">
        <f t="shared" si="30"/>
        <v>0</v>
      </c>
    </row>
    <row r="601" spans="27:27" ht="14.25" thickBot="1" x14ac:dyDescent="0.3">
      <c r="AA601" s="88">
        <f t="shared" si="30"/>
        <v>0</v>
      </c>
    </row>
    <row r="602" spans="27:27" ht="14.25" thickBot="1" x14ac:dyDescent="0.3">
      <c r="AA602" s="88">
        <f t="shared" si="30"/>
        <v>0</v>
      </c>
    </row>
    <row r="603" spans="27:27" ht="14.25" thickBot="1" x14ac:dyDescent="0.3">
      <c r="AA603" s="88">
        <f t="shared" si="30"/>
        <v>0</v>
      </c>
    </row>
    <row r="604" spans="27:27" ht="14.25" thickBot="1" x14ac:dyDescent="0.3">
      <c r="AA604" s="88">
        <f t="shared" si="30"/>
        <v>0</v>
      </c>
    </row>
    <row r="605" spans="27:27" ht="14.25" thickBot="1" x14ac:dyDescent="0.3">
      <c r="AA605" s="88">
        <f t="shared" si="30"/>
        <v>0</v>
      </c>
    </row>
    <row r="606" spans="27:27" ht="14.25" thickBot="1" x14ac:dyDescent="0.3">
      <c r="AA606" s="88">
        <f t="shared" si="30"/>
        <v>0</v>
      </c>
    </row>
    <row r="607" spans="27:27" ht="14.25" thickBot="1" x14ac:dyDescent="0.3">
      <c r="AA607" s="88">
        <f t="shared" si="30"/>
        <v>0</v>
      </c>
    </row>
    <row r="608" spans="27:27" ht="14.25" thickBot="1" x14ac:dyDescent="0.3">
      <c r="AA608" s="88">
        <f t="shared" si="30"/>
        <v>0</v>
      </c>
    </row>
    <row r="609" spans="27:27" ht="14.25" thickBot="1" x14ac:dyDescent="0.3">
      <c r="AA609" s="88">
        <f t="shared" si="30"/>
        <v>0</v>
      </c>
    </row>
    <row r="610" spans="27:27" ht="14.25" thickBot="1" x14ac:dyDescent="0.3">
      <c r="AA610" s="88">
        <f t="shared" si="30"/>
        <v>0</v>
      </c>
    </row>
    <row r="611" spans="27:27" ht="14.25" thickBot="1" x14ac:dyDescent="0.3">
      <c r="AA611" s="88">
        <f t="shared" si="30"/>
        <v>0</v>
      </c>
    </row>
    <row r="612" spans="27:27" ht="14.25" thickBot="1" x14ac:dyDescent="0.3">
      <c r="AA612" s="88">
        <f t="shared" si="30"/>
        <v>0</v>
      </c>
    </row>
    <row r="613" spans="27:27" ht="14.25" thickBot="1" x14ac:dyDescent="0.3">
      <c r="AA613" s="88">
        <f t="shared" si="30"/>
        <v>0</v>
      </c>
    </row>
    <row r="614" spans="27:27" ht="14.25" thickBot="1" x14ac:dyDescent="0.3">
      <c r="AA614" s="88">
        <f t="shared" si="30"/>
        <v>0</v>
      </c>
    </row>
    <row r="615" spans="27:27" ht="14.25" thickBot="1" x14ac:dyDescent="0.3">
      <c r="AA615" s="88">
        <f t="shared" si="30"/>
        <v>0</v>
      </c>
    </row>
    <row r="616" spans="27:27" ht="14.25" thickBot="1" x14ac:dyDescent="0.3">
      <c r="AA616" s="88">
        <f t="shared" si="30"/>
        <v>0</v>
      </c>
    </row>
    <row r="617" spans="27:27" ht="14.25" thickBot="1" x14ac:dyDescent="0.3">
      <c r="AA617" s="88">
        <f t="shared" si="30"/>
        <v>0</v>
      </c>
    </row>
    <row r="618" spans="27:27" ht="14.25" thickBot="1" x14ac:dyDescent="0.3">
      <c r="AA618" s="88">
        <f t="shared" si="30"/>
        <v>0</v>
      </c>
    </row>
    <row r="619" spans="27:27" ht="14.25" thickBot="1" x14ac:dyDescent="0.3">
      <c r="AA619" s="88">
        <f t="shared" si="30"/>
        <v>0</v>
      </c>
    </row>
    <row r="620" spans="27:27" ht="14.25" thickBot="1" x14ac:dyDescent="0.3">
      <c r="AA620" s="88">
        <f t="shared" si="30"/>
        <v>0</v>
      </c>
    </row>
    <row r="621" spans="27:27" ht="14.25" thickBot="1" x14ac:dyDescent="0.3">
      <c r="AA621" s="88">
        <f t="shared" si="30"/>
        <v>0</v>
      </c>
    </row>
    <row r="622" spans="27:27" ht="14.25" thickBot="1" x14ac:dyDescent="0.3">
      <c r="AA622" s="88">
        <f t="shared" si="30"/>
        <v>0</v>
      </c>
    </row>
    <row r="623" spans="27:27" ht="14.25" thickBot="1" x14ac:dyDescent="0.3">
      <c r="AA623" s="88">
        <f t="shared" si="30"/>
        <v>0</v>
      </c>
    </row>
    <row r="624" spans="27:27" ht="14.25" thickBot="1" x14ac:dyDescent="0.3">
      <c r="AA624" s="88">
        <f t="shared" si="30"/>
        <v>0</v>
      </c>
    </row>
    <row r="625" spans="27:27" ht="14.25" thickBot="1" x14ac:dyDescent="0.3">
      <c r="AA625" s="88">
        <f t="shared" si="30"/>
        <v>0</v>
      </c>
    </row>
    <row r="626" spans="27:27" ht="14.25" thickBot="1" x14ac:dyDescent="0.3">
      <c r="AA626" s="88">
        <f t="shared" si="30"/>
        <v>0</v>
      </c>
    </row>
    <row r="627" spans="27:27" ht="14.25" thickBot="1" x14ac:dyDescent="0.3">
      <c r="AA627" s="88">
        <f t="shared" si="30"/>
        <v>0</v>
      </c>
    </row>
    <row r="628" spans="27:27" ht="14.25" thickBot="1" x14ac:dyDescent="0.3">
      <c r="AA628" s="88">
        <f t="shared" si="30"/>
        <v>0</v>
      </c>
    </row>
    <row r="629" spans="27:27" ht="14.25" thickBot="1" x14ac:dyDescent="0.3">
      <c r="AA629" s="88">
        <f t="shared" si="30"/>
        <v>0</v>
      </c>
    </row>
    <row r="630" spans="27:27" ht="14.25" thickBot="1" x14ac:dyDescent="0.3">
      <c r="AA630" s="88">
        <f t="shared" si="30"/>
        <v>0</v>
      </c>
    </row>
    <row r="631" spans="27:27" ht="14.25" thickBot="1" x14ac:dyDescent="0.3">
      <c r="AA631" s="88">
        <f t="shared" si="30"/>
        <v>0</v>
      </c>
    </row>
    <row r="632" spans="27:27" ht="14.25" thickBot="1" x14ac:dyDescent="0.3">
      <c r="AA632" s="88">
        <f t="shared" si="30"/>
        <v>0</v>
      </c>
    </row>
    <row r="633" spans="27:27" ht="14.25" thickBot="1" x14ac:dyDescent="0.3">
      <c r="AA633" s="88">
        <f t="shared" si="30"/>
        <v>0</v>
      </c>
    </row>
    <row r="634" spans="27:27" ht="14.25" thickBot="1" x14ac:dyDescent="0.3">
      <c r="AA634" s="88">
        <f t="shared" si="30"/>
        <v>0</v>
      </c>
    </row>
    <row r="635" spans="27:27" ht="14.25" thickBot="1" x14ac:dyDescent="0.3">
      <c r="AA635" s="88">
        <f t="shared" si="30"/>
        <v>0</v>
      </c>
    </row>
    <row r="636" spans="27:27" ht="14.25" thickBot="1" x14ac:dyDescent="0.3">
      <c r="AA636" s="88">
        <f t="shared" si="30"/>
        <v>0</v>
      </c>
    </row>
    <row r="637" spans="27:27" ht="14.25" thickBot="1" x14ac:dyDescent="0.3">
      <c r="AA637" s="88">
        <f t="shared" si="30"/>
        <v>0</v>
      </c>
    </row>
    <row r="638" spans="27:27" ht="14.25" thickBot="1" x14ac:dyDescent="0.3">
      <c r="AA638" s="88">
        <f t="shared" si="30"/>
        <v>0</v>
      </c>
    </row>
    <row r="639" spans="27:27" ht="14.25" thickBot="1" x14ac:dyDescent="0.3">
      <c r="AA639" s="88">
        <f t="shared" si="30"/>
        <v>0</v>
      </c>
    </row>
    <row r="640" spans="27:27" ht="14.25" thickBot="1" x14ac:dyDescent="0.3">
      <c r="AA640" s="88">
        <f t="shared" si="30"/>
        <v>0</v>
      </c>
    </row>
    <row r="641" spans="27:27" ht="14.25" thickBot="1" x14ac:dyDescent="0.3">
      <c r="AA641" s="88">
        <f t="shared" si="30"/>
        <v>0</v>
      </c>
    </row>
    <row r="642" spans="27:27" ht="14.25" thickBot="1" x14ac:dyDescent="0.3">
      <c r="AA642" s="88">
        <f t="shared" si="30"/>
        <v>0</v>
      </c>
    </row>
    <row r="643" spans="27:27" ht="14.25" thickBot="1" x14ac:dyDescent="0.3">
      <c r="AA643" s="88">
        <f t="shared" si="30"/>
        <v>0</v>
      </c>
    </row>
    <row r="644" spans="27:27" ht="14.25" thickBot="1" x14ac:dyDescent="0.3">
      <c r="AA644" s="88">
        <f t="shared" si="30"/>
        <v>0</v>
      </c>
    </row>
    <row r="645" spans="27:27" ht="14.25" thickBot="1" x14ac:dyDescent="0.3">
      <c r="AA645" s="88">
        <f t="shared" si="30"/>
        <v>0</v>
      </c>
    </row>
    <row r="646" spans="27:27" ht="14.25" thickBot="1" x14ac:dyDescent="0.3">
      <c r="AA646" s="88">
        <f t="shared" si="30"/>
        <v>0</v>
      </c>
    </row>
    <row r="647" spans="27:27" ht="14.25" thickBot="1" x14ac:dyDescent="0.3">
      <c r="AA647" s="88">
        <f t="shared" si="30"/>
        <v>0</v>
      </c>
    </row>
    <row r="648" spans="27:27" ht="14.25" thickBot="1" x14ac:dyDescent="0.3">
      <c r="AA648" s="88">
        <f t="shared" si="30"/>
        <v>0</v>
      </c>
    </row>
    <row r="649" spans="27:27" ht="14.25" thickBot="1" x14ac:dyDescent="0.3">
      <c r="AA649" s="88">
        <f t="shared" si="30"/>
        <v>0</v>
      </c>
    </row>
    <row r="650" spans="27:27" ht="14.25" thickBot="1" x14ac:dyDescent="0.3">
      <c r="AA650" s="88">
        <f t="shared" si="30"/>
        <v>0</v>
      </c>
    </row>
    <row r="651" spans="27:27" ht="14.25" thickBot="1" x14ac:dyDescent="0.3">
      <c r="AA651" s="88">
        <f t="shared" si="30"/>
        <v>0</v>
      </c>
    </row>
    <row r="652" spans="27:27" ht="14.25" thickBot="1" x14ac:dyDescent="0.3">
      <c r="AA652" s="88">
        <f t="shared" si="30"/>
        <v>0</v>
      </c>
    </row>
    <row r="653" spans="27:27" ht="14.25" thickBot="1" x14ac:dyDescent="0.3">
      <c r="AA653" s="88">
        <f t="shared" si="30"/>
        <v>0</v>
      </c>
    </row>
    <row r="654" spans="27:27" ht="14.25" thickBot="1" x14ac:dyDescent="0.3">
      <c r="AA654" s="88">
        <f t="shared" si="30"/>
        <v>0</v>
      </c>
    </row>
    <row r="655" spans="27:27" ht="14.25" thickBot="1" x14ac:dyDescent="0.3">
      <c r="AA655" s="88">
        <f t="shared" si="30"/>
        <v>0</v>
      </c>
    </row>
    <row r="656" spans="27:27" ht="14.25" thickBot="1" x14ac:dyDescent="0.3">
      <c r="AA656" s="88">
        <f t="shared" si="30"/>
        <v>0</v>
      </c>
    </row>
    <row r="657" spans="27:27" ht="14.25" thickBot="1" x14ac:dyDescent="0.3">
      <c r="AA657" s="88">
        <f t="shared" si="30"/>
        <v>0</v>
      </c>
    </row>
    <row r="658" spans="27:27" ht="14.25" thickBot="1" x14ac:dyDescent="0.3">
      <c r="AA658" s="88">
        <f t="shared" si="30"/>
        <v>0</v>
      </c>
    </row>
    <row r="659" spans="27:27" ht="14.25" thickBot="1" x14ac:dyDescent="0.3">
      <c r="AA659" s="88">
        <f t="shared" si="30"/>
        <v>0</v>
      </c>
    </row>
    <row r="660" spans="27:27" ht="14.25" thickBot="1" x14ac:dyDescent="0.3">
      <c r="AA660" s="88">
        <f t="shared" si="30"/>
        <v>0</v>
      </c>
    </row>
    <row r="661" spans="27:27" ht="14.25" thickBot="1" x14ac:dyDescent="0.3">
      <c r="AA661" s="88">
        <f t="shared" si="30"/>
        <v>0</v>
      </c>
    </row>
    <row r="662" spans="27:27" ht="14.25" thickBot="1" x14ac:dyDescent="0.3">
      <c r="AA662" s="88">
        <f t="shared" si="30"/>
        <v>0</v>
      </c>
    </row>
    <row r="663" spans="27:27" ht="14.25" thickBot="1" x14ac:dyDescent="0.3">
      <c r="AA663" s="88">
        <f t="shared" ref="AA663:AA726" si="31">T663</f>
        <v>0</v>
      </c>
    </row>
    <row r="664" spans="27:27" ht="14.25" thickBot="1" x14ac:dyDescent="0.3">
      <c r="AA664" s="88">
        <f t="shared" si="31"/>
        <v>0</v>
      </c>
    </row>
    <row r="665" spans="27:27" ht="14.25" thickBot="1" x14ac:dyDescent="0.3">
      <c r="AA665" s="88">
        <f t="shared" si="31"/>
        <v>0</v>
      </c>
    </row>
    <row r="666" spans="27:27" ht="14.25" thickBot="1" x14ac:dyDescent="0.3">
      <c r="AA666" s="88">
        <f t="shared" si="31"/>
        <v>0</v>
      </c>
    </row>
    <row r="667" spans="27:27" ht="14.25" thickBot="1" x14ac:dyDescent="0.3">
      <c r="AA667" s="88">
        <f t="shared" si="31"/>
        <v>0</v>
      </c>
    </row>
    <row r="668" spans="27:27" ht="14.25" thickBot="1" x14ac:dyDescent="0.3">
      <c r="AA668" s="88">
        <f t="shared" si="31"/>
        <v>0</v>
      </c>
    </row>
    <row r="669" spans="27:27" ht="14.25" thickBot="1" x14ac:dyDescent="0.3">
      <c r="AA669" s="88">
        <f t="shared" si="31"/>
        <v>0</v>
      </c>
    </row>
    <row r="670" spans="27:27" ht="14.25" thickBot="1" x14ac:dyDescent="0.3">
      <c r="AA670" s="88">
        <f t="shared" si="31"/>
        <v>0</v>
      </c>
    </row>
    <row r="671" spans="27:27" ht="14.25" thickBot="1" x14ac:dyDescent="0.3">
      <c r="AA671" s="88">
        <f t="shared" si="31"/>
        <v>0</v>
      </c>
    </row>
    <row r="672" spans="27:27" ht="14.25" thickBot="1" x14ac:dyDescent="0.3">
      <c r="AA672" s="88">
        <f t="shared" si="31"/>
        <v>0</v>
      </c>
    </row>
    <row r="673" spans="27:27" ht="14.25" thickBot="1" x14ac:dyDescent="0.3">
      <c r="AA673" s="88">
        <f t="shared" si="31"/>
        <v>0</v>
      </c>
    </row>
    <row r="674" spans="27:27" ht="14.25" thickBot="1" x14ac:dyDescent="0.3">
      <c r="AA674" s="88">
        <f t="shared" si="31"/>
        <v>0</v>
      </c>
    </row>
    <row r="675" spans="27:27" ht="14.25" thickBot="1" x14ac:dyDescent="0.3">
      <c r="AA675" s="88">
        <f t="shared" si="31"/>
        <v>0</v>
      </c>
    </row>
    <row r="676" spans="27:27" ht="14.25" thickBot="1" x14ac:dyDescent="0.3">
      <c r="AA676" s="88">
        <f t="shared" si="31"/>
        <v>0</v>
      </c>
    </row>
    <row r="677" spans="27:27" ht="14.25" thickBot="1" x14ac:dyDescent="0.3">
      <c r="AA677" s="88">
        <f t="shared" si="31"/>
        <v>0</v>
      </c>
    </row>
    <row r="678" spans="27:27" ht="14.25" thickBot="1" x14ac:dyDescent="0.3">
      <c r="AA678" s="88">
        <f t="shared" si="31"/>
        <v>0</v>
      </c>
    </row>
    <row r="679" spans="27:27" ht="14.25" thickBot="1" x14ac:dyDescent="0.3">
      <c r="AA679" s="88">
        <f t="shared" si="31"/>
        <v>0</v>
      </c>
    </row>
    <row r="680" spans="27:27" ht="14.25" thickBot="1" x14ac:dyDescent="0.3">
      <c r="AA680" s="88">
        <f t="shared" si="31"/>
        <v>0</v>
      </c>
    </row>
    <row r="681" spans="27:27" ht="14.25" thickBot="1" x14ac:dyDescent="0.3">
      <c r="AA681" s="88">
        <f t="shared" si="31"/>
        <v>0</v>
      </c>
    </row>
    <row r="682" spans="27:27" ht="14.25" thickBot="1" x14ac:dyDescent="0.3">
      <c r="AA682" s="88">
        <f t="shared" si="31"/>
        <v>0</v>
      </c>
    </row>
    <row r="683" spans="27:27" ht="14.25" thickBot="1" x14ac:dyDescent="0.3">
      <c r="AA683" s="88">
        <f t="shared" si="31"/>
        <v>0</v>
      </c>
    </row>
    <row r="684" spans="27:27" ht="14.25" thickBot="1" x14ac:dyDescent="0.3">
      <c r="AA684" s="88">
        <f t="shared" si="31"/>
        <v>0</v>
      </c>
    </row>
    <row r="685" spans="27:27" ht="14.25" thickBot="1" x14ac:dyDescent="0.3">
      <c r="AA685" s="88">
        <f t="shared" si="31"/>
        <v>0</v>
      </c>
    </row>
    <row r="686" spans="27:27" ht="14.25" thickBot="1" x14ac:dyDescent="0.3">
      <c r="AA686" s="88">
        <f t="shared" si="31"/>
        <v>0</v>
      </c>
    </row>
    <row r="687" spans="27:27" ht="14.25" thickBot="1" x14ac:dyDescent="0.3">
      <c r="AA687" s="88">
        <f t="shared" si="31"/>
        <v>0</v>
      </c>
    </row>
    <row r="688" spans="27:27" ht="14.25" thickBot="1" x14ac:dyDescent="0.3">
      <c r="AA688" s="88">
        <f t="shared" si="31"/>
        <v>0</v>
      </c>
    </row>
    <row r="689" spans="27:27" ht="14.25" thickBot="1" x14ac:dyDescent="0.3">
      <c r="AA689" s="88">
        <f t="shared" si="31"/>
        <v>0</v>
      </c>
    </row>
    <row r="690" spans="27:27" ht="14.25" thickBot="1" x14ac:dyDescent="0.3">
      <c r="AA690" s="88">
        <f t="shared" si="31"/>
        <v>0</v>
      </c>
    </row>
    <row r="691" spans="27:27" ht="14.25" thickBot="1" x14ac:dyDescent="0.3">
      <c r="AA691" s="88">
        <f t="shared" si="31"/>
        <v>0</v>
      </c>
    </row>
    <row r="692" spans="27:27" ht="14.25" thickBot="1" x14ac:dyDescent="0.3">
      <c r="AA692" s="88">
        <f t="shared" si="31"/>
        <v>0</v>
      </c>
    </row>
    <row r="693" spans="27:27" ht="14.25" thickBot="1" x14ac:dyDescent="0.3">
      <c r="AA693" s="88">
        <f t="shared" si="31"/>
        <v>0</v>
      </c>
    </row>
    <row r="694" spans="27:27" ht="14.25" thickBot="1" x14ac:dyDescent="0.3">
      <c r="AA694" s="88">
        <f t="shared" si="31"/>
        <v>0</v>
      </c>
    </row>
    <row r="695" spans="27:27" ht="14.25" thickBot="1" x14ac:dyDescent="0.3">
      <c r="AA695" s="88">
        <f t="shared" si="31"/>
        <v>0</v>
      </c>
    </row>
    <row r="696" spans="27:27" ht="14.25" thickBot="1" x14ac:dyDescent="0.3">
      <c r="AA696" s="88">
        <f t="shared" si="31"/>
        <v>0</v>
      </c>
    </row>
    <row r="697" spans="27:27" ht="14.25" thickBot="1" x14ac:dyDescent="0.3">
      <c r="AA697" s="88">
        <f t="shared" si="31"/>
        <v>0</v>
      </c>
    </row>
    <row r="698" spans="27:27" ht="14.25" thickBot="1" x14ac:dyDescent="0.3">
      <c r="AA698" s="88">
        <f t="shared" si="31"/>
        <v>0</v>
      </c>
    </row>
    <row r="699" spans="27:27" ht="14.25" thickBot="1" x14ac:dyDescent="0.3">
      <c r="AA699" s="88">
        <f t="shared" si="31"/>
        <v>0</v>
      </c>
    </row>
    <row r="700" spans="27:27" ht="14.25" thickBot="1" x14ac:dyDescent="0.3">
      <c r="AA700" s="88">
        <f t="shared" si="31"/>
        <v>0</v>
      </c>
    </row>
    <row r="701" spans="27:27" ht="14.25" thickBot="1" x14ac:dyDescent="0.3">
      <c r="AA701" s="88">
        <f t="shared" si="31"/>
        <v>0</v>
      </c>
    </row>
    <row r="702" spans="27:27" ht="14.25" thickBot="1" x14ac:dyDescent="0.3">
      <c r="AA702" s="88">
        <f t="shared" si="31"/>
        <v>0</v>
      </c>
    </row>
    <row r="703" spans="27:27" ht="14.25" thickBot="1" x14ac:dyDescent="0.3">
      <c r="AA703" s="88">
        <f t="shared" si="31"/>
        <v>0</v>
      </c>
    </row>
    <row r="704" spans="27:27" ht="14.25" thickBot="1" x14ac:dyDescent="0.3">
      <c r="AA704" s="88">
        <f t="shared" si="31"/>
        <v>0</v>
      </c>
    </row>
    <row r="705" spans="27:27" ht="14.25" thickBot="1" x14ac:dyDescent="0.3">
      <c r="AA705" s="88">
        <f t="shared" si="31"/>
        <v>0</v>
      </c>
    </row>
    <row r="706" spans="27:27" ht="14.25" thickBot="1" x14ac:dyDescent="0.3">
      <c r="AA706" s="88">
        <f t="shared" si="31"/>
        <v>0</v>
      </c>
    </row>
    <row r="707" spans="27:27" ht="14.25" thickBot="1" x14ac:dyDescent="0.3">
      <c r="AA707" s="88">
        <f t="shared" si="31"/>
        <v>0</v>
      </c>
    </row>
    <row r="708" spans="27:27" ht="14.25" thickBot="1" x14ac:dyDescent="0.3">
      <c r="AA708" s="88">
        <f t="shared" si="31"/>
        <v>0</v>
      </c>
    </row>
    <row r="709" spans="27:27" ht="14.25" thickBot="1" x14ac:dyDescent="0.3">
      <c r="AA709" s="88">
        <f t="shared" si="31"/>
        <v>0</v>
      </c>
    </row>
    <row r="710" spans="27:27" ht="14.25" thickBot="1" x14ac:dyDescent="0.3">
      <c r="AA710" s="88">
        <f t="shared" si="31"/>
        <v>0</v>
      </c>
    </row>
    <row r="711" spans="27:27" ht="14.25" thickBot="1" x14ac:dyDescent="0.3">
      <c r="AA711" s="88">
        <f t="shared" si="31"/>
        <v>0</v>
      </c>
    </row>
    <row r="712" spans="27:27" ht="14.25" thickBot="1" x14ac:dyDescent="0.3">
      <c r="AA712" s="88">
        <f t="shared" si="31"/>
        <v>0</v>
      </c>
    </row>
    <row r="713" spans="27:27" ht="14.25" thickBot="1" x14ac:dyDescent="0.3">
      <c r="AA713" s="88">
        <f t="shared" si="31"/>
        <v>0</v>
      </c>
    </row>
    <row r="714" spans="27:27" ht="14.25" thickBot="1" x14ac:dyDescent="0.3">
      <c r="AA714" s="88">
        <f t="shared" si="31"/>
        <v>0</v>
      </c>
    </row>
    <row r="715" spans="27:27" ht="14.25" thickBot="1" x14ac:dyDescent="0.3">
      <c r="AA715" s="88">
        <f t="shared" si="31"/>
        <v>0</v>
      </c>
    </row>
    <row r="716" spans="27:27" ht="14.25" thickBot="1" x14ac:dyDescent="0.3">
      <c r="AA716" s="88">
        <f t="shared" si="31"/>
        <v>0</v>
      </c>
    </row>
    <row r="717" spans="27:27" ht="14.25" thickBot="1" x14ac:dyDescent="0.3">
      <c r="AA717" s="88">
        <f t="shared" si="31"/>
        <v>0</v>
      </c>
    </row>
    <row r="718" spans="27:27" ht="14.25" thickBot="1" x14ac:dyDescent="0.3">
      <c r="AA718" s="88">
        <f t="shared" si="31"/>
        <v>0</v>
      </c>
    </row>
    <row r="719" spans="27:27" ht="14.25" thickBot="1" x14ac:dyDescent="0.3">
      <c r="AA719" s="88">
        <f t="shared" si="31"/>
        <v>0</v>
      </c>
    </row>
    <row r="720" spans="27:27" ht="14.25" thickBot="1" x14ac:dyDescent="0.3">
      <c r="AA720" s="88">
        <f t="shared" si="31"/>
        <v>0</v>
      </c>
    </row>
    <row r="721" spans="27:27" ht="14.25" thickBot="1" x14ac:dyDescent="0.3">
      <c r="AA721" s="88">
        <f t="shared" si="31"/>
        <v>0</v>
      </c>
    </row>
    <row r="722" spans="27:27" ht="14.25" thickBot="1" x14ac:dyDescent="0.3">
      <c r="AA722" s="88">
        <f t="shared" si="31"/>
        <v>0</v>
      </c>
    </row>
    <row r="723" spans="27:27" ht="14.25" thickBot="1" x14ac:dyDescent="0.3">
      <c r="AA723" s="88">
        <f t="shared" si="31"/>
        <v>0</v>
      </c>
    </row>
    <row r="724" spans="27:27" ht="14.25" thickBot="1" x14ac:dyDescent="0.3">
      <c r="AA724" s="88">
        <f t="shared" si="31"/>
        <v>0</v>
      </c>
    </row>
    <row r="725" spans="27:27" ht="14.25" thickBot="1" x14ac:dyDescent="0.3">
      <c r="AA725" s="88">
        <f t="shared" si="31"/>
        <v>0</v>
      </c>
    </row>
    <row r="726" spans="27:27" ht="14.25" thickBot="1" x14ac:dyDescent="0.3">
      <c r="AA726" s="88">
        <f t="shared" si="31"/>
        <v>0</v>
      </c>
    </row>
    <row r="727" spans="27:27" ht="14.25" thickBot="1" x14ac:dyDescent="0.3">
      <c r="AA727" s="88">
        <f t="shared" ref="AA727:AA790" si="32">T727</f>
        <v>0</v>
      </c>
    </row>
    <row r="728" spans="27:27" ht="14.25" thickBot="1" x14ac:dyDescent="0.3">
      <c r="AA728" s="88">
        <f t="shared" si="32"/>
        <v>0</v>
      </c>
    </row>
    <row r="729" spans="27:27" ht="14.25" thickBot="1" x14ac:dyDescent="0.3">
      <c r="AA729" s="88">
        <f t="shared" si="32"/>
        <v>0</v>
      </c>
    </row>
    <row r="730" spans="27:27" ht="14.25" thickBot="1" x14ac:dyDescent="0.3">
      <c r="AA730" s="88">
        <f t="shared" si="32"/>
        <v>0</v>
      </c>
    </row>
    <row r="731" spans="27:27" ht="14.25" thickBot="1" x14ac:dyDescent="0.3">
      <c r="AA731" s="88">
        <f t="shared" si="32"/>
        <v>0</v>
      </c>
    </row>
    <row r="732" spans="27:27" ht="14.25" thickBot="1" x14ac:dyDescent="0.3">
      <c r="AA732" s="88">
        <f t="shared" si="32"/>
        <v>0</v>
      </c>
    </row>
    <row r="733" spans="27:27" ht="14.25" thickBot="1" x14ac:dyDescent="0.3">
      <c r="AA733" s="88">
        <f t="shared" si="32"/>
        <v>0</v>
      </c>
    </row>
    <row r="734" spans="27:27" ht="14.25" thickBot="1" x14ac:dyDescent="0.3">
      <c r="AA734" s="88">
        <f t="shared" si="32"/>
        <v>0</v>
      </c>
    </row>
    <row r="735" spans="27:27" ht="14.25" thickBot="1" x14ac:dyDescent="0.3">
      <c r="AA735" s="88">
        <f t="shared" si="32"/>
        <v>0</v>
      </c>
    </row>
    <row r="736" spans="27:27" ht="14.25" thickBot="1" x14ac:dyDescent="0.3">
      <c r="AA736" s="88">
        <f t="shared" si="32"/>
        <v>0</v>
      </c>
    </row>
    <row r="737" spans="27:27" ht="14.25" thickBot="1" x14ac:dyDescent="0.3">
      <c r="AA737" s="88">
        <f t="shared" si="32"/>
        <v>0</v>
      </c>
    </row>
    <row r="738" spans="27:27" ht="14.25" thickBot="1" x14ac:dyDescent="0.3">
      <c r="AA738" s="88">
        <f t="shared" si="32"/>
        <v>0</v>
      </c>
    </row>
    <row r="739" spans="27:27" ht="14.25" thickBot="1" x14ac:dyDescent="0.3">
      <c r="AA739" s="88">
        <f t="shared" si="32"/>
        <v>0</v>
      </c>
    </row>
    <row r="740" spans="27:27" ht="14.25" thickBot="1" x14ac:dyDescent="0.3">
      <c r="AA740" s="88">
        <f t="shared" si="32"/>
        <v>0</v>
      </c>
    </row>
    <row r="741" spans="27:27" ht="14.25" thickBot="1" x14ac:dyDescent="0.3">
      <c r="AA741" s="88">
        <f t="shared" si="32"/>
        <v>0</v>
      </c>
    </row>
    <row r="742" spans="27:27" ht="14.25" thickBot="1" x14ac:dyDescent="0.3">
      <c r="AA742" s="88">
        <f t="shared" si="32"/>
        <v>0</v>
      </c>
    </row>
    <row r="743" spans="27:27" ht="14.25" thickBot="1" x14ac:dyDescent="0.3">
      <c r="AA743" s="88">
        <f t="shared" si="32"/>
        <v>0</v>
      </c>
    </row>
    <row r="744" spans="27:27" ht="14.25" thickBot="1" x14ac:dyDescent="0.3">
      <c r="AA744" s="88">
        <f t="shared" si="32"/>
        <v>0</v>
      </c>
    </row>
    <row r="745" spans="27:27" ht="14.25" thickBot="1" x14ac:dyDescent="0.3">
      <c r="AA745" s="88">
        <f t="shared" si="32"/>
        <v>0</v>
      </c>
    </row>
    <row r="746" spans="27:27" ht="14.25" thickBot="1" x14ac:dyDescent="0.3">
      <c r="AA746" s="88">
        <f t="shared" si="32"/>
        <v>0</v>
      </c>
    </row>
    <row r="747" spans="27:27" ht="14.25" thickBot="1" x14ac:dyDescent="0.3">
      <c r="AA747" s="88">
        <f t="shared" si="32"/>
        <v>0</v>
      </c>
    </row>
    <row r="748" spans="27:27" ht="14.25" thickBot="1" x14ac:dyDescent="0.3">
      <c r="AA748" s="88">
        <f t="shared" si="32"/>
        <v>0</v>
      </c>
    </row>
    <row r="749" spans="27:27" ht="14.25" thickBot="1" x14ac:dyDescent="0.3">
      <c r="AA749" s="88">
        <f t="shared" si="32"/>
        <v>0</v>
      </c>
    </row>
    <row r="750" spans="27:27" ht="14.25" thickBot="1" x14ac:dyDescent="0.3">
      <c r="AA750" s="88">
        <f t="shared" si="32"/>
        <v>0</v>
      </c>
    </row>
    <row r="751" spans="27:27" ht="14.25" thickBot="1" x14ac:dyDescent="0.3">
      <c r="AA751" s="88">
        <f t="shared" si="32"/>
        <v>0</v>
      </c>
    </row>
    <row r="752" spans="27:27" ht="14.25" thickBot="1" x14ac:dyDescent="0.3">
      <c r="AA752" s="88">
        <f t="shared" si="32"/>
        <v>0</v>
      </c>
    </row>
    <row r="753" spans="27:27" ht="14.25" thickBot="1" x14ac:dyDescent="0.3">
      <c r="AA753" s="88">
        <f t="shared" si="32"/>
        <v>0</v>
      </c>
    </row>
    <row r="754" spans="27:27" ht="14.25" thickBot="1" x14ac:dyDescent="0.3">
      <c r="AA754" s="88">
        <f t="shared" si="32"/>
        <v>0</v>
      </c>
    </row>
    <row r="755" spans="27:27" ht="14.25" thickBot="1" x14ac:dyDescent="0.3">
      <c r="AA755" s="88">
        <f t="shared" si="32"/>
        <v>0</v>
      </c>
    </row>
    <row r="756" spans="27:27" ht="14.25" thickBot="1" x14ac:dyDescent="0.3">
      <c r="AA756" s="88">
        <f t="shared" si="32"/>
        <v>0</v>
      </c>
    </row>
    <row r="757" spans="27:27" ht="14.25" thickBot="1" x14ac:dyDescent="0.3">
      <c r="AA757" s="88">
        <f t="shared" si="32"/>
        <v>0</v>
      </c>
    </row>
    <row r="758" spans="27:27" ht="14.25" thickBot="1" x14ac:dyDescent="0.3">
      <c r="AA758" s="88">
        <f t="shared" si="32"/>
        <v>0</v>
      </c>
    </row>
    <row r="759" spans="27:27" ht="14.25" thickBot="1" x14ac:dyDescent="0.3">
      <c r="AA759" s="88">
        <f t="shared" si="32"/>
        <v>0</v>
      </c>
    </row>
    <row r="760" spans="27:27" ht="14.25" thickBot="1" x14ac:dyDescent="0.3">
      <c r="AA760" s="88">
        <f t="shared" si="32"/>
        <v>0</v>
      </c>
    </row>
    <row r="761" spans="27:27" ht="14.25" thickBot="1" x14ac:dyDescent="0.3">
      <c r="AA761" s="88">
        <f t="shared" si="32"/>
        <v>0</v>
      </c>
    </row>
    <row r="762" spans="27:27" ht="14.25" thickBot="1" x14ac:dyDescent="0.3">
      <c r="AA762" s="88">
        <f t="shared" si="32"/>
        <v>0</v>
      </c>
    </row>
    <row r="763" spans="27:27" ht="14.25" thickBot="1" x14ac:dyDescent="0.3">
      <c r="AA763" s="88">
        <f t="shared" si="32"/>
        <v>0</v>
      </c>
    </row>
    <row r="764" spans="27:27" ht="14.25" thickBot="1" x14ac:dyDescent="0.3">
      <c r="AA764" s="88">
        <f t="shared" si="32"/>
        <v>0</v>
      </c>
    </row>
    <row r="765" spans="27:27" ht="14.25" thickBot="1" x14ac:dyDescent="0.3">
      <c r="AA765" s="88">
        <f t="shared" si="32"/>
        <v>0</v>
      </c>
    </row>
    <row r="766" spans="27:27" ht="14.25" thickBot="1" x14ac:dyDescent="0.3">
      <c r="AA766" s="88">
        <f t="shared" si="32"/>
        <v>0</v>
      </c>
    </row>
    <row r="767" spans="27:27" ht="14.25" thickBot="1" x14ac:dyDescent="0.3">
      <c r="AA767" s="88">
        <f t="shared" si="32"/>
        <v>0</v>
      </c>
    </row>
    <row r="768" spans="27:27" ht="14.25" thickBot="1" x14ac:dyDescent="0.3">
      <c r="AA768" s="88">
        <f t="shared" si="32"/>
        <v>0</v>
      </c>
    </row>
    <row r="769" spans="27:27" ht="14.25" thickBot="1" x14ac:dyDescent="0.3">
      <c r="AA769" s="88">
        <f t="shared" si="32"/>
        <v>0</v>
      </c>
    </row>
    <row r="770" spans="27:27" ht="14.25" thickBot="1" x14ac:dyDescent="0.3">
      <c r="AA770" s="88">
        <f t="shared" si="32"/>
        <v>0</v>
      </c>
    </row>
    <row r="771" spans="27:27" ht="14.25" thickBot="1" x14ac:dyDescent="0.3">
      <c r="AA771" s="88">
        <f t="shared" si="32"/>
        <v>0</v>
      </c>
    </row>
    <row r="772" spans="27:27" ht="14.25" thickBot="1" x14ac:dyDescent="0.3">
      <c r="AA772" s="88">
        <f t="shared" si="32"/>
        <v>0</v>
      </c>
    </row>
    <row r="773" spans="27:27" ht="14.25" thickBot="1" x14ac:dyDescent="0.3">
      <c r="AA773" s="88">
        <f t="shared" si="32"/>
        <v>0</v>
      </c>
    </row>
    <row r="774" spans="27:27" ht="14.25" thickBot="1" x14ac:dyDescent="0.3">
      <c r="AA774" s="88">
        <f t="shared" si="32"/>
        <v>0</v>
      </c>
    </row>
    <row r="775" spans="27:27" ht="14.25" thickBot="1" x14ac:dyDescent="0.3">
      <c r="AA775" s="88">
        <f t="shared" si="32"/>
        <v>0</v>
      </c>
    </row>
    <row r="776" spans="27:27" ht="14.25" thickBot="1" x14ac:dyDescent="0.3">
      <c r="AA776" s="88">
        <f t="shared" si="32"/>
        <v>0</v>
      </c>
    </row>
    <row r="777" spans="27:27" ht="14.25" thickBot="1" x14ac:dyDescent="0.3">
      <c r="AA777" s="88">
        <f t="shared" si="32"/>
        <v>0</v>
      </c>
    </row>
    <row r="778" spans="27:27" ht="14.25" thickBot="1" x14ac:dyDescent="0.3">
      <c r="AA778" s="88">
        <f t="shared" si="32"/>
        <v>0</v>
      </c>
    </row>
    <row r="779" spans="27:27" ht="14.25" thickBot="1" x14ac:dyDescent="0.3">
      <c r="AA779" s="88">
        <f t="shared" si="32"/>
        <v>0</v>
      </c>
    </row>
    <row r="780" spans="27:27" ht="14.25" thickBot="1" x14ac:dyDescent="0.3">
      <c r="AA780" s="88">
        <f t="shared" si="32"/>
        <v>0</v>
      </c>
    </row>
    <row r="781" spans="27:27" ht="14.25" thickBot="1" x14ac:dyDescent="0.3">
      <c r="AA781" s="88">
        <f t="shared" si="32"/>
        <v>0</v>
      </c>
    </row>
    <row r="782" spans="27:27" ht="14.25" thickBot="1" x14ac:dyDescent="0.3">
      <c r="AA782" s="88">
        <f t="shared" si="32"/>
        <v>0</v>
      </c>
    </row>
    <row r="783" spans="27:27" ht="14.25" thickBot="1" x14ac:dyDescent="0.3">
      <c r="AA783" s="88">
        <f t="shared" si="32"/>
        <v>0</v>
      </c>
    </row>
    <row r="784" spans="27:27" ht="14.25" thickBot="1" x14ac:dyDescent="0.3">
      <c r="AA784" s="88">
        <f t="shared" si="32"/>
        <v>0</v>
      </c>
    </row>
    <row r="785" spans="27:27" ht="14.25" thickBot="1" x14ac:dyDescent="0.3">
      <c r="AA785" s="88">
        <f t="shared" si="32"/>
        <v>0</v>
      </c>
    </row>
    <row r="786" spans="27:27" ht="14.25" thickBot="1" x14ac:dyDescent="0.3">
      <c r="AA786" s="88">
        <f t="shared" si="32"/>
        <v>0</v>
      </c>
    </row>
    <row r="787" spans="27:27" ht="14.25" thickBot="1" x14ac:dyDescent="0.3">
      <c r="AA787" s="88">
        <f t="shared" si="32"/>
        <v>0</v>
      </c>
    </row>
    <row r="788" spans="27:27" ht="14.25" thickBot="1" x14ac:dyDescent="0.3">
      <c r="AA788" s="88">
        <f t="shared" si="32"/>
        <v>0</v>
      </c>
    </row>
    <row r="789" spans="27:27" ht="14.25" thickBot="1" x14ac:dyDescent="0.3">
      <c r="AA789" s="88">
        <f t="shared" si="32"/>
        <v>0</v>
      </c>
    </row>
    <row r="790" spans="27:27" ht="14.25" thickBot="1" x14ac:dyDescent="0.3">
      <c r="AA790" s="88">
        <f t="shared" si="32"/>
        <v>0</v>
      </c>
    </row>
    <row r="791" spans="27:27" ht="14.25" thickBot="1" x14ac:dyDescent="0.3">
      <c r="AA791" s="88">
        <f t="shared" ref="AA791:AA823" si="33">T791</f>
        <v>0</v>
      </c>
    </row>
    <row r="792" spans="27:27" ht="14.25" thickBot="1" x14ac:dyDescent="0.3">
      <c r="AA792" s="88">
        <f t="shared" si="33"/>
        <v>0</v>
      </c>
    </row>
    <row r="793" spans="27:27" ht="14.25" thickBot="1" x14ac:dyDescent="0.3">
      <c r="AA793" s="88">
        <f t="shared" si="33"/>
        <v>0</v>
      </c>
    </row>
    <row r="794" spans="27:27" ht="14.25" thickBot="1" x14ac:dyDescent="0.3">
      <c r="AA794" s="88">
        <f t="shared" si="33"/>
        <v>0</v>
      </c>
    </row>
    <row r="795" spans="27:27" ht="14.25" thickBot="1" x14ac:dyDescent="0.3">
      <c r="AA795" s="88">
        <f t="shared" si="33"/>
        <v>0</v>
      </c>
    </row>
    <row r="796" spans="27:27" ht="14.25" thickBot="1" x14ac:dyDescent="0.3">
      <c r="AA796" s="88">
        <f t="shared" si="33"/>
        <v>0</v>
      </c>
    </row>
    <row r="797" spans="27:27" ht="14.25" thickBot="1" x14ac:dyDescent="0.3">
      <c r="AA797" s="88">
        <f t="shared" si="33"/>
        <v>0</v>
      </c>
    </row>
    <row r="798" spans="27:27" ht="14.25" thickBot="1" x14ac:dyDescent="0.3">
      <c r="AA798" s="88">
        <f t="shared" si="33"/>
        <v>0</v>
      </c>
    </row>
    <row r="799" spans="27:27" ht="14.25" thickBot="1" x14ac:dyDescent="0.3">
      <c r="AA799" s="88">
        <f t="shared" si="33"/>
        <v>0</v>
      </c>
    </row>
    <row r="800" spans="27:27" ht="14.25" thickBot="1" x14ac:dyDescent="0.3">
      <c r="AA800" s="88">
        <f t="shared" si="33"/>
        <v>0</v>
      </c>
    </row>
    <row r="801" spans="27:27" ht="14.25" thickBot="1" x14ac:dyDescent="0.3">
      <c r="AA801" s="88">
        <f t="shared" si="33"/>
        <v>0</v>
      </c>
    </row>
    <row r="802" spans="27:27" ht="14.25" thickBot="1" x14ac:dyDescent="0.3">
      <c r="AA802" s="88">
        <f t="shared" si="33"/>
        <v>0</v>
      </c>
    </row>
    <row r="803" spans="27:27" ht="14.25" thickBot="1" x14ac:dyDescent="0.3">
      <c r="AA803" s="88">
        <f t="shared" si="33"/>
        <v>0</v>
      </c>
    </row>
    <row r="804" spans="27:27" ht="14.25" thickBot="1" x14ac:dyDescent="0.3">
      <c r="AA804" s="88">
        <f t="shared" si="33"/>
        <v>0</v>
      </c>
    </row>
    <row r="805" spans="27:27" ht="14.25" thickBot="1" x14ac:dyDescent="0.3">
      <c r="AA805" s="88">
        <f t="shared" si="33"/>
        <v>0</v>
      </c>
    </row>
    <row r="806" spans="27:27" ht="14.25" thickBot="1" x14ac:dyDescent="0.3">
      <c r="AA806" s="88">
        <f t="shared" si="33"/>
        <v>0</v>
      </c>
    </row>
    <row r="807" spans="27:27" ht="14.25" thickBot="1" x14ac:dyDescent="0.3">
      <c r="AA807" s="88">
        <f t="shared" si="33"/>
        <v>0</v>
      </c>
    </row>
    <row r="808" spans="27:27" ht="14.25" thickBot="1" x14ac:dyDescent="0.3">
      <c r="AA808" s="88">
        <f t="shared" si="33"/>
        <v>0</v>
      </c>
    </row>
    <row r="809" spans="27:27" ht="14.25" thickBot="1" x14ac:dyDescent="0.3">
      <c r="AA809" s="88">
        <f t="shared" si="33"/>
        <v>0</v>
      </c>
    </row>
    <row r="810" spans="27:27" ht="14.25" thickBot="1" x14ac:dyDescent="0.3">
      <c r="AA810" s="88">
        <f t="shared" si="33"/>
        <v>0</v>
      </c>
    </row>
    <row r="811" spans="27:27" ht="14.25" thickBot="1" x14ac:dyDescent="0.3">
      <c r="AA811" s="88">
        <f t="shared" si="33"/>
        <v>0</v>
      </c>
    </row>
    <row r="812" spans="27:27" ht="14.25" thickBot="1" x14ac:dyDescent="0.3">
      <c r="AA812" s="88">
        <f t="shared" si="33"/>
        <v>0</v>
      </c>
    </row>
    <row r="813" spans="27:27" ht="14.25" thickBot="1" x14ac:dyDescent="0.3">
      <c r="AA813" s="88">
        <f t="shared" si="33"/>
        <v>0</v>
      </c>
    </row>
    <row r="814" spans="27:27" ht="14.25" thickBot="1" x14ac:dyDescent="0.3">
      <c r="AA814" s="88">
        <f t="shared" si="33"/>
        <v>0</v>
      </c>
    </row>
    <row r="815" spans="27:27" ht="14.25" thickBot="1" x14ac:dyDescent="0.3">
      <c r="AA815" s="88">
        <f t="shared" si="33"/>
        <v>0</v>
      </c>
    </row>
    <row r="816" spans="27:27" ht="14.25" thickBot="1" x14ac:dyDescent="0.3">
      <c r="AA816" s="88">
        <f t="shared" si="33"/>
        <v>0</v>
      </c>
    </row>
    <row r="817" spans="27:27" ht="14.25" thickBot="1" x14ac:dyDescent="0.3">
      <c r="AA817" s="88">
        <f t="shared" si="33"/>
        <v>0</v>
      </c>
    </row>
    <row r="818" spans="27:27" ht="14.25" thickBot="1" x14ac:dyDescent="0.3">
      <c r="AA818" s="88">
        <f t="shared" si="33"/>
        <v>0</v>
      </c>
    </row>
    <row r="819" spans="27:27" ht="14.25" thickBot="1" x14ac:dyDescent="0.3">
      <c r="AA819" s="88">
        <f t="shared" si="33"/>
        <v>0</v>
      </c>
    </row>
    <row r="820" spans="27:27" ht="14.25" thickBot="1" x14ac:dyDescent="0.3">
      <c r="AA820" s="88">
        <f t="shared" si="33"/>
        <v>0</v>
      </c>
    </row>
    <row r="821" spans="27:27" ht="14.25" thickBot="1" x14ac:dyDescent="0.3">
      <c r="AA821" s="88">
        <f t="shared" si="33"/>
        <v>0</v>
      </c>
    </row>
    <row r="822" spans="27:27" ht="14.25" thickBot="1" x14ac:dyDescent="0.3">
      <c r="AA822" s="88">
        <f t="shared" si="33"/>
        <v>0</v>
      </c>
    </row>
    <row r="823" spans="27:27" x14ac:dyDescent="0.25">
      <c r="AA823" s="88">
        <f t="shared" si="33"/>
        <v>0</v>
      </c>
    </row>
  </sheetData>
  <sheetProtection formatCells="0" formatColumns="0" formatRows="0" insertColumns="0" insertRows="0" insertHyperlinks="0" deleteColumns="0" deleteRows="0" sort="0" autoFilter="0" pivotTables="0"/>
  <phoneticPr fontId="2" type="noConversion"/>
  <conditionalFormatting sqref="AC2:AC7252">
    <cfRule type="expression" dxfId="2" priority="1">
      <formula>AND($AC2&lt;&gt;"",$AC2&lt;TODAY(),$AD2="")</formula>
    </cfRule>
  </conditionalFormatting>
  <printOptions horizontalCentered="1" verticalCentered="1"/>
  <pageMargins left="0.19685039370078741" right="0.19685039370078741" top="0.39370078740157483" bottom="0.39370078740157483" header="0" footer="0"/>
  <pageSetup paperSize="9" scale="75" orientation="landscape" r:id="rId1"/>
  <headerFooter alignWithMargins="0">
    <oddHeader>&amp;CACEE Chantiers 2015
&amp;R&amp;P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workbookViewId="0"/>
  </sheetViews>
  <sheetFormatPr baseColWidth="10" defaultRowHeight="12.75" x14ac:dyDescent="0.2"/>
  <cols>
    <col min="30" max="30" width="10.5703125" bestFit="1" customWidth="1"/>
    <col min="31" max="31" width="19.42578125" bestFit="1" customWidth="1"/>
    <col min="32" max="32" width="15.7109375" bestFit="1" customWidth="1"/>
    <col min="33" max="33" width="23.140625" bestFit="1" customWidth="1"/>
    <col min="34" max="34" width="20.140625" bestFit="1" customWidth="1"/>
  </cols>
  <sheetData>
    <row r="1" spans="1:34" x14ac:dyDescent="0.2">
      <c r="A1" s="97" t="s">
        <v>38</v>
      </c>
      <c r="B1" s="98" t="s">
        <v>13</v>
      </c>
    </row>
    <row r="3" spans="1:34" x14ac:dyDescent="0.2">
      <c r="A3" s="89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2" t="s">
        <v>80</v>
      </c>
      <c r="AF3" s="90"/>
      <c r="AG3" s="90"/>
      <c r="AH3" s="91"/>
    </row>
    <row r="4" spans="1:34" x14ac:dyDescent="0.2">
      <c r="A4" s="92" t="s">
        <v>12</v>
      </c>
      <c r="B4" s="92" t="s">
        <v>39</v>
      </c>
      <c r="C4" s="92" t="s">
        <v>14</v>
      </c>
      <c r="D4" s="92" t="s">
        <v>64</v>
      </c>
      <c r="E4" s="92" t="s">
        <v>60</v>
      </c>
      <c r="F4" s="92" t="s">
        <v>21</v>
      </c>
      <c r="G4" s="92" t="s">
        <v>34</v>
      </c>
      <c r="H4" s="92" t="s">
        <v>15</v>
      </c>
      <c r="I4" s="92" t="s">
        <v>65</v>
      </c>
      <c r="J4" s="92" t="s">
        <v>26</v>
      </c>
      <c r="K4" s="92" t="s">
        <v>18</v>
      </c>
      <c r="L4" s="92" t="s">
        <v>61</v>
      </c>
      <c r="M4" s="92" t="s">
        <v>62</v>
      </c>
      <c r="N4" s="92" t="s">
        <v>81</v>
      </c>
      <c r="O4" s="92" t="s">
        <v>82</v>
      </c>
      <c r="P4" s="92" t="s">
        <v>85</v>
      </c>
      <c r="Q4" s="92" t="s">
        <v>67</v>
      </c>
      <c r="R4" s="92" t="s">
        <v>66</v>
      </c>
      <c r="S4" s="92" t="s">
        <v>68</v>
      </c>
      <c r="T4" s="92" t="s">
        <v>69</v>
      </c>
      <c r="U4" s="92" t="s">
        <v>70</v>
      </c>
      <c r="V4" s="92" t="s">
        <v>71</v>
      </c>
      <c r="W4" s="92" t="s">
        <v>86</v>
      </c>
      <c r="X4" s="92" t="s">
        <v>72</v>
      </c>
      <c r="Y4" s="92" t="s">
        <v>74</v>
      </c>
      <c r="Z4" s="92" t="s">
        <v>75</v>
      </c>
      <c r="AA4" s="92" t="s">
        <v>63</v>
      </c>
      <c r="AB4" s="92" t="s">
        <v>83</v>
      </c>
      <c r="AC4" s="92" t="s">
        <v>84</v>
      </c>
      <c r="AD4" s="92" t="s">
        <v>23</v>
      </c>
      <c r="AE4" s="89" t="s">
        <v>76</v>
      </c>
      <c r="AF4" s="104" t="s">
        <v>88</v>
      </c>
      <c r="AG4" s="104" t="s">
        <v>89</v>
      </c>
      <c r="AH4" s="99" t="s">
        <v>78</v>
      </c>
    </row>
    <row r="5" spans="1:34" x14ac:dyDescent="0.2">
      <c r="A5" s="89">
        <v>33349</v>
      </c>
      <c r="B5" s="94">
        <v>42373</v>
      </c>
      <c r="C5" s="89" t="s">
        <v>44</v>
      </c>
      <c r="D5" s="89" t="s">
        <v>79</v>
      </c>
      <c r="E5" s="89" t="s">
        <v>79</v>
      </c>
      <c r="F5" s="89" t="s">
        <v>45</v>
      </c>
      <c r="G5" s="89">
        <v>148</v>
      </c>
      <c r="H5" s="89">
        <v>148</v>
      </c>
      <c r="I5" s="89" t="s">
        <v>79</v>
      </c>
      <c r="J5" s="89" t="s">
        <v>57</v>
      </c>
      <c r="K5" s="89">
        <v>45</v>
      </c>
      <c r="L5" s="89" t="s">
        <v>79</v>
      </c>
      <c r="M5" s="89" t="s">
        <v>79</v>
      </c>
      <c r="N5" s="89">
        <v>7</v>
      </c>
      <c r="O5" s="89" t="s">
        <v>79</v>
      </c>
      <c r="P5" s="89"/>
      <c r="Q5" s="89" t="s">
        <v>79</v>
      </c>
      <c r="R5" s="89" t="s">
        <v>79</v>
      </c>
      <c r="S5" s="89" t="s">
        <v>79</v>
      </c>
      <c r="T5" s="89" t="s">
        <v>79</v>
      </c>
      <c r="U5" s="89" t="s">
        <v>79</v>
      </c>
      <c r="V5" s="89" t="s">
        <v>79</v>
      </c>
      <c r="W5" s="89"/>
      <c r="X5" s="89" t="s">
        <v>79</v>
      </c>
      <c r="Y5" s="89"/>
      <c r="Z5" s="89" t="s">
        <v>79</v>
      </c>
      <c r="AA5" s="89" t="s">
        <v>79</v>
      </c>
      <c r="AB5" s="89" t="s">
        <v>79</v>
      </c>
      <c r="AC5" s="89" t="s">
        <v>79</v>
      </c>
      <c r="AD5" s="89" t="s">
        <v>79</v>
      </c>
      <c r="AE5" s="100">
        <v>148</v>
      </c>
      <c r="AF5" s="105">
        <v>148</v>
      </c>
      <c r="AG5" s="105">
        <v>45</v>
      </c>
      <c r="AH5" s="101">
        <v>1</v>
      </c>
    </row>
    <row r="6" spans="1:34" x14ac:dyDescent="0.2">
      <c r="A6" s="89">
        <v>33350</v>
      </c>
      <c r="B6" s="94">
        <v>42373</v>
      </c>
      <c r="C6" s="89" t="s">
        <v>46</v>
      </c>
      <c r="D6" s="89" t="s">
        <v>79</v>
      </c>
      <c r="E6" s="89" t="s">
        <v>79</v>
      </c>
      <c r="F6" s="89" t="s">
        <v>47</v>
      </c>
      <c r="G6" s="89">
        <v>175</v>
      </c>
      <c r="H6" s="89">
        <v>175</v>
      </c>
      <c r="I6" s="89" t="s">
        <v>79</v>
      </c>
      <c r="J6" s="89" t="s">
        <v>79</v>
      </c>
      <c r="K6" s="89" t="s">
        <v>79</v>
      </c>
      <c r="L6" s="89" t="s">
        <v>79</v>
      </c>
      <c r="M6" s="89" t="s">
        <v>79</v>
      </c>
      <c r="N6" s="89">
        <v>7</v>
      </c>
      <c r="O6" s="89" t="s">
        <v>79</v>
      </c>
      <c r="P6" s="89"/>
      <c r="Q6" s="89" t="s">
        <v>79</v>
      </c>
      <c r="R6" s="89" t="s">
        <v>79</v>
      </c>
      <c r="S6" s="89" t="s">
        <v>79</v>
      </c>
      <c r="T6" s="89" t="s">
        <v>79</v>
      </c>
      <c r="U6" s="89" t="s">
        <v>79</v>
      </c>
      <c r="V6" s="89" t="s">
        <v>79</v>
      </c>
      <c r="W6" s="89"/>
      <c r="X6" s="89" t="s">
        <v>79</v>
      </c>
      <c r="Y6" s="89"/>
      <c r="Z6" s="89" t="s">
        <v>79</v>
      </c>
      <c r="AA6" s="89" t="s">
        <v>79</v>
      </c>
      <c r="AB6" s="89" t="s">
        <v>79</v>
      </c>
      <c r="AC6" s="89" t="s">
        <v>79</v>
      </c>
      <c r="AD6" s="89" t="s">
        <v>79</v>
      </c>
      <c r="AE6" s="100">
        <v>175</v>
      </c>
      <c r="AF6" s="105">
        <v>175</v>
      </c>
      <c r="AG6" s="105">
        <v>0</v>
      </c>
      <c r="AH6" s="101">
        <v>1</v>
      </c>
    </row>
    <row r="7" spans="1:34" x14ac:dyDescent="0.2">
      <c r="A7" s="89">
        <v>33351</v>
      </c>
      <c r="B7" s="94">
        <v>42373</v>
      </c>
      <c r="C7" s="89" t="s">
        <v>48</v>
      </c>
      <c r="D7" s="89" t="s">
        <v>79</v>
      </c>
      <c r="E7" s="89" t="s">
        <v>79</v>
      </c>
      <c r="F7" s="89" t="s">
        <v>49</v>
      </c>
      <c r="G7" s="89">
        <v>175</v>
      </c>
      <c r="H7" s="89">
        <v>175</v>
      </c>
      <c r="I7" s="89" t="s">
        <v>79</v>
      </c>
      <c r="J7" s="89" t="s">
        <v>79</v>
      </c>
      <c r="K7" s="89" t="s">
        <v>79</v>
      </c>
      <c r="L7" s="89" t="s">
        <v>79</v>
      </c>
      <c r="M7" s="89" t="s">
        <v>79</v>
      </c>
      <c r="N7" s="89">
        <v>7</v>
      </c>
      <c r="O7" s="89" t="s">
        <v>79</v>
      </c>
      <c r="P7" s="89"/>
      <c r="Q7" s="89" t="s">
        <v>79</v>
      </c>
      <c r="R7" s="89" t="s">
        <v>79</v>
      </c>
      <c r="S7" s="89" t="s">
        <v>79</v>
      </c>
      <c r="T7" s="89" t="s">
        <v>79</v>
      </c>
      <c r="U7" s="89" t="s">
        <v>79</v>
      </c>
      <c r="V7" s="89" t="s">
        <v>79</v>
      </c>
      <c r="W7" s="89"/>
      <c r="X7" s="89" t="s">
        <v>79</v>
      </c>
      <c r="Y7" s="89"/>
      <c r="Z7" s="89" t="s">
        <v>79</v>
      </c>
      <c r="AA7" s="89" t="s">
        <v>79</v>
      </c>
      <c r="AB7" s="89" t="s">
        <v>79</v>
      </c>
      <c r="AC7" s="89" t="s">
        <v>79</v>
      </c>
      <c r="AD7" s="89" t="s">
        <v>79</v>
      </c>
      <c r="AE7" s="100">
        <v>175</v>
      </c>
      <c r="AF7" s="105">
        <v>175</v>
      </c>
      <c r="AG7" s="105">
        <v>0</v>
      </c>
      <c r="AH7" s="101">
        <v>1</v>
      </c>
    </row>
    <row r="8" spans="1:34" x14ac:dyDescent="0.2">
      <c r="A8" s="93" t="s">
        <v>77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102">
        <v>498</v>
      </c>
      <c r="AF8" s="106">
        <v>498</v>
      </c>
      <c r="AG8" s="106">
        <v>45</v>
      </c>
      <c r="AH8" s="103">
        <v>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6"/>
  <sheetViews>
    <sheetView workbookViewId="0"/>
  </sheetViews>
  <sheetFormatPr baseColWidth="10" defaultRowHeight="12.75" x14ac:dyDescent="0.2"/>
  <cols>
    <col min="30" max="30" width="10.5703125" bestFit="1" customWidth="1"/>
    <col min="31" max="31" width="19.42578125" bestFit="1" customWidth="1"/>
    <col min="32" max="32" width="15.7109375" bestFit="1" customWidth="1"/>
    <col min="33" max="33" width="23.140625" bestFit="1" customWidth="1"/>
    <col min="34" max="34" width="20.140625" bestFit="1" customWidth="1"/>
  </cols>
  <sheetData>
    <row r="1" spans="1:34" x14ac:dyDescent="0.2">
      <c r="A1" s="97" t="s">
        <v>38</v>
      </c>
      <c r="B1" s="98" t="s">
        <v>20</v>
      </c>
    </row>
    <row r="3" spans="1:34" x14ac:dyDescent="0.2">
      <c r="A3" s="89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2" t="s">
        <v>80</v>
      </c>
      <c r="AF3" s="90"/>
      <c r="AG3" s="90"/>
      <c r="AH3" s="91"/>
    </row>
    <row r="4" spans="1:34" x14ac:dyDescent="0.2">
      <c r="A4" s="92" t="s">
        <v>12</v>
      </c>
      <c r="B4" s="92" t="s">
        <v>39</v>
      </c>
      <c r="C4" s="92" t="s">
        <v>14</v>
      </c>
      <c r="D4" s="92" t="s">
        <v>64</v>
      </c>
      <c r="E4" s="92" t="s">
        <v>60</v>
      </c>
      <c r="F4" s="92" t="s">
        <v>21</v>
      </c>
      <c r="G4" s="92" t="s">
        <v>34</v>
      </c>
      <c r="H4" s="92" t="s">
        <v>15</v>
      </c>
      <c r="I4" s="92" t="s">
        <v>65</v>
      </c>
      <c r="J4" s="92" t="s">
        <v>26</v>
      </c>
      <c r="K4" s="92" t="s">
        <v>18</v>
      </c>
      <c r="L4" s="92" t="s">
        <v>61</v>
      </c>
      <c r="M4" s="92" t="s">
        <v>62</v>
      </c>
      <c r="N4" s="92" t="s">
        <v>81</v>
      </c>
      <c r="O4" s="92" t="s">
        <v>82</v>
      </c>
      <c r="P4" s="92" t="s">
        <v>85</v>
      </c>
      <c r="Q4" s="92" t="s">
        <v>67</v>
      </c>
      <c r="R4" s="92" t="s">
        <v>66</v>
      </c>
      <c r="S4" s="92" t="s">
        <v>68</v>
      </c>
      <c r="T4" s="92" t="s">
        <v>69</v>
      </c>
      <c r="U4" s="92" t="s">
        <v>70</v>
      </c>
      <c r="V4" s="92" t="s">
        <v>71</v>
      </c>
      <c r="W4" s="92" t="s">
        <v>86</v>
      </c>
      <c r="X4" s="92" t="s">
        <v>72</v>
      </c>
      <c r="Y4" s="92" t="s">
        <v>74</v>
      </c>
      <c r="Z4" s="92" t="s">
        <v>75</v>
      </c>
      <c r="AA4" s="92" t="s">
        <v>63</v>
      </c>
      <c r="AB4" s="92" t="s">
        <v>83</v>
      </c>
      <c r="AC4" s="92" t="s">
        <v>84</v>
      </c>
      <c r="AD4" s="92" t="s">
        <v>23</v>
      </c>
      <c r="AE4" s="89" t="s">
        <v>76</v>
      </c>
      <c r="AF4" s="104" t="s">
        <v>88</v>
      </c>
      <c r="AG4" s="104" t="s">
        <v>89</v>
      </c>
      <c r="AH4" s="99" t="s">
        <v>78</v>
      </c>
    </row>
    <row r="5" spans="1:34" x14ac:dyDescent="0.2">
      <c r="A5" s="89">
        <v>33352</v>
      </c>
      <c r="B5" s="94">
        <v>42373</v>
      </c>
      <c r="C5" s="89" t="s">
        <v>50</v>
      </c>
      <c r="D5" s="89" t="s">
        <v>79</v>
      </c>
      <c r="E5" s="89" t="s">
        <v>79</v>
      </c>
      <c r="F5" s="89">
        <v>16018719</v>
      </c>
      <c r="G5" s="89">
        <v>2361.21</v>
      </c>
      <c r="H5" s="89">
        <v>2361.21</v>
      </c>
      <c r="I5" s="89" t="s">
        <v>79</v>
      </c>
      <c r="J5" s="89" t="s">
        <v>79</v>
      </c>
      <c r="K5" s="89" t="s">
        <v>79</v>
      </c>
      <c r="L5" s="89" t="s">
        <v>79</v>
      </c>
      <c r="M5" s="89" t="s">
        <v>79</v>
      </c>
      <c r="N5" s="89">
        <v>8</v>
      </c>
      <c r="O5" s="89" t="s">
        <v>79</v>
      </c>
      <c r="P5" s="89"/>
      <c r="Q5" s="89" t="s">
        <v>79</v>
      </c>
      <c r="R5" s="89" t="s">
        <v>79</v>
      </c>
      <c r="S5" s="89" t="s">
        <v>79</v>
      </c>
      <c r="T5" s="89" t="s">
        <v>79</v>
      </c>
      <c r="U5" s="89" t="s">
        <v>79</v>
      </c>
      <c r="V5" s="89" t="s">
        <v>79</v>
      </c>
      <c r="W5" s="89"/>
      <c r="X5" s="89" t="s">
        <v>79</v>
      </c>
      <c r="Y5" s="89" t="s">
        <v>79</v>
      </c>
      <c r="Z5" s="89" t="s">
        <v>79</v>
      </c>
      <c r="AA5" s="89" t="s">
        <v>79</v>
      </c>
      <c r="AB5" s="89" t="s">
        <v>79</v>
      </c>
      <c r="AC5" s="89" t="s">
        <v>79</v>
      </c>
      <c r="AD5" s="89" t="s">
        <v>79</v>
      </c>
      <c r="AE5" s="100">
        <v>2361.21</v>
      </c>
      <c r="AF5" s="105">
        <v>2361.21</v>
      </c>
      <c r="AG5" s="105">
        <v>0</v>
      </c>
      <c r="AH5" s="101">
        <v>1</v>
      </c>
    </row>
    <row r="6" spans="1:34" x14ac:dyDescent="0.2">
      <c r="A6" s="93" t="s">
        <v>77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  <c r="N6" s="95"/>
      <c r="O6" s="95"/>
      <c r="P6" s="95"/>
      <c r="Q6" s="95"/>
      <c r="R6" s="95"/>
      <c r="S6" s="95"/>
      <c r="T6" s="95"/>
      <c r="U6" s="95"/>
      <c r="V6" s="95"/>
      <c r="W6" s="95"/>
      <c r="X6" s="95"/>
      <c r="Y6" s="95"/>
      <c r="Z6" s="95"/>
      <c r="AA6" s="95"/>
      <c r="AB6" s="95"/>
      <c r="AC6" s="95"/>
      <c r="AD6" s="95"/>
      <c r="AE6" s="102">
        <v>2361.21</v>
      </c>
      <c r="AF6" s="106">
        <v>2361.21</v>
      </c>
      <c r="AG6" s="106">
        <v>0</v>
      </c>
      <c r="AH6" s="103">
        <v>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workbookViewId="0"/>
  </sheetViews>
  <sheetFormatPr baseColWidth="10" defaultRowHeight="12.75" x14ac:dyDescent="0.2"/>
  <cols>
    <col min="30" max="30" width="10.5703125" bestFit="1" customWidth="1"/>
    <col min="31" max="31" width="19.42578125" bestFit="1" customWidth="1"/>
    <col min="32" max="32" width="15.7109375" bestFit="1" customWidth="1"/>
    <col min="33" max="33" width="23.140625" bestFit="1" customWidth="1"/>
    <col min="34" max="34" width="20.140625" bestFit="1" customWidth="1"/>
  </cols>
  <sheetData>
    <row r="1" spans="1:34" x14ac:dyDescent="0.2">
      <c r="A1" s="97" t="s">
        <v>38</v>
      </c>
      <c r="B1" s="98" t="s">
        <v>1</v>
      </c>
    </row>
    <row r="3" spans="1:34" x14ac:dyDescent="0.2">
      <c r="A3" s="89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2" t="s">
        <v>80</v>
      </c>
      <c r="AF3" s="90"/>
      <c r="AG3" s="90"/>
      <c r="AH3" s="91"/>
    </row>
    <row r="4" spans="1:34" x14ac:dyDescent="0.2">
      <c r="A4" s="92" t="s">
        <v>12</v>
      </c>
      <c r="B4" s="92" t="s">
        <v>39</v>
      </c>
      <c r="C4" s="92" t="s">
        <v>14</v>
      </c>
      <c r="D4" s="92" t="s">
        <v>64</v>
      </c>
      <c r="E4" s="92" t="s">
        <v>60</v>
      </c>
      <c r="F4" s="92" t="s">
        <v>21</v>
      </c>
      <c r="G4" s="92" t="s">
        <v>34</v>
      </c>
      <c r="H4" s="92" t="s">
        <v>15</v>
      </c>
      <c r="I4" s="92" t="s">
        <v>65</v>
      </c>
      <c r="J4" s="92" t="s">
        <v>26</v>
      </c>
      <c r="K4" s="92" t="s">
        <v>18</v>
      </c>
      <c r="L4" s="92" t="s">
        <v>61</v>
      </c>
      <c r="M4" s="92" t="s">
        <v>62</v>
      </c>
      <c r="N4" s="92" t="s">
        <v>81</v>
      </c>
      <c r="O4" s="92" t="s">
        <v>82</v>
      </c>
      <c r="P4" s="92" t="s">
        <v>85</v>
      </c>
      <c r="Q4" s="92" t="s">
        <v>67</v>
      </c>
      <c r="R4" s="92" t="s">
        <v>66</v>
      </c>
      <c r="S4" s="92" t="s">
        <v>68</v>
      </c>
      <c r="T4" s="92" t="s">
        <v>69</v>
      </c>
      <c r="U4" s="92" t="s">
        <v>70</v>
      </c>
      <c r="V4" s="92" t="s">
        <v>71</v>
      </c>
      <c r="W4" s="92" t="s">
        <v>86</v>
      </c>
      <c r="X4" s="92" t="s">
        <v>72</v>
      </c>
      <c r="Y4" s="92" t="s">
        <v>74</v>
      </c>
      <c r="Z4" s="92" t="s">
        <v>75</v>
      </c>
      <c r="AA4" s="92" t="s">
        <v>63</v>
      </c>
      <c r="AB4" s="92" t="s">
        <v>83</v>
      </c>
      <c r="AC4" s="92" t="s">
        <v>84</v>
      </c>
      <c r="AD4" s="92" t="s">
        <v>23</v>
      </c>
      <c r="AE4" s="89" t="s">
        <v>76</v>
      </c>
      <c r="AF4" s="104" t="s">
        <v>88</v>
      </c>
      <c r="AG4" s="104" t="s">
        <v>89</v>
      </c>
      <c r="AH4" s="99" t="s">
        <v>78</v>
      </c>
    </row>
    <row r="5" spans="1:34" x14ac:dyDescent="0.2">
      <c r="A5" s="89">
        <v>33353</v>
      </c>
      <c r="B5" s="94">
        <v>42374</v>
      </c>
      <c r="C5" s="89" t="s">
        <v>51</v>
      </c>
      <c r="D5" s="89" t="s">
        <v>79</v>
      </c>
      <c r="E5" s="89" t="s">
        <v>79</v>
      </c>
      <c r="F5" s="89" t="s">
        <v>52</v>
      </c>
      <c r="G5" s="89">
        <v>8263.5</v>
      </c>
      <c r="H5" s="89">
        <v>8263.5</v>
      </c>
      <c r="I5" s="89" t="s">
        <v>79</v>
      </c>
      <c r="J5" s="89" t="s">
        <v>79</v>
      </c>
      <c r="K5" s="89" t="s">
        <v>79</v>
      </c>
      <c r="L5" s="89" t="s">
        <v>79</v>
      </c>
      <c r="M5" s="89" t="s">
        <v>79</v>
      </c>
      <c r="N5" s="89">
        <v>20</v>
      </c>
      <c r="O5" s="89" t="s">
        <v>79</v>
      </c>
      <c r="P5" s="89"/>
      <c r="Q5" s="89" t="s">
        <v>79</v>
      </c>
      <c r="R5" s="89" t="s">
        <v>79</v>
      </c>
      <c r="S5" s="89" t="s">
        <v>79</v>
      </c>
      <c r="T5" s="89" t="s">
        <v>79</v>
      </c>
      <c r="U5" s="89" t="s">
        <v>79</v>
      </c>
      <c r="V5" s="89" t="s">
        <v>79</v>
      </c>
      <c r="W5" s="89"/>
      <c r="X5" s="89" t="s">
        <v>79</v>
      </c>
      <c r="Y5" s="94">
        <v>42377</v>
      </c>
      <c r="Z5" s="94">
        <v>42379</v>
      </c>
      <c r="AA5" s="89" t="s">
        <v>79</v>
      </c>
      <c r="AB5" s="89" t="s">
        <v>79</v>
      </c>
      <c r="AC5" s="89" t="s">
        <v>79</v>
      </c>
      <c r="AD5" s="89" t="s">
        <v>79</v>
      </c>
      <c r="AE5" s="100">
        <v>8263.5</v>
      </c>
      <c r="AF5" s="105">
        <v>8263.5</v>
      </c>
      <c r="AG5" s="105">
        <v>0</v>
      </c>
      <c r="AH5" s="101">
        <v>1</v>
      </c>
    </row>
    <row r="6" spans="1:34" x14ac:dyDescent="0.2">
      <c r="A6" s="89">
        <v>33354</v>
      </c>
      <c r="B6" s="94">
        <v>42374</v>
      </c>
      <c r="C6" s="89" t="s">
        <v>53</v>
      </c>
      <c r="D6" s="89" t="s">
        <v>79</v>
      </c>
      <c r="E6" s="89" t="s">
        <v>79</v>
      </c>
      <c r="F6" s="89" t="s">
        <v>54</v>
      </c>
      <c r="G6" s="89">
        <v>3780.5</v>
      </c>
      <c r="H6" s="89">
        <v>3780.5</v>
      </c>
      <c r="I6" s="89" t="s">
        <v>79</v>
      </c>
      <c r="J6" s="89" t="s">
        <v>79</v>
      </c>
      <c r="K6" s="89" t="s">
        <v>79</v>
      </c>
      <c r="L6" s="89" t="s">
        <v>79</v>
      </c>
      <c r="M6" s="89" t="s">
        <v>79</v>
      </c>
      <c r="N6" s="89">
        <v>8</v>
      </c>
      <c r="O6" s="89" t="s">
        <v>79</v>
      </c>
      <c r="P6" s="89"/>
      <c r="Q6" s="89" t="s">
        <v>79</v>
      </c>
      <c r="R6" s="89" t="s">
        <v>79</v>
      </c>
      <c r="S6" s="89" t="s">
        <v>79</v>
      </c>
      <c r="T6" s="89" t="s">
        <v>79</v>
      </c>
      <c r="U6" s="89" t="s">
        <v>79</v>
      </c>
      <c r="V6" s="89" t="s">
        <v>79</v>
      </c>
      <c r="W6" s="89"/>
      <c r="X6" s="89" t="s">
        <v>79</v>
      </c>
      <c r="Y6" s="94">
        <v>42377</v>
      </c>
      <c r="Z6" s="89" t="s">
        <v>79</v>
      </c>
      <c r="AA6" s="89" t="s">
        <v>79</v>
      </c>
      <c r="AB6" s="89" t="s">
        <v>79</v>
      </c>
      <c r="AC6" s="89" t="s">
        <v>79</v>
      </c>
      <c r="AD6" s="89" t="s">
        <v>79</v>
      </c>
      <c r="AE6" s="100">
        <v>3780.5</v>
      </c>
      <c r="AF6" s="105">
        <v>3780.5</v>
      </c>
      <c r="AG6" s="105">
        <v>0</v>
      </c>
      <c r="AH6" s="101">
        <v>1</v>
      </c>
    </row>
    <row r="7" spans="1:34" x14ac:dyDescent="0.2">
      <c r="A7" s="89">
        <v>33355</v>
      </c>
      <c r="B7" s="94">
        <v>42374</v>
      </c>
      <c r="C7" s="89" t="s">
        <v>55</v>
      </c>
      <c r="D7" s="89" t="s">
        <v>79</v>
      </c>
      <c r="E7" s="89" t="s">
        <v>79</v>
      </c>
      <c r="F7" s="89" t="s">
        <v>56</v>
      </c>
      <c r="G7" s="89">
        <v>6287</v>
      </c>
      <c r="H7" s="89">
        <v>6287</v>
      </c>
      <c r="I7" s="89" t="s">
        <v>79</v>
      </c>
      <c r="J7" s="89" t="s">
        <v>79</v>
      </c>
      <c r="K7" s="89" t="s">
        <v>79</v>
      </c>
      <c r="L7" s="89" t="s">
        <v>79</v>
      </c>
      <c r="M7" s="89" t="s">
        <v>79</v>
      </c>
      <c r="N7" s="89">
        <v>20</v>
      </c>
      <c r="O7" s="89" t="s">
        <v>79</v>
      </c>
      <c r="P7" s="89"/>
      <c r="Q7" s="89" t="s">
        <v>79</v>
      </c>
      <c r="R7" s="89" t="s">
        <v>79</v>
      </c>
      <c r="S7" s="89" t="s">
        <v>79</v>
      </c>
      <c r="T7" s="89" t="s">
        <v>79</v>
      </c>
      <c r="U7" s="89" t="s">
        <v>79</v>
      </c>
      <c r="V7" s="89" t="s">
        <v>79</v>
      </c>
      <c r="W7" s="89"/>
      <c r="X7" s="89" t="s">
        <v>79</v>
      </c>
      <c r="Y7" s="94">
        <v>42377</v>
      </c>
      <c r="Z7" s="89" t="s">
        <v>79</v>
      </c>
      <c r="AA7" s="89" t="s">
        <v>79</v>
      </c>
      <c r="AB7" s="89" t="s">
        <v>79</v>
      </c>
      <c r="AC7" s="89" t="s">
        <v>79</v>
      </c>
      <c r="AD7" s="89" t="s">
        <v>79</v>
      </c>
      <c r="AE7" s="100">
        <v>6287</v>
      </c>
      <c r="AF7" s="105">
        <v>6287</v>
      </c>
      <c r="AG7" s="105">
        <v>0</v>
      </c>
      <c r="AH7" s="101">
        <v>1</v>
      </c>
    </row>
    <row r="8" spans="1:34" x14ac:dyDescent="0.2">
      <c r="A8" s="93" t="s">
        <v>77</v>
      </c>
      <c r="B8" s="95"/>
      <c r="C8" s="95"/>
      <c r="D8" s="95"/>
      <c r="E8" s="95"/>
      <c r="F8" s="95"/>
      <c r="G8" s="95"/>
      <c r="H8" s="95"/>
      <c r="I8" s="95"/>
      <c r="J8" s="95"/>
      <c r="K8" s="95"/>
      <c r="L8" s="95"/>
      <c r="M8" s="95"/>
      <c r="N8" s="95"/>
      <c r="O8" s="95"/>
      <c r="P8" s="95"/>
      <c r="Q8" s="95"/>
      <c r="R8" s="95"/>
      <c r="S8" s="95"/>
      <c r="T8" s="95"/>
      <c r="U8" s="95"/>
      <c r="V8" s="95"/>
      <c r="W8" s="95"/>
      <c r="X8" s="95"/>
      <c r="Y8" s="95"/>
      <c r="Z8" s="95"/>
      <c r="AA8" s="95"/>
      <c r="AB8" s="95"/>
      <c r="AC8" s="95"/>
      <c r="AD8" s="95"/>
      <c r="AE8" s="102">
        <v>18331</v>
      </c>
      <c r="AF8" s="106">
        <v>18331</v>
      </c>
      <c r="AG8" s="106">
        <v>0</v>
      </c>
      <c r="AH8" s="103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7"/>
  <sheetViews>
    <sheetView workbookViewId="0"/>
  </sheetViews>
  <sheetFormatPr baseColWidth="10" defaultRowHeight="12.75" x14ac:dyDescent="0.2"/>
  <cols>
    <col min="30" max="30" width="10.5703125" bestFit="1" customWidth="1"/>
    <col min="31" max="31" width="19.42578125" bestFit="1" customWidth="1"/>
    <col min="32" max="32" width="15.7109375" bestFit="1" customWidth="1"/>
    <col min="33" max="33" width="23.140625" bestFit="1" customWidth="1"/>
    <col min="34" max="34" width="20.140625" bestFit="1" customWidth="1"/>
  </cols>
  <sheetData>
    <row r="1" spans="1:34" x14ac:dyDescent="0.2">
      <c r="A1" s="97" t="s">
        <v>38</v>
      </c>
      <c r="B1" s="98" t="s">
        <v>37</v>
      </c>
    </row>
    <row r="3" spans="1:34" x14ac:dyDescent="0.2">
      <c r="A3" s="89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2" t="s">
        <v>80</v>
      </c>
      <c r="AF3" s="90"/>
      <c r="AG3" s="90"/>
      <c r="AH3" s="91"/>
    </row>
    <row r="4" spans="1:34" x14ac:dyDescent="0.2">
      <c r="A4" s="92" t="s">
        <v>12</v>
      </c>
      <c r="B4" s="92" t="s">
        <v>39</v>
      </c>
      <c r="C4" s="92" t="s">
        <v>14</v>
      </c>
      <c r="D4" s="92" t="s">
        <v>64</v>
      </c>
      <c r="E4" s="92" t="s">
        <v>60</v>
      </c>
      <c r="F4" s="92" t="s">
        <v>21</v>
      </c>
      <c r="G4" s="92" t="s">
        <v>34</v>
      </c>
      <c r="H4" s="92" t="s">
        <v>15</v>
      </c>
      <c r="I4" s="92" t="s">
        <v>65</v>
      </c>
      <c r="J4" s="92" t="s">
        <v>26</v>
      </c>
      <c r="K4" s="92" t="s">
        <v>18</v>
      </c>
      <c r="L4" s="92" t="s">
        <v>61</v>
      </c>
      <c r="M4" s="92" t="s">
        <v>62</v>
      </c>
      <c r="N4" s="92" t="s">
        <v>81</v>
      </c>
      <c r="O4" s="92" t="s">
        <v>82</v>
      </c>
      <c r="P4" s="92" t="s">
        <v>85</v>
      </c>
      <c r="Q4" s="92" t="s">
        <v>67</v>
      </c>
      <c r="R4" s="92" t="s">
        <v>66</v>
      </c>
      <c r="S4" s="92" t="s">
        <v>68</v>
      </c>
      <c r="T4" s="92" t="s">
        <v>69</v>
      </c>
      <c r="U4" s="92" t="s">
        <v>70</v>
      </c>
      <c r="V4" s="92" t="s">
        <v>71</v>
      </c>
      <c r="W4" s="92" t="s">
        <v>86</v>
      </c>
      <c r="X4" s="92" t="s">
        <v>72</v>
      </c>
      <c r="Y4" s="92" t="s">
        <v>74</v>
      </c>
      <c r="Z4" s="92" t="s">
        <v>75</v>
      </c>
      <c r="AA4" s="92" t="s">
        <v>63</v>
      </c>
      <c r="AB4" s="92" t="s">
        <v>83</v>
      </c>
      <c r="AC4" s="92" t="s">
        <v>84</v>
      </c>
      <c r="AD4" s="92" t="s">
        <v>23</v>
      </c>
      <c r="AE4" s="89" t="s">
        <v>76</v>
      </c>
      <c r="AF4" s="104" t="s">
        <v>88</v>
      </c>
      <c r="AG4" s="104" t="s">
        <v>89</v>
      </c>
      <c r="AH4" s="99" t="s">
        <v>78</v>
      </c>
    </row>
    <row r="5" spans="1:34" x14ac:dyDescent="0.2">
      <c r="A5" s="89">
        <v>33347</v>
      </c>
      <c r="B5" s="94">
        <v>42373</v>
      </c>
      <c r="C5" s="89" t="s">
        <v>40</v>
      </c>
      <c r="D5" s="89" t="s">
        <v>79</v>
      </c>
      <c r="E5" s="89" t="s">
        <v>79</v>
      </c>
      <c r="F5" s="89" t="s">
        <v>41</v>
      </c>
      <c r="G5" s="89">
        <v>1057.5</v>
      </c>
      <c r="H5" s="89">
        <v>1057.5</v>
      </c>
      <c r="I5" s="89" t="s">
        <v>79</v>
      </c>
      <c r="J5" s="89" t="s">
        <v>59</v>
      </c>
      <c r="K5" s="89">
        <v>1057.5</v>
      </c>
      <c r="L5" s="89" t="s">
        <v>79</v>
      </c>
      <c r="M5" s="94">
        <v>42455</v>
      </c>
      <c r="N5" s="89">
        <v>5</v>
      </c>
      <c r="O5" s="89" t="s">
        <v>79</v>
      </c>
      <c r="P5" s="94">
        <v>42461</v>
      </c>
      <c r="Q5" s="89" t="s">
        <v>79</v>
      </c>
      <c r="R5" s="89" t="s">
        <v>79</v>
      </c>
      <c r="S5" s="89" t="s">
        <v>79</v>
      </c>
      <c r="T5" s="89" t="s">
        <v>79</v>
      </c>
      <c r="U5" s="89" t="s">
        <v>79</v>
      </c>
      <c r="V5" s="89" t="s">
        <v>79</v>
      </c>
      <c r="W5" s="94">
        <v>42461</v>
      </c>
      <c r="X5" s="89" t="s">
        <v>79</v>
      </c>
      <c r="Y5" s="89"/>
      <c r="Z5" s="89" t="s">
        <v>79</v>
      </c>
      <c r="AA5" s="89" t="s">
        <v>79</v>
      </c>
      <c r="AB5" s="89" t="s">
        <v>79</v>
      </c>
      <c r="AC5" s="89" t="s">
        <v>79</v>
      </c>
      <c r="AD5" s="89" t="s">
        <v>79</v>
      </c>
      <c r="AE5" s="100">
        <v>1057.5</v>
      </c>
      <c r="AF5" s="105">
        <v>1057.5</v>
      </c>
      <c r="AG5" s="105">
        <v>1057.5</v>
      </c>
      <c r="AH5" s="101">
        <v>1</v>
      </c>
    </row>
    <row r="6" spans="1:34" x14ac:dyDescent="0.2">
      <c r="A6" s="89">
        <v>33348</v>
      </c>
      <c r="B6" s="94">
        <v>42373</v>
      </c>
      <c r="C6" s="89" t="s">
        <v>42</v>
      </c>
      <c r="D6" s="89" t="s">
        <v>79</v>
      </c>
      <c r="E6" s="89" t="s">
        <v>79</v>
      </c>
      <c r="F6" s="89" t="s">
        <v>43</v>
      </c>
      <c r="G6" s="89">
        <v>103.49999999999999</v>
      </c>
      <c r="H6" s="89">
        <v>103.49999999999999</v>
      </c>
      <c r="I6" s="89" t="s">
        <v>79</v>
      </c>
      <c r="J6" s="89" t="s">
        <v>58</v>
      </c>
      <c r="K6" s="89">
        <v>103.5</v>
      </c>
      <c r="L6" s="89" t="s">
        <v>79</v>
      </c>
      <c r="M6" s="89" t="s">
        <v>79</v>
      </c>
      <c r="N6" s="89">
        <v>3</v>
      </c>
      <c r="O6" s="89" t="s">
        <v>79</v>
      </c>
      <c r="P6" s="89"/>
      <c r="Q6" s="89" t="s">
        <v>79</v>
      </c>
      <c r="R6" s="89" t="s">
        <v>79</v>
      </c>
      <c r="S6" s="89" t="s">
        <v>79</v>
      </c>
      <c r="T6" s="89" t="s">
        <v>79</v>
      </c>
      <c r="U6" s="89" t="s">
        <v>79</v>
      </c>
      <c r="V6" s="89" t="s">
        <v>79</v>
      </c>
      <c r="W6" s="89"/>
      <c r="X6" s="89" t="s">
        <v>79</v>
      </c>
      <c r="Y6" s="89"/>
      <c r="Z6" s="89" t="s">
        <v>79</v>
      </c>
      <c r="AA6" s="89" t="s">
        <v>79</v>
      </c>
      <c r="AB6" s="89" t="s">
        <v>79</v>
      </c>
      <c r="AC6" s="89" t="s">
        <v>79</v>
      </c>
      <c r="AD6" s="89" t="s">
        <v>79</v>
      </c>
      <c r="AE6" s="100">
        <v>103.49999999999999</v>
      </c>
      <c r="AF6" s="105">
        <v>103.49999999999999</v>
      </c>
      <c r="AG6" s="105">
        <v>103.5</v>
      </c>
      <c r="AH6" s="101">
        <v>1</v>
      </c>
    </row>
    <row r="7" spans="1:34" x14ac:dyDescent="0.2">
      <c r="A7" s="93" t="s">
        <v>77</v>
      </c>
      <c r="B7" s="95"/>
      <c r="C7" s="95"/>
      <c r="D7" s="95"/>
      <c r="E7" s="95"/>
      <c r="F7" s="95"/>
      <c r="G7" s="95"/>
      <c r="H7" s="95"/>
      <c r="I7" s="95"/>
      <c r="J7" s="95"/>
      <c r="K7" s="95"/>
      <c r="L7" s="95"/>
      <c r="M7" s="95"/>
      <c r="N7" s="95"/>
      <c r="O7" s="95"/>
      <c r="P7" s="95"/>
      <c r="Q7" s="95"/>
      <c r="R7" s="95"/>
      <c r="S7" s="95"/>
      <c r="T7" s="95"/>
      <c r="U7" s="95"/>
      <c r="V7" s="95"/>
      <c r="W7" s="95"/>
      <c r="X7" s="95"/>
      <c r="Y7" s="95"/>
      <c r="Z7" s="95"/>
      <c r="AA7" s="95"/>
      <c r="AB7" s="95"/>
      <c r="AC7" s="95"/>
      <c r="AD7" s="95"/>
      <c r="AE7" s="102">
        <v>1161</v>
      </c>
      <c r="AF7" s="106">
        <v>1161</v>
      </c>
      <c r="AG7" s="106">
        <v>1161</v>
      </c>
      <c r="AH7" s="103">
        <v>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118"/>
  <sheetViews>
    <sheetView workbookViewId="0"/>
  </sheetViews>
  <sheetFormatPr baseColWidth="10" defaultRowHeight="12.75" x14ac:dyDescent="0.2"/>
  <cols>
    <col min="30" max="30" width="10.5703125" bestFit="1" customWidth="1"/>
    <col min="31" max="31" width="19.42578125" bestFit="1" customWidth="1"/>
    <col min="32" max="32" width="15.7109375" bestFit="1" customWidth="1"/>
    <col min="33" max="33" width="23.140625" bestFit="1" customWidth="1"/>
    <col min="34" max="34" width="20.140625" bestFit="1" customWidth="1"/>
  </cols>
  <sheetData>
    <row r="1" spans="1:34" x14ac:dyDescent="0.2">
      <c r="A1" s="97" t="s">
        <v>38</v>
      </c>
      <c r="B1" s="98" t="s">
        <v>79</v>
      </c>
    </row>
    <row r="3" spans="1:34" x14ac:dyDescent="0.2">
      <c r="A3" s="89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2" t="s">
        <v>80</v>
      </c>
      <c r="AF3" s="90"/>
      <c r="AG3" s="90"/>
      <c r="AH3" s="91"/>
    </row>
    <row r="4" spans="1:34" x14ac:dyDescent="0.2">
      <c r="A4" s="92" t="s">
        <v>12</v>
      </c>
      <c r="B4" s="92" t="s">
        <v>39</v>
      </c>
      <c r="C4" s="92" t="s">
        <v>14</v>
      </c>
      <c r="D4" s="92" t="s">
        <v>64</v>
      </c>
      <c r="E4" s="92" t="s">
        <v>60</v>
      </c>
      <c r="F4" s="92" t="s">
        <v>21</v>
      </c>
      <c r="G4" s="92" t="s">
        <v>34</v>
      </c>
      <c r="H4" s="92" t="s">
        <v>15</v>
      </c>
      <c r="I4" s="92" t="s">
        <v>65</v>
      </c>
      <c r="J4" s="92" t="s">
        <v>26</v>
      </c>
      <c r="K4" s="92" t="s">
        <v>18</v>
      </c>
      <c r="L4" s="92" t="s">
        <v>61</v>
      </c>
      <c r="M4" s="92" t="s">
        <v>62</v>
      </c>
      <c r="N4" s="92" t="s">
        <v>81</v>
      </c>
      <c r="O4" s="92" t="s">
        <v>82</v>
      </c>
      <c r="P4" s="92" t="s">
        <v>85</v>
      </c>
      <c r="Q4" s="92" t="s">
        <v>67</v>
      </c>
      <c r="R4" s="92" t="s">
        <v>66</v>
      </c>
      <c r="S4" s="92" t="s">
        <v>68</v>
      </c>
      <c r="T4" s="92" t="s">
        <v>69</v>
      </c>
      <c r="U4" s="92" t="s">
        <v>70</v>
      </c>
      <c r="V4" s="92" t="s">
        <v>71</v>
      </c>
      <c r="W4" s="92" t="s">
        <v>86</v>
      </c>
      <c r="X4" s="92" t="s">
        <v>72</v>
      </c>
      <c r="Y4" s="92" t="s">
        <v>74</v>
      </c>
      <c r="Z4" s="92" t="s">
        <v>75</v>
      </c>
      <c r="AA4" s="92" t="s">
        <v>63</v>
      </c>
      <c r="AB4" s="92" t="s">
        <v>83</v>
      </c>
      <c r="AC4" s="92" t="s">
        <v>84</v>
      </c>
      <c r="AD4" s="92" t="s">
        <v>23</v>
      </c>
      <c r="AE4" s="89" t="s">
        <v>76</v>
      </c>
      <c r="AF4" s="104" t="s">
        <v>88</v>
      </c>
      <c r="AG4" s="104" t="s">
        <v>89</v>
      </c>
      <c r="AH4" s="99" t="s">
        <v>78</v>
      </c>
    </row>
    <row r="5" spans="1:34" x14ac:dyDescent="0.2">
      <c r="A5" s="89">
        <v>34104</v>
      </c>
      <c r="B5" s="89" t="s">
        <v>79</v>
      </c>
      <c r="C5" s="89" t="s">
        <v>79</v>
      </c>
      <c r="D5" s="89" t="s">
        <v>79</v>
      </c>
      <c r="E5" s="89" t="s">
        <v>79</v>
      </c>
      <c r="F5" s="89" t="s">
        <v>79</v>
      </c>
      <c r="G5" s="89" t="s">
        <v>79</v>
      </c>
      <c r="H5" s="89" t="s">
        <v>79</v>
      </c>
      <c r="I5" s="89" t="s">
        <v>79</v>
      </c>
      <c r="J5" s="89" t="s">
        <v>79</v>
      </c>
      <c r="K5" s="89" t="s">
        <v>79</v>
      </c>
      <c r="L5" s="89" t="s">
        <v>79</v>
      </c>
      <c r="M5" s="89" t="s">
        <v>79</v>
      </c>
      <c r="N5" s="89" t="s">
        <v>79</v>
      </c>
      <c r="O5" s="89" t="s">
        <v>79</v>
      </c>
      <c r="P5" s="89" t="s">
        <v>79</v>
      </c>
      <c r="Q5" s="89" t="s">
        <v>79</v>
      </c>
      <c r="R5" s="89" t="s">
        <v>79</v>
      </c>
      <c r="S5" s="89" t="s">
        <v>79</v>
      </c>
      <c r="T5" s="89" t="s">
        <v>79</v>
      </c>
      <c r="U5" s="89" t="s">
        <v>79</v>
      </c>
      <c r="V5" s="89" t="s">
        <v>79</v>
      </c>
      <c r="W5" s="96">
        <v>0</v>
      </c>
      <c r="X5" s="89" t="s">
        <v>79</v>
      </c>
      <c r="Y5" s="89" t="s">
        <v>79</v>
      </c>
      <c r="Z5" s="89" t="s">
        <v>79</v>
      </c>
      <c r="AA5" s="89" t="s">
        <v>79</v>
      </c>
      <c r="AB5" s="89" t="s">
        <v>79</v>
      </c>
      <c r="AC5" s="89" t="s">
        <v>79</v>
      </c>
      <c r="AD5" s="89" t="s">
        <v>79</v>
      </c>
      <c r="AE5" s="100">
        <v>0</v>
      </c>
      <c r="AF5" s="105">
        <v>0</v>
      </c>
      <c r="AG5" s="105">
        <v>0</v>
      </c>
      <c r="AH5" s="101">
        <v>1</v>
      </c>
    </row>
    <row r="6" spans="1:34" x14ac:dyDescent="0.2">
      <c r="A6" s="89">
        <v>34105</v>
      </c>
      <c r="B6" s="89" t="s">
        <v>79</v>
      </c>
      <c r="C6" s="89" t="s">
        <v>79</v>
      </c>
      <c r="D6" s="89" t="s">
        <v>79</v>
      </c>
      <c r="E6" s="89" t="s">
        <v>79</v>
      </c>
      <c r="F6" s="89" t="s">
        <v>79</v>
      </c>
      <c r="G6" s="89" t="s">
        <v>79</v>
      </c>
      <c r="H6" s="89" t="s">
        <v>79</v>
      </c>
      <c r="I6" s="89" t="s">
        <v>79</v>
      </c>
      <c r="J6" s="89" t="s">
        <v>79</v>
      </c>
      <c r="K6" s="89" t="s">
        <v>79</v>
      </c>
      <c r="L6" s="89" t="s">
        <v>79</v>
      </c>
      <c r="M6" s="89" t="s">
        <v>79</v>
      </c>
      <c r="N6" s="89" t="s">
        <v>79</v>
      </c>
      <c r="O6" s="89" t="s">
        <v>79</v>
      </c>
      <c r="P6" s="89" t="s">
        <v>79</v>
      </c>
      <c r="Q6" s="89" t="s">
        <v>79</v>
      </c>
      <c r="R6" s="89" t="s">
        <v>79</v>
      </c>
      <c r="S6" s="89" t="s">
        <v>79</v>
      </c>
      <c r="T6" s="89" t="s">
        <v>79</v>
      </c>
      <c r="U6" s="89" t="s">
        <v>79</v>
      </c>
      <c r="V6" s="89" t="s">
        <v>79</v>
      </c>
      <c r="W6" s="96">
        <v>0</v>
      </c>
      <c r="X6" s="89" t="s">
        <v>79</v>
      </c>
      <c r="Y6" s="89" t="s">
        <v>79</v>
      </c>
      <c r="Z6" s="89" t="s">
        <v>79</v>
      </c>
      <c r="AA6" s="89" t="s">
        <v>79</v>
      </c>
      <c r="AB6" s="89" t="s">
        <v>79</v>
      </c>
      <c r="AC6" s="89" t="s">
        <v>79</v>
      </c>
      <c r="AD6" s="89" t="s">
        <v>79</v>
      </c>
      <c r="AE6" s="100">
        <v>0</v>
      </c>
      <c r="AF6" s="105">
        <v>0</v>
      </c>
      <c r="AG6" s="105">
        <v>0</v>
      </c>
      <c r="AH6" s="101">
        <v>1</v>
      </c>
    </row>
    <row r="7" spans="1:34" x14ac:dyDescent="0.2">
      <c r="A7" s="89">
        <v>34106</v>
      </c>
      <c r="B7" s="89" t="s">
        <v>79</v>
      </c>
      <c r="C7" s="89" t="s">
        <v>79</v>
      </c>
      <c r="D7" s="89" t="s">
        <v>79</v>
      </c>
      <c r="E7" s="89" t="s">
        <v>79</v>
      </c>
      <c r="F7" s="89" t="s">
        <v>79</v>
      </c>
      <c r="G7" s="89" t="s">
        <v>79</v>
      </c>
      <c r="H7" s="89" t="s">
        <v>79</v>
      </c>
      <c r="I7" s="89" t="s">
        <v>79</v>
      </c>
      <c r="J7" s="89" t="s">
        <v>79</v>
      </c>
      <c r="K7" s="89" t="s">
        <v>79</v>
      </c>
      <c r="L7" s="89" t="s">
        <v>79</v>
      </c>
      <c r="M7" s="89" t="s">
        <v>79</v>
      </c>
      <c r="N7" s="89" t="s">
        <v>79</v>
      </c>
      <c r="O7" s="89" t="s">
        <v>79</v>
      </c>
      <c r="P7" s="89" t="s">
        <v>79</v>
      </c>
      <c r="Q7" s="89" t="s">
        <v>79</v>
      </c>
      <c r="R7" s="89" t="s">
        <v>79</v>
      </c>
      <c r="S7" s="89" t="s">
        <v>79</v>
      </c>
      <c r="T7" s="89" t="s">
        <v>79</v>
      </c>
      <c r="U7" s="89" t="s">
        <v>79</v>
      </c>
      <c r="V7" s="89" t="s">
        <v>79</v>
      </c>
      <c r="W7" s="96">
        <v>0</v>
      </c>
      <c r="X7" s="89" t="s">
        <v>79</v>
      </c>
      <c r="Y7" s="89" t="s">
        <v>79</v>
      </c>
      <c r="Z7" s="89" t="s">
        <v>79</v>
      </c>
      <c r="AA7" s="89" t="s">
        <v>79</v>
      </c>
      <c r="AB7" s="89" t="s">
        <v>79</v>
      </c>
      <c r="AC7" s="89" t="s">
        <v>79</v>
      </c>
      <c r="AD7" s="89" t="s">
        <v>79</v>
      </c>
      <c r="AE7" s="100">
        <v>0</v>
      </c>
      <c r="AF7" s="105">
        <v>0</v>
      </c>
      <c r="AG7" s="105">
        <v>0</v>
      </c>
      <c r="AH7" s="101">
        <v>1</v>
      </c>
    </row>
    <row r="8" spans="1:34" x14ac:dyDescent="0.2">
      <c r="A8" s="89">
        <v>34107</v>
      </c>
      <c r="B8" s="89" t="s">
        <v>79</v>
      </c>
      <c r="C8" s="89" t="s">
        <v>79</v>
      </c>
      <c r="D8" s="89" t="s">
        <v>79</v>
      </c>
      <c r="E8" s="89" t="s">
        <v>79</v>
      </c>
      <c r="F8" s="89" t="s">
        <v>79</v>
      </c>
      <c r="G8" s="89" t="s">
        <v>79</v>
      </c>
      <c r="H8" s="89" t="s">
        <v>79</v>
      </c>
      <c r="I8" s="89" t="s">
        <v>79</v>
      </c>
      <c r="J8" s="89" t="s">
        <v>79</v>
      </c>
      <c r="K8" s="89" t="s">
        <v>79</v>
      </c>
      <c r="L8" s="89" t="s">
        <v>79</v>
      </c>
      <c r="M8" s="89" t="s">
        <v>79</v>
      </c>
      <c r="N8" s="89" t="s">
        <v>79</v>
      </c>
      <c r="O8" s="89" t="s">
        <v>79</v>
      </c>
      <c r="P8" s="89" t="s">
        <v>79</v>
      </c>
      <c r="Q8" s="89" t="s">
        <v>79</v>
      </c>
      <c r="R8" s="89" t="s">
        <v>79</v>
      </c>
      <c r="S8" s="89" t="s">
        <v>79</v>
      </c>
      <c r="T8" s="89" t="s">
        <v>79</v>
      </c>
      <c r="U8" s="89" t="s">
        <v>79</v>
      </c>
      <c r="V8" s="89" t="s">
        <v>79</v>
      </c>
      <c r="W8" s="96">
        <v>0</v>
      </c>
      <c r="X8" s="89" t="s">
        <v>79</v>
      </c>
      <c r="Y8" s="89" t="s">
        <v>79</v>
      </c>
      <c r="Z8" s="89" t="s">
        <v>79</v>
      </c>
      <c r="AA8" s="89" t="s">
        <v>79</v>
      </c>
      <c r="AB8" s="89" t="s">
        <v>79</v>
      </c>
      <c r="AC8" s="89" t="s">
        <v>79</v>
      </c>
      <c r="AD8" s="89" t="s">
        <v>79</v>
      </c>
      <c r="AE8" s="100">
        <v>0</v>
      </c>
      <c r="AF8" s="105">
        <v>0</v>
      </c>
      <c r="AG8" s="105">
        <v>0</v>
      </c>
      <c r="AH8" s="101">
        <v>1</v>
      </c>
    </row>
    <row r="9" spans="1:34" x14ac:dyDescent="0.2">
      <c r="A9" s="89">
        <v>34108</v>
      </c>
      <c r="B9" s="89" t="s">
        <v>79</v>
      </c>
      <c r="C9" s="89" t="s">
        <v>79</v>
      </c>
      <c r="D9" s="89" t="s">
        <v>79</v>
      </c>
      <c r="E9" s="89" t="s">
        <v>79</v>
      </c>
      <c r="F9" s="89" t="s">
        <v>79</v>
      </c>
      <c r="G9" s="89" t="s">
        <v>79</v>
      </c>
      <c r="H9" s="89" t="s">
        <v>79</v>
      </c>
      <c r="I9" s="89" t="s">
        <v>79</v>
      </c>
      <c r="J9" s="89" t="s">
        <v>79</v>
      </c>
      <c r="K9" s="89" t="s">
        <v>79</v>
      </c>
      <c r="L9" s="89" t="s">
        <v>79</v>
      </c>
      <c r="M9" s="89" t="s">
        <v>79</v>
      </c>
      <c r="N9" s="89" t="s">
        <v>79</v>
      </c>
      <c r="O9" s="89" t="s">
        <v>79</v>
      </c>
      <c r="P9" s="89" t="s">
        <v>79</v>
      </c>
      <c r="Q9" s="89" t="s">
        <v>79</v>
      </c>
      <c r="R9" s="89" t="s">
        <v>79</v>
      </c>
      <c r="S9" s="89" t="s">
        <v>79</v>
      </c>
      <c r="T9" s="89" t="s">
        <v>79</v>
      </c>
      <c r="U9" s="89" t="s">
        <v>79</v>
      </c>
      <c r="V9" s="89" t="s">
        <v>79</v>
      </c>
      <c r="W9" s="96">
        <v>0</v>
      </c>
      <c r="X9" s="89" t="s">
        <v>79</v>
      </c>
      <c r="Y9" s="89" t="s">
        <v>79</v>
      </c>
      <c r="Z9" s="89" t="s">
        <v>79</v>
      </c>
      <c r="AA9" s="89" t="s">
        <v>79</v>
      </c>
      <c r="AB9" s="89" t="s">
        <v>79</v>
      </c>
      <c r="AC9" s="89" t="s">
        <v>79</v>
      </c>
      <c r="AD9" s="89" t="s">
        <v>79</v>
      </c>
      <c r="AE9" s="100">
        <v>0</v>
      </c>
      <c r="AF9" s="105">
        <v>0</v>
      </c>
      <c r="AG9" s="105">
        <v>0</v>
      </c>
      <c r="AH9" s="101">
        <v>1</v>
      </c>
    </row>
    <row r="10" spans="1:34" x14ac:dyDescent="0.2">
      <c r="A10" s="89">
        <v>34109</v>
      </c>
      <c r="B10" s="89" t="s">
        <v>79</v>
      </c>
      <c r="C10" s="89" t="s">
        <v>79</v>
      </c>
      <c r="D10" s="89" t="s">
        <v>79</v>
      </c>
      <c r="E10" s="89" t="s">
        <v>79</v>
      </c>
      <c r="F10" s="89" t="s">
        <v>79</v>
      </c>
      <c r="G10" s="89" t="s">
        <v>79</v>
      </c>
      <c r="H10" s="89" t="s">
        <v>79</v>
      </c>
      <c r="I10" s="89" t="s">
        <v>79</v>
      </c>
      <c r="J10" s="89" t="s">
        <v>79</v>
      </c>
      <c r="K10" s="89" t="s">
        <v>79</v>
      </c>
      <c r="L10" s="89" t="s">
        <v>79</v>
      </c>
      <c r="M10" s="89" t="s">
        <v>79</v>
      </c>
      <c r="N10" s="89" t="s">
        <v>79</v>
      </c>
      <c r="O10" s="89" t="s">
        <v>79</v>
      </c>
      <c r="P10" s="89" t="s">
        <v>79</v>
      </c>
      <c r="Q10" s="89" t="s">
        <v>79</v>
      </c>
      <c r="R10" s="89" t="s">
        <v>79</v>
      </c>
      <c r="S10" s="89" t="s">
        <v>79</v>
      </c>
      <c r="T10" s="89" t="s">
        <v>79</v>
      </c>
      <c r="U10" s="89" t="s">
        <v>79</v>
      </c>
      <c r="V10" s="89" t="s">
        <v>79</v>
      </c>
      <c r="W10" s="96">
        <v>0</v>
      </c>
      <c r="X10" s="89" t="s">
        <v>79</v>
      </c>
      <c r="Y10" s="89" t="s">
        <v>79</v>
      </c>
      <c r="Z10" s="89" t="s">
        <v>79</v>
      </c>
      <c r="AA10" s="89" t="s">
        <v>79</v>
      </c>
      <c r="AB10" s="89" t="s">
        <v>79</v>
      </c>
      <c r="AC10" s="89" t="s">
        <v>79</v>
      </c>
      <c r="AD10" s="89" t="s">
        <v>79</v>
      </c>
      <c r="AE10" s="100">
        <v>0</v>
      </c>
      <c r="AF10" s="105">
        <v>0</v>
      </c>
      <c r="AG10" s="105">
        <v>0</v>
      </c>
      <c r="AH10" s="101">
        <v>1</v>
      </c>
    </row>
    <row r="11" spans="1:34" x14ac:dyDescent="0.2">
      <c r="A11" s="89">
        <v>34110</v>
      </c>
      <c r="B11" s="89" t="s">
        <v>79</v>
      </c>
      <c r="C11" s="89" t="s">
        <v>79</v>
      </c>
      <c r="D11" s="89" t="s">
        <v>79</v>
      </c>
      <c r="E11" s="89" t="s">
        <v>79</v>
      </c>
      <c r="F11" s="89" t="s">
        <v>79</v>
      </c>
      <c r="G11" s="89" t="s">
        <v>79</v>
      </c>
      <c r="H11" s="89" t="s">
        <v>79</v>
      </c>
      <c r="I11" s="89" t="s">
        <v>79</v>
      </c>
      <c r="J11" s="89" t="s">
        <v>79</v>
      </c>
      <c r="K11" s="89" t="s">
        <v>79</v>
      </c>
      <c r="L11" s="89" t="s">
        <v>79</v>
      </c>
      <c r="M11" s="89" t="s">
        <v>79</v>
      </c>
      <c r="N11" s="89" t="s">
        <v>79</v>
      </c>
      <c r="O11" s="89" t="s">
        <v>79</v>
      </c>
      <c r="P11" s="89" t="s">
        <v>79</v>
      </c>
      <c r="Q11" s="89" t="s">
        <v>79</v>
      </c>
      <c r="R11" s="89" t="s">
        <v>79</v>
      </c>
      <c r="S11" s="89" t="s">
        <v>79</v>
      </c>
      <c r="T11" s="89" t="s">
        <v>79</v>
      </c>
      <c r="U11" s="89" t="s">
        <v>79</v>
      </c>
      <c r="V11" s="89" t="s">
        <v>79</v>
      </c>
      <c r="W11" s="96">
        <v>0</v>
      </c>
      <c r="X11" s="89" t="s">
        <v>79</v>
      </c>
      <c r="Y11" s="89" t="s">
        <v>79</v>
      </c>
      <c r="Z11" s="89" t="s">
        <v>79</v>
      </c>
      <c r="AA11" s="89" t="s">
        <v>79</v>
      </c>
      <c r="AB11" s="89" t="s">
        <v>79</v>
      </c>
      <c r="AC11" s="89" t="s">
        <v>79</v>
      </c>
      <c r="AD11" s="89" t="s">
        <v>79</v>
      </c>
      <c r="AE11" s="100">
        <v>0</v>
      </c>
      <c r="AF11" s="105">
        <v>0</v>
      </c>
      <c r="AG11" s="105">
        <v>0</v>
      </c>
      <c r="AH11" s="101">
        <v>1</v>
      </c>
    </row>
    <row r="12" spans="1:34" x14ac:dyDescent="0.2">
      <c r="A12" s="89">
        <v>34111</v>
      </c>
      <c r="B12" s="89" t="s">
        <v>79</v>
      </c>
      <c r="C12" s="89" t="s">
        <v>79</v>
      </c>
      <c r="D12" s="89" t="s">
        <v>79</v>
      </c>
      <c r="E12" s="89" t="s">
        <v>79</v>
      </c>
      <c r="F12" s="89" t="s">
        <v>79</v>
      </c>
      <c r="G12" s="89" t="s">
        <v>79</v>
      </c>
      <c r="H12" s="89" t="s">
        <v>79</v>
      </c>
      <c r="I12" s="89" t="s">
        <v>79</v>
      </c>
      <c r="J12" s="89" t="s">
        <v>79</v>
      </c>
      <c r="K12" s="89" t="s">
        <v>79</v>
      </c>
      <c r="L12" s="89" t="s">
        <v>79</v>
      </c>
      <c r="M12" s="89" t="s">
        <v>79</v>
      </c>
      <c r="N12" s="89" t="s">
        <v>79</v>
      </c>
      <c r="O12" s="89" t="s">
        <v>79</v>
      </c>
      <c r="P12" s="89" t="s">
        <v>79</v>
      </c>
      <c r="Q12" s="89" t="s">
        <v>79</v>
      </c>
      <c r="R12" s="89" t="s">
        <v>79</v>
      </c>
      <c r="S12" s="89" t="s">
        <v>79</v>
      </c>
      <c r="T12" s="89" t="s">
        <v>79</v>
      </c>
      <c r="U12" s="89" t="s">
        <v>79</v>
      </c>
      <c r="V12" s="89" t="s">
        <v>79</v>
      </c>
      <c r="W12" s="96">
        <v>0</v>
      </c>
      <c r="X12" s="89" t="s">
        <v>79</v>
      </c>
      <c r="Y12" s="89" t="s">
        <v>79</v>
      </c>
      <c r="Z12" s="89" t="s">
        <v>79</v>
      </c>
      <c r="AA12" s="89" t="s">
        <v>79</v>
      </c>
      <c r="AB12" s="89" t="s">
        <v>79</v>
      </c>
      <c r="AC12" s="89" t="s">
        <v>79</v>
      </c>
      <c r="AD12" s="89" t="s">
        <v>79</v>
      </c>
      <c r="AE12" s="100">
        <v>0</v>
      </c>
      <c r="AF12" s="105">
        <v>0</v>
      </c>
      <c r="AG12" s="105">
        <v>0</v>
      </c>
      <c r="AH12" s="101">
        <v>1</v>
      </c>
    </row>
    <row r="13" spans="1:34" x14ac:dyDescent="0.2">
      <c r="A13" s="89">
        <v>34112</v>
      </c>
      <c r="B13" s="89" t="s">
        <v>79</v>
      </c>
      <c r="C13" s="89" t="s">
        <v>79</v>
      </c>
      <c r="D13" s="89" t="s">
        <v>79</v>
      </c>
      <c r="E13" s="89" t="s">
        <v>79</v>
      </c>
      <c r="F13" s="89" t="s">
        <v>79</v>
      </c>
      <c r="G13" s="89" t="s">
        <v>79</v>
      </c>
      <c r="H13" s="89" t="s">
        <v>79</v>
      </c>
      <c r="I13" s="89" t="s">
        <v>79</v>
      </c>
      <c r="J13" s="89" t="s">
        <v>79</v>
      </c>
      <c r="K13" s="89" t="s">
        <v>79</v>
      </c>
      <c r="L13" s="89" t="s">
        <v>79</v>
      </c>
      <c r="M13" s="89" t="s">
        <v>79</v>
      </c>
      <c r="N13" s="89" t="s">
        <v>79</v>
      </c>
      <c r="O13" s="89" t="s">
        <v>79</v>
      </c>
      <c r="P13" s="89" t="s">
        <v>79</v>
      </c>
      <c r="Q13" s="89" t="s">
        <v>79</v>
      </c>
      <c r="R13" s="89" t="s">
        <v>79</v>
      </c>
      <c r="S13" s="89" t="s">
        <v>79</v>
      </c>
      <c r="T13" s="89" t="s">
        <v>79</v>
      </c>
      <c r="U13" s="89" t="s">
        <v>79</v>
      </c>
      <c r="V13" s="89" t="s">
        <v>79</v>
      </c>
      <c r="W13" s="96">
        <v>0</v>
      </c>
      <c r="X13" s="89" t="s">
        <v>79</v>
      </c>
      <c r="Y13" s="89" t="s">
        <v>79</v>
      </c>
      <c r="Z13" s="89" t="s">
        <v>79</v>
      </c>
      <c r="AA13" s="89" t="s">
        <v>79</v>
      </c>
      <c r="AB13" s="89" t="s">
        <v>79</v>
      </c>
      <c r="AC13" s="89" t="s">
        <v>79</v>
      </c>
      <c r="AD13" s="89" t="s">
        <v>79</v>
      </c>
      <c r="AE13" s="100">
        <v>0</v>
      </c>
      <c r="AF13" s="105">
        <v>0</v>
      </c>
      <c r="AG13" s="105">
        <v>0</v>
      </c>
      <c r="AH13" s="101">
        <v>1</v>
      </c>
    </row>
    <row r="14" spans="1:34" x14ac:dyDescent="0.2">
      <c r="A14" s="89">
        <v>34113</v>
      </c>
      <c r="B14" s="89" t="s">
        <v>79</v>
      </c>
      <c r="C14" s="89" t="s">
        <v>79</v>
      </c>
      <c r="D14" s="89" t="s">
        <v>79</v>
      </c>
      <c r="E14" s="89" t="s">
        <v>79</v>
      </c>
      <c r="F14" s="89" t="s">
        <v>79</v>
      </c>
      <c r="G14" s="89" t="s">
        <v>79</v>
      </c>
      <c r="H14" s="89" t="s">
        <v>79</v>
      </c>
      <c r="I14" s="89" t="s">
        <v>79</v>
      </c>
      <c r="J14" s="89" t="s">
        <v>79</v>
      </c>
      <c r="K14" s="89" t="s">
        <v>79</v>
      </c>
      <c r="L14" s="89" t="s">
        <v>79</v>
      </c>
      <c r="M14" s="89" t="s">
        <v>79</v>
      </c>
      <c r="N14" s="89" t="s">
        <v>79</v>
      </c>
      <c r="O14" s="89" t="s">
        <v>79</v>
      </c>
      <c r="P14" s="89" t="s">
        <v>79</v>
      </c>
      <c r="Q14" s="89" t="s">
        <v>79</v>
      </c>
      <c r="R14" s="89" t="s">
        <v>79</v>
      </c>
      <c r="S14" s="89" t="s">
        <v>79</v>
      </c>
      <c r="T14" s="89" t="s">
        <v>79</v>
      </c>
      <c r="U14" s="89" t="s">
        <v>79</v>
      </c>
      <c r="V14" s="89" t="s">
        <v>79</v>
      </c>
      <c r="W14" s="96">
        <v>0</v>
      </c>
      <c r="X14" s="89" t="s">
        <v>79</v>
      </c>
      <c r="Y14" s="89" t="s">
        <v>79</v>
      </c>
      <c r="Z14" s="89" t="s">
        <v>79</v>
      </c>
      <c r="AA14" s="89" t="s">
        <v>79</v>
      </c>
      <c r="AB14" s="89" t="s">
        <v>79</v>
      </c>
      <c r="AC14" s="89" t="s">
        <v>79</v>
      </c>
      <c r="AD14" s="89" t="s">
        <v>79</v>
      </c>
      <c r="AE14" s="100">
        <v>0</v>
      </c>
      <c r="AF14" s="105">
        <v>0</v>
      </c>
      <c r="AG14" s="105">
        <v>0</v>
      </c>
      <c r="AH14" s="101">
        <v>1</v>
      </c>
    </row>
    <row r="15" spans="1:34" x14ac:dyDescent="0.2">
      <c r="A15" s="89">
        <v>34114</v>
      </c>
      <c r="B15" s="89" t="s">
        <v>79</v>
      </c>
      <c r="C15" s="89" t="s">
        <v>79</v>
      </c>
      <c r="D15" s="89" t="s">
        <v>79</v>
      </c>
      <c r="E15" s="89" t="s">
        <v>79</v>
      </c>
      <c r="F15" s="89" t="s">
        <v>79</v>
      </c>
      <c r="G15" s="89" t="s">
        <v>79</v>
      </c>
      <c r="H15" s="89" t="s">
        <v>79</v>
      </c>
      <c r="I15" s="89" t="s">
        <v>79</v>
      </c>
      <c r="J15" s="89" t="s">
        <v>79</v>
      </c>
      <c r="K15" s="89" t="s">
        <v>79</v>
      </c>
      <c r="L15" s="89" t="s">
        <v>79</v>
      </c>
      <c r="M15" s="89" t="s">
        <v>79</v>
      </c>
      <c r="N15" s="89" t="s">
        <v>79</v>
      </c>
      <c r="O15" s="89" t="s">
        <v>79</v>
      </c>
      <c r="P15" s="89" t="s">
        <v>79</v>
      </c>
      <c r="Q15" s="89" t="s">
        <v>79</v>
      </c>
      <c r="R15" s="89" t="s">
        <v>79</v>
      </c>
      <c r="S15" s="89" t="s">
        <v>79</v>
      </c>
      <c r="T15" s="89" t="s">
        <v>79</v>
      </c>
      <c r="U15" s="89" t="s">
        <v>79</v>
      </c>
      <c r="V15" s="89" t="s">
        <v>79</v>
      </c>
      <c r="W15" s="96">
        <v>0</v>
      </c>
      <c r="X15" s="89" t="s">
        <v>79</v>
      </c>
      <c r="Y15" s="89" t="s">
        <v>79</v>
      </c>
      <c r="Z15" s="89" t="s">
        <v>79</v>
      </c>
      <c r="AA15" s="89" t="s">
        <v>79</v>
      </c>
      <c r="AB15" s="89" t="s">
        <v>79</v>
      </c>
      <c r="AC15" s="89" t="s">
        <v>79</v>
      </c>
      <c r="AD15" s="89" t="s">
        <v>79</v>
      </c>
      <c r="AE15" s="100">
        <v>0</v>
      </c>
      <c r="AF15" s="105">
        <v>0</v>
      </c>
      <c r="AG15" s="105">
        <v>0</v>
      </c>
      <c r="AH15" s="101">
        <v>1</v>
      </c>
    </row>
    <row r="16" spans="1:34" x14ac:dyDescent="0.2">
      <c r="A16" s="89">
        <v>34115</v>
      </c>
      <c r="B16" s="89" t="s">
        <v>79</v>
      </c>
      <c r="C16" s="89" t="s">
        <v>79</v>
      </c>
      <c r="D16" s="89" t="s">
        <v>79</v>
      </c>
      <c r="E16" s="89" t="s">
        <v>79</v>
      </c>
      <c r="F16" s="89" t="s">
        <v>79</v>
      </c>
      <c r="G16" s="89" t="s">
        <v>79</v>
      </c>
      <c r="H16" s="89" t="s">
        <v>79</v>
      </c>
      <c r="I16" s="89" t="s">
        <v>79</v>
      </c>
      <c r="J16" s="89" t="s">
        <v>79</v>
      </c>
      <c r="K16" s="89" t="s">
        <v>79</v>
      </c>
      <c r="L16" s="89" t="s">
        <v>79</v>
      </c>
      <c r="M16" s="89" t="s">
        <v>79</v>
      </c>
      <c r="N16" s="89" t="s">
        <v>79</v>
      </c>
      <c r="O16" s="89" t="s">
        <v>79</v>
      </c>
      <c r="P16" s="89" t="s">
        <v>79</v>
      </c>
      <c r="Q16" s="89" t="s">
        <v>79</v>
      </c>
      <c r="R16" s="89" t="s">
        <v>79</v>
      </c>
      <c r="S16" s="89" t="s">
        <v>79</v>
      </c>
      <c r="T16" s="89" t="s">
        <v>79</v>
      </c>
      <c r="U16" s="89" t="s">
        <v>79</v>
      </c>
      <c r="V16" s="89" t="s">
        <v>79</v>
      </c>
      <c r="W16" s="96">
        <v>0</v>
      </c>
      <c r="X16" s="89" t="s">
        <v>79</v>
      </c>
      <c r="Y16" s="89" t="s">
        <v>79</v>
      </c>
      <c r="Z16" s="89" t="s">
        <v>79</v>
      </c>
      <c r="AA16" s="89" t="s">
        <v>79</v>
      </c>
      <c r="AB16" s="89" t="s">
        <v>79</v>
      </c>
      <c r="AC16" s="89" t="s">
        <v>79</v>
      </c>
      <c r="AD16" s="89" t="s">
        <v>79</v>
      </c>
      <c r="AE16" s="100">
        <v>0</v>
      </c>
      <c r="AF16" s="105">
        <v>0</v>
      </c>
      <c r="AG16" s="105">
        <v>0</v>
      </c>
      <c r="AH16" s="101">
        <v>1</v>
      </c>
    </row>
    <row r="17" spans="1:34" x14ac:dyDescent="0.2">
      <c r="A17" s="89">
        <v>34116</v>
      </c>
      <c r="B17" s="89" t="s">
        <v>79</v>
      </c>
      <c r="C17" s="89" t="s">
        <v>79</v>
      </c>
      <c r="D17" s="89" t="s">
        <v>79</v>
      </c>
      <c r="E17" s="89" t="s">
        <v>79</v>
      </c>
      <c r="F17" s="89" t="s">
        <v>79</v>
      </c>
      <c r="G17" s="89" t="s">
        <v>79</v>
      </c>
      <c r="H17" s="89" t="s">
        <v>79</v>
      </c>
      <c r="I17" s="89" t="s">
        <v>79</v>
      </c>
      <c r="J17" s="89" t="s">
        <v>79</v>
      </c>
      <c r="K17" s="89" t="s">
        <v>79</v>
      </c>
      <c r="L17" s="89" t="s">
        <v>79</v>
      </c>
      <c r="M17" s="89" t="s">
        <v>79</v>
      </c>
      <c r="N17" s="89" t="s">
        <v>79</v>
      </c>
      <c r="O17" s="89" t="s">
        <v>79</v>
      </c>
      <c r="P17" s="89" t="s">
        <v>79</v>
      </c>
      <c r="Q17" s="89" t="s">
        <v>79</v>
      </c>
      <c r="R17" s="89" t="s">
        <v>79</v>
      </c>
      <c r="S17" s="89" t="s">
        <v>79</v>
      </c>
      <c r="T17" s="89" t="s">
        <v>79</v>
      </c>
      <c r="U17" s="89" t="s">
        <v>79</v>
      </c>
      <c r="V17" s="89" t="s">
        <v>79</v>
      </c>
      <c r="W17" s="96">
        <v>0</v>
      </c>
      <c r="X17" s="89" t="s">
        <v>79</v>
      </c>
      <c r="Y17" s="89" t="s">
        <v>79</v>
      </c>
      <c r="Z17" s="89" t="s">
        <v>79</v>
      </c>
      <c r="AA17" s="89" t="s">
        <v>79</v>
      </c>
      <c r="AB17" s="89" t="s">
        <v>79</v>
      </c>
      <c r="AC17" s="89" t="s">
        <v>79</v>
      </c>
      <c r="AD17" s="89" t="s">
        <v>79</v>
      </c>
      <c r="AE17" s="100">
        <v>0</v>
      </c>
      <c r="AF17" s="105">
        <v>0</v>
      </c>
      <c r="AG17" s="105">
        <v>0</v>
      </c>
      <c r="AH17" s="101">
        <v>1</v>
      </c>
    </row>
    <row r="18" spans="1:34" x14ac:dyDescent="0.2">
      <c r="A18" s="89">
        <v>34117</v>
      </c>
      <c r="B18" s="89" t="s">
        <v>79</v>
      </c>
      <c r="C18" s="89" t="s">
        <v>79</v>
      </c>
      <c r="D18" s="89" t="s">
        <v>79</v>
      </c>
      <c r="E18" s="89" t="s">
        <v>79</v>
      </c>
      <c r="F18" s="89" t="s">
        <v>79</v>
      </c>
      <c r="G18" s="89" t="s">
        <v>79</v>
      </c>
      <c r="H18" s="89" t="s">
        <v>79</v>
      </c>
      <c r="I18" s="89" t="s">
        <v>79</v>
      </c>
      <c r="J18" s="89" t="s">
        <v>79</v>
      </c>
      <c r="K18" s="89" t="s">
        <v>79</v>
      </c>
      <c r="L18" s="89" t="s">
        <v>79</v>
      </c>
      <c r="M18" s="89" t="s">
        <v>79</v>
      </c>
      <c r="N18" s="89" t="s">
        <v>79</v>
      </c>
      <c r="O18" s="89" t="s">
        <v>79</v>
      </c>
      <c r="P18" s="89" t="s">
        <v>79</v>
      </c>
      <c r="Q18" s="89" t="s">
        <v>79</v>
      </c>
      <c r="R18" s="89" t="s">
        <v>79</v>
      </c>
      <c r="S18" s="89" t="s">
        <v>79</v>
      </c>
      <c r="T18" s="89" t="s">
        <v>79</v>
      </c>
      <c r="U18" s="89" t="s">
        <v>79</v>
      </c>
      <c r="V18" s="89" t="s">
        <v>79</v>
      </c>
      <c r="W18" s="96">
        <v>0</v>
      </c>
      <c r="X18" s="89" t="s">
        <v>79</v>
      </c>
      <c r="Y18" s="89" t="s">
        <v>79</v>
      </c>
      <c r="Z18" s="89" t="s">
        <v>79</v>
      </c>
      <c r="AA18" s="89" t="s">
        <v>79</v>
      </c>
      <c r="AB18" s="89" t="s">
        <v>79</v>
      </c>
      <c r="AC18" s="89" t="s">
        <v>79</v>
      </c>
      <c r="AD18" s="89" t="s">
        <v>79</v>
      </c>
      <c r="AE18" s="100">
        <v>0</v>
      </c>
      <c r="AF18" s="105">
        <v>0</v>
      </c>
      <c r="AG18" s="105">
        <v>0</v>
      </c>
      <c r="AH18" s="101">
        <v>1</v>
      </c>
    </row>
    <row r="19" spans="1:34" x14ac:dyDescent="0.2">
      <c r="A19" s="89">
        <v>34118</v>
      </c>
      <c r="B19" s="89" t="s">
        <v>79</v>
      </c>
      <c r="C19" s="89" t="s">
        <v>79</v>
      </c>
      <c r="D19" s="89" t="s">
        <v>79</v>
      </c>
      <c r="E19" s="89" t="s">
        <v>79</v>
      </c>
      <c r="F19" s="89" t="s">
        <v>79</v>
      </c>
      <c r="G19" s="89" t="s">
        <v>79</v>
      </c>
      <c r="H19" s="89" t="s">
        <v>79</v>
      </c>
      <c r="I19" s="89" t="s">
        <v>79</v>
      </c>
      <c r="J19" s="89" t="s">
        <v>79</v>
      </c>
      <c r="K19" s="89" t="s">
        <v>79</v>
      </c>
      <c r="L19" s="89" t="s">
        <v>79</v>
      </c>
      <c r="M19" s="89" t="s">
        <v>79</v>
      </c>
      <c r="N19" s="89" t="s">
        <v>79</v>
      </c>
      <c r="O19" s="89" t="s">
        <v>79</v>
      </c>
      <c r="P19" s="89" t="s">
        <v>79</v>
      </c>
      <c r="Q19" s="89" t="s">
        <v>79</v>
      </c>
      <c r="R19" s="89" t="s">
        <v>79</v>
      </c>
      <c r="S19" s="89" t="s">
        <v>79</v>
      </c>
      <c r="T19" s="89" t="s">
        <v>79</v>
      </c>
      <c r="U19" s="89" t="s">
        <v>79</v>
      </c>
      <c r="V19" s="89" t="s">
        <v>79</v>
      </c>
      <c r="W19" s="96">
        <v>0</v>
      </c>
      <c r="X19" s="89" t="s">
        <v>79</v>
      </c>
      <c r="Y19" s="89" t="s">
        <v>79</v>
      </c>
      <c r="Z19" s="89" t="s">
        <v>79</v>
      </c>
      <c r="AA19" s="89" t="s">
        <v>79</v>
      </c>
      <c r="AB19" s="89" t="s">
        <v>79</v>
      </c>
      <c r="AC19" s="89" t="s">
        <v>79</v>
      </c>
      <c r="AD19" s="89" t="s">
        <v>79</v>
      </c>
      <c r="AE19" s="100">
        <v>0</v>
      </c>
      <c r="AF19" s="105">
        <v>0</v>
      </c>
      <c r="AG19" s="105">
        <v>0</v>
      </c>
      <c r="AH19" s="101">
        <v>1</v>
      </c>
    </row>
    <row r="20" spans="1:34" x14ac:dyDescent="0.2">
      <c r="A20" s="89">
        <v>34119</v>
      </c>
      <c r="B20" s="89" t="s">
        <v>79</v>
      </c>
      <c r="C20" s="89" t="s">
        <v>79</v>
      </c>
      <c r="D20" s="89" t="s">
        <v>79</v>
      </c>
      <c r="E20" s="89" t="s">
        <v>79</v>
      </c>
      <c r="F20" s="89" t="s">
        <v>79</v>
      </c>
      <c r="G20" s="89" t="s">
        <v>79</v>
      </c>
      <c r="H20" s="89" t="s">
        <v>79</v>
      </c>
      <c r="I20" s="89" t="s">
        <v>79</v>
      </c>
      <c r="J20" s="89" t="s">
        <v>79</v>
      </c>
      <c r="K20" s="89" t="s">
        <v>79</v>
      </c>
      <c r="L20" s="89" t="s">
        <v>79</v>
      </c>
      <c r="M20" s="89" t="s">
        <v>79</v>
      </c>
      <c r="N20" s="89" t="s">
        <v>79</v>
      </c>
      <c r="O20" s="89" t="s">
        <v>79</v>
      </c>
      <c r="P20" s="89" t="s">
        <v>79</v>
      </c>
      <c r="Q20" s="89" t="s">
        <v>79</v>
      </c>
      <c r="R20" s="89" t="s">
        <v>79</v>
      </c>
      <c r="S20" s="89" t="s">
        <v>79</v>
      </c>
      <c r="T20" s="89" t="s">
        <v>79</v>
      </c>
      <c r="U20" s="89" t="s">
        <v>79</v>
      </c>
      <c r="V20" s="89" t="s">
        <v>79</v>
      </c>
      <c r="W20" s="96">
        <v>0</v>
      </c>
      <c r="X20" s="89" t="s">
        <v>79</v>
      </c>
      <c r="Y20" s="89" t="s">
        <v>79</v>
      </c>
      <c r="Z20" s="89" t="s">
        <v>79</v>
      </c>
      <c r="AA20" s="89" t="s">
        <v>79</v>
      </c>
      <c r="AB20" s="89" t="s">
        <v>79</v>
      </c>
      <c r="AC20" s="89" t="s">
        <v>79</v>
      </c>
      <c r="AD20" s="89" t="s">
        <v>79</v>
      </c>
      <c r="AE20" s="100">
        <v>0</v>
      </c>
      <c r="AF20" s="105">
        <v>0</v>
      </c>
      <c r="AG20" s="105">
        <v>0</v>
      </c>
      <c r="AH20" s="101">
        <v>1</v>
      </c>
    </row>
    <row r="21" spans="1:34" x14ac:dyDescent="0.2">
      <c r="A21" s="89">
        <v>34120</v>
      </c>
      <c r="B21" s="89" t="s">
        <v>79</v>
      </c>
      <c r="C21" s="89" t="s">
        <v>79</v>
      </c>
      <c r="D21" s="89" t="s">
        <v>79</v>
      </c>
      <c r="E21" s="89" t="s">
        <v>79</v>
      </c>
      <c r="F21" s="89" t="s">
        <v>79</v>
      </c>
      <c r="G21" s="89" t="s">
        <v>79</v>
      </c>
      <c r="H21" s="89" t="s">
        <v>79</v>
      </c>
      <c r="I21" s="89" t="s">
        <v>79</v>
      </c>
      <c r="J21" s="89" t="s">
        <v>79</v>
      </c>
      <c r="K21" s="89" t="s">
        <v>79</v>
      </c>
      <c r="L21" s="89" t="s">
        <v>79</v>
      </c>
      <c r="M21" s="89" t="s">
        <v>79</v>
      </c>
      <c r="N21" s="89" t="s">
        <v>79</v>
      </c>
      <c r="O21" s="89" t="s">
        <v>79</v>
      </c>
      <c r="P21" s="89" t="s">
        <v>79</v>
      </c>
      <c r="Q21" s="89" t="s">
        <v>79</v>
      </c>
      <c r="R21" s="89" t="s">
        <v>79</v>
      </c>
      <c r="S21" s="89" t="s">
        <v>79</v>
      </c>
      <c r="T21" s="89" t="s">
        <v>79</v>
      </c>
      <c r="U21" s="89" t="s">
        <v>79</v>
      </c>
      <c r="V21" s="89" t="s">
        <v>79</v>
      </c>
      <c r="W21" s="96">
        <v>0</v>
      </c>
      <c r="X21" s="89" t="s">
        <v>79</v>
      </c>
      <c r="Y21" s="89" t="s">
        <v>79</v>
      </c>
      <c r="Z21" s="89" t="s">
        <v>79</v>
      </c>
      <c r="AA21" s="89" t="s">
        <v>79</v>
      </c>
      <c r="AB21" s="89" t="s">
        <v>79</v>
      </c>
      <c r="AC21" s="89" t="s">
        <v>79</v>
      </c>
      <c r="AD21" s="89" t="s">
        <v>79</v>
      </c>
      <c r="AE21" s="100">
        <v>0</v>
      </c>
      <c r="AF21" s="105">
        <v>0</v>
      </c>
      <c r="AG21" s="105">
        <v>0</v>
      </c>
      <c r="AH21" s="101">
        <v>1</v>
      </c>
    </row>
    <row r="22" spans="1:34" x14ac:dyDescent="0.2">
      <c r="A22" s="89">
        <v>34121</v>
      </c>
      <c r="B22" s="89" t="s">
        <v>79</v>
      </c>
      <c r="C22" s="89" t="s">
        <v>79</v>
      </c>
      <c r="D22" s="89" t="s">
        <v>79</v>
      </c>
      <c r="E22" s="89" t="s">
        <v>79</v>
      </c>
      <c r="F22" s="89" t="s">
        <v>79</v>
      </c>
      <c r="G22" s="89" t="s">
        <v>79</v>
      </c>
      <c r="H22" s="89" t="s">
        <v>79</v>
      </c>
      <c r="I22" s="89" t="s">
        <v>79</v>
      </c>
      <c r="J22" s="89" t="s">
        <v>79</v>
      </c>
      <c r="K22" s="89" t="s">
        <v>79</v>
      </c>
      <c r="L22" s="89" t="s">
        <v>79</v>
      </c>
      <c r="M22" s="89" t="s">
        <v>79</v>
      </c>
      <c r="N22" s="89" t="s">
        <v>79</v>
      </c>
      <c r="O22" s="89" t="s">
        <v>79</v>
      </c>
      <c r="P22" s="89" t="s">
        <v>79</v>
      </c>
      <c r="Q22" s="89" t="s">
        <v>79</v>
      </c>
      <c r="R22" s="89" t="s">
        <v>79</v>
      </c>
      <c r="S22" s="89" t="s">
        <v>79</v>
      </c>
      <c r="T22" s="89" t="s">
        <v>79</v>
      </c>
      <c r="U22" s="89" t="s">
        <v>79</v>
      </c>
      <c r="V22" s="89" t="s">
        <v>79</v>
      </c>
      <c r="W22" s="96">
        <v>0</v>
      </c>
      <c r="X22" s="89" t="s">
        <v>79</v>
      </c>
      <c r="Y22" s="89" t="s">
        <v>79</v>
      </c>
      <c r="Z22" s="89" t="s">
        <v>79</v>
      </c>
      <c r="AA22" s="89" t="s">
        <v>79</v>
      </c>
      <c r="AB22" s="89" t="s">
        <v>79</v>
      </c>
      <c r="AC22" s="89" t="s">
        <v>79</v>
      </c>
      <c r="AD22" s="89" t="s">
        <v>79</v>
      </c>
      <c r="AE22" s="100">
        <v>0</v>
      </c>
      <c r="AF22" s="105">
        <v>0</v>
      </c>
      <c r="AG22" s="105">
        <v>0</v>
      </c>
      <c r="AH22" s="101">
        <v>1</v>
      </c>
    </row>
    <row r="23" spans="1:34" x14ac:dyDescent="0.2">
      <c r="A23" s="89">
        <v>34122</v>
      </c>
      <c r="B23" s="89" t="s">
        <v>79</v>
      </c>
      <c r="C23" s="89" t="s">
        <v>79</v>
      </c>
      <c r="D23" s="89" t="s">
        <v>79</v>
      </c>
      <c r="E23" s="89" t="s">
        <v>79</v>
      </c>
      <c r="F23" s="89" t="s">
        <v>79</v>
      </c>
      <c r="G23" s="89" t="s">
        <v>79</v>
      </c>
      <c r="H23" s="89" t="s">
        <v>79</v>
      </c>
      <c r="I23" s="89" t="s">
        <v>79</v>
      </c>
      <c r="J23" s="89" t="s">
        <v>79</v>
      </c>
      <c r="K23" s="89" t="s">
        <v>79</v>
      </c>
      <c r="L23" s="89" t="s">
        <v>79</v>
      </c>
      <c r="M23" s="89" t="s">
        <v>79</v>
      </c>
      <c r="N23" s="89" t="s">
        <v>79</v>
      </c>
      <c r="O23" s="89" t="s">
        <v>79</v>
      </c>
      <c r="P23" s="89" t="s">
        <v>79</v>
      </c>
      <c r="Q23" s="89" t="s">
        <v>79</v>
      </c>
      <c r="R23" s="89" t="s">
        <v>79</v>
      </c>
      <c r="S23" s="89" t="s">
        <v>79</v>
      </c>
      <c r="T23" s="89" t="s">
        <v>79</v>
      </c>
      <c r="U23" s="89" t="s">
        <v>79</v>
      </c>
      <c r="V23" s="89" t="s">
        <v>79</v>
      </c>
      <c r="W23" s="96">
        <v>0</v>
      </c>
      <c r="X23" s="89" t="s">
        <v>79</v>
      </c>
      <c r="Y23" s="89" t="s">
        <v>79</v>
      </c>
      <c r="Z23" s="89" t="s">
        <v>79</v>
      </c>
      <c r="AA23" s="89" t="s">
        <v>79</v>
      </c>
      <c r="AB23" s="89" t="s">
        <v>79</v>
      </c>
      <c r="AC23" s="89" t="s">
        <v>79</v>
      </c>
      <c r="AD23" s="89" t="s">
        <v>79</v>
      </c>
      <c r="AE23" s="100">
        <v>0</v>
      </c>
      <c r="AF23" s="105">
        <v>0</v>
      </c>
      <c r="AG23" s="105">
        <v>0</v>
      </c>
      <c r="AH23" s="101">
        <v>1</v>
      </c>
    </row>
    <row r="24" spans="1:34" x14ac:dyDescent="0.2">
      <c r="A24" s="89">
        <v>34123</v>
      </c>
      <c r="B24" s="89" t="s">
        <v>79</v>
      </c>
      <c r="C24" s="89" t="s">
        <v>79</v>
      </c>
      <c r="D24" s="89" t="s">
        <v>79</v>
      </c>
      <c r="E24" s="89" t="s">
        <v>79</v>
      </c>
      <c r="F24" s="89" t="s">
        <v>79</v>
      </c>
      <c r="G24" s="89" t="s">
        <v>79</v>
      </c>
      <c r="H24" s="89" t="s">
        <v>79</v>
      </c>
      <c r="I24" s="89" t="s">
        <v>79</v>
      </c>
      <c r="J24" s="89" t="s">
        <v>79</v>
      </c>
      <c r="K24" s="89" t="s">
        <v>79</v>
      </c>
      <c r="L24" s="89" t="s">
        <v>79</v>
      </c>
      <c r="M24" s="89" t="s">
        <v>79</v>
      </c>
      <c r="N24" s="89" t="s">
        <v>79</v>
      </c>
      <c r="O24" s="89" t="s">
        <v>79</v>
      </c>
      <c r="P24" s="89" t="s">
        <v>79</v>
      </c>
      <c r="Q24" s="89" t="s">
        <v>79</v>
      </c>
      <c r="R24" s="89" t="s">
        <v>79</v>
      </c>
      <c r="S24" s="89" t="s">
        <v>79</v>
      </c>
      <c r="T24" s="89" t="s">
        <v>79</v>
      </c>
      <c r="U24" s="89" t="s">
        <v>79</v>
      </c>
      <c r="V24" s="89" t="s">
        <v>79</v>
      </c>
      <c r="W24" s="96">
        <v>0</v>
      </c>
      <c r="X24" s="89" t="s">
        <v>79</v>
      </c>
      <c r="Y24" s="89" t="s">
        <v>79</v>
      </c>
      <c r="Z24" s="89" t="s">
        <v>79</v>
      </c>
      <c r="AA24" s="89" t="s">
        <v>79</v>
      </c>
      <c r="AB24" s="89" t="s">
        <v>79</v>
      </c>
      <c r="AC24" s="89" t="s">
        <v>79</v>
      </c>
      <c r="AD24" s="89" t="s">
        <v>79</v>
      </c>
      <c r="AE24" s="100">
        <v>0</v>
      </c>
      <c r="AF24" s="105">
        <v>0</v>
      </c>
      <c r="AG24" s="105">
        <v>0</v>
      </c>
      <c r="AH24" s="101">
        <v>1</v>
      </c>
    </row>
    <row r="25" spans="1:34" x14ac:dyDescent="0.2">
      <c r="A25" s="89">
        <v>34124</v>
      </c>
      <c r="B25" s="89" t="s">
        <v>79</v>
      </c>
      <c r="C25" s="89" t="s">
        <v>79</v>
      </c>
      <c r="D25" s="89" t="s">
        <v>79</v>
      </c>
      <c r="E25" s="89" t="s">
        <v>79</v>
      </c>
      <c r="F25" s="89" t="s">
        <v>79</v>
      </c>
      <c r="G25" s="89" t="s">
        <v>79</v>
      </c>
      <c r="H25" s="89" t="s">
        <v>79</v>
      </c>
      <c r="I25" s="89" t="s">
        <v>79</v>
      </c>
      <c r="J25" s="89" t="s">
        <v>79</v>
      </c>
      <c r="K25" s="89" t="s">
        <v>79</v>
      </c>
      <c r="L25" s="89" t="s">
        <v>79</v>
      </c>
      <c r="M25" s="89" t="s">
        <v>79</v>
      </c>
      <c r="N25" s="89" t="s">
        <v>79</v>
      </c>
      <c r="O25" s="89" t="s">
        <v>79</v>
      </c>
      <c r="P25" s="89" t="s">
        <v>79</v>
      </c>
      <c r="Q25" s="89" t="s">
        <v>79</v>
      </c>
      <c r="R25" s="89" t="s">
        <v>79</v>
      </c>
      <c r="S25" s="89" t="s">
        <v>79</v>
      </c>
      <c r="T25" s="89" t="s">
        <v>79</v>
      </c>
      <c r="U25" s="89" t="s">
        <v>79</v>
      </c>
      <c r="V25" s="89" t="s">
        <v>79</v>
      </c>
      <c r="W25" s="96">
        <v>0</v>
      </c>
      <c r="X25" s="89" t="s">
        <v>79</v>
      </c>
      <c r="Y25" s="89" t="s">
        <v>79</v>
      </c>
      <c r="Z25" s="89" t="s">
        <v>79</v>
      </c>
      <c r="AA25" s="89" t="s">
        <v>79</v>
      </c>
      <c r="AB25" s="89" t="s">
        <v>79</v>
      </c>
      <c r="AC25" s="89" t="s">
        <v>79</v>
      </c>
      <c r="AD25" s="89" t="s">
        <v>79</v>
      </c>
      <c r="AE25" s="100">
        <v>0</v>
      </c>
      <c r="AF25" s="105">
        <v>0</v>
      </c>
      <c r="AG25" s="105">
        <v>0</v>
      </c>
      <c r="AH25" s="101">
        <v>1</v>
      </c>
    </row>
    <row r="26" spans="1:34" x14ac:dyDescent="0.2">
      <c r="A26" s="89">
        <v>34125</v>
      </c>
      <c r="B26" s="89" t="s">
        <v>79</v>
      </c>
      <c r="C26" s="89" t="s">
        <v>79</v>
      </c>
      <c r="D26" s="89" t="s">
        <v>79</v>
      </c>
      <c r="E26" s="89" t="s">
        <v>79</v>
      </c>
      <c r="F26" s="89" t="s">
        <v>79</v>
      </c>
      <c r="G26" s="89" t="s">
        <v>79</v>
      </c>
      <c r="H26" s="89" t="s">
        <v>79</v>
      </c>
      <c r="I26" s="89" t="s">
        <v>79</v>
      </c>
      <c r="J26" s="89" t="s">
        <v>79</v>
      </c>
      <c r="K26" s="89" t="s">
        <v>79</v>
      </c>
      <c r="L26" s="89" t="s">
        <v>79</v>
      </c>
      <c r="M26" s="89" t="s">
        <v>79</v>
      </c>
      <c r="N26" s="89" t="s">
        <v>79</v>
      </c>
      <c r="O26" s="89" t="s">
        <v>79</v>
      </c>
      <c r="P26" s="89" t="s">
        <v>79</v>
      </c>
      <c r="Q26" s="89" t="s">
        <v>79</v>
      </c>
      <c r="R26" s="89" t="s">
        <v>79</v>
      </c>
      <c r="S26" s="89" t="s">
        <v>79</v>
      </c>
      <c r="T26" s="89" t="s">
        <v>79</v>
      </c>
      <c r="U26" s="89" t="s">
        <v>79</v>
      </c>
      <c r="V26" s="89" t="s">
        <v>79</v>
      </c>
      <c r="W26" s="96">
        <v>0</v>
      </c>
      <c r="X26" s="89" t="s">
        <v>79</v>
      </c>
      <c r="Y26" s="89" t="s">
        <v>79</v>
      </c>
      <c r="Z26" s="89" t="s">
        <v>79</v>
      </c>
      <c r="AA26" s="89" t="s">
        <v>79</v>
      </c>
      <c r="AB26" s="89" t="s">
        <v>79</v>
      </c>
      <c r="AC26" s="89" t="s">
        <v>79</v>
      </c>
      <c r="AD26" s="89" t="s">
        <v>79</v>
      </c>
      <c r="AE26" s="100">
        <v>0</v>
      </c>
      <c r="AF26" s="105">
        <v>0</v>
      </c>
      <c r="AG26" s="105">
        <v>0</v>
      </c>
      <c r="AH26" s="101">
        <v>1</v>
      </c>
    </row>
    <row r="27" spans="1:34" x14ac:dyDescent="0.2">
      <c r="A27" s="89">
        <v>34126</v>
      </c>
      <c r="B27" s="89" t="s">
        <v>79</v>
      </c>
      <c r="C27" s="89" t="s">
        <v>79</v>
      </c>
      <c r="D27" s="89" t="s">
        <v>79</v>
      </c>
      <c r="E27" s="89" t="s">
        <v>79</v>
      </c>
      <c r="F27" s="89" t="s">
        <v>79</v>
      </c>
      <c r="G27" s="89" t="s">
        <v>79</v>
      </c>
      <c r="H27" s="89" t="s">
        <v>79</v>
      </c>
      <c r="I27" s="89" t="s">
        <v>79</v>
      </c>
      <c r="J27" s="89" t="s">
        <v>79</v>
      </c>
      <c r="K27" s="89" t="s">
        <v>79</v>
      </c>
      <c r="L27" s="89" t="s">
        <v>79</v>
      </c>
      <c r="M27" s="89" t="s">
        <v>79</v>
      </c>
      <c r="N27" s="89" t="s">
        <v>79</v>
      </c>
      <c r="O27" s="89" t="s">
        <v>79</v>
      </c>
      <c r="P27" s="89" t="s">
        <v>79</v>
      </c>
      <c r="Q27" s="89" t="s">
        <v>79</v>
      </c>
      <c r="R27" s="89" t="s">
        <v>79</v>
      </c>
      <c r="S27" s="89" t="s">
        <v>79</v>
      </c>
      <c r="T27" s="89" t="s">
        <v>79</v>
      </c>
      <c r="U27" s="89" t="s">
        <v>79</v>
      </c>
      <c r="V27" s="89" t="s">
        <v>79</v>
      </c>
      <c r="W27" s="96">
        <v>0</v>
      </c>
      <c r="X27" s="89" t="s">
        <v>79</v>
      </c>
      <c r="Y27" s="89" t="s">
        <v>79</v>
      </c>
      <c r="Z27" s="89" t="s">
        <v>79</v>
      </c>
      <c r="AA27" s="89" t="s">
        <v>79</v>
      </c>
      <c r="AB27" s="89" t="s">
        <v>79</v>
      </c>
      <c r="AC27" s="89" t="s">
        <v>79</v>
      </c>
      <c r="AD27" s="89" t="s">
        <v>79</v>
      </c>
      <c r="AE27" s="100">
        <v>0</v>
      </c>
      <c r="AF27" s="105">
        <v>0</v>
      </c>
      <c r="AG27" s="105">
        <v>0</v>
      </c>
      <c r="AH27" s="101">
        <v>1</v>
      </c>
    </row>
    <row r="28" spans="1:34" x14ac:dyDescent="0.2">
      <c r="A28" s="89">
        <v>34127</v>
      </c>
      <c r="B28" s="89" t="s">
        <v>79</v>
      </c>
      <c r="C28" s="89" t="s">
        <v>79</v>
      </c>
      <c r="D28" s="89" t="s">
        <v>79</v>
      </c>
      <c r="E28" s="89" t="s">
        <v>79</v>
      </c>
      <c r="F28" s="89" t="s">
        <v>79</v>
      </c>
      <c r="G28" s="89" t="s">
        <v>79</v>
      </c>
      <c r="H28" s="89" t="s">
        <v>79</v>
      </c>
      <c r="I28" s="89" t="s">
        <v>79</v>
      </c>
      <c r="J28" s="89" t="s">
        <v>79</v>
      </c>
      <c r="K28" s="89" t="s">
        <v>79</v>
      </c>
      <c r="L28" s="89" t="s">
        <v>79</v>
      </c>
      <c r="M28" s="89" t="s">
        <v>79</v>
      </c>
      <c r="N28" s="89" t="s">
        <v>79</v>
      </c>
      <c r="O28" s="89" t="s">
        <v>79</v>
      </c>
      <c r="P28" s="89" t="s">
        <v>79</v>
      </c>
      <c r="Q28" s="89" t="s">
        <v>79</v>
      </c>
      <c r="R28" s="89" t="s">
        <v>79</v>
      </c>
      <c r="S28" s="89" t="s">
        <v>79</v>
      </c>
      <c r="T28" s="89" t="s">
        <v>79</v>
      </c>
      <c r="U28" s="89" t="s">
        <v>79</v>
      </c>
      <c r="V28" s="89" t="s">
        <v>79</v>
      </c>
      <c r="W28" s="96">
        <v>0</v>
      </c>
      <c r="X28" s="89" t="s">
        <v>79</v>
      </c>
      <c r="Y28" s="89" t="s">
        <v>79</v>
      </c>
      <c r="Z28" s="89" t="s">
        <v>79</v>
      </c>
      <c r="AA28" s="89" t="s">
        <v>79</v>
      </c>
      <c r="AB28" s="89" t="s">
        <v>79</v>
      </c>
      <c r="AC28" s="89" t="s">
        <v>79</v>
      </c>
      <c r="AD28" s="89" t="s">
        <v>79</v>
      </c>
      <c r="AE28" s="100">
        <v>0</v>
      </c>
      <c r="AF28" s="105">
        <v>0</v>
      </c>
      <c r="AG28" s="105">
        <v>0</v>
      </c>
      <c r="AH28" s="101">
        <v>1</v>
      </c>
    </row>
    <row r="29" spans="1:34" x14ac:dyDescent="0.2">
      <c r="A29" s="89">
        <v>34128</v>
      </c>
      <c r="B29" s="89" t="s">
        <v>79</v>
      </c>
      <c r="C29" s="89" t="s">
        <v>79</v>
      </c>
      <c r="D29" s="89" t="s">
        <v>79</v>
      </c>
      <c r="E29" s="89" t="s">
        <v>79</v>
      </c>
      <c r="F29" s="89" t="s">
        <v>79</v>
      </c>
      <c r="G29" s="89" t="s">
        <v>79</v>
      </c>
      <c r="H29" s="89" t="s">
        <v>79</v>
      </c>
      <c r="I29" s="89" t="s">
        <v>79</v>
      </c>
      <c r="J29" s="89" t="s">
        <v>79</v>
      </c>
      <c r="K29" s="89" t="s">
        <v>79</v>
      </c>
      <c r="L29" s="89" t="s">
        <v>79</v>
      </c>
      <c r="M29" s="89" t="s">
        <v>79</v>
      </c>
      <c r="N29" s="89" t="s">
        <v>79</v>
      </c>
      <c r="O29" s="89" t="s">
        <v>79</v>
      </c>
      <c r="P29" s="89" t="s">
        <v>79</v>
      </c>
      <c r="Q29" s="89" t="s">
        <v>79</v>
      </c>
      <c r="R29" s="89" t="s">
        <v>79</v>
      </c>
      <c r="S29" s="89" t="s">
        <v>79</v>
      </c>
      <c r="T29" s="89" t="s">
        <v>79</v>
      </c>
      <c r="U29" s="89" t="s">
        <v>79</v>
      </c>
      <c r="V29" s="89" t="s">
        <v>79</v>
      </c>
      <c r="W29" s="96">
        <v>0</v>
      </c>
      <c r="X29" s="89" t="s">
        <v>79</v>
      </c>
      <c r="Y29" s="89" t="s">
        <v>79</v>
      </c>
      <c r="Z29" s="89" t="s">
        <v>79</v>
      </c>
      <c r="AA29" s="89" t="s">
        <v>79</v>
      </c>
      <c r="AB29" s="89" t="s">
        <v>79</v>
      </c>
      <c r="AC29" s="89" t="s">
        <v>79</v>
      </c>
      <c r="AD29" s="89" t="s">
        <v>79</v>
      </c>
      <c r="AE29" s="100">
        <v>0</v>
      </c>
      <c r="AF29" s="105">
        <v>0</v>
      </c>
      <c r="AG29" s="105">
        <v>0</v>
      </c>
      <c r="AH29" s="101">
        <v>1</v>
      </c>
    </row>
    <row r="30" spans="1:34" x14ac:dyDescent="0.2">
      <c r="A30" s="89">
        <v>34129</v>
      </c>
      <c r="B30" s="89" t="s">
        <v>79</v>
      </c>
      <c r="C30" s="89" t="s">
        <v>79</v>
      </c>
      <c r="D30" s="89" t="s">
        <v>79</v>
      </c>
      <c r="E30" s="89" t="s">
        <v>79</v>
      </c>
      <c r="F30" s="89" t="s">
        <v>79</v>
      </c>
      <c r="G30" s="89" t="s">
        <v>79</v>
      </c>
      <c r="H30" s="89" t="s">
        <v>79</v>
      </c>
      <c r="I30" s="89" t="s">
        <v>79</v>
      </c>
      <c r="J30" s="89" t="s">
        <v>79</v>
      </c>
      <c r="K30" s="89" t="s">
        <v>79</v>
      </c>
      <c r="L30" s="89" t="s">
        <v>79</v>
      </c>
      <c r="M30" s="89" t="s">
        <v>79</v>
      </c>
      <c r="N30" s="89" t="s">
        <v>79</v>
      </c>
      <c r="O30" s="89" t="s">
        <v>79</v>
      </c>
      <c r="P30" s="89" t="s">
        <v>79</v>
      </c>
      <c r="Q30" s="89" t="s">
        <v>79</v>
      </c>
      <c r="R30" s="89" t="s">
        <v>79</v>
      </c>
      <c r="S30" s="89" t="s">
        <v>79</v>
      </c>
      <c r="T30" s="89" t="s">
        <v>79</v>
      </c>
      <c r="U30" s="89" t="s">
        <v>79</v>
      </c>
      <c r="V30" s="89" t="s">
        <v>79</v>
      </c>
      <c r="W30" s="96">
        <v>0</v>
      </c>
      <c r="X30" s="89" t="s">
        <v>79</v>
      </c>
      <c r="Y30" s="89" t="s">
        <v>79</v>
      </c>
      <c r="Z30" s="89" t="s">
        <v>79</v>
      </c>
      <c r="AA30" s="89" t="s">
        <v>79</v>
      </c>
      <c r="AB30" s="89" t="s">
        <v>79</v>
      </c>
      <c r="AC30" s="89" t="s">
        <v>79</v>
      </c>
      <c r="AD30" s="89" t="s">
        <v>79</v>
      </c>
      <c r="AE30" s="100">
        <v>0</v>
      </c>
      <c r="AF30" s="105">
        <v>0</v>
      </c>
      <c r="AG30" s="105">
        <v>0</v>
      </c>
      <c r="AH30" s="101">
        <v>1</v>
      </c>
    </row>
    <row r="31" spans="1:34" x14ac:dyDescent="0.2">
      <c r="A31" s="89">
        <v>34130</v>
      </c>
      <c r="B31" s="89" t="s">
        <v>79</v>
      </c>
      <c r="C31" s="89" t="s">
        <v>79</v>
      </c>
      <c r="D31" s="89" t="s">
        <v>79</v>
      </c>
      <c r="E31" s="89" t="s">
        <v>79</v>
      </c>
      <c r="F31" s="89" t="s">
        <v>79</v>
      </c>
      <c r="G31" s="89" t="s">
        <v>79</v>
      </c>
      <c r="H31" s="89" t="s">
        <v>79</v>
      </c>
      <c r="I31" s="89" t="s">
        <v>79</v>
      </c>
      <c r="J31" s="89" t="s">
        <v>79</v>
      </c>
      <c r="K31" s="89" t="s">
        <v>79</v>
      </c>
      <c r="L31" s="89" t="s">
        <v>79</v>
      </c>
      <c r="M31" s="89" t="s">
        <v>79</v>
      </c>
      <c r="N31" s="89" t="s">
        <v>79</v>
      </c>
      <c r="O31" s="89" t="s">
        <v>79</v>
      </c>
      <c r="P31" s="89" t="s">
        <v>79</v>
      </c>
      <c r="Q31" s="89" t="s">
        <v>79</v>
      </c>
      <c r="R31" s="89" t="s">
        <v>79</v>
      </c>
      <c r="S31" s="89" t="s">
        <v>79</v>
      </c>
      <c r="T31" s="89" t="s">
        <v>79</v>
      </c>
      <c r="U31" s="89" t="s">
        <v>79</v>
      </c>
      <c r="V31" s="89" t="s">
        <v>79</v>
      </c>
      <c r="W31" s="96">
        <v>0</v>
      </c>
      <c r="X31" s="89" t="s">
        <v>79</v>
      </c>
      <c r="Y31" s="89" t="s">
        <v>79</v>
      </c>
      <c r="Z31" s="89" t="s">
        <v>79</v>
      </c>
      <c r="AA31" s="89" t="s">
        <v>79</v>
      </c>
      <c r="AB31" s="89" t="s">
        <v>79</v>
      </c>
      <c r="AC31" s="89" t="s">
        <v>79</v>
      </c>
      <c r="AD31" s="89" t="s">
        <v>79</v>
      </c>
      <c r="AE31" s="100">
        <v>0</v>
      </c>
      <c r="AF31" s="105">
        <v>0</v>
      </c>
      <c r="AG31" s="105">
        <v>0</v>
      </c>
      <c r="AH31" s="101">
        <v>1</v>
      </c>
    </row>
    <row r="32" spans="1:34" x14ac:dyDescent="0.2">
      <c r="A32" s="89">
        <v>34131</v>
      </c>
      <c r="B32" s="89" t="s">
        <v>79</v>
      </c>
      <c r="C32" s="89" t="s">
        <v>79</v>
      </c>
      <c r="D32" s="89" t="s">
        <v>79</v>
      </c>
      <c r="E32" s="89" t="s">
        <v>79</v>
      </c>
      <c r="F32" s="89" t="s">
        <v>79</v>
      </c>
      <c r="G32" s="89" t="s">
        <v>79</v>
      </c>
      <c r="H32" s="89" t="s">
        <v>79</v>
      </c>
      <c r="I32" s="89" t="s">
        <v>79</v>
      </c>
      <c r="J32" s="89" t="s">
        <v>79</v>
      </c>
      <c r="K32" s="89" t="s">
        <v>79</v>
      </c>
      <c r="L32" s="89" t="s">
        <v>79</v>
      </c>
      <c r="M32" s="89" t="s">
        <v>79</v>
      </c>
      <c r="N32" s="89" t="s">
        <v>79</v>
      </c>
      <c r="O32" s="89" t="s">
        <v>79</v>
      </c>
      <c r="P32" s="89" t="s">
        <v>79</v>
      </c>
      <c r="Q32" s="89" t="s">
        <v>79</v>
      </c>
      <c r="R32" s="89" t="s">
        <v>79</v>
      </c>
      <c r="S32" s="89" t="s">
        <v>79</v>
      </c>
      <c r="T32" s="89" t="s">
        <v>79</v>
      </c>
      <c r="U32" s="89" t="s">
        <v>79</v>
      </c>
      <c r="V32" s="89" t="s">
        <v>79</v>
      </c>
      <c r="W32" s="96">
        <v>0</v>
      </c>
      <c r="X32" s="89" t="s">
        <v>79</v>
      </c>
      <c r="Y32" s="89" t="s">
        <v>79</v>
      </c>
      <c r="Z32" s="89" t="s">
        <v>79</v>
      </c>
      <c r="AA32" s="89" t="s">
        <v>79</v>
      </c>
      <c r="AB32" s="89" t="s">
        <v>79</v>
      </c>
      <c r="AC32" s="89" t="s">
        <v>79</v>
      </c>
      <c r="AD32" s="89" t="s">
        <v>79</v>
      </c>
      <c r="AE32" s="100">
        <v>0</v>
      </c>
      <c r="AF32" s="105">
        <v>0</v>
      </c>
      <c r="AG32" s="105">
        <v>0</v>
      </c>
      <c r="AH32" s="101">
        <v>1</v>
      </c>
    </row>
    <row r="33" spans="1:34" x14ac:dyDescent="0.2">
      <c r="A33" s="89">
        <v>34132</v>
      </c>
      <c r="B33" s="89" t="s">
        <v>79</v>
      </c>
      <c r="C33" s="89" t="s">
        <v>79</v>
      </c>
      <c r="D33" s="89" t="s">
        <v>79</v>
      </c>
      <c r="E33" s="89" t="s">
        <v>79</v>
      </c>
      <c r="F33" s="89" t="s">
        <v>79</v>
      </c>
      <c r="G33" s="89" t="s">
        <v>79</v>
      </c>
      <c r="H33" s="89" t="s">
        <v>79</v>
      </c>
      <c r="I33" s="89" t="s">
        <v>79</v>
      </c>
      <c r="J33" s="89" t="s">
        <v>79</v>
      </c>
      <c r="K33" s="89" t="s">
        <v>79</v>
      </c>
      <c r="L33" s="89" t="s">
        <v>79</v>
      </c>
      <c r="M33" s="89" t="s">
        <v>79</v>
      </c>
      <c r="N33" s="89" t="s">
        <v>79</v>
      </c>
      <c r="O33" s="89" t="s">
        <v>79</v>
      </c>
      <c r="P33" s="89" t="s">
        <v>79</v>
      </c>
      <c r="Q33" s="89" t="s">
        <v>79</v>
      </c>
      <c r="R33" s="89" t="s">
        <v>79</v>
      </c>
      <c r="S33" s="89" t="s">
        <v>79</v>
      </c>
      <c r="T33" s="89" t="s">
        <v>79</v>
      </c>
      <c r="U33" s="89" t="s">
        <v>79</v>
      </c>
      <c r="V33" s="89" t="s">
        <v>79</v>
      </c>
      <c r="W33" s="96">
        <v>0</v>
      </c>
      <c r="X33" s="89" t="s">
        <v>79</v>
      </c>
      <c r="Y33" s="89" t="s">
        <v>79</v>
      </c>
      <c r="Z33" s="89" t="s">
        <v>79</v>
      </c>
      <c r="AA33" s="89" t="s">
        <v>79</v>
      </c>
      <c r="AB33" s="89" t="s">
        <v>79</v>
      </c>
      <c r="AC33" s="89" t="s">
        <v>79</v>
      </c>
      <c r="AD33" s="89" t="s">
        <v>79</v>
      </c>
      <c r="AE33" s="100">
        <v>0</v>
      </c>
      <c r="AF33" s="105">
        <v>0</v>
      </c>
      <c r="AG33" s="105">
        <v>0</v>
      </c>
      <c r="AH33" s="101">
        <v>1</v>
      </c>
    </row>
    <row r="34" spans="1:34" x14ac:dyDescent="0.2">
      <c r="A34" s="89">
        <v>34133</v>
      </c>
      <c r="B34" s="89" t="s">
        <v>79</v>
      </c>
      <c r="C34" s="89" t="s">
        <v>79</v>
      </c>
      <c r="D34" s="89" t="s">
        <v>79</v>
      </c>
      <c r="E34" s="89" t="s">
        <v>79</v>
      </c>
      <c r="F34" s="89" t="s">
        <v>79</v>
      </c>
      <c r="G34" s="89" t="s">
        <v>79</v>
      </c>
      <c r="H34" s="89" t="s">
        <v>79</v>
      </c>
      <c r="I34" s="89" t="s">
        <v>79</v>
      </c>
      <c r="J34" s="89" t="s">
        <v>79</v>
      </c>
      <c r="K34" s="89" t="s">
        <v>79</v>
      </c>
      <c r="L34" s="89" t="s">
        <v>79</v>
      </c>
      <c r="M34" s="89" t="s">
        <v>79</v>
      </c>
      <c r="N34" s="89" t="s">
        <v>79</v>
      </c>
      <c r="O34" s="89" t="s">
        <v>79</v>
      </c>
      <c r="P34" s="89" t="s">
        <v>79</v>
      </c>
      <c r="Q34" s="89" t="s">
        <v>79</v>
      </c>
      <c r="R34" s="89" t="s">
        <v>79</v>
      </c>
      <c r="S34" s="89" t="s">
        <v>79</v>
      </c>
      <c r="T34" s="89" t="s">
        <v>79</v>
      </c>
      <c r="U34" s="89" t="s">
        <v>79</v>
      </c>
      <c r="V34" s="89" t="s">
        <v>79</v>
      </c>
      <c r="W34" s="96">
        <v>0</v>
      </c>
      <c r="X34" s="89" t="s">
        <v>79</v>
      </c>
      <c r="Y34" s="89" t="s">
        <v>79</v>
      </c>
      <c r="Z34" s="89" t="s">
        <v>79</v>
      </c>
      <c r="AA34" s="89" t="s">
        <v>79</v>
      </c>
      <c r="AB34" s="89" t="s">
        <v>79</v>
      </c>
      <c r="AC34" s="89" t="s">
        <v>79</v>
      </c>
      <c r="AD34" s="89" t="s">
        <v>79</v>
      </c>
      <c r="AE34" s="100">
        <v>0</v>
      </c>
      <c r="AF34" s="105">
        <v>0</v>
      </c>
      <c r="AG34" s="105">
        <v>0</v>
      </c>
      <c r="AH34" s="101">
        <v>1</v>
      </c>
    </row>
    <row r="35" spans="1:34" x14ac:dyDescent="0.2">
      <c r="A35" s="89">
        <v>34134</v>
      </c>
      <c r="B35" s="89" t="s">
        <v>79</v>
      </c>
      <c r="C35" s="89" t="s">
        <v>79</v>
      </c>
      <c r="D35" s="89" t="s">
        <v>79</v>
      </c>
      <c r="E35" s="89" t="s">
        <v>79</v>
      </c>
      <c r="F35" s="89" t="s">
        <v>79</v>
      </c>
      <c r="G35" s="89" t="s">
        <v>79</v>
      </c>
      <c r="H35" s="89" t="s">
        <v>79</v>
      </c>
      <c r="I35" s="89" t="s">
        <v>79</v>
      </c>
      <c r="J35" s="89" t="s">
        <v>79</v>
      </c>
      <c r="K35" s="89" t="s">
        <v>79</v>
      </c>
      <c r="L35" s="89" t="s">
        <v>79</v>
      </c>
      <c r="M35" s="89" t="s">
        <v>79</v>
      </c>
      <c r="N35" s="89" t="s">
        <v>79</v>
      </c>
      <c r="O35" s="89" t="s">
        <v>79</v>
      </c>
      <c r="P35" s="89" t="s">
        <v>79</v>
      </c>
      <c r="Q35" s="89" t="s">
        <v>79</v>
      </c>
      <c r="R35" s="89" t="s">
        <v>79</v>
      </c>
      <c r="S35" s="89" t="s">
        <v>79</v>
      </c>
      <c r="T35" s="89" t="s">
        <v>79</v>
      </c>
      <c r="U35" s="89" t="s">
        <v>79</v>
      </c>
      <c r="V35" s="89" t="s">
        <v>79</v>
      </c>
      <c r="W35" s="96">
        <v>0</v>
      </c>
      <c r="X35" s="89" t="s">
        <v>79</v>
      </c>
      <c r="Y35" s="89" t="s">
        <v>79</v>
      </c>
      <c r="Z35" s="89" t="s">
        <v>79</v>
      </c>
      <c r="AA35" s="89" t="s">
        <v>79</v>
      </c>
      <c r="AB35" s="89" t="s">
        <v>79</v>
      </c>
      <c r="AC35" s="89" t="s">
        <v>79</v>
      </c>
      <c r="AD35" s="89" t="s">
        <v>79</v>
      </c>
      <c r="AE35" s="100">
        <v>0</v>
      </c>
      <c r="AF35" s="105">
        <v>0</v>
      </c>
      <c r="AG35" s="105">
        <v>0</v>
      </c>
      <c r="AH35" s="101">
        <v>1</v>
      </c>
    </row>
    <row r="36" spans="1:34" x14ac:dyDescent="0.2">
      <c r="A36" s="89">
        <v>34135</v>
      </c>
      <c r="B36" s="89" t="s">
        <v>79</v>
      </c>
      <c r="C36" s="89" t="s">
        <v>79</v>
      </c>
      <c r="D36" s="89" t="s">
        <v>79</v>
      </c>
      <c r="E36" s="89" t="s">
        <v>79</v>
      </c>
      <c r="F36" s="89" t="s">
        <v>79</v>
      </c>
      <c r="G36" s="89" t="s">
        <v>79</v>
      </c>
      <c r="H36" s="89" t="s">
        <v>79</v>
      </c>
      <c r="I36" s="89" t="s">
        <v>79</v>
      </c>
      <c r="J36" s="89" t="s">
        <v>79</v>
      </c>
      <c r="K36" s="89" t="s">
        <v>79</v>
      </c>
      <c r="L36" s="89" t="s">
        <v>79</v>
      </c>
      <c r="M36" s="89" t="s">
        <v>79</v>
      </c>
      <c r="N36" s="89" t="s">
        <v>79</v>
      </c>
      <c r="O36" s="89" t="s">
        <v>79</v>
      </c>
      <c r="P36" s="89" t="s">
        <v>79</v>
      </c>
      <c r="Q36" s="89" t="s">
        <v>79</v>
      </c>
      <c r="R36" s="89" t="s">
        <v>79</v>
      </c>
      <c r="S36" s="89" t="s">
        <v>79</v>
      </c>
      <c r="T36" s="89" t="s">
        <v>79</v>
      </c>
      <c r="U36" s="89" t="s">
        <v>79</v>
      </c>
      <c r="V36" s="89" t="s">
        <v>79</v>
      </c>
      <c r="W36" s="96">
        <v>0</v>
      </c>
      <c r="X36" s="89" t="s">
        <v>79</v>
      </c>
      <c r="Y36" s="89" t="s">
        <v>79</v>
      </c>
      <c r="Z36" s="89" t="s">
        <v>79</v>
      </c>
      <c r="AA36" s="89" t="s">
        <v>79</v>
      </c>
      <c r="AB36" s="89" t="s">
        <v>79</v>
      </c>
      <c r="AC36" s="89" t="s">
        <v>79</v>
      </c>
      <c r="AD36" s="89" t="s">
        <v>79</v>
      </c>
      <c r="AE36" s="100">
        <v>0</v>
      </c>
      <c r="AF36" s="105">
        <v>0</v>
      </c>
      <c r="AG36" s="105">
        <v>0</v>
      </c>
      <c r="AH36" s="101">
        <v>1</v>
      </c>
    </row>
    <row r="37" spans="1:34" x14ac:dyDescent="0.2">
      <c r="A37" s="89">
        <v>34136</v>
      </c>
      <c r="B37" s="89" t="s">
        <v>79</v>
      </c>
      <c r="C37" s="89" t="s">
        <v>79</v>
      </c>
      <c r="D37" s="89" t="s">
        <v>79</v>
      </c>
      <c r="E37" s="89" t="s">
        <v>79</v>
      </c>
      <c r="F37" s="89" t="s">
        <v>79</v>
      </c>
      <c r="G37" s="89" t="s">
        <v>79</v>
      </c>
      <c r="H37" s="89" t="s">
        <v>79</v>
      </c>
      <c r="I37" s="89" t="s">
        <v>79</v>
      </c>
      <c r="J37" s="89" t="s">
        <v>79</v>
      </c>
      <c r="K37" s="89" t="s">
        <v>79</v>
      </c>
      <c r="L37" s="89" t="s">
        <v>79</v>
      </c>
      <c r="M37" s="89" t="s">
        <v>79</v>
      </c>
      <c r="N37" s="89" t="s">
        <v>79</v>
      </c>
      <c r="O37" s="89" t="s">
        <v>79</v>
      </c>
      <c r="P37" s="89" t="s">
        <v>79</v>
      </c>
      <c r="Q37" s="89" t="s">
        <v>79</v>
      </c>
      <c r="R37" s="89" t="s">
        <v>79</v>
      </c>
      <c r="S37" s="89" t="s">
        <v>79</v>
      </c>
      <c r="T37" s="89" t="s">
        <v>79</v>
      </c>
      <c r="U37" s="89" t="s">
        <v>79</v>
      </c>
      <c r="V37" s="89" t="s">
        <v>79</v>
      </c>
      <c r="W37" s="96">
        <v>0</v>
      </c>
      <c r="X37" s="89" t="s">
        <v>79</v>
      </c>
      <c r="Y37" s="89" t="s">
        <v>79</v>
      </c>
      <c r="Z37" s="89" t="s">
        <v>79</v>
      </c>
      <c r="AA37" s="89" t="s">
        <v>79</v>
      </c>
      <c r="AB37" s="89" t="s">
        <v>79</v>
      </c>
      <c r="AC37" s="89" t="s">
        <v>79</v>
      </c>
      <c r="AD37" s="89" t="s">
        <v>79</v>
      </c>
      <c r="AE37" s="100">
        <v>0</v>
      </c>
      <c r="AF37" s="105">
        <v>0</v>
      </c>
      <c r="AG37" s="105">
        <v>0</v>
      </c>
      <c r="AH37" s="101">
        <v>1</v>
      </c>
    </row>
    <row r="38" spans="1:34" x14ac:dyDescent="0.2">
      <c r="A38" s="89">
        <v>34137</v>
      </c>
      <c r="B38" s="89" t="s">
        <v>79</v>
      </c>
      <c r="C38" s="89" t="s">
        <v>79</v>
      </c>
      <c r="D38" s="89" t="s">
        <v>79</v>
      </c>
      <c r="E38" s="89" t="s">
        <v>79</v>
      </c>
      <c r="F38" s="89" t="s">
        <v>79</v>
      </c>
      <c r="G38" s="89" t="s">
        <v>79</v>
      </c>
      <c r="H38" s="89" t="s">
        <v>79</v>
      </c>
      <c r="I38" s="89" t="s">
        <v>79</v>
      </c>
      <c r="J38" s="89" t="s">
        <v>79</v>
      </c>
      <c r="K38" s="89" t="s">
        <v>79</v>
      </c>
      <c r="L38" s="89" t="s">
        <v>79</v>
      </c>
      <c r="M38" s="89" t="s">
        <v>79</v>
      </c>
      <c r="N38" s="89" t="s">
        <v>79</v>
      </c>
      <c r="O38" s="89" t="s">
        <v>79</v>
      </c>
      <c r="P38" s="89" t="s">
        <v>79</v>
      </c>
      <c r="Q38" s="89" t="s">
        <v>79</v>
      </c>
      <c r="R38" s="89" t="s">
        <v>79</v>
      </c>
      <c r="S38" s="89" t="s">
        <v>79</v>
      </c>
      <c r="T38" s="89" t="s">
        <v>79</v>
      </c>
      <c r="U38" s="89" t="s">
        <v>79</v>
      </c>
      <c r="V38" s="89" t="s">
        <v>79</v>
      </c>
      <c r="W38" s="96">
        <v>0</v>
      </c>
      <c r="X38" s="89" t="s">
        <v>79</v>
      </c>
      <c r="Y38" s="89" t="s">
        <v>79</v>
      </c>
      <c r="Z38" s="89" t="s">
        <v>79</v>
      </c>
      <c r="AA38" s="89" t="s">
        <v>79</v>
      </c>
      <c r="AB38" s="89" t="s">
        <v>79</v>
      </c>
      <c r="AC38" s="89" t="s">
        <v>79</v>
      </c>
      <c r="AD38" s="89" t="s">
        <v>79</v>
      </c>
      <c r="AE38" s="100">
        <v>0</v>
      </c>
      <c r="AF38" s="105">
        <v>0</v>
      </c>
      <c r="AG38" s="105">
        <v>0</v>
      </c>
      <c r="AH38" s="101">
        <v>1</v>
      </c>
    </row>
    <row r="39" spans="1:34" x14ac:dyDescent="0.2">
      <c r="A39" s="89">
        <v>34138</v>
      </c>
      <c r="B39" s="89" t="s">
        <v>79</v>
      </c>
      <c r="C39" s="89" t="s">
        <v>79</v>
      </c>
      <c r="D39" s="89" t="s">
        <v>79</v>
      </c>
      <c r="E39" s="89" t="s">
        <v>79</v>
      </c>
      <c r="F39" s="89" t="s">
        <v>79</v>
      </c>
      <c r="G39" s="89" t="s">
        <v>79</v>
      </c>
      <c r="H39" s="89" t="s">
        <v>79</v>
      </c>
      <c r="I39" s="89" t="s">
        <v>79</v>
      </c>
      <c r="J39" s="89" t="s">
        <v>79</v>
      </c>
      <c r="K39" s="89" t="s">
        <v>79</v>
      </c>
      <c r="L39" s="89" t="s">
        <v>79</v>
      </c>
      <c r="M39" s="89" t="s">
        <v>79</v>
      </c>
      <c r="N39" s="89" t="s">
        <v>79</v>
      </c>
      <c r="O39" s="89" t="s">
        <v>79</v>
      </c>
      <c r="P39" s="89" t="s">
        <v>79</v>
      </c>
      <c r="Q39" s="89" t="s">
        <v>79</v>
      </c>
      <c r="R39" s="89" t="s">
        <v>79</v>
      </c>
      <c r="S39" s="89" t="s">
        <v>79</v>
      </c>
      <c r="T39" s="89" t="s">
        <v>79</v>
      </c>
      <c r="U39" s="89" t="s">
        <v>79</v>
      </c>
      <c r="V39" s="89" t="s">
        <v>79</v>
      </c>
      <c r="W39" s="96">
        <v>0</v>
      </c>
      <c r="X39" s="89" t="s">
        <v>79</v>
      </c>
      <c r="Y39" s="89" t="s">
        <v>79</v>
      </c>
      <c r="Z39" s="89" t="s">
        <v>79</v>
      </c>
      <c r="AA39" s="89" t="s">
        <v>79</v>
      </c>
      <c r="AB39" s="89" t="s">
        <v>79</v>
      </c>
      <c r="AC39" s="89" t="s">
        <v>79</v>
      </c>
      <c r="AD39" s="89" t="s">
        <v>79</v>
      </c>
      <c r="AE39" s="100">
        <v>0</v>
      </c>
      <c r="AF39" s="105">
        <v>0</v>
      </c>
      <c r="AG39" s="105">
        <v>0</v>
      </c>
      <c r="AH39" s="101">
        <v>1</v>
      </c>
    </row>
    <row r="40" spans="1:34" x14ac:dyDescent="0.2">
      <c r="A40" s="89">
        <v>34139</v>
      </c>
      <c r="B40" s="89" t="s">
        <v>79</v>
      </c>
      <c r="C40" s="89" t="s">
        <v>79</v>
      </c>
      <c r="D40" s="89" t="s">
        <v>79</v>
      </c>
      <c r="E40" s="89" t="s">
        <v>79</v>
      </c>
      <c r="F40" s="89" t="s">
        <v>79</v>
      </c>
      <c r="G40" s="89" t="s">
        <v>79</v>
      </c>
      <c r="H40" s="89" t="s">
        <v>79</v>
      </c>
      <c r="I40" s="89" t="s">
        <v>79</v>
      </c>
      <c r="J40" s="89" t="s">
        <v>79</v>
      </c>
      <c r="K40" s="89" t="s">
        <v>79</v>
      </c>
      <c r="L40" s="89" t="s">
        <v>79</v>
      </c>
      <c r="M40" s="89" t="s">
        <v>79</v>
      </c>
      <c r="N40" s="89" t="s">
        <v>79</v>
      </c>
      <c r="O40" s="89" t="s">
        <v>79</v>
      </c>
      <c r="P40" s="89" t="s">
        <v>79</v>
      </c>
      <c r="Q40" s="89" t="s">
        <v>79</v>
      </c>
      <c r="R40" s="89" t="s">
        <v>79</v>
      </c>
      <c r="S40" s="89" t="s">
        <v>79</v>
      </c>
      <c r="T40" s="89" t="s">
        <v>79</v>
      </c>
      <c r="U40" s="89" t="s">
        <v>79</v>
      </c>
      <c r="V40" s="89" t="s">
        <v>79</v>
      </c>
      <c r="W40" s="96">
        <v>0</v>
      </c>
      <c r="X40" s="89" t="s">
        <v>79</v>
      </c>
      <c r="Y40" s="89" t="s">
        <v>79</v>
      </c>
      <c r="Z40" s="89" t="s">
        <v>79</v>
      </c>
      <c r="AA40" s="89" t="s">
        <v>79</v>
      </c>
      <c r="AB40" s="89" t="s">
        <v>79</v>
      </c>
      <c r="AC40" s="89" t="s">
        <v>79</v>
      </c>
      <c r="AD40" s="89" t="s">
        <v>79</v>
      </c>
      <c r="AE40" s="100">
        <v>0</v>
      </c>
      <c r="AF40" s="105">
        <v>0</v>
      </c>
      <c r="AG40" s="105">
        <v>0</v>
      </c>
      <c r="AH40" s="101">
        <v>1</v>
      </c>
    </row>
    <row r="41" spans="1:34" x14ac:dyDescent="0.2">
      <c r="A41" s="89">
        <v>34140</v>
      </c>
      <c r="B41" s="89" t="s">
        <v>79</v>
      </c>
      <c r="C41" s="89" t="s">
        <v>79</v>
      </c>
      <c r="D41" s="89" t="s">
        <v>79</v>
      </c>
      <c r="E41" s="89" t="s">
        <v>79</v>
      </c>
      <c r="F41" s="89" t="s">
        <v>79</v>
      </c>
      <c r="G41" s="89" t="s">
        <v>79</v>
      </c>
      <c r="H41" s="89" t="s">
        <v>79</v>
      </c>
      <c r="I41" s="89" t="s">
        <v>79</v>
      </c>
      <c r="J41" s="89" t="s">
        <v>79</v>
      </c>
      <c r="K41" s="89" t="s">
        <v>79</v>
      </c>
      <c r="L41" s="89" t="s">
        <v>79</v>
      </c>
      <c r="M41" s="89" t="s">
        <v>79</v>
      </c>
      <c r="N41" s="89" t="s">
        <v>79</v>
      </c>
      <c r="O41" s="89" t="s">
        <v>79</v>
      </c>
      <c r="P41" s="89" t="s">
        <v>79</v>
      </c>
      <c r="Q41" s="89" t="s">
        <v>79</v>
      </c>
      <c r="R41" s="89" t="s">
        <v>79</v>
      </c>
      <c r="S41" s="89" t="s">
        <v>79</v>
      </c>
      <c r="T41" s="89" t="s">
        <v>79</v>
      </c>
      <c r="U41" s="89" t="s">
        <v>79</v>
      </c>
      <c r="V41" s="89" t="s">
        <v>79</v>
      </c>
      <c r="W41" s="96">
        <v>0</v>
      </c>
      <c r="X41" s="89" t="s">
        <v>79</v>
      </c>
      <c r="Y41" s="89" t="s">
        <v>79</v>
      </c>
      <c r="Z41" s="89" t="s">
        <v>79</v>
      </c>
      <c r="AA41" s="89" t="s">
        <v>79</v>
      </c>
      <c r="AB41" s="89" t="s">
        <v>79</v>
      </c>
      <c r="AC41" s="89" t="s">
        <v>79</v>
      </c>
      <c r="AD41" s="89" t="s">
        <v>79</v>
      </c>
      <c r="AE41" s="100">
        <v>0</v>
      </c>
      <c r="AF41" s="105">
        <v>0</v>
      </c>
      <c r="AG41" s="105">
        <v>0</v>
      </c>
      <c r="AH41" s="101">
        <v>1</v>
      </c>
    </row>
    <row r="42" spans="1:34" x14ac:dyDescent="0.2">
      <c r="A42" s="89">
        <v>34141</v>
      </c>
      <c r="B42" s="89" t="s">
        <v>79</v>
      </c>
      <c r="C42" s="89" t="s">
        <v>79</v>
      </c>
      <c r="D42" s="89" t="s">
        <v>79</v>
      </c>
      <c r="E42" s="89" t="s">
        <v>79</v>
      </c>
      <c r="F42" s="89" t="s">
        <v>79</v>
      </c>
      <c r="G42" s="89" t="s">
        <v>79</v>
      </c>
      <c r="H42" s="89" t="s">
        <v>79</v>
      </c>
      <c r="I42" s="89" t="s">
        <v>79</v>
      </c>
      <c r="J42" s="89" t="s">
        <v>79</v>
      </c>
      <c r="K42" s="89" t="s">
        <v>79</v>
      </c>
      <c r="L42" s="89" t="s">
        <v>79</v>
      </c>
      <c r="M42" s="89" t="s">
        <v>79</v>
      </c>
      <c r="N42" s="89" t="s">
        <v>79</v>
      </c>
      <c r="O42" s="89" t="s">
        <v>79</v>
      </c>
      <c r="P42" s="89" t="s">
        <v>79</v>
      </c>
      <c r="Q42" s="89" t="s">
        <v>79</v>
      </c>
      <c r="R42" s="89" t="s">
        <v>79</v>
      </c>
      <c r="S42" s="89" t="s">
        <v>79</v>
      </c>
      <c r="T42" s="89" t="s">
        <v>79</v>
      </c>
      <c r="U42" s="89" t="s">
        <v>79</v>
      </c>
      <c r="V42" s="89" t="s">
        <v>79</v>
      </c>
      <c r="W42" s="96">
        <v>0</v>
      </c>
      <c r="X42" s="89" t="s">
        <v>79</v>
      </c>
      <c r="Y42" s="89" t="s">
        <v>79</v>
      </c>
      <c r="Z42" s="89" t="s">
        <v>79</v>
      </c>
      <c r="AA42" s="89" t="s">
        <v>79</v>
      </c>
      <c r="AB42" s="89" t="s">
        <v>79</v>
      </c>
      <c r="AC42" s="89" t="s">
        <v>79</v>
      </c>
      <c r="AD42" s="89" t="s">
        <v>79</v>
      </c>
      <c r="AE42" s="100">
        <v>0</v>
      </c>
      <c r="AF42" s="105">
        <v>0</v>
      </c>
      <c r="AG42" s="105">
        <v>0</v>
      </c>
      <c r="AH42" s="101">
        <v>1</v>
      </c>
    </row>
    <row r="43" spans="1:34" x14ac:dyDescent="0.2">
      <c r="A43" s="89">
        <v>34142</v>
      </c>
      <c r="B43" s="89" t="s">
        <v>79</v>
      </c>
      <c r="C43" s="89" t="s">
        <v>79</v>
      </c>
      <c r="D43" s="89" t="s">
        <v>79</v>
      </c>
      <c r="E43" s="89" t="s">
        <v>79</v>
      </c>
      <c r="F43" s="89" t="s">
        <v>79</v>
      </c>
      <c r="G43" s="89" t="s">
        <v>79</v>
      </c>
      <c r="H43" s="89" t="s">
        <v>79</v>
      </c>
      <c r="I43" s="89" t="s">
        <v>79</v>
      </c>
      <c r="J43" s="89" t="s">
        <v>79</v>
      </c>
      <c r="K43" s="89" t="s">
        <v>79</v>
      </c>
      <c r="L43" s="89" t="s">
        <v>79</v>
      </c>
      <c r="M43" s="89" t="s">
        <v>79</v>
      </c>
      <c r="N43" s="89" t="s">
        <v>79</v>
      </c>
      <c r="O43" s="89" t="s">
        <v>79</v>
      </c>
      <c r="P43" s="89" t="s">
        <v>79</v>
      </c>
      <c r="Q43" s="89" t="s">
        <v>79</v>
      </c>
      <c r="R43" s="89" t="s">
        <v>79</v>
      </c>
      <c r="S43" s="89" t="s">
        <v>79</v>
      </c>
      <c r="T43" s="89" t="s">
        <v>79</v>
      </c>
      <c r="U43" s="89" t="s">
        <v>79</v>
      </c>
      <c r="V43" s="89" t="s">
        <v>79</v>
      </c>
      <c r="W43" s="96">
        <v>0</v>
      </c>
      <c r="X43" s="89" t="s">
        <v>79</v>
      </c>
      <c r="Y43" s="89" t="s">
        <v>79</v>
      </c>
      <c r="Z43" s="89" t="s">
        <v>79</v>
      </c>
      <c r="AA43" s="89" t="s">
        <v>79</v>
      </c>
      <c r="AB43" s="89" t="s">
        <v>79</v>
      </c>
      <c r="AC43" s="89" t="s">
        <v>79</v>
      </c>
      <c r="AD43" s="89" t="s">
        <v>79</v>
      </c>
      <c r="AE43" s="100">
        <v>0</v>
      </c>
      <c r="AF43" s="105">
        <v>0</v>
      </c>
      <c r="AG43" s="105">
        <v>0</v>
      </c>
      <c r="AH43" s="101">
        <v>1</v>
      </c>
    </row>
    <row r="44" spans="1:34" x14ac:dyDescent="0.2">
      <c r="A44" s="89">
        <v>34143</v>
      </c>
      <c r="B44" s="89" t="s">
        <v>79</v>
      </c>
      <c r="C44" s="89" t="s">
        <v>79</v>
      </c>
      <c r="D44" s="89" t="s">
        <v>79</v>
      </c>
      <c r="E44" s="89" t="s">
        <v>79</v>
      </c>
      <c r="F44" s="89" t="s">
        <v>79</v>
      </c>
      <c r="G44" s="89" t="s">
        <v>79</v>
      </c>
      <c r="H44" s="89" t="s">
        <v>79</v>
      </c>
      <c r="I44" s="89" t="s">
        <v>79</v>
      </c>
      <c r="J44" s="89" t="s">
        <v>79</v>
      </c>
      <c r="K44" s="89" t="s">
        <v>79</v>
      </c>
      <c r="L44" s="89" t="s">
        <v>79</v>
      </c>
      <c r="M44" s="89" t="s">
        <v>79</v>
      </c>
      <c r="N44" s="89" t="s">
        <v>79</v>
      </c>
      <c r="O44" s="89" t="s">
        <v>79</v>
      </c>
      <c r="P44" s="89" t="s">
        <v>79</v>
      </c>
      <c r="Q44" s="89" t="s">
        <v>79</v>
      </c>
      <c r="R44" s="89" t="s">
        <v>79</v>
      </c>
      <c r="S44" s="89" t="s">
        <v>79</v>
      </c>
      <c r="T44" s="89" t="s">
        <v>79</v>
      </c>
      <c r="U44" s="89" t="s">
        <v>79</v>
      </c>
      <c r="V44" s="89" t="s">
        <v>79</v>
      </c>
      <c r="W44" s="96">
        <v>0</v>
      </c>
      <c r="X44" s="89" t="s">
        <v>79</v>
      </c>
      <c r="Y44" s="89" t="s">
        <v>79</v>
      </c>
      <c r="Z44" s="89" t="s">
        <v>79</v>
      </c>
      <c r="AA44" s="89" t="s">
        <v>79</v>
      </c>
      <c r="AB44" s="89" t="s">
        <v>79</v>
      </c>
      <c r="AC44" s="89" t="s">
        <v>79</v>
      </c>
      <c r="AD44" s="89" t="s">
        <v>79</v>
      </c>
      <c r="AE44" s="100">
        <v>0</v>
      </c>
      <c r="AF44" s="105">
        <v>0</v>
      </c>
      <c r="AG44" s="105">
        <v>0</v>
      </c>
      <c r="AH44" s="101">
        <v>1</v>
      </c>
    </row>
    <row r="45" spans="1:34" x14ac:dyDescent="0.2">
      <c r="A45" s="89">
        <v>34144</v>
      </c>
      <c r="B45" s="89" t="s">
        <v>79</v>
      </c>
      <c r="C45" s="89" t="s">
        <v>79</v>
      </c>
      <c r="D45" s="89" t="s">
        <v>79</v>
      </c>
      <c r="E45" s="89" t="s">
        <v>79</v>
      </c>
      <c r="F45" s="89" t="s">
        <v>79</v>
      </c>
      <c r="G45" s="89" t="s">
        <v>79</v>
      </c>
      <c r="H45" s="89" t="s">
        <v>79</v>
      </c>
      <c r="I45" s="89" t="s">
        <v>79</v>
      </c>
      <c r="J45" s="89" t="s">
        <v>79</v>
      </c>
      <c r="K45" s="89" t="s">
        <v>79</v>
      </c>
      <c r="L45" s="89" t="s">
        <v>79</v>
      </c>
      <c r="M45" s="89" t="s">
        <v>79</v>
      </c>
      <c r="N45" s="89" t="s">
        <v>79</v>
      </c>
      <c r="O45" s="89" t="s">
        <v>79</v>
      </c>
      <c r="P45" s="89" t="s">
        <v>79</v>
      </c>
      <c r="Q45" s="89" t="s">
        <v>79</v>
      </c>
      <c r="R45" s="89" t="s">
        <v>79</v>
      </c>
      <c r="S45" s="89" t="s">
        <v>79</v>
      </c>
      <c r="T45" s="89" t="s">
        <v>79</v>
      </c>
      <c r="U45" s="89" t="s">
        <v>79</v>
      </c>
      <c r="V45" s="89" t="s">
        <v>79</v>
      </c>
      <c r="W45" s="96">
        <v>0</v>
      </c>
      <c r="X45" s="89" t="s">
        <v>79</v>
      </c>
      <c r="Y45" s="89" t="s">
        <v>79</v>
      </c>
      <c r="Z45" s="89" t="s">
        <v>79</v>
      </c>
      <c r="AA45" s="89" t="s">
        <v>79</v>
      </c>
      <c r="AB45" s="89" t="s">
        <v>79</v>
      </c>
      <c r="AC45" s="89" t="s">
        <v>79</v>
      </c>
      <c r="AD45" s="89" t="s">
        <v>79</v>
      </c>
      <c r="AE45" s="100">
        <v>0</v>
      </c>
      <c r="AF45" s="105">
        <v>0</v>
      </c>
      <c r="AG45" s="105">
        <v>0</v>
      </c>
      <c r="AH45" s="101">
        <v>1</v>
      </c>
    </row>
    <row r="46" spans="1:34" x14ac:dyDescent="0.2">
      <c r="A46" s="89">
        <v>34145</v>
      </c>
      <c r="B46" s="89" t="s">
        <v>79</v>
      </c>
      <c r="C46" s="89" t="s">
        <v>79</v>
      </c>
      <c r="D46" s="89" t="s">
        <v>79</v>
      </c>
      <c r="E46" s="89" t="s">
        <v>79</v>
      </c>
      <c r="F46" s="89" t="s">
        <v>79</v>
      </c>
      <c r="G46" s="89" t="s">
        <v>79</v>
      </c>
      <c r="H46" s="89" t="s">
        <v>79</v>
      </c>
      <c r="I46" s="89" t="s">
        <v>79</v>
      </c>
      <c r="J46" s="89" t="s">
        <v>79</v>
      </c>
      <c r="K46" s="89" t="s">
        <v>79</v>
      </c>
      <c r="L46" s="89" t="s">
        <v>79</v>
      </c>
      <c r="M46" s="89" t="s">
        <v>79</v>
      </c>
      <c r="N46" s="89" t="s">
        <v>79</v>
      </c>
      <c r="O46" s="89" t="s">
        <v>79</v>
      </c>
      <c r="P46" s="89" t="s">
        <v>79</v>
      </c>
      <c r="Q46" s="89" t="s">
        <v>79</v>
      </c>
      <c r="R46" s="89" t="s">
        <v>79</v>
      </c>
      <c r="S46" s="89" t="s">
        <v>79</v>
      </c>
      <c r="T46" s="89" t="s">
        <v>79</v>
      </c>
      <c r="U46" s="89" t="s">
        <v>79</v>
      </c>
      <c r="V46" s="89" t="s">
        <v>79</v>
      </c>
      <c r="W46" s="96">
        <v>0</v>
      </c>
      <c r="X46" s="89" t="s">
        <v>79</v>
      </c>
      <c r="Y46" s="89" t="s">
        <v>79</v>
      </c>
      <c r="Z46" s="89" t="s">
        <v>79</v>
      </c>
      <c r="AA46" s="89" t="s">
        <v>79</v>
      </c>
      <c r="AB46" s="89" t="s">
        <v>79</v>
      </c>
      <c r="AC46" s="89" t="s">
        <v>79</v>
      </c>
      <c r="AD46" s="89" t="s">
        <v>79</v>
      </c>
      <c r="AE46" s="100">
        <v>0</v>
      </c>
      <c r="AF46" s="105">
        <v>0</v>
      </c>
      <c r="AG46" s="105">
        <v>0</v>
      </c>
      <c r="AH46" s="101">
        <v>1</v>
      </c>
    </row>
    <row r="47" spans="1:34" x14ac:dyDescent="0.2">
      <c r="A47" s="89">
        <v>34146</v>
      </c>
      <c r="B47" s="89" t="s">
        <v>79</v>
      </c>
      <c r="C47" s="89" t="s">
        <v>79</v>
      </c>
      <c r="D47" s="89" t="s">
        <v>79</v>
      </c>
      <c r="E47" s="89" t="s">
        <v>79</v>
      </c>
      <c r="F47" s="89" t="s">
        <v>79</v>
      </c>
      <c r="G47" s="89" t="s">
        <v>79</v>
      </c>
      <c r="H47" s="89" t="s">
        <v>79</v>
      </c>
      <c r="I47" s="89" t="s">
        <v>79</v>
      </c>
      <c r="J47" s="89" t="s">
        <v>79</v>
      </c>
      <c r="K47" s="89" t="s">
        <v>79</v>
      </c>
      <c r="L47" s="89" t="s">
        <v>79</v>
      </c>
      <c r="M47" s="89" t="s">
        <v>79</v>
      </c>
      <c r="N47" s="89" t="s">
        <v>79</v>
      </c>
      <c r="O47" s="89" t="s">
        <v>79</v>
      </c>
      <c r="P47" s="89" t="s">
        <v>79</v>
      </c>
      <c r="Q47" s="89" t="s">
        <v>79</v>
      </c>
      <c r="R47" s="89" t="s">
        <v>79</v>
      </c>
      <c r="S47" s="89" t="s">
        <v>79</v>
      </c>
      <c r="T47" s="89" t="s">
        <v>79</v>
      </c>
      <c r="U47" s="89" t="s">
        <v>79</v>
      </c>
      <c r="V47" s="89" t="s">
        <v>79</v>
      </c>
      <c r="W47" s="96">
        <v>0</v>
      </c>
      <c r="X47" s="89" t="s">
        <v>79</v>
      </c>
      <c r="Y47" s="89" t="s">
        <v>79</v>
      </c>
      <c r="Z47" s="89" t="s">
        <v>79</v>
      </c>
      <c r="AA47" s="89" t="s">
        <v>79</v>
      </c>
      <c r="AB47" s="89" t="s">
        <v>79</v>
      </c>
      <c r="AC47" s="89" t="s">
        <v>79</v>
      </c>
      <c r="AD47" s="89" t="s">
        <v>79</v>
      </c>
      <c r="AE47" s="100">
        <v>0</v>
      </c>
      <c r="AF47" s="105">
        <v>0</v>
      </c>
      <c r="AG47" s="105">
        <v>0</v>
      </c>
      <c r="AH47" s="101">
        <v>1</v>
      </c>
    </row>
    <row r="48" spans="1:34" x14ac:dyDescent="0.2">
      <c r="A48" s="89">
        <v>34147</v>
      </c>
      <c r="B48" s="89" t="s">
        <v>79</v>
      </c>
      <c r="C48" s="89" t="s">
        <v>79</v>
      </c>
      <c r="D48" s="89" t="s">
        <v>79</v>
      </c>
      <c r="E48" s="89" t="s">
        <v>79</v>
      </c>
      <c r="F48" s="89" t="s">
        <v>79</v>
      </c>
      <c r="G48" s="89" t="s">
        <v>79</v>
      </c>
      <c r="H48" s="89" t="s">
        <v>79</v>
      </c>
      <c r="I48" s="89" t="s">
        <v>79</v>
      </c>
      <c r="J48" s="89" t="s">
        <v>79</v>
      </c>
      <c r="K48" s="89" t="s">
        <v>79</v>
      </c>
      <c r="L48" s="89" t="s">
        <v>79</v>
      </c>
      <c r="M48" s="89" t="s">
        <v>79</v>
      </c>
      <c r="N48" s="89" t="s">
        <v>79</v>
      </c>
      <c r="O48" s="89" t="s">
        <v>79</v>
      </c>
      <c r="P48" s="89" t="s">
        <v>79</v>
      </c>
      <c r="Q48" s="89" t="s">
        <v>79</v>
      </c>
      <c r="R48" s="89" t="s">
        <v>79</v>
      </c>
      <c r="S48" s="89" t="s">
        <v>79</v>
      </c>
      <c r="T48" s="89" t="s">
        <v>79</v>
      </c>
      <c r="U48" s="89" t="s">
        <v>79</v>
      </c>
      <c r="V48" s="89" t="s">
        <v>79</v>
      </c>
      <c r="W48" s="96">
        <v>0</v>
      </c>
      <c r="X48" s="89" t="s">
        <v>79</v>
      </c>
      <c r="Y48" s="89" t="s">
        <v>79</v>
      </c>
      <c r="Z48" s="89" t="s">
        <v>79</v>
      </c>
      <c r="AA48" s="89" t="s">
        <v>79</v>
      </c>
      <c r="AB48" s="89" t="s">
        <v>79</v>
      </c>
      <c r="AC48" s="89" t="s">
        <v>79</v>
      </c>
      <c r="AD48" s="89" t="s">
        <v>79</v>
      </c>
      <c r="AE48" s="100">
        <v>0</v>
      </c>
      <c r="AF48" s="105">
        <v>0</v>
      </c>
      <c r="AG48" s="105">
        <v>0</v>
      </c>
      <c r="AH48" s="101">
        <v>1</v>
      </c>
    </row>
    <row r="49" spans="1:34" x14ac:dyDescent="0.2">
      <c r="A49" s="89">
        <v>34148</v>
      </c>
      <c r="B49" s="89" t="s">
        <v>79</v>
      </c>
      <c r="C49" s="89" t="s">
        <v>79</v>
      </c>
      <c r="D49" s="89" t="s">
        <v>79</v>
      </c>
      <c r="E49" s="89" t="s">
        <v>79</v>
      </c>
      <c r="F49" s="89" t="s">
        <v>79</v>
      </c>
      <c r="G49" s="89" t="s">
        <v>79</v>
      </c>
      <c r="H49" s="89" t="s">
        <v>79</v>
      </c>
      <c r="I49" s="89" t="s">
        <v>79</v>
      </c>
      <c r="J49" s="89" t="s">
        <v>79</v>
      </c>
      <c r="K49" s="89" t="s">
        <v>79</v>
      </c>
      <c r="L49" s="89" t="s">
        <v>79</v>
      </c>
      <c r="M49" s="89" t="s">
        <v>79</v>
      </c>
      <c r="N49" s="89" t="s">
        <v>79</v>
      </c>
      <c r="O49" s="89" t="s">
        <v>79</v>
      </c>
      <c r="P49" s="89" t="s">
        <v>79</v>
      </c>
      <c r="Q49" s="89" t="s">
        <v>79</v>
      </c>
      <c r="R49" s="89" t="s">
        <v>79</v>
      </c>
      <c r="S49" s="89" t="s">
        <v>79</v>
      </c>
      <c r="T49" s="89" t="s">
        <v>79</v>
      </c>
      <c r="U49" s="89" t="s">
        <v>79</v>
      </c>
      <c r="V49" s="89" t="s">
        <v>79</v>
      </c>
      <c r="W49" s="96">
        <v>0</v>
      </c>
      <c r="X49" s="89" t="s">
        <v>79</v>
      </c>
      <c r="Y49" s="89" t="s">
        <v>79</v>
      </c>
      <c r="Z49" s="89" t="s">
        <v>79</v>
      </c>
      <c r="AA49" s="89" t="s">
        <v>79</v>
      </c>
      <c r="AB49" s="89" t="s">
        <v>79</v>
      </c>
      <c r="AC49" s="89" t="s">
        <v>79</v>
      </c>
      <c r="AD49" s="89" t="s">
        <v>79</v>
      </c>
      <c r="AE49" s="100">
        <v>0</v>
      </c>
      <c r="AF49" s="105">
        <v>0</v>
      </c>
      <c r="AG49" s="105">
        <v>0</v>
      </c>
      <c r="AH49" s="101">
        <v>1</v>
      </c>
    </row>
    <row r="50" spans="1:34" x14ac:dyDescent="0.2">
      <c r="A50" s="89">
        <v>34149</v>
      </c>
      <c r="B50" s="89" t="s">
        <v>79</v>
      </c>
      <c r="C50" s="89" t="s">
        <v>79</v>
      </c>
      <c r="D50" s="89" t="s">
        <v>79</v>
      </c>
      <c r="E50" s="89" t="s">
        <v>79</v>
      </c>
      <c r="F50" s="89" t="s">
        <v>79</v>
      </c>
      <c r="G50" s="89" t="s">
        <v>79</v>
      </c>
      <c r="H50" s="89" t="s">
        <v>79</v>
      </c>
      <c r="I50" s="89" t="s">
        <v>79</v>
      </c>
      <c r="J50" s="89" t="s">
        <v>79</v>
      </c>
      <c r="K50" s="89" t="s">
        <v>79</v>
      </c>
      <c r="L50" s="89" t="s">
        <v>79</v>
      </c>
      <c r="M50" s="89" t="s">
        <v>79</v>
      </c>
      <c r="N50" s="89" t="s">
        <v>79</v>
      </c>
      <c r="O50" s="89" t="s">
        <v>79</v>
      </c>
      <c r="P50" s="89" t="s">
        <v>79</v>
      </c>
      <c r="Q50" s="89" t="s">
        <v>79</v>
      </c>
      <c r="R50" s="89" t="s">
        <v>79</v>
      </c>
      <c r="S50" s="89" t="s">
        <v>79</v>
      </c>
      <c r="T50" s="89" t="s">
        <v>79</v>
      </c>
      <c r="U50" s="89" t="s">
        <v>79</v>
      </c>
      <c r="V50" s="89" t="s">
        <v>79</v>
      </c>
      <c r="W50" s="96">
        <v>0</v>
      </c>
      <c r="X50" s="89" t="s">
        <v>79</v>
      </c>
      <c r="Y50" s="89" t="s">
        <v>79</v>
      </c>
      <c r="Z50" s="89" t="s">
        <v>79</v>
      </c>
      <c r="AA50" s="89" t="s">
        <v>79</v>
      </c>
      <c r="AB50" s="89" t="s">
        <v>79</v>
      </c>
      <c r="AC50" s="89" t="s">
        <v>79</v>
      </c>
      <c r="AD50" s="89" t="s">
        <v>79</v>
      </c>
      <c r="AE50" s="100">
        <v>0</v>
      </c>
      <c r="AF50" s="105">
        <v>0</v>
      </c>
      <c r="AG50" s="105">
        <v>0</v>
      </c>
      <c r="AH50" s="101">
        <v>1</v>
      </c>
    </row>
    <row r="51" spans="1:34" x14ac:dyDescent="0.2">
      <c r="A51" s="89">
        <v>34150</v>
      </c>
      <c r="B51" s="89" t="s">
        <v>79</v>
      </c>
      <c r="C51" s="89" t="s">
        <v>79</v>
      </c>
      <c r="D51" s="89" t="s">
        <v>79</v>
      </c>
      <c r="E51" s="89" t="s">
        <v>79</v>
      </c>
      <c r="F51" s="89" t="s">
        <v>79</v>
      </c>
      <c r="G51" s="89" t="s">
        <v>79</v>
      </c>
      <c r="H51" s="89" t="s">
        <v>79</v>
      </c>
      <c r="I51" s="89" t="s">
        <v>79</v>
      </c>
      <c r="J51" s="89" t="s">
        <v>79</v>
      </c>
      <c r="K51" s="89" t="s">
        <v>79</v>
      </c>
      <c r="L51" s="89" t="s">
        <v>79</v>
      </c>
      <c r="M51" s="89" t="s">
        <v>79</v>
      </c>
      <c r="N51" s="89" t="s">
        <v>79</v>
      </c>
      <c r="O51" s="89" t="s">
        <v>79</v>
      </c>
      <c r="P51" s="89" t="s">
        <v>79</v>
      </c>
      <c r="Q51" s="89" t="s">
        <v>79</v>
      </c>
      <c r="R51" s="89" t="s">
        <v>79</v>
      </c>
      <c r="S51" s="89" t="s">
        <v>79</v>
      </c>
      <c r="T51" s="89" t="s">
        <v>79</v>
      </c>
      <c r="U51" s="89" t="s">
        <v>79</v>
      </c>
      <c r="V51" s="89" t="s">
        <v>79</v>
      </c>
      <c r="W51" s="96">
        <v>0</v>
      </c>
      <c r="X51" s="89" t="s">
        <v>79</v>
      </c>
      <c r="Y51" s="89" t="s">
        <v>79</v>
      </c>
      <c r="Z51" s="89" t="s">
        <v>79</v>
      </c>
      <c r="AA51" s="89" t="s">
        <v>79</v>
      </c>
      <c r="AB51" s="89" t="s">
        <v>79</v>
      </c>
      <c r="AC51" s="89" t="s">
        <v>79</v>
      </c>
      <c r="AD51" s="89" t="s">
        <v>79</v>
      </c>
      <c r="AE51" s="100">
        <v>0</v>
      </c>
      <c r="AF51" s="105">
        <v>0</v>
      </c>
      <c r="AG51" s="105">
        <v>0</v>
      </c>
      <c r="AH51" s="101">
        <v>1</v>
      </c>
    </row>
    <row r="52" spans="1:34" x14ac:dyDescent="0.2">
      <c r="A52" s="89">
        <v>34151</v>
      </c>
      <c r="B52" s="89" t="s">
        <v>79</v>
      </c>
      <c r="C52" s="89" t="s">
        <v>79</v>
      </c>
      <c r="D52" s="89" t="s">
        <v>79</v>
      </c>
      <c r="E52" s="89" t="s">
        <v>79</v>
      </c>
      <c r="F52" s="89" t="s">
        <v>79</v>
      </c>
      <c r="G52" s="89" t="s">
        <v>79</v>
      </c>
      <c r="H52" s="89" t="s">
        <v>79</v>
      </c>
      <c r="I52" s="89" t="s">
        <v>79</v>
      </c>
      <c r="J52" s="89" t="s">
        <v>79</v>
      </c>
      <c r="K52" s="89" t="s">
        <v>79</v>
      </c>
      <c r="L52" s="89" t="s">
        <v>79</v>
      </c>
      <c r="M52" s="89" t="s">
        <v>79</v>
      </c>
      <c r="N52" s="89" t="s">
        <v>79</v>
      </c>
      <c r="O52" s="89" t="s">
        <v>79</v>
      </c>
      <c r="P52" s="89" t="s">
        <v>79</v>
      </c>
      <c r="Q52" s="89" t="s">
        <v>79</v>
      </c>
      <c r="R52" s="89" t="s">
        <v>79</v>
      </c>
      <c r="S52" s="89" t="s">
        <v>79</v>
      </c>
      <c r="T52" s="89" t="s">
        <v>79</v>
      </c>
      <c r="U52" s="89" t="s">
        <v>79</v>
      </c>
      <c r="V52" s="89" t="s">
        <v>79</v>
      </c>
      <c r="W52" s="96">
        <v>0</v>
      </c>
      <c r="X52" s="89" t="s">
        <v>79</v>
      </c>
      <c r="Y52" s="89" t="s">
        <v>79</v>
      </c>
      <c r="Z52" s="89" t="s">
        <v>79</v>
      </c>
      <c r="AA52" s="89" t="s">
        <v>79</v>
      </c>
      <c r="AB52" s="89" t="s">
        <v>79</v>
      </c>
      <c r="AC52" s="89" t="s">
        <v>79</v>
      </c>
      <c r="AD52" s="89" t="s">
        <v>79</v>
      </c>
      <c r="AE52" s="100">
        <v>0</v>
      </c>
      <c r="AF52" s="105">
        <v>0</v>
      </c>
      <c r="AG52" s="105">
        <v>0</v>
      </c>
      <c r="AH52" s="101">
        <v>1</v>
      </c>
    </row>
    <row r="53" spans="1:34" x14ac:dyDescent="0.2">
      <c r="A53" s="89">
        <v>34152</v>
      </c>
      <c r="B53" s="89" t="s">
        <v>79</v>
      </c>
      <c r="C53" s="89" t="s">
        <v>79</v>
      </c>
      <c r="D53" s="89" t="s">
        <v>79</v>
      </c>
      <c r="E53" s="89" t="s">
        <v>79</v>
      </c>
      <c r="F53" s="89" t="s">
        <v>79</v>
      </c>
      <c r="G53" s="89" t="s">
        <v>79</v>
      </c>
      <c r="H53" s="89" t="s">
        <v>79</v>
      </c>
      <c r="I53" s="89" t="s">
        <v>79</v>
      </c>
      <c r="J53" s="89" t="s">
        <v>79</v>
      </c>
      <c r="K53" s="89" t="s">
        <v>79</v>
      </c>
      <c r="L53" s="89" t="s">
        <v>79</v>
      </c>
      <c r="M53" s="89" t="s">
        <v>79</v>
      </c>
      <c r="N53" s="89" t="s">
        <v>79</v>
      </c>
      <c r="O53" s="89" t="s">
        <v>79</v>
      </c>
      <c r="P53" s="89" t="s">
        <v>79</v>
      </c>
      <c r="Q53" s="89" t="s">
        <v>79</v>
      </c>
      <c r="R53" s="89" t="s">
        <v>79</v>
      </c>
      <c r="S53" s="89" t="s">
        <v>79</v>
      </c>
      <c r="T53" s="89" t="s">
        <v>79</v>
      </c>
      <c r="U53" s="89" t="s">
        <v>79</v>
      </c>
      <c r="V53" s="89" t="s">
        <v>79</v>
      </c>
      <c r="W53" s="96">
        <v>0</v>
      </c>
      <c r="X53" s="89" t="s">
        <v>79</v>
      </c>
      <c r="Y53" s="89" t="s">
        <v>79</v>
      </c>
      <c r="Z53" s="89" t="s">
        <v>79</v>
      </c>
      <c r="AA53" s="89" t="s">
        <v>79</v>
      </c>
      <c r="AB53" s="89" t="s">
        <v>79</v>
      </c>
      <c r="AC53" s="89" t="s">
        <v>79</v>
      </c>
      <c r="AD53" s="89" t="s">
        <v>79</v>
      </c>
      <c r="AE53" s="100">
        <v>0</v>
      </c>
      <c r="AF53" s="105">
        <v>0</v>
      </c>
      <c r="AG53" s="105">
        <v>0</v>
      </c>
      <c r="AH53" s="101">
        <v>1</v>
      </c>
    </row>
    <row r="54" spans="1:34" x14ac:dyDescent="0.2">
      <c r="A54" s="89">
        <v>34153</v>
      </c>
      <c r="B54" s="89" t="s">
        <v>79</v>
      </c>
      <c r="C54" s="89" t="s">
        <v>79</v>
      </c>
      <c r="D54" s="89" t="s">
        <v>79</v>
      </c>
      <c r="E54" s="89" t="s">
        <v>79</v>
      </c>
      <c r="F54" s="89" t="s">
        <v>79</v>
      </c>
      <c r="G54" s="89" t="s">
        <v>79</v>
      </c>
      <c r="H54" s="89" t="s">
        <v>79</v>
      </c>
      <c r="I54" s="89" t="s">
        <v>79</v>
      </c>
      <c r="J54" s="89" t="s">
        <v>79</v>
      </c>
      <c r="K54" s="89" t="s">
        <v>79</v>
      </c>
      <c r="L54" s="89" t="s">
        <v>79</v>
      </c>
      <c r="M54" s="89" t="s">
        <v>79</v>
      </c>
      <c r="N54" s="89" t="s">
        <v>79</v>
      </c>
      <c r="O54" s="89" t="s">
        <v>79</v>
      </c>
      <c r="P54" s="89" t="s">
        <v>79</v>
      </c>
      <c r="Q54" s="89" t="s">
        <v>79</v>
      </c>
      <c r="R54" s="89" t="s">
        <v>79</v>
      </c>
      <c r="S54" s="89" t="s">
        <v>79</v>
      </c>
      <c r="T54" s="89" t="s">
        <v>79</v>
      </c>
      <c r="U54" s="89" t="s">
        <v>79</v>
      </c>
      <c r="V54" s="89" t="s">
        <v>79</v>
      </c>
      <c r="W54" s="96">
        <v>0</v>
      </c>
      <c r="X54" s="89" t="s">
        <v>79</v>
      </c>
      <c r="Y54" s="89" t="s">
        <v>79</v>
      </c>
      <c r="Z54" s="89" t="s">
        <v>79</v>
      </c>
      <c r="AA54" s="89" t="s">
        <v>79</v>
      </c>
      <c r="AB54" s="89" t="s">
        <v>79</v>
      </c>
      <c r="AC54" s="89" t="s">
        <v>79</v>
      </c>
      <c r="AD54" s="89" t="s">
        <v>79</v>
      </c>
      <c r="AE54" s="100">
        <v>0</v>
      </c>
      <c r="AF54" s="105">
        <v>0</v>
      </c>
      <c r="AG54" s="105">
        <v>0</v>
      </c>
      <c r="AH54" s="101">
        <v>1</v>
      </c>
    </row>
    <row r="55" spans="1:34" x14ac:dyDescent="0.2">
      <c r="A55" s="89">
        <v>34154</v>
      </c>
      <c r="B55" s="89" t="s">
        <v>79</v>
      </c>
      <c r="C55" s="89" t="s">
        <v>79</v>
      </c>
      <c r="D55" s="89" t="s">
        <v>79</v>
      </c>
      <c r="E55" s="89" t="s">
        <v>79</v>
      </c>
      <c r="F55" s="89" t="s">
        <v>79</v>
      </c>
      <c r="G55" s="89" t="s">
        <v>79</v>
      </c>
      <c r="H55" s="89" t="s">
        <v>79</v>
      </c>
      <c r="I55" s="89" t="s">
        <v>79</v>
      </c>
      <c r="J55" s="89" t="s">
        <v>79</v>
      </c>
      <c r="K55" s="89" t="s">
        <v>79</v>
      </c>
      <c r="L55" s="89" t="s">
        <v>79</v>
      </c>
      <c r="M55" s="89" t="s">
        <v>79</v>
      </c>
      <c r="N55" s="89" t="s">
        <v>79</v>
      </c>
      <c r="O55" s="89" t="s">
        <v>79</v>
      </c>
      <c r="P55" s="89" t="s">
        <v>79</v>
      </c>
      <c r="Q55" s="89" t="s">
        <v>79</v>
      </c>
      <c r="R55" s="89" t="s">
        <v>79</v>
      </c>
      <c r="S55" s="89" t="s">
        <v>79</v>
      </c>
      <c r="T55" s="89" t="s">
        <v>79</v>
      </c>
      <c r="U55" s="89" t="s">
        <v>79</v>
      </c>
      <c r="V55" s="89" t="s">
        <v>79</v>
      </c>
      <c r="W55" s="96">
        <v>0</v>
      </c>
      <c r="X55" s="89" t="s">
        <v>79</v>
      </c>
      <c r="Y55" s="89" t="s">
        <v>79</v>
      </c>
      <c r="Z55" s="89" t="s">
        <v>79</v>
      </c>
      <c r="AA55" s="89" t="s">
        <v>79</v>
      </c>
      <c r="AB55" s="89" t="s">
        <v>79</v>
      </c>
      <c r="AC55" s="89" t="s">
        <v>79</v>
      </c>
      <c r="AD55" s="89" t="s">
        <v>79</v>
      </c>
      <c r="AE55" s="100">
        <v>0</v>
      </c>
      <c r="AF55" s="105">
        <v>0</v>
      </c>
      <c r="AG55" s="105">
        <v>0</v>
      </c>
      <c r="AH55" s="101">
        <v>1</v>
      </c>
    </row>
    <row r="56" spans="1:34" x14ac:dyDescent="0.2">
      <c r="A56" s="89">
        <v>34155</v>
      </c>
      <c r="B56" s="89" t="s">
        <v>79</v>
      </c>
      <c r="C56" s="89" t="s">
        <v>79</v>
      </c>
      <c r="D56" s="89" t="s">
        <v>79</v>
      </c>
      <c r="E56" s="89" t="s">
        <v>79</v>
      </c>
      <c r="F56" s="89" t="s">
        <v>79</v>
      </c>
      <c r="G56" s="89" t="s">
        <v>79</v>
      </c>
      <c r="H56" s="89" t="s">
        <v>79</v>
      </c>
      <c r="I56" s="89" t="s">
        <v>79</v>
      </c>
      <c r="J56" s="89" t="s">
        <v>79</v>
      </c>
      <c r="K56" s="89" t="s">
        <v>79</v>
      </c>
      <c r="L56" s="89" t="s">
        <v>79</v>
      </c>
      <c r="M56" s="89" t="s">
        <v>79</v>
      </c>
      <c r="N56" s="89" t="s">
        <v>79</v>
      </c>
      <c r="O56" s="89" t="s">
        <v>79</v>
      </c>
      <c r="P56" s="89" t="s">
        <v>79</v>
      </c>
      <c r="Q56" s="89" t="s">
        <v>79</v>
      </c>
      <c r="R56" s="89" t="s">
        <v>79</v>
      </c>
      <c r="S56" s="89" t="s">
        <v>79</v>
      </c>
      <c r="T56" s="89" t="s">
        <v>79</v>
      </c>
      <c r="U56" s="89" t="s">
        <v>79</v>
      </c>
      <c r="V56" s="89" t="s">
        <v>79</v>
      </c>
      <c r="W56" s="96">
        <v>0</v>
      </c>
      <c r="X56" s="89" t="s">
        <v>79</v>
      </c>
      <c r="Y56" s="89" t="s">
        <v>79</v>
      </c>
      <c r="Z56" s="89" t="s">
        <v>79</v>
      </c>
      <c r="AA56" s="89" t="s">
        <v>79</v>
      </c>
      <c r="AB56" s="89" t="s">
        <v>79</v>
      </c>
      <c r="AC56" s="89" t="s">
        <v>79</v>
      </c>
      <c r="AD56" s="89" t="s">
        <v>79</v>
      </c>
      <c r="AE56" s="100">
        <v>0</v>
      </c>
      <c r="AF56" s="105">
        <v>0</v>
      </c>
      <c r="AG56" s="105">
        <v>0</v>
      </c>
      <c r="AH56" s="101">
        <v>1</v>
      </c>
    </row>
    <row r="57" spans="1:34" x14ac:dyDescent="0.2">
      <c r="A57" s="89">
        <v>34156</v>
      </c>
      <c r="B57" s="89" t="s">
        <v>79</v>
      </c>
      <c r="C57" s="89" t="s">
        <v>79</v>
      </c>
      <c r="D57" s="89" t="s">
        <v>79</v>
      </c>
      <c r="E57" s="89" t="s">
        <v>79</v>
      </c>
      <c r="F57" s="89" t="s">
        <v>79</v>
      </c>
      <c r="G57" s="89" t="s">
        <v>79</v>
      </c>
      <c r="H57" s="89" t="s">
        <v>79</v>
      </c>
      <c r="I57" s="89" t="s">
        <v>79</v>
      </c>
      <c r="J57" s="89" t="s">
        <v>79</v>
      </c>
      <c r="K57" s="89" t="s">
        <v>79</v>
      </c>
      <c r="L57" s="89" t="s">
        <v>79</v>
      </c>
      <c r="M57" s="89" t="s">
        <v>79</v>
      </c>
      <c r="N57" s="89" t="s">
        <v>79</v>
      </c>
      <c r="O57" s="89" t="s">
        <v>79</v>
      </c>
      <c r="P57" s="89" t="s">
        <v>79</v>
      </c>
      <c r="Q57" s="89" t="s">
        <v>79</v>
      </c>
      <c r="R57" s="89" t="s">
        <v>79</v>
      </c>
      <c r="S57" s="89" t="s">
        <v>79</v>
      </c>
      <c r="T57" s="89" t="s">
        <v>79</v>
      </c>
      <c r="U57" s="89" t="s">
        <v>79</v>
      </c>
      <c r="V57" s="89" t="s">
        <v>79</v>
      </c>
      <c r="W57" s="96">
        <v>0</v>
      </c>
      <c r="X57" s="89" t="s">
        <v>79</v>
      </c>
      <c r="Y57" s="89" t="s">
        <v>79</v>
      </c>
      <c r="Z57" s="89" t="s">
        <v>79</v>
      </c>
      <c r="AA57" s="89" t="s">
        <v>79</v>
      </c>
      <c r="AB57" s="89" t="s">
        <v>79</v>
      </c>
      <c r="AC57" s="89" t="s">
        <v>79</v>
      </c>
      <c r="AD57" s="89" t="s">
        <v>79</v>
      </c>
      <c r="AE57" s="100">
        <v>0</v>
      </c>
      <c r="AF57" s="105">
        <v>0</v>
      </c>
      <c r="AG57" s="105">
        <v>0</v>
      </c>
      <c r="AH57" s="101">
        <v>1</v>
      </c>
    </row>
    <row r="58" spans="1:34" x14ac:dyDescent="0.2">
      <c r="A58" s="89">
        <v>34157</v>
      </c>
      <c r="B58" s="89" t="s">
        <v>79</v>
      </c>
      <c r="C58" s="89" t="s">
        <v>79</v>
      </c>
      <c r="D58" s="89" t="s">
        <v>79</v>
      </c>
      <c r="E58" s="89" t="s">
        <v>79</v>
      </c>
      <c r="F58" s="89" t="s">
        <v>79</v>
      </c>
      <c r="G58" s="89" t="s">
        <v>79</v>
      </c>
      <c r="H58" s="89" t="s">
        <v>79</v>
      </c>
      <c r="I58" s="89" t="s">
        <v>79</v>
      </c>
      <c r="J58" s="89" t="s">
        <v>79</v>
      </c>
      <c r="K58" s="89" t="s">
        <v>79</v>
      </c>
      <c r="L58" s="89" t="s">
        <v>79</v>
      </c>
      <c r="M58" s="89" t="s">
        <v>79</v>
      </c>
      <c r="N58" s="89" t="s">
        <v>79</v>
      </c>
      <c r="O58" s="89" t="s">
        <v>79</v>
      </c>
      <c r="P58" s="89" t="s">
        <v>79</v>
      </c>
      <c r="Q58" s="89" t="s">
        <v>79</v>
      </c>
      <c r="R58" s="89" t="s">
        <v>79</v>
      </c>
      <c r="S58" s="89" t="s">
        <v>79</v>
      </c>
      <c r="T58" s="89" t="s">
        <v>79</v>
      </c>
      <c r="U58" s="89" t="s">
        <v>79</v>
      </c>
      <c r="V58" s="89" t="s">
        <v>79</v>
      </c>
      <c r="W58" s="96">
        <v>0</v>
      </c>
      <c r="X58" s="89" t="s">
        <v>79</v>
      </c>
      <c r="Y58" s="89" t="s">
        <v>79</v>
      </c>
      <c r="Z58" s="89" t="s">
        <v>79</v>
      </c>
      <c r="AA58" s="89" t="s">
        <v>79</v>
      </c>
      <c r="AB58" s="89" t="s">
        <v>79</v>
      </c>
      <c r="AC58" s="89" t="s">
        <v>79</v>
      </c>
      <c r="AD58" s="89" t="s">
        <v>79</v>
      </c>
      <c r="AE58" s="100">
        <v>0</v>
      </c>
      <c r="AF58" s="105">
        <v>0</v>
      </c>
      <c r="AG58" s="105">
        <v>0</v>
      </c>
      <c r="AH58" s="101">
        <v>1</v>
      </c>
    </row>
    <row r="59" spans="1:34" x14ac:dyDescent="0.2">
      <c r="A59" s="89">
        <v>34158</v>
      </c>
      <c r="B59" s="89" t="s">
        <v>79</v>
      </c>
      <c r="C59" s="89" t="s">
        <v>79</v>
      </c>
      <c r="D59" s="89" t="s">
        <v>79</v>
      </c>
      <c r="E59" s="89" t="s">
        <v>79</v>
      </c>
      <c r="F59" s="89" t="s">
        <v>79</v>
      </c>
      <c r="G59" s="89" t="s">
        <v>79</v>
      </c>
      <c r="H59" s="89" t="s">
        <v>79</v>
      </c>
      <c r="I59" s="89" t="s">
        <v>79</v>
      </c>
      <c r="J59" s="89" t="s">
        <v>79</v>
      </c>
      <c r="K59" s="89" t="s">
        <v>79</v>
      </c>
      <c r="L59" s="89" t="s">
        <v>79</v>
      </c>
      <c r="M59" s="89" t="s">
        <v>79</v>
      </c>
      <c r="N59" s="89" t="s">
        <v>79</v>
      </c>
      <c r="O59" s="89" t="s">
        <v>79</v>
      </c>
      <c r="P59" s="89" t="s">
        <v>79</v>
      </c>
      <c r="Q59" s="89" t="s">
        <v>79</v>
      </c>
      <c r="R59" s="89" t="s">
        <v>79</v>
      </c>
      <c r="S59" s="89" t="s">
        <v>79</v>
      </c>
      <c r="T59" s="89" t="s">
        <v>79</v>
      </c>
      <c r="U59" s="89" t="s">
        <v>79</v>
      </c>
      <c r="V59" s="89" t="s">
        <v>79</v>
      </c>
      <c r="W59" s="96">
        <v>0</v>
      </c>
      <c r="X59" s="89" t="s">
        <v>79</v>
      </c>
      <c r="Y59" s="89" t="s">
        <v>79</v>
      </c>
      <c r="Z59" s="89" t="s">
        <v>79</v>
      </c>
      <c r="AA59" s="89" t="s">
        <v>79</v>
      </c>
      <c r="AB59" s="89" t="s">
        <v>79</v>
      </c>
      <c r="AC59" s="89" t="s">
        <v>79</v>
      </c>
      <c r="AD59" s="89" t="s">
        <v>79</v>
      </c>
      <c r="AE59" s="100">
        <v>0</v>
      </c>
      <c r="AF59" s="105">
        <v>0</v>
      </c>
      <c r="AG59" s="105">
        <v>0</v>
      </c>
      <c r="AH59" s="101">
        <v>1</v>
      </c>
    </row>
    <row r="60" spans="1:34" x14ac:dyDescent="0.2">
      <c r="A60" s="89">
        <v>34159</v>
      </c>
      <c r="B60" s="89" t="s">
        <v>79</v>
      </c>
      <c r="C60" s="89" t="s">
        <v>79</v>
      </c>
      <c r="D60" s="89" t="s">
        <v>79</v>
      </c>
      <c r="E60" s="89" t="s">
        <v>79</v>
      </c>
      <c r="F60" s="89" t="s">
        <v>79</v>
      </c>
      <c r="G60" s="89" t="s">
        <v>79</v>
      </c>
      <c r="H60" s="89" t="s">
        <v>79</v>
      </c>
      <c r="I60" s="89" t="s">
        <v>79</v>
      </c>
      <c r="J60" s="89" t="s">
        <v>79</v>
      </c>
      <c r="K60" s="89" t="s">
        <v>79</v>
      </c>
      <c r="L60" s="89" t="s">
        <v>79</v>
      </c>
      <c r="M60" s="89" t="s">
        <v>79</v>
      </c>
      <c r="N60" s="89" t="s">
        <v>79</v>
      </c>
      <c r="O60" s="89" t="s">
        <v>79</v>
      </c>
      <c r="P60" s="89" t="s">
        <v>79</v>
      </c>
      <c r="Q60" s="89" t="s">
        <v>79</v>
      </c>
      <c r="R60" s="89" t="s">
        <v>79</v>
      </c>
      <c r="S60" s="89" t="s">
        <v>79</v>
      </c>
      <c r="T60" s="89" t="s">
        <v>79</v>
      </c>
      <c r="U60" s="89" t="s">
        <v>79</v>
      </c>
      <c r="V60" s="89" t="s">
        <v>79</v>
      </c>
      <c r="W60" s="96">
        <v>0</v>
      </c>
      <c r="X60" s="89" t="s">
        <v>79</v>
      </c>
      <c r="Y60" s="89" t="s">
        <v>79</v>
      </c>
      <c r="Z60" s="89" t="s">
        <v>79</v>
      </c>
      <c r="AA60" s="89" t="s">
        <v>79</v>
      </c>
      <c r="AB60" s="89" t="s">
        <v>79</v>
      </c>
      <c r="AC60" s="89" t="s">
        <v>79</v>
      </c>
      <c r="AD60" s="89" t="s">
        <v>79</v>
      </c>
      <c r="AE60" s="100">
        <v>0</v>
      </c>
      <c r="AF60" s="105">
        <v>0</v>
      </c>
      <c r="AG60" s="105">
        <v>0</v>
      </c>
      <c r="AH60" s="101">
        <v>1</v>
      </c>
    </row>
    <row r="61" spans="1:34" x14ac:dyDescent="0.2">
      <c r="A61" s="89">
        <v>34160</v>
      </c>
      <c r="B61" s="89" t="s">
        <v>79</v>
      </c>
      <c r="C61" s="89" t="s">
        <v>79</v>
      </c>
      <c r="D61" s="89" t="s">
        <v>79</v>
      </c>
      <c r="E61" s="89" t="s">
        <v>79</v>
      </c>
      <c r="F61" s="89" t="s">
        <v>79</v>
      </c>
      <c r="G61" s="89" t="s">
        <v>79</v>
      </c>
      <c r="H61" s="89" t="s">
        <v>79</v>
      </c>
      <c r="I61" s="89" t="s">
        <v>79</v>
      </c>
      <c r="J61" s="89" t="s">
        <v>79</v>
      </c>
      <c r="K61" s="89" t="s">
        <v>79</v>
      </c>
      <c r="L61" s="89" t="s">
        <v>79</v>
      </c>
      <c r="M61" s="89" t="s">
        <v>79</v>
      </c>
      <c r="N61" s="89" t="s">
        <v>79</v>
      </c>
      <c r="O61" s="89" t="s">
        <v>79</v>
      </c>
      <c r="P61" s="89" t="s">
        <v>79</v>
      </c>
      <c r="Q61" s="89" t="s">
        <v>79</v>
      </c>
      <c r="R61" s="89" t="s">
        <v>79</v>
      </c>
      <c r="S61" s="89" t="s">
        <v>79</v>
      </c>
      <c r="T61" s="89" t="s">
        <v>79</v>
      </c>
      <c r="U61" s="89" t="s">
        <v>79</v>
      </c>
      <c r="V61" s="89" t="s">
        <v>79</v>
      </c>
      <c r="W61" s="96">
        <v>0</v>
      </c>
      <c r="X61" s="89" t="s">
        <v>79</v>
      </c>
      <c r="Y61" s="89" t="s">
        <v>79</v>
      </c>
      <c r="Z61" s="89" t="s">
        <v>79</v>
      </c>
      <c r="AA61" s="89" t="s">
        <v>79</v>
      </c>
      <c r="AB61" s="89" t="s">
        <v>79</v>
      </c>
      <c r="AC61" s="89" t="s">
        <v>79</v>
      </c>
      <c r="AD61" s="89" t="s">
        <v>79</v>
      </c>
      <c r="AE61" s="100">
        <v>0</v>
      </c>
      <c r="AF61" s="105">
        <v>0</v>
      </c>
      <c r="AG61" s="105">
        <v>0</v>
      </c>
      <c r="AH61" s="101">
        <v>1</v>
      </c>
    </row>
    <row r="62" spans="1:34" x14ac:dyDescent="0.2">
      <c r="A62" s="89">
        <v>34161</v>
      </c>
      <c r="B62" s="89" t="s">
        <v>79</v>
      </c>
      <c r="C62" s="89" t="s">
        <v>79</v>
      </c>
      <c r="D62" s="89" t="s">
        <v>79</v>
      </c>
      <c r="E62" s="89" t="s">
        <v>79</v>
      </c>
      <c r="F62" s="89" t="s">
        <v>79</v>
      </c>
      <c r="G62" s="89" t="s">
        <v>79</v>
      </c>
      <c r="H62" s="89" t="s">
        <v>79</v>
      </c>
      <c r="I62" s="89" t="s">
        <v>79</v>
      </c>
      <c r="J62" s="89" t="s">
        <v>79</v>
      </c>
      <c r="K62" s="89" t="s">
        <v>79</v>
      </c>
      <c r="L62" s="89" t="s">
        <v>79</v>
      </c>
      <c r="M62" s="89" t="s">
        <v>79</v>
      </c>
      <c r="N62" s="89" t="s">
        <v>79</v>
      </c>
      <c r="O62" s="89" t="s">
        <v>79</v>
      </c>
      <c r="P62" s="89" t="s">
        <v>79</v>
      </c>
      <c r="Q62" s="89" t="s">
        <v>79</v>
      </c>
      <c r="R62" s="89" t="s">
        <v>79</v>
      </c>
      <c r="S62" s="89" t="s">
        <v>79</v>
      </c>
      <c r="T62" s="89" t="s">
        <v>79</v>
      </c>
      <c r="U62" s="89" t="s">
        <v>79</v>
      </c>
      <c r="V62" s="89" t="s">
        <v>79</v>
      </c>
      <c r="W62" s="96">
        <v>0</v>
      </c>
      <c r="X62" s="89" t="s">
        <v>79</v>
      </c>
      <c r="Y62" s="89" t="s">
        <v>79</v>
      </c>
      <c r="Z62" s="89" t="s">
        <v>79</v>
      </c>
      <c r="AA62" s="89" t="s">
        <v>79</v>
      </c>
      <c r="AB62" s="89" t="s">
        <v>79</v>
      </c>
      <c r="AC62" s="89" t="s">
        <v>79</v>
      </c>
      <c r="AD62" s="89" t="s">
        <v>79</v>
      </c>
      <c r="AE62" s="100">
        <v>0</v>
      </c>
      <c r="AF62" s="105">
        <v>0</v>
      </c>
      <c r="AG62" s="105">
        <v>0</v>
      </c>
      <c r="AH62" s="101">
        <v>1</v>
      </c>
    </row>
    <row r="63" spans="1:34" x14ac:dyDescent="0.2">
      <c r="A63" s="89">
        <v>34162</v>
      </c>
      <c r="B63" s="89" t="s">
        <v>79</v>
      </c>
      <c r="C63" s="89" t="s">
        <v>79</v>
      </c>
      <c r="D63" s="89" t="s">
        <v>79</v>
      </c>
      <c r="E63" s="89" t="s">
        <v>79</v>
      </c>
      <c r="F63" s="89" t="s">
        <v>79</v>
      </c>
      <c r="G63" s="89" t="s">
        <v>79</v>
      </c>
      <c r="H63" s="89" t="s">
        <v>79</v>
      </c>
      <c r="I63" s="89" t="s">
        <v>79</v>
      </c>
      <c r="J63" s="89" t="s">
        <v>79</v>
      </c>
      <c r="K63" s="89" t="s">
        <v>79</v>
      </c>
      <c r="L63" s="89" t="s">
        <v>79</v>
      </c>
      <c r="M63" s="89" t="s">
        <v>79</v>
      </c>
      <c r="N63" s="89" t="s">
        <v>79</v>
      </c>
      <c r="O63" s="89" t="s">
        <v>79</v>
      </c>
      <c r="P63" s="89" t="s">
        <v>79</v>
      </c>
      <c r="Q63" s="89" t="s">
        <v>79</v>
      </c>
      <c r="R63" s="89" t="s">
        <v>79</v>
      </c>
      <c r="S63" s="89" t="s">
        <v>79</v>
      </c>
      <c r="T63" s="89" t="s">
        <v>79</v>
      </c>
      <c r="U63" s="89" t="s">
        <v>79</v>
      </c>
      <c r="V63" s="89" t="s">
        <v>79</v>
      </c>
      <c r="W63" s="96">
        <v>0</v>
      </c>
      <c r="X63" s="89" t="s">
        <v>79</v>
      </c>
      <c r="Y63" s="89" t="s">
        <v>79</v>
      </c>
      <c r="Z63" s="89" t="s">
        <v>79</v>
      </c>
      <c r="AA63" s="89" t="s">
        <v>79</v>
      </c>
      <c r="AB63" s="89" t="s">
        <v>79</v>
      </c>
      <c r="AC63" s="89" t="s">
        <v>79</v>
      </c>
      <c r="AD63" s="89" t="s">
        <v>79</v>
      </c>
      <c r="AE63" s="100">
        <v>0</v>
      </c>
      <c r="AF63" s="105">
        <v>0</v>
      </c>
      <c r="AG63" s="105">
        <v>0</v>
      </c>
      <c r="AH63" s="101">
        <v>1</v>
      </c>
    </row>
    <row r="64" spans="1:34" x14ac:dyDescent="0.2">
      <c r="A64" s="89">
        <v>34163</v>
      </c>
      <c r="B64" s="89" t="s">
        <v>79</v>
      </c>
      <c r="C64" s="89" t="s">
        <v>79</v>
      </c>
      <c r="D64" s="89" t="s">
        <v>79</v>
      </c>
      <c r="E64" s="89" t="s">
        <v>79</v>
      </c>
      <c r="F64" s="89" t="s">
        <v>79</v>
      </c>
      <c r="G64" s="89" t="s">
        <v>79</v>
      </c>
      <c r="H64" s="89" t="s">
        <v>79</v>
      </c>
      <c r="I64" s="89" t="s">
        <v>79</v>
      </c>
      <c r="J64" s="89" t="s">
        <v>79</v>
      </c>
      <c r="K64" s="89" t="s">
        <v>79</v>
      </c>
      <c r="L64" s="89" t="s">
        <v>79</v>
      </c>
      <c r="M64" s="89" t="s">
        <v>79</v>
      </c>
      <c r="N64" s="89" t="s">
        <v>79</v>
      </c>
      <c r="O64" s="89" t="s">
        <v>79</v>
      </c>
      <c r="P64" s="89" t="s">
        <v>79</v>
      </c>
      <c r="Q64" s="89" t="s">
        <v>79</v>
      </c>
      <c r="R64" s="89" t="s">
        <v>79</v>
      </c>
      <c r="S64" s="89" t="s">
        <v>79</v>
      </c>
      <c r="T64" s="89" t="s">
        <v>79</v>
      </c>
      <c r="U64" s="89" t="s">
        <v>79</v>
      </c>
      <c r="V64" s="89" t="s">
        <v>79</v>
      </c>
      <c r="W64" s="96">
        <v>0</v>
      </c>
      <c r="X64" s="89" t="s">
        <v>79</v>
      </c>
      <c r="Y64" s="89" t="s">
        <v>79</v>
      </c>
      <c r="Z64" s="89" t="s">
        <v>79</v>
      </c>
      <c r="AA64" s="89" t="s">
        <v>79</v>
      </c>
      <c r="AB64" s="89" t="s">
        <v>79</v>
      </c>
      <c r="AC64" s="89" t="s">
        <v>79</v>
      </c>
      <c r="AD64" s="89" t="s">
        <v>79</v>
      </c>
      <c r="AE64" s="100">
        <v>0</v>
      </c>
      <c r="AF64" s="105">
        <v>0</v>
      </c>
      <c r="AG64" s="105">
        <v>0</v>
      </c>
      <c r="AH64" s="101">
        <v>1</v>
      </c>
    </row>
    <row r="65" spans="1:34" x14ac:dyDescent="0.2">
      <c r="A65" s="89">
        <v>34164</v>
      </c>
      <c r="B65" s="89" t="s">
        <v>79</v>
      </c>
      <c r="C65" s="89" t="s">
        <v>79</v>
      </c>
      <c r="D65" s="89" t="s">
        <v>79</v>
      </c>
      <c r="E65" s="89" t="s">
        <v>79</v>
      </c>
      <c r="F65" s="89" t="s">
        <v>79</v>
      </c>
      <c r="G65" s="89" t="s">
        <v>79</v>
      </c>
      <c r="H65" s="89" t="s">
        <v>79</v>
      </c>
      <c r="I65" s="89" t="s">
        <v>79</v>
      </c>
      <c r="J65" s="89" t="s">
        <v>79</v>
      </c>
      <c r="K65" s="89" t="s">
        <v>79</v>
      </c>
      <c r="L65" s="89" t="s">
        <v>79</v>
      </c>
      <c r="M65" s="89" t="s">
        <v>79</v>
      </c>
      <c r="N65" s="89" t="s">
        <v>79</v>
      </c>
      <c r="O65" s="89" t="s">
        <v>79</v>
      </c>
      <c r="P65" s="89" t="s">
        <v>79</v>
      </c>
      <c r="Q65" s="89" t="s">
        <v>79</v>
      </c>
      <c r="R65" s="89" t="s">
        <v>79</v>
      </c>
      <c r="S65" s="89" t="s">
        <v>79</v>
      </c>
      <c r="T65" s="89" t="s">
        <v>79</v>
      </c>
      <c r="U65" s="89" t="s">
        <v>79</v>
      </c>
      <c r="V65" s="89" t="s">
        <v>79</v>
      </c>
      <c r="W65" s="96">
        <v>0</v>
      </c>
      <c r="X65" s="89" t="s">
        <v>79</v>
      </c>
      <c r="Y65" s="89" t="s">
        <v>79</v>
      </c>
      <c r="Z65" s="89" t="s">
        <v>79</v>
      </c>
      <c r="AA65" s="89" t="s">
        <v>79</v>
      </c>
      <c r="AB65" s="89" t="s">
        <v>79</v>
      </c>
      <c r="AC65" s="89" t="s">
        <v>79</v>
      </c>
      <c r="AD65" s="89" t="s">
        <v>79</v>
      </c>
      <c r="AE65" s="100">
        <v>0</v>
      </c>
      <c r="AF65" s="105">
        <v>0</v>
      </c>
      <c r="AG65" s="105">
        <v>0</v>
      </c>
      <c r="AH65" s="101">
        <v>1</v>
      </c>
    </row>
    <row r="66" spans="1:34" x14ac:dyDescent="0.2">
      <c r="A66" s="89">
        <v>34165</v>
      </c>
      <c r="B66" s="89" t="s">
        <v>79</v>
      </c>
      <c r="C66" s="89" t="s">
        <v>79</v>
      </c>
      <c r="D66" s="89" t="s">
        <v>79</v>
      </c>
      <c r="E66" s="89" t="s">
        <v>79</v>
      </c>
      <c r="F66" s="89" t="s">
        <v>79</v>
      </c>
      <c r="G66" s="89" t="s">
        <v>79</v>
      </c>
      <c r="H66" s="89" t="s">
        <v>79</v>
      </c>
      <c r="I66" s="89" t="s">
        <v>79</v>
      </c>
      <c r="J66" s="89" t="s">
        <v>79</v>
      </c>
      <c r="K66" s="89" t="s">
        <v>79</v>
      </c>
      <c r="L66" s="89" t="s">
        <v>79</v>
      </c>
      <c r="M66" s="89" t="s">
        <v>79</v>
      </c>
      <c r="N66" s="89" t="s">
        <v>79</v>
      </c>
      <c r="O66" s="89" t="s">
        <v>79</v>
      </c>
      <c r="P66" s="89" t="s">
        <v>79</v>
      </c>
      <c r="Q66" s="89" t="s">
        <v>79</v>
      </c>
      <c r="R66" s="89" t="s">
        <v>79</v>
      </c>
      <c r="S66" s="89" t="s">
        <v>79</v>
      </c>
      <c r="T66" s="89" t="s">
        <v>79</v>
      </c>
      <c r="U66" s="89" t="s">
        <v>79</v>
      </c>
      <c r="V66" s="89" t="s">
        <v>79</v>
      </c>
      <c r="W66" s="96">
        <v>0</v>
      </c>
      <c r="X66" s="89" t="s">
        <v>79</v>
      </c>
      <c r="Y66" s="89" t="s">
        <v>79</v>
      </c>
      <c r="Z66" s="89" t="s">
        <v>79</v>
      </c>
      <c r="AA66" s="89" t="s">
        <v>79</v>
      </c>
      <c r="AB66" s="89" t="s">
        <v>79</v>
      </c>
      <c r="AC66" s="89" t="s">
        <v>79</v>
      </c>
      <c r="AD66" s="89" t="s">
        <v>79</v>
      </c>
      <c r="AE66" s="100">
        <v>0</v>
      </c>
      <c r="AF66" s="105">
        <v>0</v>
      </c>
      <c r="AG66" s="105">
        <v>0</v>
      </c>
      <c r="AH66" s="101">
        <v>1</v>
      </c>
    </row>
    <row r="67" spans="1:34" x14ac:dyDescent="0.2">
      <c r="A67" s="89">
        <v>34166</v>
      </c>
      <c r="B67" s="89" t="s">
        <v>79</v>
      </c>
      <c r="C67" s="89" t="s">
        <v>79</v>
      </c>
      <c r="D67" s="89" t="s">
        <v>79</v>
      </c>
      <c r="E67" s="89" t="s">
        <v>79</v>
      </c>
      <c r="F67" s="89" t="s">
        <v>79</v>
      </c>
      <c r="G67" s="89" t="s">
        <v>79</v>
      </c>
      <c r="H67" s="89" t="s">
        <v>79</v>
      </c>
      <c r="I67" s="89" t="s">
        <v>79</v>
      </c>
      <c r="J67" s="89" t="s">
        <v>79</v>
      </c>
      <c r="K67" s="89" t="s">
        <v>79</v>
      </c>
      <c r="L67" s="89" t="s">
        <v>79</v>
      </c>
      <c r="M67" s="89" t="s">
        <v>79</v>
      </c>
      <c r="N67" s="89" t="s">
        <v>79</v>
      </c>
      <c r="O67" s="89" t="s">
        <v>79</v>
      </c>
      <c r="P67" s="89" t="s">
        <v>79</v>
      </c>
      <c r="Q67" s="89" t="s">
        <v>79</v>
      </c>
      <c r="R67" s="89" t="s">
        <v>79</v>
      </c>
      <c r="S67" s="89" t="s">
        <v>79</v>
      </c>
      <c r="T67" s="89" t="s">
        <v>79</v>
      </c>
      <c r="U67" s="89" t="s">
        <v>79</v>
      </c>
      <c r="V67" s="89" t="s">
        <v>79</v>
      </c>
      <c r="W67" s="96">
        <v>0</v>
      </c>
      <c r="X67" s="89" t="s">
        <v>79</v>
      </c>
      <c r="Y67" s="89" t="s">
        <v>79</v>
      </c>
      <c r="Z67" s="89" t="s">
        <v>79</v>
      </c>
      <c r="AA67" s="89" t="s">
        <v>79</v>
      </c>
      <c r="AB67" s="89" t="s">
        <v>79</v>
      </c>
      <c r="AC67" s="89" t="s">
        <v>79</v>
      </c>
      <c r="AD67" s="89" t="s">
        <v>79</v>
      </c>
      <c r="AE67" s="100">
        <v>0</v>
      </c>
      <c r="AF67" s="105">
        <v>0</v>
      </c>
      <c r="AG67" s="105">
        <v>0</v>
      </c>
      <c r="AH67" s="101">
        <v>1</v>
      </c>
    </row>
    <row r="68" spans="1:34" x14ac:dyDescent="0.2">
      <c r="A68" s="89">
        <v>34167</v>
      </c>
      <c r="B68" s="89" t="s">
        <v>79</v>
      </c>
      <c r="C68" s="89" t="s">
        <v>79</v>
      </c>
      <c r="D68" s="89" t="s">
        <v>79</v>
      </c>
      <c r="E68" s="89" t="s">
        <v>79</v>
      </c>
      <c r="F68" s="89" t="s">
        <v>79</v>
      </c>
      <c r="G68" s="89" t="s">
        <v>79</v>
      </c>
      <c r="H68" s="89" t="s">
        <v>79</v>
      </c>
      <c r="I68" s="89" t="s">
        <v>79</v>
      </c>
      <c r="J68" s="89" t="s">
        <v>79</v>
      </c>
      <c r="K68" s="89" t="s">
        <v>79</v>
      </c>
      <c r="L68" s="89" t="s">
        <v>79</v>
      </c>
      <c r="M68" s="89" t="s">
        <v>79</v>
      </c>
      <c r="N68" s="89" t="s">
        <v>79</v>
      </c>
      <c r="O68" s="89" t="s">
        <v>79</v>
      </c>
      <c r="P68" s="89" t="s">
        <v>79</v>
      </c>
      <c r="Q68" s="89" t="s">
        <v>79</v>
      </c>
      <c r="R68" s="89" t="s">
        <v>79</v>
      </c>
      <c r="S68" s="89" t="s">
        <v>79</v>
      </c>
      <c r="T68" s="89" t="s">
        <v>79</v>
      </c>
      <c r="U68" s="89" t="s">
        <v>79</v>
      </c>
      <c r="V68" s="89" t="s">
        <v>79</v>
      </c>
      <c r="W68" s="96">
        <v>0</v>
      </c>
      <c r="X68" s="89" t="s">
        <v>79</v>
      </c>
      <c r="Y68" s="89" t="s">
        <v>79</v>
      </c>
      <c r="Z68" s="89" t="s">
        <v>79</v>
      </c>
      <c r="AA68" s="89" t="s">
        <v>79</v>
      </c>
      <c r="AB68" s="89" t="s">
        <v>79</v>
      </c>
      <c r="AC68" s="89" t="s">
        <v>79</v>
      </c>
      <c r="AD68" s="89" t="s">
        <v>79</v>
      </c>
      <c r="AE68" s="100">
        <v>0</v>
      </c>
      <c r="AF68" s="105">
        <v>0</v>
      </c>
      <c r="AG68" s="105">
        <v>0</v>
      </c>
      <c r="AH68" s="101">
        <v>1</v>
      </c>
    </row>
    <row r="69" spans="1:34" x14ac:dyDescent="0.2">
      <c r="A69" s="89">
        <v>34168</v>
      </c>
      <c r="B69" s="89" t="s">
        <v>79</v>
      </c>
      <c r="C69" s="89" t="s">
        <v>79</v>
      </c>
      <c r="D69" s="89" t="s">
        <v>79</v>
      </c>
      <c r="E69" s="89" t="s">
        <v>79</v>
      </c>
      <c r="F69" s="89" t="s">
        <v>79</v>
      </c>
      <c r="G69" s="89" t="s">
        <v>79</v>
      </c>
      <c r="H69" s="89" t="s">
        <v>79</v>
      </c>
      <c r="I69" s="89" t="s">
        <v>79</v>
      </c>
      <c r="J69" s="89" t="s">
        <v>79</v>
      </c>
      <c r="K69" s="89" t="s">
        <v>79</v>
      </c>
      <c r="L69" s="89" t="s">
        <v>79</v>
      </c>
      <c r="M69" s="89" t="s">
        <v>79</v>
      </c>
      <c r="N69" s="89" t="s">
        <v>79</v>
      </c>
      <c r="O69" s="89" t="s">
        <v>79</v>
      </c>
      <c r="P69" s="89" t="s">
        <v>79</v>
      </c>
      <c r="Q69" s="89" t="s">
        <v>79</v>
      </c>
      <c r="R69" s="89" t="s">
        <v>79</v>
      </c>
      <c r="S69" s="89" t="s">
        <v>79</v>
      </c>
      <c r="T69" s="89" t="s">
        <v>79</v>
      </c>
      <c r="U69" s="89" t="s">
        <v>79</v>
      </c>
      <c r="V69" s="89" t="s">
        <v>79</v>
      </c>
      <c r="W69" s="96">
        <v>0</v>
      </c>
      <c r="X69" s="89" t="s">
        <v>79</v>
      </c>
      <c r="Y69" s="89" t="s">
        <v>79</v>
      </c>
      <c r="Z69" s="89" t="s">
        <v>79</v>
      </c>
      <c r="AA69" s="89" t="s">
        <v>79</v>
      </c>
      <c r="AB69" s="89" t="s">
        <v>79</v>
      </c>
      <c r="AC69" s="89" t="s">
        <v>79</v>
      </c>
      <c r="AD69" s="89" t="s">
        <v>79</v>
      </c>
      <c r="AE69" s="100">
        <v>0</v>
      </c>
      <c r="AF69" s="105">
        <v>0</v>
      </c>
      <c r="AG69" s="105">
        <v>0</v>
      </c>
      <c r="AH69" s="101">
        <v>1</v>
      </c>
    </row>
    <row r="70" spans="1:34" x14ac:dyDescent="0.2">
      <c r="A70" s="89">
        <v>34169</v>
      </c>
      <c r="B70" s="89" t="s">
        <v>79</v>
      </c>
      <c r="C70" s="89" t="s">
        <v>79</v>
      </c>
      <c r="D70" s="89" t="s">
        <v>79</v>
      </c>
      <c r="E70" s="89" t="s">
        <v>79</v>
      </c>
      <c r="F70" s="89" t="s">
        <v>79</v>
      </c>
      <c r="G70" s="89" t="s">
        <v>79</v>
      </c>
      <c r="H70" s="89" t="s">
        <v>79</v>
      </c>
      <c r="I70" s="89" t="s">
        <v>79</v>
      </c>
      <c r="J70" s="89" t="s">
        <v>79</v>
      </c>
      <c r="K70" s="89" t="s">
        <v>79</v>
      </c>
      <c r="L70" s="89" t="s">
        <v>79</v>
      </c>
      <c r="M70" s="89" t="s">
        <v>79</v>
      </c>
      <c r="N70" s="89" t="s">
        <v>79</v>
      </c>
      <c r="O70" s="89" t="s">
        <v>79</v>
      </c>
      <c r="P70" s="89" t="s">
        <v>79</v>
      </c>
      <c r="Q70" s="89" t="s">
        <v>79</v>
      </c>
      <c r="R70" s="89" t="s">
        <v>79</v>
      </c>
      <c r="S70" s="89" t="s">
        <v>79</v>
      </c>
      <c r="T70" s="89" t="s">
        <v>79</v>
      </c>
      <c r="U70" s="89" t="s">
        <v>79</v>
      </c>
      <c r="V70" s="89" t="s">
        <v>79</v>
      </c>
      <c r="W70" s="96">
        <v>0</v>
      </c>
      <c r="X70" s="89" t="s">
        <v>79</v>
      </c>
      <c r="Y70" s="89" t="s">
        <v>79</v>
      </c>
      <c r="Z70" s="89" t="s">
        <v>79</v>
      </c>
      <c r="AA70" s="89" t="s">
        <v>79</v>
      </c>
      <c r="AB70" s="89" t="s">
        <v>79</v>
      </c>
      <c r="AC70" s="89" t="s">
        <v>79</v>
      </c>
      <c r="AD70" s="89" t="s">
        <v>79</v>
      </c>
      <c r="AE70" s="100">
        <v>0</v>
      </c>
      <c r="AF70" s="105">
        <v>0</v>
      </c>
      <c r="AG70" s="105">
        <v>0</v>
      </c>
      <c r="AH70" s="101">
        <v>1</v>
      </c>
    </row>
    <row r="71" spans="1:34" x14ac:dyDescent="0.2">
      <c r="A71" s="89">
        <v>34170</v>
      </c>
      <c r="B71" s="89" t="s">
        <v>79</v>
      </c>
      <c r="C71" s="89" t="s">
        <v>79</v>
      </c>
      <c r="D71" s="89" t="s">
        <v>79</v>
      </c>
      <c r="E71" s="89" t="s">
        <v>79</v>
      </c>
      <c r="F71" s="89" t="s">
        <v>79</v>
      </c>
      <c r="G71" s="89" t="s">
        <v>79</v>
      </c>
      <c r="H71" s="89" t="s">
        <v>79</v>
      </c>
      <c r="I71" s="89" t="s">
        <v>79</v>
      </c>
      <c r="J71" s="89" t="s">
        <v>79</v>
      </c>
      <c r="K71" s="89" t="s">
        <v>79</v>
      </c>
      <c r="L71" s="89" t="s">
        <v>79</v>
      </c>
      <c r="M71" s="89" t="s">
        <v>79</v>
      </c>
      <c r="N71" s="89" t="s">
        <v>79</v>
      </c>
      <c r="O71" s="89" t="s">
        <v>79</v>
      </c>
      <c r="P71" s="89" t="s">
        <v>79</v>
      </c>
      <c r="Q71" s="89" t="s">
        <v>79</v>
      </c>
      <c r="R71" s="89" t="s">
        <v>79</v>
      </c>
      <c r="S71" s="89" t="s">
        <v>79</v>
      </c>
      <c r="T71" s="89" t="s">
        <v>79</v>
      </c>
      <c r="U71" s="89" t="s">
        <v>79</v>
      </c>
      <c r="V71" s="89" t="s">
        <v>79</v>
      </c>
      <c r="W71" s="96">
        <v>0</v>
      </c>
      <c r="X71" s="89" t="s">
        <v>79</v>
      </c>
      <c r="Y71" s="89" t="s">
        <v>79</v>
      </c>
      <c r="Z71" s="89" t="s">
        <v>79</v>
      </c>
      <c r="AA71" s="89" t="s">
        <v>79</v>
      </c>
      <c r="AB71" s="89" t="s">
        <v>79</v>
      </c>
      <c r="AC71" s="89" t="s">
        <v>79</v>
      </c>
      <c r="AD71" s="89" t="s">
        <v>79</v>
      </c>
      <c r="AE71" s="100">
        <v>0</v>
      </c>
      <c r="AF71" s="105">
        <v>0</v>
      </c>
      <c r="AG71" s="105">
        <v>0</v>
      </c>
      <c r="AH71" s="101">
        <v>1</v>
      </c>
    </row>
    <row r="72" spans="1:34" x14ac:dyDescent="0.2">
      <c r="A72" s="89">
        <v>34171</v>
      </c>
      <c r="B72" s="89" t="s">
        <v>79</v>
      </c>
      <c r="C72" s="89" t="s">
        <v>79</v>
      </c>
      <c r="D72" s="89" t="s">
        <v>79</v>
      </c>
      <c r="E72" s="89" t="s">
        <v>79</v>
      </c>
      <c r="F72" s="89" t="s">
        <v>79</v>
      </c>
      <c r="G72" s="89" t="s">
        <v>79</v>
      </c>
      <c r="H72" s="89" t="s">
        <v>79</v>
      </c>
      <c r="I72" s="89" t="s">
        <v>79</v>
      </c>
      <c r="J72" s="89" t="s">
        <v>79</v>
      </c>
      <c r="K72" s="89" t="s">
        <v>79</v>
      </c>
      <c r="L72" s="89" t="s">
        <v>79</v>
      </c>
      <c r="M72" s="89" t="s">
        <v>79</v>
      </c>
      <c r="N72" s="89" t="s">
        <v>79</v>
      </c>
      <c r="O72" s="89" t="s">
        <v>79</v>
      </c>
      <c r="P72" s="89" t="s">
        <v>79</v>
      </c>
      <c r="Q72" s="89" t="s">
        <v>79</v>
      </c>
      <c r="R72" s="89" t="s">
        <v>79</v>
      </c>
      <c r="S72" s="89" t="s">
        <v>79</v>
      </c>
      <c r="T72" s="89" t="s">
        <v>79</v>
      </c>
      <c r="U72" s="89" t="s">
        <v>79</v>
      </c>
      <c r="V72" s="89" t="s">
        <v>79</v>
      </c>
      <c r="W72" s="96">
        <v>0</v>
      </c>
      <c r="X72" s="89" t="s">
        <v>79</v>
      </c>
      <c r="Y72" s="89" t="s">
        <v>79</v>
      </c>
      <c r="Z72" s="89" t="s">
        <v>79</v>
      </c>
      <c r="AA72" s="89" t="s">
        <v>79</v>
      </c>
      <c r="AB72" s="89" t="s">
        <v>79</v>
      </c>
      <c r="AC72" s="89" t="s">
        <v>79</v>
      </c>
      <c r="AD72" s="89" t="s">
        <v>79</v>
      </c>
      <c r="AE72" s="100">
        <v>0</v>
      </c>
      <c r="AF72" s="105">
        <v>0</v>
      </c>
      <c r="AG72" s="105">
        <v>0</v>
      </c>
      <c r="AH72" s="101">
        <v>1</v>
      </c>
    </row>
    <row r="73" spans="1:34" x14ac:dyDescent="0.2">
      <c r="A73" s="89">
        <v>34172</v>
      </c>
      <c r="B73" s="89" t="s">
        <v>79</v>
      </c>
      <c r="C73" s="89" t="s">
        <v>79</v>
      </c>
      <c r="D73" s="89" t="s">
        <v>79</v>
      </c>
      <c r="E73" s="89" t="s">
        <v>79</v>
      </c>
      <c r="F73" s="89" t="s">
        <v>79</v>
      </c>
      <c r="G73" s="89" t="s">
        <v>79</v>
      </c>
      <c r="H73" s="89" t="s">
        <v>79</v>
      </c>
      <c r="I73" s="89" t="s">
        <v>79</v>
      </c>
      <c r="J73" s="89" t="s">
        <v>79</v>
      </c>
      <c r="K73" s="89" t="s">
        <v>79</v>
      </c>
      <c r="L73" s="89" t="s">
        <v>79</v>
      </c>
      <c r="M73" s="89" t="s">
        <v>79</v>
      </c>
      <c r="N73" s="89" t="s">
        <v>79</v>
      </c>
      <c r="O73" s="89" t="s">
        <v>79</v>
      </c>
      <c r="P73" s="89" t="s">
        <v>79</v>
      </c>
      <c r="Q73" s="89" t="s">
        <v>79</v>
      </c>
      <c r="R73" s="89" t="s">
        <v>79</v>
      </c>
      <c r="S73" s="89" t="s">
        <v>79</v>
      </c>
      <c r="T73" s="89" t="s">
        <v>79</v>
      </c>
      <c r="U73" s="89" t="s">
        <v>79</v>
      </c>
      <c r="V73" s="89" t="s">
        <v>79</v>
      </c>
      <c r="W73" s="96">
        <v>0</v>
      </c>
      <c r="X73" s="89" t="s">
        <v>79</v>
      </c>
      <c r="Y73" s="89" t="s">
        <v>79</v>
      </c>
      <c r="Z73" s="89" t="s">
        <v>79</v>
      </c>
      <c r="AA73" s="89" t="s">
        <v>79</v>
      </c>
      <c r="AB73" s="89" t="s">
        <v>79</v>
      </c>
      <c r="AC73" s="89" t="s">
        <v>79</v>
      </c>
      <c r="AD73" s="89" t="s">
        <v>79</v>
      </c>
      <c r="AE73" s="100">
        <v>0</v>
      </c>
      <c r="AF73" s="105">
        <v>0</v>
      </c>
      <c r="AG73" s="105">
        <v>0</v>
      </c>
      <c r="AH73" s="101">
        <v>1</v>
      </c>
    </row>
    <row r="74" spans="1:34" x14ac:dyDescent="0.2">
      <c r="A74" s="89">
        <v>34173</v>
      </c>
      <c r="B74" s="89" t="s">
        <v>79</v>
      </c>
      <c r="C74" s="89" t="s">
        <v>79</v>
      </c>
      <c r="D74" s="89" t="s">
        <v>79</v>
      </c>
      <c r="E74" s="89" t="s">
        <v>79</v>
      </c>
      <c r="F74" s="89" t="s">
        <v>79</v>
      </c>
      <c r="G74" s="89" t="s">
        <v>79</v>
      </c>
      <c r="H74" s="89" t="s">
        <v>79</v>
      </c>
      <c r="I74" s="89" t="s">
        <v>79</v>
      </c>
      <c r="J74" s="89" t="s">
        <v>79</v>
      </c>
      <c r="K74" s="89" t="s">
        <v>79</v>
      </c>
      <c r="L74" s="89" t="s">
        <v>79</v>
      </c>
      <c r="M74" s="89" t="s">
        <v>79</v>
      </c>
      <c r="N74" s="89" t="s">
        <v>79</v>
      </c>
      <c r="O74" s="89" t="s">
        <v>79</v>
      </c>
      <c r="P74" s="89" t="s">
        <v>79</v>
      </c>
      <c r="Q74" s="89" t="s">
        <v>79</v>
      </c>
      <c r="R74" s="89" t="s">
        <v>79</v>
      </c>
      <c r="S74" s="89" t="s">
        <v>79</v>
      </c>
      <c r="T74" s="89" t="s">
        <v>79</v>
      </c>
      <c r="U74" s="89" t="s">
        <v>79</v>
      </c>
      <c r="V74" s="89" t="s">
        <v>79</v>
      </c>
      <c r="W74" s="96">
        <v>0</v>
      </c>
      <c r="X74" s="89" t="s">
        <v>79</v>
      </c>
      <c r="Y74" s="89" t="s">
        <v>79</v>
      </c>
      <c r="Z74" s="89" t="s">
        <v>79</v>
      </c>
      <c r="AA74" s="89" t="s">
        <v>79</v>
      </c>
      <c r="AB74" s="89" t="s">
        <v>79</v>
      </c>
      <c r="AC74" s="89" t="s">
        <v>79</v>
      </c>
      <c r="AD74" s="89" t="s">
        <v>79</v>
      </c>
      <c r="AE74" s="100">
        <v>0</v>
      </c>
      <c r="AF74" s="105">
        <v>0</v>
      </c>
      <c r="AG74" s="105">
        <v>0</v>
      </c>
      <c r="AH74" s="101">
        <v>1</v>
      </c>
    </row>
    <row r="75" spans="1:34" x14ac:dyDescent="0.2">
      <c r="A75" s="89">
        <v>34174</v>
      </c>
      <c r="B75" s="89" t="s">
        <v>79</v>
      </c>
      <c r="C75" s="89" t="s">
        <v>79</v>
      </c>
      <c r="D75" s="89" t="s">
        <v>79</v>
      </c>
      <c r="E75" s="89" t="s">
        <v>79</v>
      </c>
      <c r="F75" s="89" t="s">
        <v>79</v>
      </c>
      <c r="G75" s="89" t="s">
        <v>79</v>
      </c>
      <c r="H75" s="89" t="s">
        <v>79</v>
      </c>
      <c r="I75" s="89" t="s">
        <v>79</v>
      </c>
      <c r="J75" s="89" t="s">
        <v>79</v>
      </c>
      <c r="K75" s="89" t="s">
        <v>79</v>
      </c>
      <c r="L75" s="89" t="s">
        <v>79</v>
      </c>
      <c r="M75" s="89" t="s">
        <v>79</v>
      </c>
      <c r="N75" s="89" t="s">
        <v>79</v>
      </c>
      <c r="O75" s="89" t="s">
        <v>79</v>
      </c>
      <c r="P75" s="89" t="s">
        <v>79</v>
      </c>
      <c r="Q75" s="89" t="s">
        <v>79</v>
      </c>
      <c r="R75" s="89" t="s">
        <v>79</v>
      </c>
      <c r="S75" s="89" t="s">
        <v>79</v>
      </c>
      <c r="T75" s="89" t="s">
        <v>79</v>
      </c>
      <c r="U75" s="89" t="s">
        <v>79</v>
      </c>
      <c r="V75" s="89" t="s">
        <v>79</v>
      </c>
      <c r="W75" s="96">
        <v>0</v>
      </c>
      <c r="X75" s="89" t="s">
        <v>79</v>
      </c>
      <c r="Y75" s="89" t="s">
        <v>79</v>
      </c>
      <c r="Z75" s="89" t="s">
        <v>79</v>
      </c>
      <c r="AA75" s="89" t="s">
        <v>79</v>
      </c>
      <c r="AB75" s="89" t="s">
        <v>79</v>
      </c>
      <c r="AC75" s="89" t="s">
        <v>79</v>
      </c>
      <c r="AD75" s="89" t="s">
        <v>79</v>
      </c>
      <c r="AE75" s="100">
        <v>0</v>
      </c>
      <c r="AF75" s="105">
        <v>0</v>
      </c>
      <c r="AG75" s="105">
        <v>0</v>
      </c>
      <c r="AH75" s="101">
        <v>1</v>
      </c>
    </row>
    <row r="76" spans="1:34" x14ac:dyDescent="0.2">
      <c r="A76" s="89">
        <v>34175</v>
      </c>
      <c r="B76" s="89" t="s">
        <v>79</v>
      </c>
      <c r="C76" s="89" t="s">
        <v>79</v>
      </c>
      <c r="D76" s="89" t="s">
        <v>79</v>
      </c>
      <c r="E76" s="89" t="s">
        <v>79</v>
      </c>
      <c r="F76" s="89" t="s">
        <v>79</v>
      </c>
      <c r="G76" s="89" t="s">
        <v>79</v>
      </c>
      <c r="H76" s="89" t="s">
        <v>79</v>
      </c>
      <c r="I76" s="89" t="s">
        <v>79</v>
      </c>
      <c r="J76" s="89" t="s">
        <v>79</v>
      </c>
      <c r="K76" s="89" t="s">
        <v>79</v>
      </c>
      <c r="L76" s="89" t="s">
        <v>79</v>
      </c>
      <c r="M76" s="89" t="s">
        <v>79</v>
      </c>
      <c r="N76" s="89" t="s">
        <v>79</v>
      </c>
      <c r="O76" s="89" t="s">
        <v>79</v>
      </c>
      <c r="P76" s="89" t="s">
        <v>79</v>
      </c>
      <c r="Q76" s="89" t="s">
        <v>79</v>
      </c>
      <c r="R76" s="89" t="s">
        <v>79</v>
      </c>
      <c r="S76" s="89" t="s">
        <v>79</v>
      </c>
      <c r="T76" s="89" t="s">
        <v>79</v>
      </c>
      <c r="U76" s="89" t="s">
        <v>79</v>
      </c>
      <c r="V76" s="89" t="s">
        <v>79</v>
      </c>
      <c r="W76" s="96">
        <v>0</v>
      </c>
      <c r="X76" s="89" t="s">
        <v>79</v>
      </c>
      <c r="Y76" s="89" t="s">
        <v>79</v>
      </c>
      <c r="Z76" s="89" t="s">
        <v>79</v>
      </c>
      <c r="AA76" s="89" t="s">
        <v>79</v>
      </c>
      <c r="AB76" s="89" t="s">
        <v>79</v>
      </c>
      <c r="AC76" s="89" t="s">
        <v>79</v>
      </c>
      <c r="AD76" s="89" t="s">
        <v>79</v>
      </c>
      <c r="AE76" s="100">
        <v>0</v>
      </c>
      <c r="AF76" s="105">
        <v>0</v>
      </c>
      <c r="AG76" s="105">
        <v>0</v>
      </c>
      <c r="AH76" s="101">
        <v>1</v>
      </c>
    </row>
    <row r="77" spans="1:34" x14ac:dyDescent="0.2">
      <c r="A77" s="89">
        <v>34176</v>
      </c>
      <c r="B77" s="89" t="s">
        <v>79</v>
      </c>
      <c r="C77" s="89" t="s">
        <v>79</v>
      </c>
      <c r="D77" s="89" t="s">
        <v>79</v>
      </c>
      <c r="E77" s="89" t="s">
        <v>79</v>
      </c>
      <c r="F77" s="89" t="s">
        <v>79</v>
      </c>
      <c r="G77" s="89" t="s">
        <v>79</v>
      </c>
      <c r="H77" s="89" t="s">
        <v>79</v>
      </c>
      <c r="I77" s="89" t="s">
        <v>79</v>
      </c>
      <c r="J77" s="89" t="s">
        <v>79</v>
      </c>
      <c r="K77" s="89" t="s">
        <v>79</v>
      </c>
      <c r="L77" s="89" t="s">
        <v>79</v>
      </c>
      <c r="M77" s="89" t="s">
        <v>79</v>
      </c>
      <c r="N77" s="89" t="s">
        <v>79</v>
      </c>
      <c r="O77" s="89" t="s">
        <v>79</v>
      </c>
      <c r="P77" s="89" t="s">
        <v>79</v>
      </c>
      <c r="Q77" s="89" t="s">
        <v>79</v>
      </c>
      <c r="R77" s="89" t="s">
        <v>79</v>
      </c>
      <c r="S77" s="89" t="s">
        <v>79</v>
      </c>
      <c r="T77" s="89" t="s">
        <v>79</v>
      </c>
      <c r="U77" s="89" t="s">
        <v>79</v>
      </c>
      <c r="V77" s="89" t="s">
        <v>79</v>
      </c>
      <c r="W77" s="96">
        <v>0</v>
      </c>
      <c r="X77" s="89" t="s">
        <v>79</v>
      </c>
      <c r="Y77" s="89" t="s">
        <v>79</v>
      </c>
      <c r="Z77" s="89" t="s">
        <v>79</v>
      </c>
      <c r="AA77" s="89" t="s">
        <v>79</v>
      </c>
      <c r="AB77" s="89" t="s">
        <v>79</v>
      </c>
      <c r="AC77" s="89" t="s">
        <v>79</v>
      </c>
      <c r="AD77" s="89" t="s">
        <v>79</v>
      </c>
      <c r="AE77" s="100">
        <v>0</v>
      </c>
      <c r="AF77" s="105">
        <v>0</v>
      </c>
      <c r="AG77" s="105">
        <v>0</v>
      </c>
      <c r="AH77" s="101">
        <v>1</v>
      </c>
    </row>
    <row r="78" spans="1:34" x14ac:dyDescent="0.2">
      <c r="A78" s="89">
        <v>34177</v>
      </c>
      <c r="B78" s="89" t="s">
        <v>79</v>
      </c>
      <c r="C78" s="89" t="s">
        <v>79</v>
      </c>
      <c r="D78" s="89" t="s">
        <v>79</v>
      </c>
      <c r="E78" s="89" t="s">
        <v>79</v>
      </c>
      <c r="F78" s="89" t="s">
        <v>79</v>
      </c>
      <c r="G78" s="89" t="s">
        <v>79</v>
      </c>
      <c r="H78" s="89" t="s">
        <v>79</v>
      </c>
      <c r="I78" s="89" t="s">
        <v>79</v>
      </c>
      <c r="J78" s="89" t="s">
        <v>79</v>
      </c>
      <c r="K78" s="89" t="s">
        <v>79</v>
      </c>
      <c r="L78" s="89" t="s">
        <v>79</v>
      </c>
      <c r="M78" s="89" t="s">
        <v>79</v>
      </c>
      <c r="N78" s="89" t="s">
        <v>79</v>
      </c>
      <c r="O78" s="89" t="s">
        <v>79</v>
      </c>
      <c r="P78" s="89" t="s">
        <v>79</v>
      </c>
      <c r="Q78" s="89" t="s">
        <v>79</v>
      </c>
      <c r="R78" s="89" t="s">
        <v>79</v>
      </c>
      <c r="S78" s="89" t="s">
        <v>79</v>
      </c>
      <c r="T78" s="89" t="s">
        <v>79</v>
      </c>
      <c r="U78" s="89" t="s">
        <v>79</v>
      </c>
      <c r="V78" s="89" t="s">
        <v>79</v>
      </c>
      <c r="W78" s="96">
        <v>0</v>
      </c>
      <c r="X78" s="89" t="s">
        <v>79</v>
      </c>
      <c r="Y78" s="89" t="s">
        <v>79</v>
      </c>
      <c r="Z78" s="89" t="s">
        <v>79</v>
      </c>
      <c r="AA78" s="89" t="s">
        <v>79</v>
      </c>
      <c r="AB78" s="89" t="s">
        <v>79</v>
      </c>
      <c r="AC78" s="89" t="s">
        <v>79</v>
      </c>
      <c r="AD78" s="89" t="s">
        <v>79</v>
      </c>
      <c r="AE78" s="100">
        <v>0</v>
      </c>
      <c r="AF78" s="105">
        <v>0</v>
      </c>
      <c r="AG78" s="105">
        <v>0</v>
      </c>
      <c r="AH78" s="101">
        <v>1</v>
      </c>
    </row>
    <row r="79" spans="1:34" x14ac:dyDescent="0.2">
      <c r="A79" s="89">
        <v>34178</v>
      </c>
      <c r="B79" s="89" t="s">
        <v>79</v>
      </c>
      <c r="C79" s="89" t="s">
        <v>79</v>
      </c>
      <c r="D79" s="89" t="s">
        <v>79</v>
      </c>
      <c r="E79" s="89" t="s">
        <v>79</v>
      </c>
      <c r="F79" s="89" t="s">
        <v>79</v>
      </c>
      <c r="G79" s="89" t="s">
        <v>79</v>
      </c>
      <c r="H79" s="89" t="s">
        <v>79</v>
      </c>
      <c r="I79" s="89" t="s">
        <v>79</v>
      </c>
      <c r="J79" s="89" t="s">
        <v>79</v>
      </c>
      <c r="K79" s="89" t="s">
        <v>79</v>
      </c>
      <c r="L79" s="89" t="s">
        <v>79</v>
      </c>
      <c r="M79" s="89" t="s">
        <v>79</v>
      </c>
      <c r="N79" s="89" t="s">
        <v>79</v>
      </c>
      <c r="O79" s="89" t="s">
        <v>79</v>
      </c>
      <c r="P79" s="89" t="s">
        <v>79</v>
      </c>
      <c r="Q79" s="89" t="s">
        <v>79</v>
      </c>
      <c r="R79" s="89" t="s">
        <v>79</v>
      </c>
      <c r="S79" s="89" t="s">
        <v>79</v>
      </c>
      <c r="T79" s="89" t="s">
        <v>79</v>
      </c>
      <c r="U79" s="89" t="s">
        <v>79</v>
      </c>
      <c r="V79" s="89" t="s">
        <v>79</v>
      </c>
      <c r="W79" s="96">
        <v>0</v>
      </c>
      <c r="X79" s="89" t="s">
        <v>79</v>
      </c>
      <c r="Y79" s="89" t="s">
        <v>79</v>
      </c>
      <c r="Z79" s="89" t="s">
        <v>79</v>
      </c>
      <c r="AA79" s="89" t="s">
        <v>79</v>
      </c>
      <c r="AB79" s="89" t="s">
        <v>79</v>
      </c>
      <c r="AC79" s="89" t="s">
        <v>79</v>
      </c>
      <c r="AD79" s="89" t="s">
        <v>79</v>
      </c>
      <c r="AE79" s="100">
        <v>0</v>
      </c>
      <c r="AF79" s="105">
        <v>0</v>
      </c>
      <c r="AG79" s="105">
        <v>0</v>
      </c>
      <c r="AH79" s="101">
        <v>1</v>
      </c>
    </row>
    <row r="80" spans="1:34" x14ac:dyDescent="0.2">
      <c r="A80" s="89">
        <v>34179</v>
      </c>
      <c r="B80" s="89" t="s">
        <v>79</v>
      </c>
      <c r="C80" s="89" t="s">
        <v>79</v>
      </c>
      <c r="D80" s="89" t="s">
        <v>79</v>
      </c>
      <c r="E80" s="89" t="s">
        <v>79</v>
      </c>
      <c r="F80" s="89" t="s">
        <v>79</v>
      </c>
      <c r="G80" s="89" t="s">
        <v>79</v>
      </c>
      <c r="H80" s="89" t="s">
        <v>79</v>
      </c>
      <c r="I80" s="89" t="s">
        <v>79</v>
      </c>
      <c r="J80" s="89" t="s">
        <v>79</v>
      </c>
      <c r="K80" s="89" t="s">
        <v>79</v>
      </c>
      <c r="L80" s="89" t="s">
        <v>79</v>
      </c>
      <c r="M80" s="89" t="s">
        <v>79</v>
      </c>
      <c r="N80" s="89" t="s">
        <v>79</v>
      </c>
      <c r="O80" s="89" t="s">
        <v>79</v>
      </c>
      <c r="P80" s="89" t="s">
        <v>79</v>
      </c>
      <c r="Q80" s="89" t="s">
        <v>79</v>
      </c>
      <c r="R80" s="89" t="s">
        <v>79</v>
      </c>
      <c r="S80" s="89" t="s">
        <v>79</v>
      </c>
      <c r="T80" s="89" t="s">
        <v>79</v>
      </c>
      <c r="U80" s="89" t="s">
        <v>79</v>
      </c>
      <c r="V80" s="89" t="s">
        <v>79</v>
      </c>
      <c r="W80" s="96">
        <v>0</v>
      </c>
      <c r="X80" s="89" t="s">
        <v>79</v>
      </c>
      <c r="Y80" s="89" t="s">
        <v>79</v>
      </c>
      <c r="Z80" s="89" t="s">
        <v>79</v>
      </c>
      <c r="AA80" s="89" t="s">
        <v>79</v>
      </c>
      <c r="AB80" s="89" t="s">
        <v>79</v>
      </c>
      <c r="AC80" s="89" t="s">
        <v>79</v>
      </c>
      <c r="AD80" s="89" t="s">
        <v>79</v>
      </c>
      <c r="AE80" s="100">
        <v>0</v>
      </c>
      <c r="AF80" s="105">
        <v>0</v>
      </c>
      <c r="AG80" s="105">
        <v>0</v>
      </c>
      <c r="AH80" s="101">
        <v>1</v>
      </c>
    </row>
    <row r="81" spans="1:34" x14ac:dyDescent="0.2">
      <c r="A81" s="89">
        <v>34180</v>
      </c>
      <c r="B81" s="89" t="s">
        <v>79</v>
      </c>
      <c r="C81" s="89" t="s">
        <v>79</v>
      </c>
      <c r="D81" s="89" t="s">
        <v>79</v>
      </c>
      <c r="E81" s="89" t="s">
        <v>79</v>
      </c>
      <c r="F81" s="89" t="s">
        <v>79</v>
      </c>
      <c r="G81" s="89" t="s">
        <v>79</v>
      </c>
      <c r="H81" s="89" t="s">
        <v>79</v>
      </c>
      <c r="I81" s="89" t="s">
        <v>79</v>
      </c>
      <c r="J81" s="89" t="s">
        <v>79</v>
      </c>
      <c r="K81" s="89" t="s">
        <v>79</v>
      </c>
      <c r="L81" s="89" t="s">
        <v>79</v>
      </c>
      <c r="M81" s="89" t="s">
        <v>79</v>
      </c>
      <c r="N81" s="89" t="s">
        <v>79</v>
      </c>
      <c r="O81" s="89" t="s">
        <v>79</v>
      </c>
      <c r="P81" s="89" t="s">
        <v>79</v>
      </c>
      <c r="Q81" s="89" t="s">
        <v>79</v>
      </c>
      <c r="R81" s="89" t="s">
        <v>79</v>
      </c>
      <c r="S81" s="89" t="s">
        <v>79</v>
      </c>
      <c r="T81" s="89" t="s">
        <v>79</v>
      </c>
      <c r="U81" s="89" t="s">
        <v>79</v>
      </c>
      <c r="V81" s="89" t="s">
        <v>79</v>
      </c>
      <c r="W81" s="96">
        <v>0</v>
      </c>
      <c r="X81" s="89" t="s">
        <v>79</v>
      </c>
      <c r="Y81" s="89" t="s">
        <v>79</v>
      </c>
      <c r="Z81" s="89" t="s">
        <v>79</v>
      </c>
      <c r="AA81" s="89" t="s">
        <v>79</v>
      </c>
      <c r="AB81" s="89" t="s">
        <v>79</v>
      </c>
      <c r="AC81" s="89" t="s">
        <v>79</v>
      </c>
      <c r="AD81" s="89" t="s">
        <v>79</v>
      </c>
      <c r="AE81" s="100">
        <v>0</v>
      </c>
      <c r="AF81" s="105">
        <v>0</v>
      </c>
      <c r="AG81" s="105">
        <v>0</v>
      </c>
      <c r="AH81" s="101">
        <v>1</v>
      </c>
    </row>
    <row r="82" spans="1:34" x14ac:dyDescent="0.2">
      <c r="A82" s="89">
        <v>34181</v>
      </c>
      <c r="B82" s="89" t="s">
        <v>79</v>
      </c>
      <c r="C82" s="89" t="s">
        <v>79</v>
      </c>
      <c r="D82" s="89" t="s">
        <v>79</v>
      </c>
      <c r="E82" s="89" t="s">
        <v>79</v>
      </c>
      <c r="F82" s="89" t="s">
        <v>79</v>
      </c>
      <c r="G82" s="89" t="s">
        <v>79</v>
      </c>
      <c r="H82" s="89" t="s">
        <v>79</v>
      </c>
      <c r="I82" s="89" t="s">
        <v>79</v>
      </c>
      <c r="J82" s="89" t="s">
        <v>79</v>
      </c>
      <c r="K82" s="89" t="s">
        <v>79</v>
      </c>
      <c r="L82" s="89" t="s">
        <v>79</v>
      </c>
      <c r="M82" s="89" t="s">
        <v>79</v>
      </c>
      <c r="N82" s="89" t="s">
        <v>79</v>
      </c>
      <c r="O82" s="89" t="s">
        <v>79</v>
      </c>
      <c r="P82" s="89" t="s">
        <v>79</v>
      </c>
      <c r="Q82" s="89" t="s">
        <v>79</v>
      </c>
      <c r="R82" s="89" t="s">
        <v>79</v>
      </c>
      <c r="S82" s="89" t="s">
        <v>79</v>
      </c>
      <c r="T82" s="89" t="s">
        <v>79</v>
      </c>
      <c r="U82" s="89" t="s">
        <v>79</v>
      </c>
      <c r="V82" s="89" t="s">
        <v>79</v>
      </c>
      <c r="W82" s="96">
        <v>0</v>
      </c>
      <c r="X82" s="89" t="s">
        <v>79</v>
      </c>
      <c r="Y82" s="89" t="s">
        <v>79</v>
      </c>
      <c r="Z82" s="89" t="s">
        <v>79</v>
      </c>
      <c r="AA82" s="89" t="s">
        <v>79</v>
      </c>
      <c r="AB82" s="89" t="s">
        <v>79</v>
      </c>
      <c r="AC82" s="89" t="s">
        <v>79</v>
      </c>
      <c r="AD82" s="89" t="s">
        <v>79</v>
      </c>
      <c r="AE82" s="100">
        <v>0</v>
      </c>
      <c r="AF82" s="105">
        <v>0</v>
      </c>
      <c r="AG82" s="105">
        <v>0</v>
      </c>
      <c r="AH82" s="101">
        <v>1</v>
      </c>
    </row>
    <row r="83" spans="1:34" x14ac:dyDescent="0.2">
      <c r="A83" s="89">
        <v>34182</v>
      </c>
      <c r="B83" s="89" t="s">
        <v>79</v>
      </c>
      <c r="C83" s="89" t="s">
        <v>79</v>
      </c>
      <c r="D83" s="89" t="s">
        <v>79</v>
      </c>
      <c r="E83" s="89" t="s">
        <v>79</v>
      </c>
      <c r="F83" s="89" t="s">
        <v>79</v>
      </c>
      <c r="G83" s="89" t="s">
        <v>79</v>
      </c>
      <c r="H83" s="89" t="s">
        <v>79</v>
      </c>
      <c r="I83" s="89" t="s">
        <v>79</v>
      </c>
      <c r="J83" s="89" t="s">
        <v>79</v>
      </c>
      <c r="K83" s="89" t="s">
        <v>79</v>
      </c>
      <c r="L83" s="89" t="s">
        <v>79</v>
      </c>
      <c r="M83" s="89" t="s">
        <v>79</v>
      </c>
      <c r="N83" s="89" t="s">
        <v>79</v>
      </c>
      <c r="O83" s="89" t="s">
        <v>79</v>
      </c>
      <c r="P83" s="89" t="s">
        <v>79</v>
      </c>
      <c r="Q83" s="89" t="s">
        <v>79</v>
      </c>
      <c r="R83" s="89" t="s">
        <v>79</v>
      </c>
      <c r="S83" s="89" t="s">
        <v>79</v>
      </c>
      <c r="T83" s="89" t="s">
        <v>79</v>
      </c>
      <c r="U83" s="89" t="s">
        <v>79</v>
      </c>
      <c r="V83" s="89" t="s">
        <v>79</v>
      </c>
      <c r="W83" s="96">
        <v>0</v>
      </c>
      <c r="X83" s="89" t="s">
        <v>79</v>
      </c>
      <c r="Y83" s="89" t="s">
        <v>79</v>
      </c>
      <c r="Z83" s="89" t="s">
        <v>79</v>
      </c>
      <c r="AA83" s="89" t="s">
        <v>79</v>
      </c>
      <c r="AB83" s="89" t="s">
        <v>79</v>
      </c>
      <c r="AC83" s="89" t="s">
        <v>79</v>
      </c>
      <c r="AD83" s="89" t="s">
        <v>79</v>
      </c>
      <c r="AE83" s="100">
        <v>0</v>
      </c>
      <c r="AF83" s="105">
        <v>0</v>
      </c>
      <c r="AG83" s="105">
        <v>0</v>
      </c>
      <c r="AH83" s="101">
        <v>1</v>
      </c>
    </row>
    <row r="84" spans="1:34" x14ac:dyDescent="0.2">
      <c r="A84" s="89">
        <v>34183</v>
      </c>
      <c r="B84" s="89" t="s">
        <v>79</v>
      </c>
      <c r="C84" s="89" t="s">
        <v>79</v>
      </c>
      <c r="D84" s="89" t="s">
        <v>79</v>
      </c>
      <c r="E84" s="89" t="s">
        <v>79</v>
      </c>
      <c r="F84" s="89" t="s">
        <v>79</v>
      </c>
      <c r="G84" s="89" t="s">
        <v>79</v>
      </c>
      <c r="H84" s="89" t="s">
        <v>79</v>
      </c>
      <c r="I84" s="89" t="s">
        <v>79</v>
      </c>
      <c r="J84" s="89" t="s">
        <v>79</v>
      </c>
      <c r="K84" s="89" t="s">
        <v>79</v>
      </c>
      <c r="L84" s="89" t="s">
        <v>79</v>
      </c>
      <c r="M84" s="89" t="s">
        <v>79</v>
      </c>
      <c r="N84" s="89" t="s">
        <v>79</v>
      </c>
      <c r="O84" s="89" t="s">
        <v>79</v>
      </c>
      <c r="P84" s="89" t="s">
        <v>79</v>
      </c>
      <c r="Q84" s="89" t="s">
        <v>79</v>
      </c>
      <c r="R84" s="89" t="s">
        <v>79</v>
      </c>
      <c r="S84" s="89" t="s">
        <v>79</v>
      </c>
      <c r="T84" s="89" t="s">
        <v>79</v>
      </c>
      <c r="U84" s="89" t="s">
        <v>79</v>
      </c>
      <c r="V84" s="89" t="s">
        <v>79</v>
      </c>
      <c r="W84" s="96">
        <v>0</v>
      </c>
      <c r="X84" s="89" t="s">
        <v>79</v>
      </c>
      <c r="Y84" s="89" t="s">
        <v>79</v>
      </c>
      <c r="Z84" s="89" t="s">
        <v>79</v>
      </c>
      <c r="AA84" s="89" t="s">
        <v>79</v>
      </c>
      <c r="AB84" s="89" t="s">
        <v>79</v>
      </c>
      <c r="AC84" s="89" t="s">
        <v>79</v>
      </c>
      <c r="AD84" s="89" t="s">
        <v>79</v>
      </c>
      <c r="AE84" s="100">
        <v>0</v>
      </c>
      <c r="AF84" s="105">
        <v>0</v>
      </c>
      <c r="AG84" s="105">
        <v>0</v>
      </c>
      <c r="AH84" s="101">
        <v>1</v>
      </c>
    </row>
    <row r="85" spans="1:34" x14ac:dyDescent="0.2">
      <c r="A85" s="89">
        <v>34184</v>
      </c>
      <c r="B85" s="89" t="s">
        <v>79</v>
      </c>
      <c r="C85" s="89" t="s">
        <v>79</v>
      </c>
      <c r="D85" s="89" t="s">
        <v>79</v>
      </c>
      <c r="E85" s="89" t="s">
        <v>79</v>
      </c>
      <c r="F85" s="89" t="s">
        <v>79</v>
      </c>
      <c r="G85" s="89" t="s">
        <v>79</v>
      </c>
      <c r="H85" s="89" t="s">
        <v>79</v>
      </c>
      <c r="I85" s="89" t="s">
        <v>79</v>
      </c>
      <c r="J85" s="89" t="s">
        <v>79</v>
      </c>
      <c r="K85" s="89" t="s">
        <v>79</v>
      </c>
      <c r="L85" s="89" t="s">
        <v>79</v>
      </c>
      <c r="M85" s="89" t="s">
        <v>79</v>
      </c>
      <c r="N85" s="89" t="s">
        <v>79</v>
      </c>
      <c r="O85" s="89" t="s">
        <v>79</v>
      </c>
      <c r="P85" s="89" t="s">
        <v>79</v>
      </c>
      <c r="Q85" s="89" t="s">
        <v>79</v>
      </c>
      <c r="R85" s="89" t="s">
        <v>79</v>
      </c>
      <c r="S85" s="89" t="s">
        <v>79</v>
      </c>
      <c r="T85" s="89" t="s">
        <v>79</v>
      </c>
      <c r="U85" s="89" t="s">
        <v>79</v>
      </c>
      <c r="V85" s="89" t="s">
        <v>79</v>
      </c>
      <c r="W85" s="96">
        <v>0</v>
      </c>
      <c r="X85" s="89" t="s">
        <v>79</v>
      </c>
      <c r="Y85" s="89" t="s">
        <v>79</v>
      </c>
      <c r="Z85" s="89" t="s">
        <v>79</v>
      </c>
      <c r="AA85" s="89" t="s">
        <v>79</v>
      </c>
      <c r="AB85" s="89" t="s">
        <v>79</v>
      </c>
      <c r="AC85" s="89" t="s">
        <v>79</v>
      </c>
      <c r="AD85" s="89" t="s">
        <v>79</v>
      </c>
      <c r="AE85" s="100">
        <v>0</v>
      </c>
      <c r="AF85" s="105">
        <v>0</v>
      </c>
      <c r="AG85" s="105">
        <v>0</v>
      </c>
      <c r="AH85" s="101">
        <v>1</v>
      </c>
    </row>
    <row r="86" spans="1:34" x14ac:dyDescent="0.2">
      <c r="A86" s="89">
        <v>34185</v>
      </c>
      <c r="B86" s="89" t="s">
        <v>79</v>
      </c>
      <c r="C86" s="89" t="s">
        <v>79</v>
      </c>
      <c r="D86" s="89" t="s">
        <v>79</v>
      </c>
      <c r="E86" s="89" t="s">
        <v>79</v>
      </c>
      <c r="F86" s="89" t="s">
        <v>79</v>
      </c>
      <c r="G86" s="89" t="s">
        <v>79</v>
      </c>
      <c r="H86" s="89" t="s">
        <v>79</v>
      </c>
      <c r="I86" s="89" t="s">
        <v>79</v>
      </c>
      <c r="J86" s="89" t="s">
        <v>79</v>
      </c>
      <c r="K86" s="89" t="s">
        <v>79</v>
      </c>
      <c r="L86" s="89" t="s">
        <v>79</v>
      </c>
      <c r="M86" s="89" t="s">
        <v>79</v>
      </c>
      <c r="N86" s="89" t="s">
        <v>79</v>
      </c>
      <c r="O86" s="89" t="s">
        <v>79</v>
      </c>
      <c r="P86" s="89" t="s">
        <v>79</v>
      </c>
      <c r="Q86" s="89" t="s">
        <v>79</v>
      </c>
      <c r="R86" s="89" t="s">
        <v>79</v>
      </c>
      <c r="S86" s="89" t="s">
        <v>79</v>
      </c>
      <c r="T86" s="89" t="s">
        <v>79</v>
      </c>
      <c r="U86" s="89" t="s">
        <v>79</v>
      </c>
      <c r="V86" s="89" t="s">
        <v>79</v>
      </c>
      <c r="W86" s="96">
        <v>0</v>
      </c>
      <c r="X86" s="89" t="s">
        <v>79</v>
      </c>
      <c r="Y86" s="89" t="s">
        <v>79</v>
      </c>
      <c r="Z86" s="89" t="s">
        <v>79</v>
      </c>
      <c r="AA86" s="89" t="s">
        <v>79</v>
      </c>
      <c r="AB86" s="89" t="s">
        <v>79</v>
      </c>
      <c r="AC86" s="89" t="s">
        <v>79</v>
      </c>
      <c r="AD86" s="89" t="s">
        <v>79</v>
      </c>
      <c r="AE86" s="100">
        <v>0</v>
      </c>
      <c r="AF86" s="105">
        <v>0</v>
      </c>
      <c r="AG86" s="105">
        <v>0</v>
      </c>
      <c r="AH86" s="101">
        <v>1</v>
      </c>
    </row>
    <row r="87" spans="1:34" x14ac:dyDescent="0.2">
      <c r="A87" s="89">
        <v>34186</v>
      </c>
      <c r="B87" s="89" t="s">
        <v>79</v>
      </c>
      <c r="C87" s="89" t="s">
        <v>79</v>
      </c>
      <c r="D87" s="89" t="s">
        <v>79</v>
      </c>
      <c r="E87" s="89" t="s">
        <v>79</v>
      </c>
      <c r="F87" s="89" t="s">
        <v>79</v>
      </c>
      <c r="G87" s="89" t="s">
        <v>79</v>
      </c>
      <c r="H87" s="89" t="s">
        <v>79</v>
      </c>
      <c r="I87" s="89" t="s">
        <v>79</v>
      </c>
      <c r="J87" s="89" t="s">
        <v>79</v>
      </c>
      <c r="K87" s="89" t="s">
        <v>79</v>
      </c>
      <c r="L87" s="89" t="s">
        <v>79</v>
      </c>
      <c r="M87" s="89" t="s">
        <v>79</v>
      </c>
      <c r="N87" s="89" t="s">
        <v>79</v>
      </c>
      <c r="O87" s="89" t="s">
        <v>79</v>
      </c>
      <c r="P87" s="89" t="s">
        <v>79</v>
      </c>
      <c r="Q87" s="89" t="s">
        <v>79</v>
      </c>
      <c r="R87" s="89" t="s">
        <v>79</v>
      </c>
      <c r="S87" s="89" t="s">
        <v>79</v>
      </c>
      <c r="T87" s="89" t="s">
        <v>79</v>
      </c>
      <c r="U87" s="89" t="s">
        <v>79</v>
      </c>
      <c r="V87" s="89" t="s">
        <v>79</v>
      </c>
      <c r="W87" s="96">
        <v>0</v>
      </c>
      <c r="X87" s="89" t="s">
        <v>79</v>
      </c>
      <c r="Y87" s="89" t="s">
        <v>79</v>
      </c>
      <c r="Z87" s="89" t="s">
        <v>79</v>
      </c>
      <c r="AA87" s="89" t="s">
        <v>79</v>
      </c>
      <c r="AB87" s="89" t="s">
        <v>79</v>
      </c>
      <c r="AC87" s="89" t="s">
        <v>79</v>
      </c>
      <c r="AD87" s="89" t="s">
        <v>79</v>
      </c>
      <c r="AE87" s="100">
        <v>0</v>
      </c>
      <c r="AF87" s="105">
        <v>0</v>
      </c>
      <c r="AG87" s="105">
        <v>0</v>
      </c>
      <c r="AH87" s="101">
        <v>1</v>
      </c>
    </row>
    <row r="88" spans="1:34" x14ac:dyDescent="0.2">
      <c r="A88" s="89">
        <v>34187</v>
      </c>
      <c r="B88" s="89" t="s">
        <v>79</v>
      </c>
      <c r="C88" s="89" t="s">
        <v>79</v>
      </c>
      <c r="D88" s="89" t="s">
        <v>79</v>
      </c>
      <c r="E88" s="89" t="s">
        <v>79</v>
      </c>
      <c r="F88" s="89" t="s">
        <v>79</v>
      </c>
      <c r="G88" s="89" t="s">
        <v>79</v>
      </c>
      <c r="H88" s="89" t="s">
        <v>79</v>
      </c>
      <c r="I88" s="89" t="s">
        <v>79</v>
      </c>
      <c r="J88" s="89" t="s">
        <v>79</v>
      </c>
      <c r="K88" s="89" t="s">
        <v>79</v>
      </c>
      <c r="L88" s="89" t="s">
        <v>79</v>
      </c>
      <c r="M88" s="89" t="s">
        <v>79</v>
      </c>
      <c r="N88" s="89" t="s">
        <v>79</v>
      </c>
      <c r="O88" s="89" t="s">
        <v>79</v>
      </c>
      <c r="P88" s="89" t="s">
        <v>79</v>
      </c>
      <c r="Q88" s="89" t="s">
        <v>79</v>
      </c>
      <c r="R88" s="89" t="s">
        <v>79</v>
      </c>
      <c r="S88" s="89" t="s">
        <v>79</v>
      </c>
      <c r="T88" s="89" t="s">
        <v>79</v>
      </c>
      <c r="U88" s="89" t="s">
        <v>79</v>
      </c>
      <c r="V88" s="89" t="s">
        <v>79</v>
      </c>
      <c r="W88" s="96">
        <v>0</v>
      </c>
      <c r="X88" s="89" t="s">
        <v>79</v>
      </c>
      <c r="Y88" s="89" t="s">
        <v>79</v>
      </c>
      <c r="Z88" s="89" t="s">
        <v>79</v>
      </c>
      <c r="AA88" s="89" t="s">
        <v>79</v>
      </c>
      <c r="AB88" s="89" t="s">
        <v>79</v>
      </c>
      <c r="AC88" s="89" t="s">
        <v>79</v>
      </c>
      <c r="AD88" s="89" t="s">
        <v>79</v>
      </c>
      <c r="AE88" s="100">
        <v>0</v>
      </c>
      <c r="AF88" s="105">
        <v>0</v>
      </c>
      <c r="AG88" s="105">
        <v>0</v>
      </c>
      <c r="AH88" s="101">
        <v>1</v>
      </c>
    </row>
    <row r="89" spans="1:34" x14ac:dyDescent="0.2">
      <c r="A89" s="89">
        <v>34188</v>
      </c>
      <c r="B89" s="89" t="s">
        <v>79</v>
      </c>
      <c r="C89" s="89" t="s">
        <v>79</v>
      </c>
      <c r="D89" s="89" t="s">
        <v>79</v>
      </c>
      <c r="E89" s="89" t="s">
        <v>79</v>
      </c>
      <c r="F89" s="89" t="s">
        <v>79</v>
      </c>
      <c r="G89" s="89" t="s">
        <v>79</v>
      </c>
      <c r="H89" s="89" t="s">
        <v>79</v>
      </c>
      <c r="I89" s="89" t="s">
        <v>79</v>
      </c>
      <c r="J89" s="89" t="s">
        <v>79</v>
      </c>
      <c r="K89" s="89" t="s">
        <v>79</v>
      </c>
      <c r="L89" s="89" t="s">
        <v>79</v>
      </c>
      <c r="M89" s="89" t="s">
        <v>79</v>
      </c>
      <c r="N89" s="89" t="s">
        <v>79</v>
      </c>
      <c r="O89" s="89" t="s">
        <v>79</v>
      </c>
      <c r="P89" s="89" t="s">
        <v>79</v>
      </c>
      <c r="Q89" s="89" t="s">
        <v>79</v>
      </c>
      <c r="R89" s="89" t="s">
        <v>79</v>
      </c>
      <c r="S89" s="89" t="s">
        <v>79</v>
      </c>
      <c r="T89" s="89" t="s">
        <v>79</v>
      </c>
      <c r="U89" s="89" t="s">
        <v>79</v>
      </c>
      <c r="V89" s="89" t="s">
        <v>79</v>
      </c>
      <c r="W89" s="96">
        <v>0</v>
      </c>
      <c r="X89" s="89" t="s">
        <v>79</v>
      </c>
      <c r="Y89" s="89" t="s">
        <v>79</v>
      </c>
      <c r="Z89" s="89" t="s">
        <v>79</v>
      </c>
      <c r="AA89" s="89" t="s">
        <v>79</v>
      </c>
      <c r="AB89" s="89" t="s">
        <v>79</v>
      </c>
      <c r="AC89" s="89" t="s">
        <v>79</v>
      </c>
      <c r="AD89" s="89" t="s">
        <v>79</v>
      </c>
      <c r="AE89" s="100">
        <v>0</v>
      </c>
      <c r="AF89" s="105">
        <v>0</v>
      </c>
      <c r="AG89" s="105">
        <v>0</v>
      </c>
      <c r="AH89" s="101">
        <v>1</v>
      </c>
    </row>
    <row r="90" spans="1:34" x14ac:dyDescent="0.2">
      <c r="A90" s="89">
        <v>34189</v>
      </c>
      <c r="B90" s="89" t="s">
        <v>79</v>
      </c>
      <c r="C90" s="89" t="s">
        <v>79</v>
      </c>
      <c r="D90" s="89" t="s">
        <v>79</v>
      </c>
      <c r="E90" s="89" t="s">
        <v>79</v>
      </c>
      <c r="F90" s="89" t="s">
        <v>79</v>
      </c>
      <c r="G90" s="89" t="s">
        <v>79</v>
      </c>
      <c r="H90" s="89" t="s">
        <v>79</v>
      </c>
      <c r="I90" s="89" t="s">
        <v>79</v>
      </c>
      <c r="J90" s="89" t="s">
        <v>79</v>
      </c>
      <c r="K90" s="89" t="s">
        <v>79</v>
      </c>
      <c r="L90" s="89" t="s">
        <v>79</v>
      </c>
      <c r="M90" s="89" t="s">
        <v>79</v>
      </c>
      <c r="N90" s="89" t="s">
        <v>79</v>
      </c>
      <c r="O90" s="89" t="s">
        <v>79</v>
      </c>
      <c r="P90" s="89" t="s">
        <v>79</v>
      </c>
      <c r="Q90" s="89" t="s">
        <v>79</v>
      </c>
      <c r="R90" s="89" t="s">
        <v>79</v>
      </c>
      <c r="S90" s="89" t="s">
        <v>79</v>
      </c>
      <c r="T90" s="89" t="s">
        <v>79</v>
      </c>
      <c r="U90" s="89" t="s">
        <v>79</v>
      </c>
      <c r="V90" s="89" t="s">
        <v>79</v>
      </c>
      <c r="W90" s="96">
        <v>0</v>
      </c>
      <c r="X90" s="89" t="s">
        <v>79</v>
      </c>
      <c r="Y90" s="89" t="s">
        <v>79</v>
      </c>
      <c r="Z90" s="89" t="s">
        <v>79</v>
      </c>
      <c r="AA90" s="89" t="s">
        <v>79</v>
      </c>
      <c r="AB90" s="89" t="s">
        <v>79</v>
      </c>
      <c r="AC90" s="89" t="s">
        <v>79</v>
      </c>
      <c r="AD90" s="89" t="s">
        <v>79</v>
      </c>
      <c r="AE90" s="100">
        <v>0</v>
      </c>
      <c r="AF90" s="105">
        <v>0</v>
      </c>
      <c r="AG90" s="105">
        <v>0</v>
      </c>
      <c r="AH90" s="101">
        <v>1</v>
      </c>
    </row>
    <row r="91" spans="1:34" x14ac:dyDescent="0.2">
      <c r="A91" s="89">
        <v>34190</v>
      </c>
      <c r="B91" s="89" t="s">
        <v>79</v>
      </c>
      <c r="C91" s="89" t="s">
        <v>79</v>
      </c>
      <c r="D91" s="89" t="s">
        <v>79</v>
      </c>
      <c r="E91" s="89" t="s">
        <v>79</v>
      </c>
      <c r="F91" s="89" t="s">
        <v>79</v>
      </c>
      <c r="G91" s="89" t="s">
        <v>79</v>
      </c>
      <c r="H91" s="89" t="s">
        <v>79</v>
      </c>
      <c r="I91" s="89" t="s">
        <v>79</v>
      </c>
      <c r="J91" s="89" t="s">
        <v>79</v>
      </c>
      <c r="K91" s="89" t="s">
        <v>79</v>
      </c>
      <c r="L91" s="89" t="s">
        <v>79</v>
      </c>
      <c r="M91" s="89" t="s">
        <v>79</v>
      </c>
      <c r="N91" s="89" t="s">
        <v>79</v>
      </c>
      <c r="O91" s="89" t="s">
        <v>79</v>
      </c>
      <c r="P91" s="89" t="s">
        <v>79</v>
      </c>
      <c r="Q91" s="89" t="s">
        <v>79</v>
      </c>
      <c r="R91" s="89" t="s">
        <v>79</v>
      </c>
      <c r="S91" s="89" t="s">
        <v>79</v>
      </c>
      <c r="T91" s="89" t="s">
        <v>79</v>
      </c>
      <c r="U91" s="89" t="s">
        <v>79</v>
      </c>
      <c r="V91" s="89" t="s">
        <v>79</v>
      </c>
      <c r="W91" s="96">
        <v>0</v>
      </c>
      <c r="X91" s="89" t="s">
        <v>79</v>
      </c>
      <c r="Y91" s="89" t="s">
        <v>79</v>
      </c>
      <c r="Z91" s="89" t="s">
        <v>79</v>
      </c>
      <c r="AA91" s="89" t="s">
        <v>79</v>
      </c>
      <c r="AB91" s="89" t="s">
        <v>79</v>
      </c>
      <c r="AC91" s="89" t="s">
        <v>79</v>
      </c>
      <c r="AD91" s="89" t="s">
        <v>79</v>
      </c>
      <c r="AE91" s="100">
        <v>0</v>
      </c>
      <c r="AF91" s="105">
        <v>0</v>
      </c>
      <c r="AG91" s="105">
        <v>0</v>
      </c>
      <c r="AH91" s="101">
        <v>1</v>
      </c>
    </row>
    <row r="92" spans="1:34" x14ac:dyDescent="0.2">
      <c r="A92" s="89">
        <v>34191</v>
      </c>
      <c r="B92" s="89" t="s">
        <v>79</v>
      </c>
      <c r="C92" s="89" t="s">
        <v>79</v>
      </c>
      <c r="D92" s="89" t="s">
        <v>79</v>
      </c>
      <c r="E92" s="89" t="s">
        <v>79</v>
      </c>
      <c r="F92" s="89" t="s">
        <v>79</v>
      </c>
      <c r="G92" s="89" t="s">
        <v>79</v>
      </c>
      <c r="H92" s="89" t="s">
        <v>79</v>
      </c>
      <c r="I92" s="89" t="s">
        <v>79</v>
      </c>
      <c r="J92" s="89" t="s">
        <v>79</v>
      </c>
      <c r="K92" s="89" t="s">
        <v>79</v>
      </c>
      <c r="L92" s="89" t="s">
        <v>79</v>
      </c>
      <c r="M92" s="89" t="s">
        <v>79</v>
      </c>
      <c r="N92" s="89" t="s">
        <v>79</v>
      </c>
      <c r="O92" s="89" t="s">
        <v>79</v>
      </c>
      <c r="P92" s="89" t="s">
        <v>79</v>
      </c>
      <c r="Q92" s="89" t="s">
        <v>79</v>
      </c>
      <c r="R92" s="89" t="s">
        <v>79</v>
      </c>
      <c r="S92" s="89" t="s">
        <v>79</v>
      </c>
      <c r="T92" s="89" t="s">
        <v>79</v>
      </c>
      <c r="U92" s="89" t="s">
        <v>79</v>
      </c>
      <c r="V92" s="89" t="s">
        <v>79</v>
      </c>
      <c r="W92" s="96">
        <v>0</v>
      </c>
      <c r="X92" s="89" t="s">
        <v>79</v>
      </c>
      <c r="Y92" s="89" t="s">
        <v>79</v>
      </c>
      <c r="Z92" s="89" t="s">
        <v>79</v>
      </c>
      <c r="AA92" s="89" t="s">
        <v>79</v>
      </c>
      <c r="AB92" s="89" t="s">
        <v>79</v>
      </c>
      <c r="AC92" s="89" t="s">
        <v>79</v>
      </c>
      <c r="AD92" s="89" t="s">
        <v>79</v>
      </c>
      <c r="AE92" s="100">
        <v>0</v>
      </c>
      <c r="AF92" s="105">
        <v>0</v>
      </c>
      <c r="AG92" s="105">
        <v>0</v>
      </c>
      <c r="AH92" s="101">
        <v>1</v>
      </c>
    </row>
    <row r="93" spans="1:34" x14ac:dyDescent="0.2">
      <c r="A93" s="89">
        <v>34192</v>
      </c>
      <c r="B93" s="89" t="s">
        <v>79</v>
      </c>
      <c r="C93" s="89" t="s">
        <v>79</v>
      </c>
      <c r="D93" s="89" t="s">
        <v>79</v>
      </c>
      <c r="E93" s="89" t="s">
        <v>79</v>
      </c>
      <c r="F93" s="89" t="s">
        <v>79</v>
      </c>
      <c r="G93" s="89" t="s">
        <v>79</v>
      </c>
      <c r="H93" s="89" t="s">
        <v>79</v>
      </c>
      <c r="I93" s="89" t="s">
        <v>79</v>
      </c>
      <c r="J93" s="89" t="s">
        <v>79</v>
      </c>
      <c r="K93" s="89" t="s">
        <v>79</v>
      </c>
      <c r="L93" s="89" t="s">
        <v>79</v>
      </c>
      <c r="M93" s="89" t="s">
        <v>79</v>
      </c>
      <c r="N93" s="89" t="s">
        <v>79</v>
      </c>
      <c r="O93" s="89" t="s">
        <v>79</v>
      </c>
      <c r="P93" s="89" t="s">
        <v>79</v>
      </c>
      <c r="Q93" s="89" t="s">
        <v>79</v>
      </c>
      <c r="R93" s="89" t="s">
        <v>79</v>
      </c>
      <c r="S93" s="89" t="s">
        <v>79</v>
      </c>
      <c r="T93" s="89" t="s">
        <v>79</v>
      </c>
      <c r="U93" s="89" t="s">
        <v>79</v>
      </c>
      <c r="V93" s="89" t="s">
        <v>79</v>
      </c>
      <c r="W93" s="96">
        <v>0</v>
      </c>
      <c r="X93" s="89" t="s">
        <v>79</v>
      </c>
      <c r="Y93" s="89" t="s">
        <v>79</v>
      </c>
      <c r="Z93" s="89" t="s">
        <v>79</v>
      </c>
      <c r="AA93" s="89" t="s">
        <v>79</v>
      </c>
      <c r="AB93" s="89" t="s">
        <v>79</v>
      </c>
      <c r="AC93" s="89" t="s">
        <v>79</v>
      </c>
      <c r="AD93" s="89" t="s">
        <v>79</v>
      </c>
      <c r="AE93" s="100">
        <v>0</v>
      </c>
      <c r="AF93" s="105">
        <v>0</v>
      </c>
      <c r="AG93" s="105">
        <v>0</v>
      </c>
      <c r="AH93" s="101">
        <v>1</v>
      </c>
    </row>
    <row r="94" spans="1:34" x14ac:dyDescent="0.2">
      <c r="A94" s="89">
        <v>34193</v>
      </c>
      <c r="B94" s="89" t="s">
        <v>79</v>
      </c>
      <c r="C94" s="89" t="s">
        <v>79</v>
      </c>
      <c r="D94" s="89" t="s">
        <v>79</v>
      </c>
      <c r="E94" s="89" t="s">
        <v>79</v>
      </c>
      <c r="F94" s="89" t="s">
        <v>79</v>
      </c>
      <c r="G94" s="89" t="s">
        <v>79</v>
      </c>
      <c r="H94" s="89" t="s">
        <v>79</v>
      </c>
      <c r="I94" s="89" t="s">
        <v>79</v>
      </c>
      <c r="J94" s="89" t="s">
        <v>79</v>
      </c>
      <c r="K94" s="89" t="s">
        <v>79</v>
      </c>
      <c r="L94" s="89" t="s">
        <v>79</v>
      </c>
      <c r="M94" s="89" t="s">
        <v>79</v>
      </c>
      <c r="N94" s="89" t="s">
        <v>79</v>
      </c>
      <c r="O94" s="89" t="s">
        <v>79</v>
      </c>
      <c r="P94" s="89" t="s">
        <v>79</v>
      </c>
      <c r="Q94" s="89" t="s">
        <v>79</v>
      </c>
      <c r="R94" s="89" t="s">
        <v>79</v>
      </c>
      <c r="S94" s="89" t="s">
        <v>79</v>
      </c>
      <c r="T94" s="89" t="s">
        <v>79</v>
      </c>
      <c r="U94" s="89" t="s">
        <v>79</v>
      </c>
      <c r="V94" s="89" t="s">
        <v>79</v>
      </c>
      <c r="W94" s="96">
        <v>0</v>
      </c>
      <c r="X94" s="89" t="s">
        <v>79</v>
      </c>
      <c r="Y94" s="89" t="s">
        <v>79</v>
      </c>
      <c r="Z94" s="89" t="s">
        <v>79</v>
      </c>
      <c r="AA94" s="89" t="s">
        <v>79</v>
      </c>
      <c r="AB94" s="89" t="s">
        <v>79</v>
      </c>
      <c r="AC94" s="89" t="s">
        <v>79</v>
      </c>
      <c r="AD94" s="89" t="s">
        <v>79</v>
      </c>
      <c r="AE94" s="100">
        <v>0</v>
      </c>
      <c r="AF94" s="105">
        <v>0</v>
      </c>
      <c r="AG94" s="105">
        <v>0</v>
      </c>
      <c r="AH94" s="101">
        <v>1</v>
      </c>
    </row>
    <row r="95" spans="1:34" x14ac:dyDescent="0.2">
      <c r="A95" s="89">
        <v>34194</v>
      </c>
      <c r="B95" s="89" t="s">
        <v>79</v>
      </c>
      <c r="C95" s="89" t="s">
        <v>79</v>
      </c>
      <c r="D95" s="89" t="s">
        <v>79</v>
      </c>
      <c r="E95" s="89" t="s">
        <v>79</v>
      </c>
      <c r="F95" s="89" t="s">
        <v>79</v>
      </c>
      <c r="G95" s="89" t="s">
        <v>79</v>
      </c>
      <c r="H95" s="89" t="s">
        <v>79</v>
      </c>
      <c r="I95" s="89" t="s">
        <v>79</v>
      </c>
      <c r="J95" s="89" t="s">
        <v>79</v>
      </c>
      <c r="K95" s="89" t="s">
        <v>79</v>
      </c>
      <c r="L95" s="89" t="s">
        <v>79</v>
      </c>
      <c r="M95" s="89" t="s">
        <v>79</v>
      </c>
      <c r="N95" s="89" t="s">
        <v>79</v>
      </c>
      <c r="O95" s="89" t="s">
        <v>79</v>
      </c>
      <c r="P95" s="89" t="s">
        <v>79</v>
      </c>
      <c r="Q95" s="89" t="s">
        <v>79</v>
      </c>
      <c r="R95" s="89" t="s">
        <v>79</v>
      </c>
      <c r="S95" s="89" t="s">
        <v>79</v>
      </c>
      <c r="T95" s="89" t="s">
        <v>79</v>
      </c>
      <c r="U95" s="89" t="s">
        <v>79</v>
      </c>
      <c r="V95" s="89" t="s">
        <v>79</v>
      </c>
      <c r="W95" s="96">
        <v>0</v>
      </c>
      <c r="X95" s="89" t="s">
        <v>79</v>
      </c>
      <c r="Y95" s="89" t="s">
        <v>79</v>
      </c>
      <c r="Z95" s="89" t="s">
        <v>79</v>
      </c>
      <c r="AA95" s="89" t="s">
        <v>79</v>
      </c>
      <c r="AB95" s="89" t="s">
        <v>79</v>
      </c>
      <c r="AC95" s="89" t="s">
        <v>79</v>
      </c>
      <c r="AD95" s="89" t="s">
        <v>79</v>
      </c>
      <c r="AE95" s="100">
        <v>0</v>
      </c>
      <c r="AF95" s="105">
        <v>0</v>
      </c>
      <c r="AG95" s="105">
        <v>0</v>
      </c>
      <c r="AH95" s="101">
        <v>1</v>
      </c>
    </row>
    <row r="96" spans="1:34" x14ac:dyDescent="0.2">
      <c r="A96" s="89">
        <v>34195</v>
      </c>
      <c r="B96" s="89" t="s">
        <v>79</v>
      </c>
      <c r="C96" s="89" t="s">
        <v>79</v>
      </c>
      <c r="D96" s="89" t="s">
        <v>79</v>
      </c>
      <c r="E96" s="89" t="s">
        <v>79</v>
      </c>
      <c r="F96" s="89" t="s">
        <v>79</v>
      </c>
      <c r="G96" s="89" t="s">
        <v>79</v>
      </c>
      <c r="H96" s="89" t="s">
        <v>79</v>
      </c>
      <c r="I96" s="89" t="s">
        <v>79</v>
      </c>
      <c r="J96" s="89" t="s">
        <v>79</v>
      </c>
      <c r="K96" s="89" t="s">
        <v>79</v>
      </c>
      <c r="L96" s="89" t="s">
        <v>79</v>
      </c>
      <c r="M96" s="89" t="s">
        <v>79</v>
      </c>
      <c r="N96" s="89" t="s">
        <v>79</v>
      </c>
      <c r="O96" s="89" t="s">
        <v>79</v>
      </c>
      <c r="P96" s="89" t="s">
        <v>79</v>
      </c>
      <c r="Q96" s="89" t="s">
        <v>79</v>
      </c>
      <c r="R96" s="89" t="s">
        <v>79</v>
      </c>
      <c r="S96" s="89" t="s">
        <v>79</v>
      </c>
      <c r="T96" s="89" t="s">
        <v>79</v>
      </c>
      <c r="U96" s="89" t="s">
        <v>79</v>
      </c>
      <c r="V96" s="89" t="s">
        <v>79</v>
      </c>
      <c r="W96" s="96">
        <v>0</v>
      </c>
      <c r="X96" s="89" t="s">
        <v>79</v>
      </c>
      <c r="Y96" s="89" t="s">
        <v>79</v>
      </c>
      <c r="Z96" s="89" t="s">
        <v>79</v>
      </c>
      <c r="AA96" s="89" t="s">
        <v>79</v>
      </c>
      <c r="AB96" s="89" t="s">
        <v>79</v>
      </c>
      <c r="AC96" s="89" t="s">
        <v>79</v>
      </c>
      <c r="AD96" s="89" t="s">
        <v>79</v>
      </c>
      <c r="AE96" s="100">
        <v>0</v>
      </c>
      <c r="AF96" s="105">
        <v>0</v>
      </c>
      <c r="AG96" s="105">
        <v>0</v>
      </c>
      <c r="AH96" s="101">
        <v>1</v>
      </c>
    </row>
    <row r="97" spans="1:34" x14ac:dyDescent="0.2">
      <c r="A97" s="89">
        <v>34196</v>
      </c>
      <c r="B97" s="89" t="s">
        <v>79</v>
      </c>
      <c r="C97" s="89" t="s">
        <v>79</v>
      </c>
      <c r="D97" s="89" t="s">
        <v>79</v>
      </c>
      <c r="E97" s="89" t="s">
        <v>79</v>
      </c>
      <c r="F97" s="89" t="s">
        <v>79</v>
      </c>
      <c r="G97" s="89" t="s">
        <v>79</v>
      </c>
      <c r="H97" s="89" t="s">
        <v>79</v>
      </c>
      <c r="I97" s="89" t="s">
        <v>79</v>
      </c>
      <c r="J97" s="89" t="s">
        <v>79</v>
      </c>
      <c r="K97" s="89" t="s">
        <v>79</v>
      </c>
      <c r="L97" s="89" t="s">
        <v>79</v>
      </c>
      <c r="M97" s="89" t="s">
        <v>79</v>
      </c>
      <c r="N97" s="89" t="s">
        <v>79</v>
      </c>
      <c r="O97" s="89" t="s">
        <v>79</v>
      </c>
      <c r="P97" s="89" t="s">
        <v>79</v>
      </c>
      <c r="Q97" s="89" t="s">
        <v>79</v>
      </c>
      <c r="R97" s="89" t="s">
        <v>79</v>
      </c>
      <c r="S97" s="89" t="s">
        <v>79</v>
      </c>
      <c r="T97" s="89" t="s">
        <v>79</v>
      </c>
      <c r="U97" s="89" t="s">
        <v>79</v>
      </c>
      <c r="V97" s="89" t="s">
        <v>79</v>
      </c>
      <c r="W97" s="96">
        <v>0</v>
      </c>
      <c r="X97" s="89" t="s">
        <v>79</v>
      </c>
      <c r="Y97" s="89" t="s">
        <v>79</v>
      </c>
      <c r="Z97" s="89" t="s">
        <v>79</v>
      </c>
      <c r="AA97" s="89" t="s">
        <v>79</v>
      </c>
      <c r="AB97" s="89" t="s">
        <v>79</v>
      </c>
      <c r="AC97" s="89" t="s">
        <v>79</v>
      </c>
      <c r="AD97" s="89" t="s">
        <v>79</v>
      </c>
      <c r="AE97" s="100">
        <v>0</v>
      </c>
      <c r="AF97" s="105">
        <v>0</v>
      </c>
      <c r="AG97" s="105">
        <v>0</v>
      </c>
      <c r="AH97" s="101">
        <v>1</v>
      </c>
    </row>
    <row r="98" spans="1:34" x14ac:dyDescent="0.2">
      <c r="A98" s="89">
        <v>34197</v>
      </c>
      <c r="B98" s="89" t="s">
        <v>79</v>
      </c>
      <c r="C98" s="89" t="s">
        <v>79</v>
      </c>
      <c r="D98" s="89" t="s">
        <v>79</v>
      </c>
      <c r="E98" s="89" t="s">
        <v>79</v>
      </c>
      <c r="F98" s="89" t="s">
        <v>79</v>
      </c>
      <c r="G98" s="89" t="s">
        <v>79</v>
      </c>
      <c r="H98" s="89" t="s">
        <v>79</v>
      </c>
      <c r="I98" s="89" t="s">
        <v>79</v>
      </c>
      <c r="J98" s="89" t="s">
        <v>79</v>
      </c>
      <c r="K98" s="89" t="s">
        <v>79</v>
      </c>
      <c r="L98" s="89" t="s">
        <v>79</v>
      </c>
      <c r="M98" s="89" t="s">
        <v>79</v>
      </c>
      <c r="N98" s="89" t="s">
        <v>79</v>
      </c>
      <c r="O98" s="89" t="s">
        <v>79</v>
      </c>
      <c r="P98" s="89" t="s">
        <v>79</v>
      </c>
      <c r="Q98" s="89" t="s">
        <v>79</v>
      </c>
      <c r="R98" s="89" t="s">
        <v>79</v>
      </c>
      <c r="S98" s="89" t="s">
        <v>79</v>
      </c>
      <c r="T98" s="89" t="s">
        <v>79</v>
      </c>
      <c r="U98" s="89" t="s">
        <v>79</v>
      </c>
      <c r="V98" s="89" t="s">
        <v>79</v>
      </c>
      <c r="W98" s="96">
        <v>0</v>
      </c>
      <c r="X98" s="89" t="s">
        <v>79</v>
      </c>
      <c r="Y98" s="89" t="s">
        <v>79</v>
      </c>
      <c r="Z98" s="89" t="s">
        <v>79</v>
      </c>
      <c r="AA98" s="89" t="s">
        <v>79</v>
      </c>
      <c r="AB98" s="89" t="s">
        <v>79</v>
      </c>
      <c r="AC98" s="89" t="s">
        <v>79</v>
      </c>
      <c r="AD98" s="89" t="s">
        <v>79</v>
      </c>
      <c r="AE98" s="100">
        <v>0</v>
      </c>
      <c r="AF98" s="105">
        <v>0</v>
      </c>
      <c r="AG98" s="105">
        <v>0</v>
      </c>
      <c r="AH98" s="101">
        <v>1</v>
      </c>
    </row>
    <row r="99" spans="1:34" x14ac:dyDescent="0.2">
      <c r="A99" s="89">
        <v>34198</v>
      </c>
      <c r="B99" s="89" t="s">
        <v>79</v>
      </c>
      <c r="C99" s="89" t="s">
        <v>79</v>
      </c>
      <c r="D99" s="89" t="s">
        <v>79</v>
      </c>
      <c r="E99" s="89" t="s">
        <v>79</v>
      </c>
      <c r="F99" s="89" t="s">
        <v>79</v>
      </c>
      <c r="G99" s="89" t="s">
        <v>79</v>
      </c>
      <c r="H99" s="89" t="s">
        <v>79</v>
      </c>
      <c r="I99" s="89" t="s">
        <v>79</v>
      </c>
      <c r="J99" s="89" t="s">
        <v>79</v>
      </c>
      <c r="K99" s="89" t="s">
        <v>79</v>
      </c>
      <c r="L99" s="89" t="s">
        <v>79</v>
      </c>
      <c r="M99" s="89" t="s">
        <v>79</v>
      </c>
      <c r="N99" s="89" t="s">
        <v>79</v>
      </c>
      <c r="O99" s="89" t="s">
        <v>79</v>
      </c>
      <c r="P99" s="89" t="s">
        <v>79</v>
      </c>
      <c r="Q99" s="89" t="s">
        <v>79</v>
      </c>
      <c r="R99" s="89" t="s">
        <v>79</v>
      </c>
      <c r="S99" s="89" t="s">
        <v>79</v>
      </c>
      <c r="T99" s="89" t="s">
        <v>79</v>
      </c>
      <c r="U99" s="89" t="s">
        <v>79</v>
      </c>
      <c r="V99" s="89" t="s">
        <v>79</v>
      </c>
      <c r="W99" s="96">
        <v>0</v>
      </c>
      <c r="X99" s="89" t="s">
        <v>79</v>
      </c>
      <c r="Y99" s="89" t="s">
        <v>79</v>
      </c>
      <c r="Z99" s="89" t="s">
        <v>79</v>
      </c>
      <c r="AA99" s="89" t="s">
        <v>79</v>
      </c>
      <c r="AB99" s="89" t="s">
        <v>79</v>
      </c>
      <c r="AC99" s="89" t="s">
        <v>79</v>
      </c>
      <c r="AD99" s="89" t="s">
        <v>79</v>
      </c>
      <c r="AE99" s="100">
        <v>0</v>
      </c>
      <c r="AF99" s="105">
        <v>0</v>
      </c>
      <c r="AG99" s="105">
        <v>0</v>
      </c>
      <c r="AH99" s="101">
        <v>1</v>
      </c>
    </row>
    <row r="100" spans="1:34" x14ac:dyDescent="0.2">
      <c r="A100" s="89">
        <v>34199</v>
      </c>
      <c r="B100" s="89" t="s">
        <v>79</v>
      </c>
      <c r="C100" s="89" t="s">
        <v>79</v>
      </c>
      <c r="D100" s="89" t="s">
        <v>79</v>
      </c>
      <c r="E100" s="89" t="s">
        <v>79</v>
      </c>
      <c r="F100" s="89" t="s">
        <v>79</v>
      </c>
      <c r="G100" s="89" t="s">
        <v>79</v>
      </c>
      <c r="H100" s="89" t="s">
        <v>79</v>
      </c>
      <c r="I100" s="89" t="s">
        <v>79</v>
      </c>
      <c r="J100" s="89" t="s">
        <v>79</v>
      </c>
      <c r="K100" s="89" t="s">
        <v>79</v>
      </c>
      <c r="L100" s="89" t="s">
        <v>79</v>
      </c>
      <c r="M100" s="89" t="s">
        <v>79</v>
      </c>
      <c r="N100" s="89" t="s">
        <v>79</v>
      </c>
      <c r="O100" s="89" t="s">
        <v>79</v>
      </c>
      <c r="P100" s="89" t="s">
        <v>79</v>
      </c>
      <c r="Q100" s="89" t="s">
        <v>79</v>
      </c>
      <c r="R100" s="89" t="s">
        <v>79</v>
      </c>
      <c r="S100" s="89" t="s">
        <v>79</v>
      </c>
      <c r="T100" s="89" t="s">
        <v>79</v>
      </c>
      <c r="U100" s="89" t="s">
        <v>79</v>
      </c>
      <c r="V100" s="89" t="s">
        <v>79</v>
      </c>
      <c r="W100" s="96">
        <v>0</v>
      </c>
      <c r="X100" s="89" t="s">
        <v>79</v>
      </c>
      <c r="Y100" s="89" t="s">
        <v>79</v>
      </c>
      <c r="Z100" s="89" t="s">
        <v>79</v>
      </c>
      <c r="AA100" s="89" t="s">
        <v>79</v>
      </c>
      <c r="AB100" s="89" t="s">
        <v>79</v>
      </c>
      <c r="AC100" s="89" t="s">
        <v>79</v>
      </c>
      <c r="AD100" s="89" t="s">
        <v>79</v>
      </c>
      <c r="AE100" s="100">
        <v>0</v>
      </c>
      <c r="AF100" s="105">
        <v>0</v>
      </c>
      <c r="AG100" s="105">
        <v>0</v>
      </c>
      <c r="AH100" s="101">
        <v>1</v>
      </c>
    </row>
    <row r="101" spans="1:34" x14ac:dyDescent="0.2">
      <c r="A101" s="89">
        <v>34200</v>
      </c>
      <c r="B101" s="89" t="s">
        <v>79</v>
      </c>
      <c r="C101" s="89" t="s">
        <v>79</v>
      </c>
      <c r="D101" s="89" t="s">
        <v>79</v>
      </c>
      <c r="E101" s="89" t="s">
        <v>79</v>
      </c>
      <c r="F101" s="89" t="s">
        <v>79</v>
      </c>
      <c r="G101" s="89" t="s">
        <v>79</v>
      </c>
      <c r="H101" s="89" t="s">
        <v>79</v>
      </c>
      <c r="I101" s="89" t="s">
        <v>79</v>
      </c>
      <c r="J101" s="89" t="s">
        <v>79</v>
      </c>
      <c r="K101" s="89" t="s">
        <v>79</v>
      </c>
      <c r="L101" s="89" t="s">
        <v>79</v>
      </c>
      <c r="M101" s="89" t="s">
        <v>79</v>
      </c>
      <c r="N101" s="89" t="s">
        <v>79</v>
      </c>
      <c r="O101" s="89" t="s">
        <v>79</v>
      </c>
      <c r="P101" s="89" t="s">
        <v>79</v>
      </c>
      <c r="Q101" s="89" t="s">
        <v>79</v>
      </c>
      <c r="R101" s="89" t="s">
        <v>79</v>
      </c>
      <c r="S101" s="89" t="s">
        <v>79</v>
      </c>
      <c r="T101" s="89" t="s">
        <v>79</v>
      </c>
      <c r="U101" s="89" t="s">
        <v>79</v>
      </c>
      <c r="V101" s="89" t="s">
        <v>79</v>
      </c>
      <c r="W101" s="96">
        <v>0</v>
      </c>
      <c r="X101" s="89" t="s">
        <v>79</v>
      </c>
      <c r="Y101" s="89" t="s">
        <v>79</v>
      </c>
      <c r="Z101" s="89" t="s">
        <v>79</v>
      </c>
      <c r="AA101" s="89" t="s">
        <v>79</v>
      </c>
      <c r="AB101" s="89" t="s">
        <v>79</v>
      </c>
      <c r="AC101" s="89" t="s">
        <v>79</v>
      </c>
      <c r="AD101" s="89" t="s">
        <v>79</v>
      </c>
      <c r="AE101" s="100">
        <v>0</v>
      </c>
      <c r="AF101" s="105">
        <v>0</v>
      </c>
      <c r="AG101" s="105">
        <v>0</v>
      </c>
      <c r="AH101" s="101">
        <v>1</v>
      </c>
    </row>
    <row r="102" spans="1:34" x14ac:dyDescent="0.2">
      <c r="A102" s="89">
        <v>34201</v>
      </c>
      <c r="B102" s="89" t="s">
        <v>79</v>
      </c>
      <c r="C102" s="89" t="s">
        <v>79</v>
      </c>
      <c r="D102" s="89" t="s">
        <v>79</v>
      </c>
      <c r="E102" s="89" t="s">
        <v>79</v>
      </c>
      <c r="F102" s="89" t="s">
        <v>79</v>
      </c>
      <c r="G102" s="89" t="s">
        <v>79</v>
      </c>
      <c r="H102" s="89" t="s">
        <v>79</v>
      </c>
      <c r="I102" s="89" t="s">
        <v>79</v>
      </c>
      <c r="J102" s="89" t="s">
        <v>79</v>
      </c>
      <c r="K102" s="89" t="s">
        <v>79</v>
      </c>
      <c r="L102" s="89" t="s">
        <v>79</v>
      </c>
      <c r="M102" s="89" t="s">
        <v>79</v>
      </c>
      <c r="N102" s="89" t="s">
        <v>79</v>
      </c>
      <c r="O102" s="89" t="s">
        <v>79</v>
      </c>
      <c r="P102" s="89" t="s">
        <v>79</v>
      </c>
      <c r="Q102" s="89" t="s">
        <v>79</v>
      </c>
      <c r="R102" s="89" t="s">
        <v>79</v>
      </c>
      <c r="S102" s="89" t="s">
        <v>79</v>
      </c>
      <c r="T102" s="89" t="s">
        <v>79</v>
      </c>
      <c r="U102" s="89" t="s">
        <v>79</v>
      </c>
      <c r="V102" s="89" t="s">
        <v>79</v>
      </c>
      <c r="W102" s="96">
        <v>0</v>
      </c>
      <c r="X102" s="89" t="s">
        <v>79</v>
      </c>
      <c r="Y102" s="89" t="s">
        <v>79</v>
      </c>
      <c r="Z102" s="89" t="s">
        <v>79</v>
      </c>
      <c r="AA102" s="89" t="s">
        <v>79</v>
      </c>
      <c r="AB102" s="89" t="s">
        <v>79</v>
      </c>
      <c r="AC102" s="89" t="s">
        <v>79</v>
      </c>
      <c r="AD102" s="89" t="s">
        <v>79</v>
      </c>
      <c r="AE102" s="100">
        <v>0</v>
      </c>
      <c r="AF102" s="105">
        <v>0</v>
      </c>
      <c r="AG102" s="105">
        <v>0</v>
      </c>
      <c r="AH102" s="101">
        <v>1</v>
      </c>
    </row>
    <row r="103" spans="1:34" x14ac:dyDescent="0.2">
      <c r="A103" s="89">
        <v>34202</v>
      </c>
      <c r="B103" s="89" t="s">
        <v>79</v>
      </c>
      <c r="C103" s="89" t="s">
        <v>79</v>
      </c>
      <c r="D103" s="89" t="s">
        <v>79</v>
      </c>
      <c r="E103" s="89" t="s">
        <v>79</v>
      </c>
      <c r="F103" s="89" t="s">
        <v>79</v>
      </c>
      <c r="G103" s="89" t="s">
        <v>79</v>
      </c>
      <c r="H103" s="89" t="s">
        <v>79</v>
      </c>
      <c r="I103" s="89" t="s">
        <v>79</v>
      </c>
      <c r="J103" s="89" t="s">
        <v>79</v>
      </c>
      <c r="K103" s="89" t="s">
        <v>79</v>
      </c>
      <c r="L103" s="89" t="s">
        <v>79</v>
      </c>
      <c r="M103" s="89" t="s">
        <v>79</v>
      </c>
      <c r="N103" s="89" t="s">
        <v>79</v>
      </c>
      <c r="O103" s="89" t="s">
        <v>79</v>
      </c>
      <c r="P103" s="89" t="s">
        <v>79</v>
      </c>
      <c r="Q103" s="89" t="s">
        <v>79</v>
      </c>
      <c r="R103" s="89" t="s">
        <v>79</v>
      </c>
      <c r="S103" s="89" t="s">
        <v>79</v>
      </c>
      <c r="T103" s="89" t="s">
        <v>79</v>
      </c>
      <c r="U103" s="89" t="s">
        <v>79</v>
      </c>
      <c r="V103" s="89" t="s">
        <v>79</v>
      </c>
      <c r="W103" s="96">
        <v>0</v>
      </c>
      <c r="X103" s="89" t="s">
        <v>79</v>
      </c>
      <c r="Y103" s="89" t="s">
        <v>79</v>
      </c>
      <c r="Z103" s="89" t="s">
        <v>79</v>
      </c>
      <c r="AA103" s="89" t="s">
        <v>79</v>
      </c>
      <c r="AB103" s="89" t="s">
        <v>79</v>
      </c>
      <c r="AC103" s="89" t="s">
        <v>79</v>
      </c>
      <c r="AD103" s="89" t="s">
        <v>79</v>
      </c>
      <c r="AE103" s="100">
        <v>0</v>
      </c>
      <c r="AF103" s="105">
        <v>0</v>
      </c>
      <c r="AG103" s="105">
        <v>0</v>
      </c>
      <c r="AH103" s="101">
        <v>1</v>
      </c>
    </row>
    <row r="104" spans="1:34" x14ac:dyDescent="0.2">
      <c r="A104" s="89">
        <v>34203</v>
      </c>
      <c r="B104" s="89" t="s">
        <v>79</v>
      </c>
      <c r="C104" s="89" t="s">
        <v>79</v>
      </c>
      <c r="D104" s="89" t="s">
        <v>79</v>
      </c>
      <c r="E104" s="89" t="s">
        <v>79</v>
      </c>
      <c r="F104" s="89" t="s">
        <v>79</v>
      </c>
      <c r="G104" s="89" t="s">
        <v>79</v>
      </c>
      <c r="H104" s="89" t="s">
        <v>79</v>
      </c>
      <c r="I104" s="89" t="s">
        <v>79</v>
      </c>
      <c r="J104" s="89" t="s">
        <v>79</v>
      </c>
      <c r="K104" s="89" t="s">
        <v>79</v>
      </c>
      <c r="L104" s="89" t="s">
        <v>79</v>
      </c>
      <c r="M104" s="89" t="s">
        <v>79</v>
      </c>
      <c r="N104" s="89" t="s">
        <v>79</v>
      </c>
      <c r="O104" s="89" t="s">
        <v>79</v>
      </c>
      <c r="P104" s="89" t="s">
        <v>79</v>
      </c>
      <c r="Q104" s="89" t="s">
        <v>79</v>
      </c>
      <c r="R104" s="89" t="s">
        <v>79</v>
      </c>
      <c r="S104" s="89" t="s">
        <v>79</v>
      </c>
      <c r="T104" s="89" t="s">
        <v>79</v>
      </c>
      <c r="U104" s="89" t="s">
        <v>79</v>
      </c>
      <c r="V104" s="89" t="s">
        <v>79</v>
      </c>
      <c r="W104" s="96">
        <v>0</v>
      </c>
      <c r="X104" s="89" t="s">
        <v>79</v>
      </c>
      <c r="Y104" s="89" t="s">
        <v>79</v>
      </c>
      <c r="Z104" s="89" t="s">
        <v>79</v>
      </c>
      <c r="AA104" s="89" t="s">
        <v>79</v>
      </c>
      <c r="AB104" s="89" t="s">
        <v>79</v>
      </c>
      <c r="AC104" s="89" t="s">
        <v>79</v>
      </c>
      <c r="AD104" s="89" t="s">
        <v>79</v>
      </c>
      <c r="AE104" s="100">
        <v>0</v>
      </c>
      <c r="AF104" s="105">
        <v>0</v>
      </c>
      <c r="AG104" s="105">
        <v>0</v>
      </c>
      <c r="AH104" s="101">
        <v>1</v>
      </c>
    </row>
    <row r="105" spans="1:34" x14ac:dyDescent="0.2">
      <c r="A105" s="89">
        <v>34204</v>
      </c>
      <c r="B105" s="89" t="s">
        <v>79</v>
      </c>
      <c r="C105" s="89" t="s">
        <v>79</v>
      </c>
      <c r="D105" s="89" t="s">
        <v>79</v>
      </c>
      <c r="E105" s="89" t="s">
        <v>79</v>
      </c>
      <c r="F105" s="89" t="s">
        <v>79</v>
      </c>
      <c r="G105" s="89" t="s">
        <v>79</v>
      </c>
      <c r="H105" s="89" t="s">
        <v>79</v>
      </c>
      <c r="I105" s="89" t="s">
        <v>79</v>
      </c>
      <c r="J105" s="89" t="s">
        <v>79</v>
      </c>
      <c r="K105" s="89" t="s">
        <v>79</v>
      </c>
      <c r="L105" s="89" t="s">
        <v>79</v>
      </c>
      <c r="M105" s="89" t="s">
        <v>79</v>
      </c>
      <c r="N105" s="89" t="s">
        <v>79</v>
      </c>
      <c r="O105" s="89" t="s">
        <v>79</v>
      </c>
      <c r="P105" s="89" t="s">
        <v>79</v>
      </c>
      <c r="Q105" s="89" t="s">
        <v>79</v>
      </c>
      <c r="R105" s="89" t="s">
        <v>79</v>
      </c>
      <c r="S105" s="89" t="s">
        <v>79</v>
      </c>
      <c r="T105" s="89" t="s">
        <v>79</v>
      </c>
      <c r="U105" s="89" t="s">
        <v>79</v>
      </c>
      <c r="V105" s="89" t="s">
        <v>79</v>
      </c>
      <c r="W105" s="96">
        <v>0</v>
      </c>
      <c r="X105" s="89" t="s">
        <v>79</v>
      </c>
      <c r="Y105" s="89" t="s">
        <v>79</v>
      </c>
      <c r="Z105" s="89" t="s">
        <v>79</v>
      </c>
      <c r="AA105" s="89" t="s">
        <v>79</v>
      </c>
      <c r="AB105" s="89" t="s">
        <v>79</v>
      </c>
      <c r="AC105" s="89" t="s">
        <v>79</v>
      </c>
      <c r="AD105" s="89" t="s">
        <v>79</v>
      </c>
      <c r="AE105" s="100">
        <v>0</v>
      </c>
      <c r="AF105" s="105">
        <v>0</v>
      </c>
      <c r="AG105" s="105">
        <v>0</v>
      </c>
      <c r="AH105" s="101">
        <v>1</v>
      </c>
    </row>
    <row r="106" spans="1:34" x14ac:dyDescent="0.2">
      <c r="A106" s="89">
        <v>34205</v>
      </c>
      <c r="B106" s="89" t="s">
        <v>79</v>
      </c>
      <c r="C106" s="89" t="s">
        <v>79</v>
      </c>
      <c r="D106" s="89" t="s">
        <v>79</v>
      </c>
      <c r="E106" s="89" t="s">
        <v>79</v>
      </c>
      <c r="F106" s="89" t="s">
        <v>79</v>
      </c>
      <c r="G106" s="89" t="s">
        <v>79</v>
      </c>
      <c r="H106" s="89" t="s">
        <v>79</v>
      </c>
      <c r="I106" s="89" t="s">
        <v>79</v>
      </c>
      <c r="J106" s="89" t="s">
        <v>79</v>
      </c>
      <c r="K106" s="89" t="s">
        <v>79</v>
      </c>
      <c r="L106" s="89" t="s">
        <v>79</v>
      </c>
      <c r="M106" s="89" t="s">
        <v>79</v>
      </c>
      <c r="N106" s="89" t="s">
        <v>79</v>
      </c>
      <c r="O106" s="89" t="s">
        <v>79</v>
      </c>
      <c r="P106" s="89" t="s">
        <v>79</v>
      </c>
      <c r="Q106" s="89" t="s">
        <v>79</v>
      </c>
      <c r="R106" s="89" t="s">
        <v>79</v>
      </c>
      <c r="S106" s="89" t="s">
        <v>79</v>
      </c>
      <c r="T106" s="89" t="s">
        <v>79</v>
      </c>
      <c r="U106" s="89" t="s">
        <v>79</v>
      </c>
      <c r="V106" s="89" t="s">
        <v>79</v>
      </c>
      <c r="W106" s="96">
        <v>0</v>
      </c>
      <c r="X106" s="89" t="s">
        <v>79</v>
      </c>
      <c r="Y106" s="89" t="s">
        <v>79</v>
      </c>
      <c r="Z106" s="89" t="s">
        <v>79</v>
      </c>
      <c r="AA106" s="89" t="s">
        <v>79</v>
      </c>
      <c r="AB106" s="89" t="s">
        <v>79</v>
      </c>
      <c r="AC106" s="89" t="s">
        <v>79</v>
      </c>
      <c r="AD106" s="89" t="s">
        <v>79</v>
      </c>
      <c r="AE106" s="100">
        <v>0</v>
      </c>
      <c r="AF106" s="105">
        <v>0</v>
      </c>
      <c r="AG106" s="105">
        <v>0</v>
      </c>
      <c r="AH106" s="101">
        <v>1</v>
      </c>
    </row>
    <row r="107" spans="1:34" x14ac:dyDescent="0.2">
      <c r="A107" s="89">
        <v>34206</v>
      </c>
      <c r="B107" s="89" t="s">
        <v>79</v>
      </c>
      <c r="C107" s="89" t="s">
        <v>79</v>
      </c>
      <c r="D107" s="89" t="s">
        <v>79</v>
      </c>
      <c r="E107" s="89" t="s">
        <v>79</v>
      </c>
      <c r="F107" s="89" t="s">
        <v>79</v>
      </c>
      <c r="G107" s="89" t="s">
        <v>79</v>
      </c>
      <c r="H107" s="89" t="s">
        <v>79</v>
      </c>
      <c r="I107" s="89" t="s">
        <v>79</v>
      </c>
      <c r="J107" s="89" t="s">
        <v>79</v>
      </c>
      <c r="K107" s="89" t="s">
        <v>79</v>
      </c>
      <c r="L107" s="89" t="s">
        <v>79</v>
      </c>
      <c r="M107" s="89" t="s">
        <v>79</v>
      </c>
      <c r="N107" s="89" t="s">
        <v>79</v>
      </c>
      <c r="O107" s="89" t="s">
        <v>79</v>
      </c>
      <c r="P107" s="89" t="s">
        <v>79</v>
      </c>
      <c r="Q107" s="89" t="s">
        <v>79</v>
      </c>
      <c r="R107" s="89" t="s">
        <v>79</v>
      </c>
      <c r="S107" s="89" t="s">
        <v>79</v>
      </c>
      <c r="T107" s="89" t="s">
        <v>79</v>
      </c>
      <c r="U107" s="89" t="s">
        <v>79</v>
      </c>
      <c r="V107" s="89" t="s">
        <v>79</v>
      </c>
      <c r="W107" s="96">
        <v>0</v>
      </c>
      <c r="X107" s="89" t="s">
        <v>79</v>
      </c>
      <c r="Y107" s="89" t="s">
        <v>79</v>
      </c>
      <c r="Z107" s="89" t="s">
        <v>79</v>
      </c>
      <c r="AA107" s="89" t="s">
        <v>79</v>
      </c>
      <c r="AB107" s="89" t="s">
        <v>79</v>
      </c>
      <c r="AC107" s="89" t="s">
        <v>79</v>
      </c>
      <c r="AD107" s="89" t="s">
        <v>79</v>
      </c>
      <c r="AE107" s="100">
        <v>0</v>
      </c>
      <c r="AF107" s="105">
        <v>0</v>
      </c>
      <c r="AG107" s="105">
        <v>0</v>
      </c>
      <c r="AH107" s="101">
        <v>1</v>
      </c>
    </row>
    <row r="108" spans="1:34" x14ac:dyDescent="0.2">
      <c r="A108" s="89">
        <v>34207</v>
      </c>
      <c r="B108" s="89" t="s">
        <v>79</v>
      </c>
      <c r="C108" s="89" t="s">
        <v>79</v>
      </c>
      <c r="D108" s="89" t="s">
        <v>79</v>
      </c>
      <c r="E108" s="89" t="s">
        <v>79</v>
      </c>
      <c r="F108" s="89" t="s">
        <v>79</v>
      </c>
      <c r="G108" s="89" t="s">
        <v>79</v>
      </c>
      <c r="H108" s="89" t="s">
        <v>79</v>
      </c>
      <c r="I108" s="89" t="s">
        <v>79</v>
      </c>
      <c r="J108" s="89" t="s">
        <v>79</v>
      </c>
      <c r="K108" s="89" t="s">
        <v>79</v>
      </c>
      <c r="L108" s="89" t="s">
        <v>79</v>
      </c>
      <c r="M108" s="89" t="s">
        <v>79</v>
      </c>
      <c r="N108" s="89" t="s">
        <v>79</v>
      </c>
      <c r="O108" s="89" t="s">
        <v>79</v>
      </c>
      <c r="P108" s="89" t="s">
        <v>79</v>
      </c>
      <c r="Q108" s="89" t="s">
        <v>79</v>
      </c>
      <c r="R108" s="89" t="s">
        <v>79</v>
      </c>
      <c r="S108" s="89" t="s">
        <v>79</v>
      </c>
      <c r="T108" s="89" t="s">
        <v>79</v>
      </c>
      <c r="U108" s="89" t="s">
        <v>79</v>
      </c>
      <c r="V108" s="89" t="s">
        <v>79</v>
      </c>
      <c r="W108" s="96">
        <v>0</v>
      </c>
      <c r="X108" s="89" t="s">
        <v>79</v>
      </c>
      <c r="Y108" s="89" t="s">
        <v>79</v>
      </c>
      <c r="Z108" s="89" t="s">
        <v>79</v>
      </c>
      <c r="AA108" s="89" t="s">
        <v>79</v>
      </c>
      <c r="AB108" s="89" t="s">
        <v>79</v>
      </c>
      <c r="AC108" s="89" t="s">
        <v>79</v>
      </c>
      <c r="AD108" s="89" t="s">
        <v>79</v>
      </c>
      <c r="AE108" s="100">
        <v>0</v>
      </c>
      <c r="AF108" s="105">
        <v>0</v>
      </c>
      <c r="AG108" s="105">
        <v>0</v>
      </c>
      <c r="AH108" s="101">
        <v>1</v>
      </c>
    </row>
    <row r="109" spans="1:34" x14ac:dyDescent="0.2">
      <c r="A109" s="89">
        <v>34208</v>
      </c>
      <c r="B109" s="89" t="s">
        <v>79</v>
      </c>
      <c r="C109" s="89" t="s">
        <v>79</v>
      </c>
      <c r="D109" s="89" t="s">
        <v>79</v>
      </c>
      <c r="E109" s="89" t="s">
        <v>79</v>
      </c>
      <c r="F109" s="89" t="s">
        <v>79</v>
      </c>
      <c r="G109" s="89" t="s">
        <v>79</v>
      </c>
      <c r="H109" s="89" t="s">
        <v>79</v>
      </c>
      <c r="I109" s="89" t="s">
        <v>79</v>
      </c>
      <c r="J109" s="89" t="s">
        <v>79</v>
      </c>
      <c r="K109" s="89" t="s">
        <v>79</v>
      </c>
      <c r="L109" s="89" t="s">
        <v>79</v>
      </c>
      <c r="M109" s="89" t="s">
        <v>79</v>
      </c>
      <c r="N109" s="89" t="s">
        <v>79</v>
      </c>
      <c r="O109" s="89" t="s">
        <v>79</v>
      </c>
      <c r="P109" s="89" t="s">
        <v>79</v>
      </c>
      <c r="Q109" s="89" t="s">
        <v>79</v>
      </c>
      <c r="R109" s="89" t="s">
        <v>79</v>
      </c>
      <c r="S109" s="89" t="s">
        <v>79</v>
      </c>
      <c r="T109" s="89" t="s">
        <v>79</v>
      </c>
      <c r="U109" s="89" t="s">
        <v>79</v>
      </c>
      <c r="V109" s="89" t="s">
        <v>79</v>
      </c>
      <c r="W109" s="96">
        <v>0</v>
      </c>
      <c r="X109" s="89" t="s">
        <v>79</v>
      </c>
      <c r="Y109" s="89" t="s">
        <v>79</v>
      </c>
      <c r="Z109" s="89" t="s">
        <v>79</v>
      </c>
      <c r="AA109" s="89" t="s">
        <v>79</v>
      </c>
      <c r="AB109" s="89" t="s">
        <v>79</v>
      </c>
      <c r="AC109" s="89" t="s">
        <v>79</v>
      </c>
      <c r="AD109" s="89" t="s">
        <v>79</v>
      </c>
      <c r="AE109" s="100">
        <v>0</v>
      </c>
      <c r="AF109" s="105">
        <v>0</v>
      </c>
      <c r="AG109" s="105">
        <v>0</v>
      </c>
      <c r="AH109" s="101">
        <v>1</v>
      </c>
    </row>
    <row r="110" spans="1:34" x14ac:dyDescent="0.2">
      <c r="A110" s="89">
        <v>34209</v>
      </c>
      <c r="B110" s="89" t="s">
        <v>79</v>
      </c>
      <c r="C110" s="89" t="s">
        <v>79</v>
      </c>
      <c r="D110" s="89" t="s">
        <v>79</v>
      </c>
      <c r="E110" s="89" t="s">
        <v>79</v>
      </c>
      <c r="F110" s="89" t="s">
        <v>79</v>
      </c>
      <c r="G110" s="89" t="s">
        <v>79</v>
      </c>
      <c r="H110" s="89" t="s">
        <v>79</v>
      </c>
      <c r="I110" s="89" t="s">
        <v>79</v>
      </c>
      <c r="J110" s="89" t="s">
        <v>79</v>
      </c>
      <c r="K110" s="89" t="s">
        <v>79</v>
      </c>
      <c r="L110" s="89" t="s">
        <v>79</v>
      </c>
      <c r="M110" s="89" t="s">
        <v>79</v>
      </c>
      <c r="N110" s="89" t="s">
        <v>79</v>
      </c>
      <c r="O110" s="89" t="s">
        <v>79</v>
      </c>
      <c r="P110" s="89" t="s">
        <v>79</v>
      </c>
      <c r="Q110" s="89" t="s">
        <v>79</v>
      </c>
      <c r="R110" s="89" t="s">
        <v>79</v>
      </c>
      <c r="S110" s="89" t="s">
        <v>79</v>
      </c>
      <c r="T110" s="89" t="s">
        <v>79</v>
      </c>
      <c r="U110" s="89" t="s">
        <v>79</v>
      </c>
      <c r="V110" s="89" t="s">
        <v>79</v>
      </c>
      <c r="W110" s="96">
        <v>0</v>
      </c>
      <c r="X110" s="89" t="s">
        <v>79</v>
      </c>
      <c r="Y110" s="89" t="s">
        <v>79</v>
      </c>
      <c r="Z110" s="89" t="s">
        <v>79</v>
      </c>
      <c r="AA110" s="89" t="s">
        <v>79</v>
      </c>
      <c r="AB110" s="89" t="s">
        <v>79</v>
      </c>
      <c r="AC110" s="89" t="s">
        <v>79</v>
      </c>
      <c r="AD110" s="89" t="s">
        <v>79</v>
      </c>
      <c r="AE110" s="100">
        <v>0</v>
      </c>
      <c r="AF110" s="105">
        <v>0</v>
      </c>
      <c r="AG110" s="105">
        <v>0</v>
      </c>
      <c r="AH110" s="101">
        <v>1</v>
      </c>
    </row>
    <row r="111" spans="1:34" x14ac:dyDescent="0.2">
      <c r="A111" s="89">
        <v>34210</v>
      </c>
      <c r="B111" s="89" t="s">
        <v>79</v>
      </c>
      <c r="C111" s="89" t="s">
        <v>79</v>
      </c>
      <c r="D111" s="89" t="s">
        <v>79</v>
      </c>
      <c r="E111" s="89" t="s">
        <v>79</v>
      </c>
      <c r="F111" s="89" t="s">
        <v>79</v>
      </c>
      <c r="G111" s="89" t="s">
        <v>79</v>
      </c>
      <c r="H111" s="89" t="s">
        <v>79</v>
      </c>
      <c r="I111" s="89" t="s">
        <v>79</v>
      </c>
      <c r="J111" s="89" t="s">
        <v>79</v>
      </c>
      <c r="K111" s="89" t="s">
        <v>79</v>
      </c>
      <c r="L111" s="89" t="s">
        <v>79</v>
      </c>
      <c r="M111" s="89" t="s">
        <v>79</v>
      </c>
      <c r="N111" s="89" t="s">
        <v>79</v>
      </c>
      <c r="O111" s="89" t="s">
        <v>79</v>
      </c>
      <c r="P111" s="89" t="s">
        <v>79</v>
      </c>
      <c r="Q111" s="89" t="s">
        <v>79</v>
      </c>
      <c r="R111" s="89" t="s">
        <v>79</v>
      </c>
      <c r="S111" s="89" t="s">
        <v>79</v>
      </c>
      <c r="T111" s="89" t="s">
        <v>79</v>
      </c>
      <c r="U111" s="89" t="s">
        <v>79</v>
      </c>
      <c r="V111" s="89" t="s">
        <v>79</v>
      </c>
      <c r="W111" s="96">
        <v>0</v>
      </c>
      <c r="X111" s="89" t="s">
        <v>79</v>
      </c>
      <c r="Y111" s="89" t="s">
        <v>79</v>
      </c>
      <c r="Z111" s="89" t="s">
        <v>79</v>
      </c>
      <c r="AA111" s="89" t="s">
        <v>79</v>
      </c>
      <c r="AB111" s="89" t="s">
        <v>79</v>
      </c>
      <c r="AC111" s="89" t="s">
        <v>79</v>
      </c>
      <c r="AD111" s="89" t="s">
        <v>79</v>
      </c>
      <c r="AE111" s="100">
        <v>0</v>
      </c>
      <c r="AF111" s="105">
        <v>0</v>
      </c>
      <c r="AG111" s="105">
        <v>0</v>
      </c>
      <c r="AH111" s="101">
        <v>1</v>
      </c>
    </row>
    <row r="112" spans="1:34" x14ac:dyDescent="0.2">
      <c r="A112" s="89">
        <v>34211</v>
      </c>
      <c r="B112" s="89" t="s">
        <v>79</v>
      </c>
      <c r="C112" s="89" t="s">
        <v>79</v>
      </c>
      <c r="D112" s="89" t="s">
        <v>79</v>
      </c>
      <c r="E112" s="89" t="s">
        <v>79</v>
      </c>
      <c r="F112" s="89" t="s">
        <v>79</v>
      </c>
      <c r="G112" s="89" t="s">
        <v>79</v>
      </c>
      <c r="H112" s="89" t="s">
        <v>79</v>
      </c>
      <c r="I112" s="89" t="s">
        <v>79</v>
      </c>
      <c r="J112" s="89" t="s">
        <v>79</v>
      </c>
      <c r="K112" s="89" t="s">
        <v>79</v>
      </c>
      <c r="L112" s="89" t="s">
        <v>79</v>
      </c>
      <c r="M112" s="89" t="s">
        <v>79</v>
      </c>
      <c r="N112" s="89" t="s">
        <v>79</v>
      </c>
      <c r="O112" s="89" t="s">
        <v>79</v>
      </c>
      <c r="P112" s="89" t="s">
        <v>79</v>
      </c>
      <c r="Q112" s="89" t="s">
        <v>79</v>
      </c>
      <c r="R112" s="89" t="s">
        <v>79</v>
      </c>
      <c r="S112" s="89" t="s">
        <v>79</v>
      </c>
      <c r="T112" s="89" t="s">
        <v>79</v>
      </c>
      <c r="U112" s="89" t="s">
        <v>79</v>
      </c>
      <c r="V112" s="89" t="s">
        <v>79</v>
      </c>
      <c r="W112" s="96">
        <v>0</v>
      </c>
      <c r="X112" s="89" t="s">
        <v>79</v>
      </c>
      <c r="Y112" s="89" t="s">
        <v>79</v>
      </c>
      <c r="Z112" s="89" t="s">
        <v>79</v>
      </c>
      <c r="AA112" s="89" t="s">
        <v>79</v>
      </c>
      <c r="AB112" s="89" t="s">
        <v>79</v>
      </c>
      <c r="AC112" s="89" t="s">
        <v>79</v>
      </c>
      <c r="AD112" s="89" t="s">
        <v>79</v>
      </c>
      <c r="AE112" s="100">
        <v>0</v>
      </c>
      <c r="AF112" s="105">
        <v>0</v>
      </c>
      <c r="AG112" s="105">
        <v>0</v>
      </c>
      <c r="AH112" s="101">
        <v>1</v>
      </c>
    </row>
    <row r="113" spans="1:34" x14ac:dyDescent="0.2">
      <c r="A113" s="89">
        <v>34212</v>
      </c>
      <c r="B113" s="89" t="s">
        <v>79</v>
      </c>
      <c r="C113" s="89" t="s">
        <v>79</v>
      </c>
      <c r="D113" s="89" t="s">
        <v>79</v>
      </c>
      <c r="E113" s="89" t="s">
        <v>79</v>
      </c>
      <c r="F113" s="89" t="s">
        <v>79</v>
      </c>
      <c r="G113" s="89" t="s">
        <v>79</v>
      </c>
      <c r="H113" s="89" t="s">
        <v>79</v>
      </c>
      <c r="I113" s="89" t="s">
        <v>79</v>
      </c>
      <c r="J113" s="89" t="s">
        <v>79</v>
      </c>
      <c r="K113" s="89" t="s">
        <v>79</v>
      </c>
      <c r="L113" s="89" t="s">
        <v>79</v>
      </c>
      <c r="M113" s="89" t="s">
        <v>79</v>
      </c>
      <c r="N113" s="89" t="s">
        <v>79</v>
      </c>
      <c r="O113" s="89" t="s">
        <v>79</v>
      </c>
      <c r="P113" s="89" t="s">
        <v>79</v>
      </c>
      <c r="Q113" s="89" t="s">
        <v>79</v>
      </c>
      <c r="R113" s="89" t="s">
        <v>79</v>
      </c>
      <c r="S113" s="89" t="s">
        <v>79</v>
      </c>
      <c r="T113" s="89" t="s">
        <v>79</v>
      </c>
      <c r="U113" s="89" t="s">
        <v>79</v>
      </c>
      <c r="V113" s="89" t="s">
        <v>79</v>
      </c>
      <c r="W113" s="96">
        <v>0</v>
      </c>
      <c r="X113" s="89" t="s">
        <v>79</v>
      </c>
      <c r="Y113" s="89" t="s">
        <v>79</v>
      </c>
      <c r="Z113" s="89" t="s">
        <v>79</v>
      </c>
      <c r="AA113" s="89" t="s">
        <v>79</v>
      </c>
      <c r="AB113" s="89" t="s">
        <v>79</v>
      </c>
      <c r="AC113" s="89" t="s">
        <v>79</v>
      </c>
      <c r="AD113" s="89" t="s">
        <v>79</v>
      </c>
      <c r="AE113" s="100">
        <v>0</v>
      </c>
      <c r="AF113" s="105">
        <v>0</v>
      </c>
      <c r="AG113" s="105">
        <v>0</v>
      </c>
      <c r="AH113" s="101">
        <v>1</v>
      </c>
    </row>
    <row r="114" spans="1:34" x14ac:dyDescent="0.2">
      <c r="A114" s="89">
        <v>34213</v>
      </c>
      <c r="B114" s="89" t="s">
        <v>79</v>
      </c>
      <c r="C114" s="89" t="s">
        <v>79</v>
      </c>
      <c r="D114" s="89" t="s">
        <v>79</v>
      </c>
      <c r="E114" s="89" t="s">
        <v>79</v>
      </c>
      <c r="F114" s="89" t="s">
        <v>79</v>
      </c>
      <c r="G114" s="89" t="s">
        <v>79</v>
      </c>
      <c r="H114" s="89" t="s">
        <v>79</v>
      </c>
      <c r="I114" s="89" t="s">
        <v>79</v>
      </c>
      <c r="J114" s="89" t="s">
        <v>79</v>
      </c>
      <c r="K114" s="89" t="s">
        <v>79</v>
      </c>
      <c r="L114" s="89" t="s">
        <v>79</v>
      </c>
      <c r="M114" s="89" t="s">
        <v>79</v>
      </c>
      <c r="N114" s="89" t="s">
        <v>79</v>
      </c>
      <c r="O114" s="89" t="s">
        <v>79</v>
      </c>
      <c r="P114" s="89" t="s">
        <v>79</v>
      </c>
      <c r="Q114" s="89" t="s">
        <v>79</v>
      </c>
      <c r="R114" s="89" t="s">
        <v>79</v>
      </c>
      <c r="S114" s="89" t="s">
        <v>79</v>
      </c>
      <c r="T114" s="89" t="s">
        <v>79</v>
      </c>
      <c r="U114" s="89" t="s">
        <v>79</v>
      </c>
      <c r="V114" s="89" t="s">
        <v>79</v>
      </c>
      <c r="W114" s="96">
        <v>0</v>
      </c>
      <c r="X114" s="89" t="s">
        <v>79</v>
      </c>
      <c r="Y114" s="89" t="s">
        <v>79</v>
      </c>
      <c r="Z114" s="89" t="s">
        <v>79</v>
      </c>
      <c r="AA114" s="89" t="s">
        <v>79</v>
      </c>
      <c r="AB114" s="89" t="s">
        <v>79</v>
      </c>
      <c r="AC114" s="89" t="s">
        <v>79</v>
      </c>
      <c r="AD114" s="89" t="s">
        <v>79</v>
      </c>
      <c r="AE114" s="100">
        <v>0</v>
      </c>
      <c r="AF114" s="105">
        <v>0</v>
      </c>
      <c r="AG114" s="105">
        <v>0</v>
      </c>
      <c r="AH114" s="101">
        <v>1</v>
      </c>
    </row>
    <row r="115" spans="1:34" x14ac:dyDescent="0.2">
      <c r="A115" s="89">
        <v>34214</v>
      </c>
      <c r="B115" s="89" t="s">
        <v>79</v>
      </c>
      <c r="C115" s="89" t="s">
        <v>79</v>
      </c>
      <c r="D115" s="89" t="s">
        <v>79</v>
      </c>
      <c r="E115" s="89" t="s">
        <v>79</v>
      </c>
      <c r="F115" s="89" t="s">
        <v>79</v>
      </c>
      <c r="G115" s="89" t="s">
        <v>79</v>
      </c>
      <c r="H115" s="89" t="s">
        <v>79</v>
      </c>
      <c r="I115" s="89" t="s">
        <v>79</v>
      </c>
      <c r="J115" s="89" t="s">
        <v>79</v>
      </c>
      <c r="K115" s="89" t="s">
        <v>79</v>
      </c>
      <c r="L115" s="89" t="s">
        <v>79</v>
      </c>
      <c r="M115" s="89" t="s">
        <v>79</v>
      </c>
      <c r="N115" s="89" t="s">
        <v>79</v>
      </c>
      <c r="O115" s="89" t="s">
        <v>79</v>
      </c>
      <c r="P115" s="89" t="s">
        <v>79</v>
      </c>
      <c r="Q115" s="89" t="s">
        <v>79</v>
      </c>
      <c r="R115" s="89" t="s">
        <v>79</v>
      </c>
      <c r="S115" s="89" t="s">
        <v>79</v>
      </c>
      <c r="T115" s="89" t="s">
        <v>79</v>
      </c>
      <c r="U115" s="89" t="s">
        <v>79</v>
      </c>
      <c r="V115" s="89" t="s">
        <v>79</v>
      </c>
      <c r="W115" s="96">
        <v>0</v>
      </c>
      <c r="X115" s="89" t="s">
        <v>79</v>
      </c>
      <c r="Y115" s="89" t="s">
        <v>79</v>
      </c>
      <c r="Z115" s="89" t="s">
        <v>79</v>
      </c>
      <c r="AA115" s="89" t="s">
        <v>79</v>
      </c>
      <c r="AB115" s="89" t="s">
        <v>79</v>
      </c>
      <c r="AC115" s="89" t="s">
        <v>79</v>
      </c>
      <c r="AD115" s="89" t="s">
        <v>79</v>
      </c>
      <c r="AE115" s="100">
        <v>0</v>
      </c>
      <c r="AF115" s="105">
        <v>0</v>
      </c>
      <c r="AG115" s="105">
        <v>0</v>
      </c>
      <c r="AH115" s="101">
        <v>1</v>
      </c>
    </row>
    <row r="116" spans="1:34" x14ac:dyDescent="0.2">
      <c r="A116" s="89">
        <v>34215</v>
      </c>
      <c r="B116" s="89" t="s">
        <v>79</v>
      </c>
      <c r="C116" s="89" t="s">
        <v>79</v>
      </c>
      <c r="D116" s="89" t="s">
        <v>79</v>
      </c>
      <c r="E116" s="89" t="s">
        <v>79</v>
      </c>
      <c r="F116" s="89" t="s">
        <v>79</v>
      </c>
      <c r="G116" s="89" t="s">
        <v>79</v>
      </c>
      <c r="H116" s="89" t="s">
        <v>79</v>
      </c>
      <c r="I116" s="89" t="s">
        <v>79</v>
      </c>
      <c r="J116" s="89" t="s">
        <v>79</v>
      </c>
      <c r="K116" s="89" t="s">
        <v>79</v>
      </c>
      <c r="L116" s="89" t="s">
        <v>79</v>
      </c>
      <c r="M116" s="89" t="s">
        <v>79</v>
      </c>
      <c r="N116" s="89" t="s">
        <v>79</v>
      </c>
      <c r="O116" s="89" t="s">
        <v>79</v>
      </c>
      <c r="P116" s="89" t="s">
        <v>79</v>
      </c>
      <c r="Q116" s="89" t="s">
        <v>79</v>
      </c>
      <c r="R116" s="89" t="s">
        <v>79</v>
      </c>
      <c r="S116" s="89" t="s">
        <v>79</v>
      </c>
      <c r="T116" s="89" t="s">
        <v>79</v>
      </c>
      <c r="U116" s="89" t="s">
        <v>79</v>
      </c>
      <c r="V116" s="89" t="s">
        <v>79</v>
      </c>
      <c r="W116" s="96">
        <v>0</v>
      </c>
      <c r="X116" s="89" t="s">
        <v>79</v>
      </c>
      <c r="Y116" s="89" t="s">
        <v>79</v>
      </c>
      <c r="Z116" s="89" t="s">
        <v>79</v>
      </c>
      <c r="AA116" s="89" t="s">
        <v>79</v>
      </c>
      <c r="AB116" s="89" t="s">
        <v>79</v>
      </c>
      <c r="AC116" s="89" t="s">
        <v>79</v>
      </c>
      <c r="AD116" s="89" t="s">
        <v>79</v>
      </c>
      <c r="AE116" s="100">
        <v>0</v>
      </c>
      <c r="AF116" s="105">
        <v>0</v>
      </c>
      <c r="AG116" s="105">
        <v>0</v>
      </c>
      <c r="AH116" s="101">
        <v>1</v>
      </c>
    </row>
    <row r="117" spans="1:34" x14ac:dyDescent="0.2">
      <c r="A117" s="89" t="s">
        <v>79</v>
      </c>
      <c r="B117" s="89" t="s">
        <v>79</v>
      </c>
      <c r="C117" s="89" t="s">
        <v>79</v>
      </c>
      <c r="D117" s="89" t="s">
        <v>79</v>
      </c>
      <c r="E117" s="89" t="s">
        <v>79</v>
      </c>
      <c r="F117" s="89" t="s">
        <v>79</v>
      </c>
      <c r="G117" s="89" t="s">
        <v>79</v>
      </c>
      <c r="H117" s="89" t="s">
        <v>79</v>
      </c>
      <c r="I117" s="89" t="s">
        <v>79</v>
      </c>
      <c r="J117" s="89" t="s">
        <v>79</v>
      </c>
      <c r="K117" s="89" t="s">
        <v>79</v>
      </c>
      <c r="L117" s="89" t="s">
        <v>79</v>
      </c>
      <c r="M117" s="89" t="s">
        <v>79</v>
      </c>
      <c r="N117" s="89" t="s">
        <v>79</v>
      </c>
      <c r="O117" s="89" t="s">
        <v>79</v>
      </c>
      <c r="P117" s="89" t="s">
        <v>79</v>
      </c>
      <c r="Q117" s="89" t="s">
        <v>79</v>
      </c>
      <c r="R117" s="89" t="s">
        <v>79</v>
      </c>
      <c r="S117" s="89" t="s">
        <v>79</v>
      </c>
      <c r="T117" s="89" t="s">
        <v>79</v>
      </c>
      <c r="U117" s="89" t="s">
        <v>79</v>
      </c>
      <c r="V117" s="89" t="s">
        <v>79</v>
      </c>
      <c r="W117" s="96">
        <v>0</v>
      </c>
      <c r="X117" s="89" t="s">
        <v>79</v>
      </c>
      <c r="Y117" s="89" t="s">
        <v>79</v>
      </c>
      <c r="Z117" s="89" t="s">
        <v>79</v>
      </c>
      <c r="AA117" s="89" t="s">
        <v>79</v>
      </c>
      <c r="AB117" s="89" t="s">
        <v>79</v>
      </c>
      <c r="AC117" s="89" t="s">
        <v>79</v>
      </c>
      <c r="AD117" s="89" t="s">
        <v>79</v>
      </c>
      <c r="AE117" s="100">
        <v>0</v>
      </c>
      <c r="AF117" s="105">
        <v>0</v>
      </c>
      <c r="AG117" s="105">
        <v>0</v>
      </c>
      <c r="AH117" s="101">
        <v>0</v>
      </c>
    </row>
    <row r="118" spans="1:34" x14ac:dyDescent="0.2">
      <c r="A118" s="93" t="s">
        <v>77</v>
      </c>
      <c r="B118" s="95"/>
      <c r="C118" s="95"/>
      <c r="D118" s="95"/>
      <c r="E118" s="95"/>
      <c r="F118" s="95"/>
      <c r="G118" s="95"/>
      <c r="H118" s="95"/>
      <c r="I118" s="95"/>
      <c r="J118" s="95"/>
      <c r="K118" s="95"/>
      <c r="L118" s="95"/>
      <c r="M118" s="95"/>
      <c r="N118" s="95"/>
      <c r="O118" s="95"/>
      <c r="P118" s="95"/>
      <c r="Q118" s="95"/>
      <c r="R118" s="95"/>
      <c r="S118" s="95"/>
      <c r="T118" s="95"/>
      <c r="U118" s="95"/>
      <c r="V118" s="95"/>
      <c r="W118" s="95"/>
      <c r="X118" s="95"/>
      <c r="Y118" s="95"/>
      <c r="Z118" s="95"/>
      <c r="AA118" s="95"/>
      <c r="AB118" s="95"/>
      <c r="AC118" s="95"/>
      <c r="AD118" s="95"/>
      <c r="AE118" s="102">
        <v>0</v>
      </c>
      <c r="AF118" s="106">
        <v>0</v>
      </c>
      <c r="AG118" s="106">
        <v>0</v>
      </c>
      <c r="AH118" s="103">
        <v>112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AH875"/>
  <sheetViews>
    <sheetView tabSelected="1" topLeftCell="L1" workbookViewId="0">
      <selection activeCell="B9" sqref="B9"/>
    </sheetView>
  </sheetViews>
  <sheetFormatPr baseColWidth="10" defaultRowHeight="12.75" x14ac:dyDescent="0.2"/>
  <cols>
    <col min="1" max="1" width="12.7109375" bestFit="1" customWidth="1"/>
    <col min="2" max="2" width="14.7109375" customWidth="1"/>
    <col min="3" max="3" width="15.28515625" bestFit="1" customWidth="1"/>
    <col min="4" max="4" width="42.28515625" bestFit="1" customWidth="1"/>
    <col min="5" max="5" width="12.7109375" bestFit="1" customWidth="1"/>
    <col min="6" max="6" width="13.7109375" bestFit="1" customWidth="1"/>
    <col min="7" max="7" width="19.42578125" bestFit="1" customWidth="1"/>
    <col min="8" max="9" width="12" bestFit="1" customWidth="1"/>
    <col min="10" max="10" width="18.140625" bestFit="1" customWidth="1"/>
    <col min="11" max="11" width="11.5703125" bestFit="1" customWidth="1"/>
    <col min="12" max="12" width="15.5703125" bestFit="1" customWidth="1"/>
    <col min="13" max="13" width="12.140625" bestFit="1" customWidth="1"/>
    <col min="14" max="14" width="22.28515625" bestFit="1" customWidth="1"/>
    <col min="15" max="15" width="27.140625" bestFit="1" customWidth="1"/>
    <col min="16" max="16" width="20" bestFit="1" customWidth="1"/>
    <col min="17" max="17" width="20.42578125" style="113" bestFit="1" customWidth="1"/>
    <col min="18" max="18" width="8.85546875" bestFit="1" customWidth="1"/>
    <col min="19" max="19" width="10.42578125" bestFit="1" customWidth="1"/>
    <col min="20" max="20" width="9.42578125" bestFit="1" customWidth="1"/>
    <col min="21" max="21" width="8.85546875" bestFit="1" customWidth="1"/>
    <col min="22" max="22" width="10.7109375" bestFit="1" customWidth="1"/>
    <col min="23" max="23" width="11.140625" bestFit="1" customWidth="1"/>
    <col min="24" max="24" width="21.85546875" bestFit="1" customWidth="1"/>
    <col min="25" max="25" width="17.85546875" bestFit="1" customWidth="1"/>
    <col min="26" max="26" width="19.28515625" bestFit="1" customWidth="1"/>
    <col min="27" max="27" width="13.140625" bestFit="1" customWidth="1"/>
    <col min="28" max="28" width="13.7109375" bestFit="1" customWidth="1"/>
    <col min="29" max="29" width="12.5703125" bestFit="1" customWidth="1"/>
    <col min="30" max="30" width="10.5703125" customWidth="1"/>
    <col min="31" max="31" width="19.42578125" customWidth="1"/>
    <col min="32" max="32" width="15.7109375" customWidth="1"/>
    <col min="33" max="33" width="23.140625" bestFit="1" customWidth="1"/>
    <col min="34" max="34" width="20.140625" bestFit="1" customWidth="1"/>
  </cols>
  <sheetData>
    <row r="1" spans="1:34" x14ac:dyDescent="0.2">
      <c r="A1" s="97" t="s">
        <v>38</v>
      </c>
      <c r="B1" s="98" t="s">
        <v>87</v>
      </c>
    </row>
    <row r="3" spans="1:34" x14ac:dyDescent="0.2">
      <c r="A3" s="89"/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0"/>
      <c r="P3" s="90"/>
      <c r="Q3" s="90"/>
      <c r="R3" s="90"/>
      <c r="S3" s="90"/>
      <c r="T3" s="90"/>
      <c r="U3" s="90"/>
      <c r="V3" s="90"/>
      <c r="W3" s="90"/>
      <c r="X3" s="90"/>
      <c r="Y3" s="90"/>
      <c r="Z3" s="90"/>
      <c r="AA3" s="90"/>
      <c r="AB3" s="90"/>
      <c r="AC3" s="90"/>
      <c r="AD3" s="90"/>
      <c r="AE3" s="92" t="s">
        <v>80</v>
      </c>
      <c r="AF3" s="90"/>
      <c r="AG3" s="90"/>
      <c r="AH3" s="91"/>
    </row>
    <row r="4" spans="1:34" x14ac:dyDescent="0.2">
      <c r="A4" s="92" t="s">
        <v>12</v>
      </c>
      <c r="B4" s="92" t="s">
        <v>39</v>
      </c>
      <c r="C4" s="92" t="s">
        <v>14</v>
      </c>
      <c r="D4" s="92" t="s">
        <v>64</v>
      </c>
      <c r="E4" s="92" t="s">
        <v>60</v>
      </c>
      <c r="F4" s="92" t="s">
        <v>21</v>
      </c>
      <c r="G4" s="92" t="s">
        <v>34</v>
      </c>
      <c r="H4" s="92" t="s">
        <v>15</v>
      </c>
      <c r="I4" s="92" t="s">
        <v>65</v>
      </c>
      <c r="J4" s="92" t="s">
        <v>26</v>
      </c>
      <c r="K4" s="92" t="s">
        <v>18</v>
      </c>
      <c r="L4" s="92" t="s">
        <v>61</v>
      </c>
      <c r="M4" s="92" t="s">
        <v>62</v>
      </c>
      <c r="N4" s="92" t="s">
        <v>81</v>
      </c>
      <c r="O4" s="92" t="s">
        <v>82</v>
      </c>
      <c r="P4" s="92" t="s">
        <v>85</v>
      </c>
      <c r="Q4" s="92" t="s">
        <v>67</v>
      </c>
      <c r="R4" s="92" t="s">
        <v>66</v>
      </c>
      <c r="S4" s="92" t="s">
        <v>68</v>
      </c>
      <c r="T4" s="92" t="s">
        <v>69</v>
      </c>
      <c r="U4" s="92" t="s">
        <v>70</v>
      </c>
      <c r="V4" s="92" t="s">
        <v>71</v>
      </c>
      <c r="W4" s="92" t="s">
        <v>86</v>
      </c>
      <c r="X4" s="92" t="s">
        <v>72</v>
      </c>
      <c r="Y4" s="92" t="s">
        <v>74</v>
      </c>
      <c r="Z4" s="92" t="s">
        <v>75</v>
      </c>
      <c r="AA4" s="92" t="s">
        <v>63</v>
      </c>
      <c r="AB4" s="92" t="s">
        <v>83</v>
      </c>
      <c r="AC4" s="92" t="s">
        <v>84</v>
      </c>
      <c r="AD4" s="92" t="s">
        <v>23</v>
      </c>
      <c r="AE4" s="89" t="s">
        <v>76</v>
      </c>
      <c r="AF4" s="104" t="s">
        <v>88</v>
      </c>
      <c r="AG4" s="104" t="s">
        <v>89</v>
      </c>
      <c r="AH4" s="99" t="s">
        <v>78</v>
      </c>
    </row>
    <row r="5" spans="1:34" x14ac:dyDescent="0.2">
      <c r="A5" s="89">
        <v>33347</v>
      </c>
      <c r="B5" s="94">
        <v>42373</v>
      </c>
      <c r="C5" s="89" t="s">
        <v>40</v>
      </c>
      <c r="D5" s="89" t="s">
        <v>79</v>
      </c>
      <c r="E5" s="89" t="s">
        <v>79</v>
      </c>
      <c r="F5" s="89" t="s">
        <v>41</v>
      </c>
      <c r="G5" s="89">
        <v>1057.5</v>
      </c>
      <c r="H5" s="89">
        <v>1057.5</v>
      </c>
      <c r="I5" s="89" t="s">
        <v>79</v>
      </c>
      <c r="J5" s="89" t="s">
        <v>59</v>
      </c>
      <c r="K5" s="89">
        <v>1057.5</v>
      </c>
      <c r="L5" s="89" t="s">
        <v>79</v>
      </c>
      <c r="M5" s="94">
        <v>42455</v>
      </c>
      <c r="N5" s="89">
        <v>5</v>
      </c>
      <c r="O5" s="89" t="s">
        <v>79</v>
      </c>
      <c r="P5" s="94">
        <v>42461</v>
      </c>
      <c r="Q5" s="89" t="s">
        <v>79</v>
      </c>
      <c r="R5" s="89" t="s">
        <v>79</v>
      </c>
      <c r="S5" s="89" t="s">
        <v>79</v>
      </c>
      <c r="T5" s="89" t="s">
        <v>79</v>
      </c>
      <c r="U5" s="89" t="s">
        <v>79</v>
      </c>
      <c r="V5" s="89" t="s">
        <v>79</v>
      </c>
      <c r="W5" s="94">
        <v>42461</v>
      </c>
      <c r="X5" s="89" t="s">
        <v>79</v>
      </c>
      <c r="Y5" s="89"/>
      <c r="Z5" s="89" t="s">
        <v>79</v>
      </c>
      <c r="AA5" s="89" t="s">
        <v>79</v>
      </c>
      <c r="AB5" s="89" t="s">
        <v>79</v>
      </c>
      <c r="AC5" s="89" t="s">
        <v>79</v>
      </c>
      <c r="AD5" s="89" t="s">
        <v>79</v>
      </c>
      <c r="AE5" s="100">
        <v>1057.5</v>
      </c>
      <c r="AF5" s="105">
        <v>1057.5</v>
      </c>
      <c r="AG5" s="105">
        <v>1057.5</v>
      </c>
      <c r="AH5" s="101">
        <v>1</v>
      </c>
    </row>
    <row r="6" spans="1:34" x14ac:dyDescent="0.2">
      <c r="A6" s="89">
        <v>33348</v>
      </c>
      <c r="B6" s="94">
        <v>42373</v>
      </c>
      <c r="C6" s="89" t="s">
        <v>42</v>
      </c>
      <c r="D6" s="89" t="s">
        <v>79</v>
      </c>
      <c r="E6" s="89" t="s">
        <v>79</v>
      </c>
      <c r="F6" s="89" t="s">
        <v>43</v>
      </c>
      <c r="G6" s="89">
        <v>103.49999999999999</v>
      </c>
      <c r="H6" s="89">
        <v>103.49999999999999</v>
      </c>
      <c r="I6" s="89" t="s">
        <v>79</v>
      </c>
      <c r="J6" s="89" t="s">
        <v>58</v>
      </c>
      <c r="K6" s="89">
        <v>103.5</v>
      </c>
      <c r="L6" s="89" t="s">
        <v>79</v>
      </c>
      <c r="M6" s="89" t="s">
        <v>79</v>
      </c>
      <c r="N6" s="89">
        <v>3</v>
      </c>
      <c r="O6" s="89" t="s">
        <v>79</v>
      </c>
      <c r="P6" s="89"/>
      <c r="Q6" s="89" t="s">
        <v>79</v>
      </c>
      <c r="R6" s="89" t="s">
        <v>79</v>
      </c>
      <c r="S6" s="89" t="s">
        <v>79</v>
      </c>
      <c r="T6" s="89" t="s">
        <v>79</v>
      </c>
      <c r="U6" s="89" t="s">
        <v>79</v>
      </c>
      <c r="V6" s="89" t="s">
        <v>79</v>
      </c>
      <c r="W6" s="89"/>
      <c r="X6" s="89" t="s">
        <v>79</v>
      </c>
      <c r="Y6" s="89"/>
      <c r="Z6" s="89" t="s">
        <v>79</v>
      </c>
      <c r="AA6" s="89" t="s">
        <v>79</v>
      </c>
      <c r="AB6" s="89" t="s">
        <v>79</v>
      </c>
      <c r="AC6" s="89" t="s">
        <v>79</v>
      </c>
      <c r="AD6" s="89" t="s">
        <v>79</v>
      </c>
      <c r="AE6" s="100">
        <v>103.49999999999999</v>
      </c>
      <c r="AF6" s="105">
        <v>103.49999999999999</v>
      </c>
      <c r="AG6" s="105">
        <v>103.5</v>
      </c>
      <c r="AH6" s="101">
        <v>1</v>
      </c>
    </row>
    <row r="7" spans="1:34" x14ac:dyDescent="0.2">
      <c r="A7" s="89">
        <v>33349</v>
      </c>
      <c r="B7" s="94">
        <v>42373</v>
      </c>
      <c r="C7" s="89" t="s">
        <v>44</v>
      </c>
      <c r="D7" s="89" t="s">
        <v>79</v>
      </c>
      <c r="E7" s="89" t="s">
        <v>79</v>
      </c>
      <c r="F7" s="89" t="s">
        <v>45</v>
      </c>
      <c r="G7" s="89">
        <v>148</v>
      </c>
      <c r="H7" s="89">
        <v>148</v>
      </c>
      <c r="I7" s="89" t="s">
        <v>79</v>
      </c>
      <c r="J7" s="89" t="s">
        <v>57</v>
      </c>
      <c r="K7" s="89">
        <v>45</v>
      </c>
      <c r="L7" s="89" t="s">
        <v>79</v>
      </c>
      <c r="M7" s="89" t="s">
        <v>79</v>
      </c>
      <c r="N7" s="89">
        <v>7</v>
      </c>
      <c r="O7" s="89" t="s">
        <v>79</v>
      </c>
      <c r="P7" s="89"/>
      <c r="Q7" s="89" t="s">
        <v>79</v>
      </c>
      <c r="R7" s="89" t="s">
        <v>79</v>
      </c>
      <c r="S7" s="89" t="s">
        <v>79</v>
      </c>
      <c r="T7" s="89" t="s">
        <v>79</v>
      </c>
      <c r="U7" s="89" t="s">
        <v>79</v>
      </c>
      <c r="V7" s="89" t="s">
        <v>79</v>
      </c>
      <c r="W7" s="89"/>
      <c r="X7" s="89" t="s">
        <v>79</v>
      </c>
      <c r="Y7" s="89"/>
      <c r="Z7" s="89" t="s">
        <v>79</v>
      </c>
      <c r="AA7" s="89" t="s">
        <v>79</v>
      </c>
      <c r="AB7" s="89" t="s">
        <v>79</v>
      </c>
      <c r="AC7" s="89" t="s">
        <v>79</v>
      </c>
      <c r="AD7" s="89" t="s">
        <v>79</v>
      </c>
      <c r="AE7" s="100">
        <v>148</v>
      </c>
      <c r="AF7" s="105">
        <v>148</v>
      </c>
      <c r="AG7" s="105">
        <v>45</v>
      </c>
      <c r="AH7" s="101">
        <v>1</v>
      </c>
    </row>
    <row r="8" spans="1:34" x14ac:dyDescent="0.2">
      <c r="A8" s="89">
        <v>33350</v>
      </c>
      <c r="B8" s="94">
        <v>42373</v>
      </c>
      <c r="C8" s="89" t="s">
        <v>46</v>
      </c>
      <c r="D8" s="89" t="s">
        <v>79</v>
      </c>
      <c r="E8" s="89" t="s">
        <v>79</v>
      </c>
      <c r="F8" s="89" t="s">
        <v>47</v>
      </c>
      <c r="G8" s="89">
        <v>175</v>
      </c>
      <c r="H8" s="89">
        <v>175</v>
      </c>
      <c r="I8" s="89" t="s">
        <v>79</v>
      </c>
      <c r="J8" s="89" t="s">
        <v>79</v>
      </c>
      <c r="K8" s="89" t="s">
        <v>79</v>
      </c>
      <c r="L8" s="89" t="s">
        <v>79</v>
      </c>
      <c r="M8" s="89" t="s">
        <v>79</v>
      </c>
      <c r="N8" s="89">
        <v>7</v>
      </c>
      <c r="O8" s="89" t="s">
        <v>79</v>
      </c>
      <c r="P8" s="89"/>
      <c r="Q8" s="89" t="s">
        <v>79</v>
      </c>
      <c r="R8" s="89" t="s">
        <v>79</v>
      </c>
      <c r="S8" s="89" t="s">
        <v>79</v>
      </c>
      <c r="T8" s="89" t="s">
        <v>79</v>
      </c>
      <c r="U8" s="89" t="s">
        <v>79</v>
      </c>
      <c r="V8" s="89" t="s">
        <v>79</v>
      </c>
      <c r="W8" s="89"/>
      <c r="X8" s="89" t="s">
        <v>79</v>
      </c>
      <c r="Y8" s="89"/>
      <c r="Z8" s="89" t="s">
        <v>79</v>
      </c>
      <c r="AA8" s="89" t="s">
        <v>79</v>
      </c>
      <c r="AB8" s="89" t="s">
        <v>79</v>
      </c>
      <c r="AC8" s="89" t="s">
        <v>79</v>
      </c>
      <c r="AD8" s="89" t="s">
        <v>79</v>
      </c>
      <c r="AE8" s="100">
        <v>175</v>
      </c>
      <c r="AF8" s="105">
        <v>175</v>
      </c>
      <c r="AG8" s="105">
        <v>0</v>
      </c>
      <c r="AH8" s="101">
        <v>1</v>
      </c>
    </row>
    <row r="9" spans="1:34" x14ac:dyDescent="0.2">
      <c r="A9" s="89">
        <v>33351</v>
      </c>
      <c r="B9" s="94">
        <v>42373</v>
      </c>
      <c r="C9" s="89" t="s">
        <v>48</v>
      </c>
      <c r="D9" s="89" t="s">
        <v>79</v>
      </c>
      <c r="E9" s="89" t="s">
        <v>79</v>
      </c>
      <c r="F9" s="89" t="s">
        <v>49</v>
      </c>
      <c r="G9" s="89">
        <v>175</v>
      </c>
      <c r="H9" s="89">
        <v>175</v>
      </c>
      <c r="I9" s="89" t="s">
        <v>79</v>
      </c>
      <c r="J9" s="89" t="s">
        <v>79</v>
      </c>
      <c r="K9" s="89" t="s">
        <v>79</v>
      </c>
      <c r="L9" s="89" t="s">
        <v>79</v>
      </c>
      <c r="M9" s="89" t="s">
        <v>79</v>
      </c>
      <c r="N9" s="89">
        <v>7</v>
      </c>
      <c r="O9" s="89" t="s">
        <v>79</v>
      </c>
      <c r="P9" s="89"/>
      <c r="Q9" s="89" t="s">
        <v>79</v>
      </c>
      <c r="R9" s="89" t="s">
        <v>79</v>
      </c>
      <c r="S9" s="89" t="s">
        <v>79</v>
      </c>
      <c r="T9" s="89" t="s">
        <v>79</v>
      </c>
      <c r="U9" s="89" t="s">
        <v>79</v>
      </c>
      <c r="V9" s="89" t="s">
        <v>79</v>
      </c>
      <c r="W9" s="89"/>
      <c r="X9" s="89" t="s">
        <v>79</v>
      </c>
      <c r="Y9" s="89"/>
      <c r="Z9" s="89" t="s">
        <v>79</v>
      </c>
      <c r="AA9" s="89" t="s">
        <v>79</v>
      </c>
      <c r="AB9" s="89" t="s">
        <v>79</v>
      </c>
      <c r="AC9" s="89" t="s">
        <v>79</v>
      </c>
      <c r="AD9" s="89" t="s">
        <v>79</v>
      </c>
      <c r="AE9" s="100">
        <v>175</v>
      </c>
      <c r="AF9" s="105">
        <v>175</v>
      </c>
      <c r="AG9" s="105">
        <v>0</v>
      </c>
      <c r="AH9" s="101">
        <v>1</v>
      </c>
    </row>
    <row r="10" spans="1:34" x14ac:dyDescent="0.2">
      <c r="A10" s="89">
        <v>33352</v>
      </c>
      <c r="B10" s="94">
        <v>42373</v>
      </c>
      <c r="C10" s="89" t="s">
        <v>50</v>
      </c>
      <c r="D10" s="89" t="s">
        <v>79</v>
      </c>
      <c r="E10" s="89" t="s">
        <v>79</v>
      </c>
      <c r="F10" s="89">
        <v>16018719</v>
      </c>
      <c r="G10" s="89">
        <v>2361.21</v>
      </c>
      <c r="H10" s="89">
        <v>2361.21</v>
      </c>
      <c r="I10" s="89" t="s">
        <v>79</v>
      </c>
      <c r="J10" s="89" t="s">
        <v>79</v>
      </c>
      <c r="K10" s="89" t="s">
        <v>79</v>
      </c>
      <c r="L10" s="89" t="s">
        <v>79</v>
      </c>
      <c r="M10" s="89" t="s">
        <v>79</v>
      </c>
      <c r="N10" s="89">
        <v>8</v>
      </c>
      <c r="O10" s="89" t="s">
        <v>79</v>
      </c>
      <c r="P10" s="89"/>
      <c r="Q10" s="89" t="s">
        <v>79</v>
      </c>
      <c r="R10" s="89" t="s">
        <v>79</v>
      </c>
      <c r="S10" s="89" t="s">
        <v>79</v>
      </c>
      <c r="T10" s="89" t="s">
        <v>79</v>
      </c>
      <c r="U10" s="89" t="s">
        <v>79</v>
      </c>
      <c r="V10" s="89" t="s">
        <v>79</v>
      </c>
      <c r="W10" s="89"/>
      <c r="X10" s="89" t="s">
        <v>79</v>
      </c>
      <c r="Y10" s="89" t="s">
        <v>79</v>
      </c>
      <c r="Z10" s="89" t="s">
        <v>79</v>
      </c>
      <c r="AA10" s="89" t="s">
        <v>79</v>
      </c>
      <c r="AB10" s="89" t="s">
        <v>79</v>
      </c>
      <c r="AC10" s="89" t="s">
        <v>79</v>
      </c>
      <c r="AD10" s="89" t="s">
        <v>79</v>
      </c>
      <c r="AE10" s="100">
        <v>2361.21</v>
      </c>
      <c r="AF10" s="105">
        <v>2361.21</v>
      </c>
      <c r="AG10" s="105">
        <v>0</v>
      </c>
      <c r="AH10" s="101">
        <v>1</v>
      </c>
    </row>
    <row r="11" spans="1:34" x14ac:dyDescent="0.2">
      <c r="A11" s="89">
        <v>33353</v>
      </c>
      <c r="B11" s="94">
        <v>42374</v>
      </c>
      <c r="C11" s="89" t="s">
        <v>51</v>
      </c>
      <c r="D11" s="89" t="s">
        <v>79</v>
      </c>
      <c r="E11" s="89" t="s">
        <v>79</v>
      </c>
      <c r="F11" s="89" t="s">
        <v>52</v>
      </c>
      <c r="G11" s="89">
        <v>8263.5</v>
      </c>
      <c r="H11" s="89">
        <v>8263.5</v>
      </c>
      <c r="I11" s="89" t="s">
        <v>79</v>
      </c>
      <c r="J11" s="89" t="s">
        <v>79</v>
      </c>
      <c r="K11" s="89" t="s">
        <v>79</v>
      </c>
      <c r="L11" s="89" t="s">
        <v>79</v>
      </c>
      <c r="M11" s="89" t="s">
        <v>79</v>
      </c>
      <c r="N11" s="89">
        <v>20</v>
      </c>
      <c r="O11" s="89" t="s">
        <v>79</v>
      </c>
      <c r="P11" s="89"/>
      <c r="Q11" s="89" t="s">
        <v>79</v>
      </c>
      <c r="R11" s="89" t="s">
        <v>79</v>
      </c>
      <c r="S11" s="89" t="s">
        <v>79</v>
      </c>
      <c r="T11" s="89" t="s">
        <v>79</v>
      </c>
      <c r="U11" s="89" t="s">
        <v>79</v>
      </c>
      <c r="V11" s="89" t="s">
        <v>79</v>
      </c>
      <c r="W11" s="89"/>
      <c r="X11" s="89" t="s">
        <v>79</v>
      </c>
      <c r="Y11" s="94">
        <v>42377</v>
      </c>
      <c r="Z11" s="94">
        <v>42379</v>
      </c>
      <c r="AA11" s="89" t="s">
        <v>79</v>
      </c>
      <c r="AB11" s="89" t="s">
        <v>79</v>
      </c>
      <c r="AC11" s="89" t="s">
        <v>79</v>
      </c>
      <c r="AD11" s="89" t="s">
        <v>79</v>
      </c>
      <c r="AE11" s="100">
        <v>8263.5</v>
      </c>
      <c r="AF11" s="105">
        <v>8263.5</v>
      </c>
      <c r="AG11" s="105">
        <v>0</v>
      </c>
      <c r="AH11" s="101">
        <v>1</v>
      </c>
    </row>
    <row r="12" spans="1:34" x14ac:dyDescent="0.2">
      <c r="A12" s="89">
        <v>33354</v>
      </c>
      <c r="B12" s="94">
        <v>42374</v>
      </c>
      <c r="C12" s="89" t="s">
        <v>53</v>
      </c>
      <c r="D12" s="89" t="s">
        <v>79</v>
      </c>
      <c r="E12" s="89" t="s">
        <v>79</v>
      </c>
      <c r="F12" s="89" t="s">
        <v>54</v>
      </c>
      <c r="G12" s="89">
        <v>3780.5</v>
      </c>
      <c r="H12" s="89">
        <v>3780.5</v>
      </c>
      <c r="I12" s="89" t="s">
        <v>79</v>
      </c>
      <c r="J12" s="89" t="s">
        <v>79</v>
      </c>
      <c r="K12" s="89" t="s">
        <v>79</v>
      </c>
      <c r="L12" s="89" t="s">
        <v>79</v>
      </c>
      <c r="M12" s="89" t="s">
        <v>79</v>
      </c>
      <c r="N12" s="89">
        <v>8</v>
      </c>
      <c r="O12" s="89" t="s">
        <v>79</v>
      </c>
      <c r="P12" s="89"/>
      <c r="Q12" s="89" t="s">
        <v>79</v>
      </c>
      <c r="R12" s="89" t="s">
        <v>79</v>
      </c>
      <c r="S12" s="89" t="s">
        <v>79</v>
      </c>
      <c r="T12" s="89" t="s">
        <v>79</v>
      </c>
      <c r="U12" s="89" t="s">
        <v>79</v>
      </c>
      <c r="V12" s="89" t="s">
        <v>79</v>
      </c>
      <c r="W12" s="89"/>
      <c r="X12" s="89" t="s">
        <v>79</v>
      </c>
      <c r="Y12" s="94">
        <v>42377</v>
      </c>
      <c r="Z12" s="89" t="s">
        <v>79</v>
      </c>
      <c r="AA12" s="89" t="s">
        <v>79</v>
      </c>
      <c r="AB12" s="89" t="s">
        <v>79</v>
      </c>
      <c r="AC12" s="89" t="s">
        <v>79</v>
      </c>
      <c r="AD12" s="89" t="s">
        <v>79</v>
      </c>
      <c r="AE12" s="100">
        <v>3780.5</v>
      </c>
      <c r="AF12" s="105">
        <v>3780.5</v>
      </c>
      <c r="AG12" s="105">
        <v>0</v>
      </c>
      <c r="AH12" s="101">
        <v>1</v>
      </c>
    </row>
    <row r="13" spans="1:34" x14ac:dyDescent="0.2">
      <c r="A13" s="89">
        <v>33355</v>
      </c>
      <c r="B13" s="94">
        <v>42374</v>
      </c>
      <c r="C13" s="89" t="s">
        <v>55</v>
      </c>
      <c r="D13" s="89" t="s">
        <v>79</v>
      </c>
      <c r="E13" s="89" t="s">
        <v>79</v>
      </c>
      <c r="F13" s="89" t="s">
        <v>56</v>
      </c>
      <c r="G13" s="89">
        <v>6287</v>
      </c>
      <c r="H13" s="89">
        <v>6287</v>
      </c>
      <c r="I13" s="89" t="s">
        <v>79</v>
      </c>
      <c r="J13" s="89" t="s">
        <v>79</v>
      </c>
      <c r="K13" s="89" t="s">
        <v>79</v>
      </c>
      <c r="L13" s="89" t="s">
        <v>79</v>
      </c>
      <c r="M13" s="89" t="s">
        <v>79</v>
      </c>
      <c r="N13" s="89">
        <v>20</v>
      </c>
      <c r="O13" s="89" t="s">
        <v>79</v>
      </c>
      <c r="P13" s="89"/>
      <c r="Q13" s="89" t="s">
        <v>79</v>
      </c>
      <c r="R13" s="89" t="s">
        <v>79</v>
      </c>
      <c r="S13" s="89" t="s">
        <v>79</v>
      </c>
      <c r="T13" s="89" t="s">
        <v>79</v>
      </c>
      <c r="U13" s="89" t="s">
        <v>79</v>
      </c>
      <c r="V13" s="89" t="s">
        <v>79</v>
      </c>
      <c r="W13" s="89"/>
      <c r="X13" s="89" t="s">
        <v>79</v>
      </c>
      <c r="Y13" s="94">
        <v>42377</v>
      </c>
      <c r="Z13" s="89" t="s">
        <v>79</v>
      </c>
      <c r="AA13" s="89" t="s">
        <v>79</v>
      </c>
      <c r="AB13" s="89" t="s">
        <v>79</v>
      </c>
      <c r="AC13" s="89" t="s">
        <v>79</v>
      </c>
      <c r="AD13" s="89" t="s">
        <v>79</v>
      </c>
      <c r="AE13" s="100">
        <v>6287</v>
      </c>
      <c r="AF13" s="105">
        <v>6287</v>
      </c>
      <c r="AG13" s="105">
        <v>0</v>
      </c>
      <c r="AH13" s="101">
        <v>1</v>
      </c>
    </row>
    <row r="14" spans="1:34" x14ac:dyDescent="0.2">
      <c r="A14" s="89">
        <v>34104</v>
      </c>
      <c r="B14" s="89" t="s">
        <v>79</v>
      </c>
      <c r="C14" s="89" t="s">
        <v>79</v>
      </c>
      <c r="D14" s="89" t="s">
        <v>79</v>
      </c>
      <c r="E14" s="89" t="s">
        <v>79</v>
      </c>
      <c r="F14" s="89" t="s">
        <v>79</v>
      </c>
      <c r="G14" s="89" t="s">
        <v>79</v>
      </c>
      <c r="H14" s="89" t="s">
        <v>79</v>
      </c>
      <c r="I14" s="89" t="s">
        <v>79</v>
      </c>
      <c r="J14" s="89" t="s">
        <v>79</v>
      </c>
      <c r="K14" s="89" t="s">
        <v>79</v>
      </c>
      <c r="L14" s="89" t="s">
        <v>79</v>
      </c>
      <c r="M14" s="89" t="s">
        <v>79</v>
      </c>
      <c r="N14" s="89" t="s">
        <v>79</v>
      </c>
      <c r="O14" s="89" t="s">
        <v>79</v>
      </c>
      <c r="P14" s="89" t="s">
        <v>79</v>
      </c>
      <c r="Q14" s="89" t="s">
        <v>79</v>
      </c>
      <c r="R14" s="89" t="s">
        <v>79</v>
      </c>
      <c r="S14" s="89" t="s">
        <v>79</v>
      </c>
      <c r="T14" s="89" t="s">
        <v>79</v>
      </c>
      <c r="U14" s="89" t="s">
        <v>79</v>
      </c>
      <c r="V14" s="89" t="s">
        <v>79</v>
      </c>
      <c r="W14" s="96">
        <v>0</v>
      </c>
      <c r="X14" s="89" t="s">
        <v>79</v>
      </c>
      <c r="Y14" s="89" t="s">
        <v>79</v>
      </c>
      <c r="Z14" s="89" t="s">
        <v>79</v>
      </c>
      <c r="AA14" s="89" t="s">
        <v>79</v>
      </c>
      <c r="AB14" s="89" t="s">
        <v>79</v>
      </c>
      <c r="AC14" s="89" t="s">
        <v>79</v>
      </c>
      <c r="AD14" s="89" t="s">
        <v>79</v>
      </c>
      <c r="AE14" s="100">
        <v>0</v>
      </c>
      <c r="AF14" s="105">
        <v>0</v>
      </c>
      <c r="AG14" s="105">
        <v>0</v>
      </c>
      <c r="AH14" s="101">
        <v>1</v>
      </c>
    </row>
    <row r="15" spans="1:34" x14ac:dyDescent="0.2">
      <c r="A15" s="89">
        <v>34105</v>
      </c>
      <c r="B15" s="89" t="s">
        <v>79</v>
      </c>
      <c r="C15" s="89" t="s">
        <v>79</v>
      </c>
      <c r="D15" s="89" t="s">
        <v>79</v>
      </c>
      <c r="E15" s="89" t="s">
        <v>79</v>
      </c>
      <c r="F15" s="89" t="s">
        <v>79</v>
      </c>
      <c r="G15" s="89" t="s">
        <v>79</v>
      </c>
      <c r="H15" s="89" t="s">
        <v>79</v>
      </c>
      <c r="I15" s="89" t="s">
        <v>79</v>
      </c>
      <c r="J15" s="89" t="s">
        <v>79</v>
      </c>
      <c r="K15" s="89" t="s">
        <v>79</v>
      </c>
      <c r="L15" s="89" t="s">
        <v>79</v>
      </c>
      <c r="M15" s="89" t="s">
        <v>79</v>
      </c>
      <c r="N15" s="89" t="s">
        <v>79</v>
      </c>
      <c r="O15" s="89" t="s">
        <v>79</v>
      </c>
      <c r="P15" s="89" t="s">
        <v>79</v>
      </c>
      <c r="Q15" s="89" t="s">
        <v>79</v>
      </c>
      <c r="R15" s="89" t="s">
        <v>79</v>
      </c>
      <c r="S15" s="89" t="s">
        <v>79</v>
      </c>
      <c r="T15" s="89" t="s">
        <v>79</v>
      </c>
      <c r="U15" s="89" t="s">
        <v>79</v>
      </c>
      <c r="V15" s="89" t="s">
        <v>79</v>
      </c>
      <c r="W15" s="96">
        <v>0</v>
      </c>
      <c r="X15" s="89" t="s">
        <v>79</v>
      </c>
      <c r="Y15" s="89" t="s">
        <v>79</v>
      </c>
      <c r="Z15" s="89" t="s">
        <v>79</v>
      </c>
      <c r="AA15" s="89" t="s">
        <v>79</v>
      </c>
      <c r="AB15" s="89" t="s">
        <v>79</v>
      </c>
      <c r="AC15" s="89" t="s">
        <v>79</v>
      </c>
      <c r="AD15" s="89" t="s">
        <v>79</v>
      </c>
      <c r="AE15" s="100">
        <v>0</v>
      </c>
      <c r="AF15" s="105">
        <v>0</v>
      </c>
      <c r="AG15" s="105">
        <v>0</v>
      </c>
      <c r="AH15" s="101">
        <v>1</v>
      </c>
    </row>
    <row r="16" spans="1:34" x14ac:dyDescent="0.2">
      <c r="A16" s="89">
        <v>34106</v>
      </c>
      <c r="B16" s="89" t="s">
        <v>79</v>
      </c>
      <c r="C16" s="89" t="s">
        <v>79</v>
      </c>
      <c r="D16" s="89" t="s">
        <v>79</v>
      </c>
      <c r="E16" s="89" t="s">
        <v>79</v>
      </c>
      <c r="F16" s="89" t="s">
        <v>79</v>
      </c>
      <c r="G16" s="89" t="s">
        <v>79</v>
      </c>
      <c r="H16" s="89" t="s">
        <v>79</v>
      </c>
      <c r="I16" s="89" t="s">
        <v>79</v>
      </c>
      <c r="J16" s="89" t="s">
        <v>79</v>
      </c>
      <c r="K16" s="89" t="s">
        <v>79</v>
      </c>
      <c r="L16" s="89" t="s">
        <v>79</v>
      </c>
      <c r="M16" s="89" t="s">
        <v>79</v>
      </c>
      <c r="N16" s="89" t="s">
        <v>79</v>
      </c>
      <c r="O16" s="89" t="s">
        <v>79</v>
      </c>
      <c r="P16" s="89" t="s">
        <v>79</v>
      </c>
      <c r="Q16" s="89" t="s">
        <v>79</v>
      </c>
      <c r="R16" s="89" t="s">
        <v>79</v>
      </c>
      <c r="S16" s="89" t="s">
        <v>79</v>
      </c>
      <c r="T16" s="89" t="s">
        <v>79</v>
      </c>
      <c r="U16" s="89" t="s">
        <v>79</v>
      </c>
      <c r="V16" s="89" t="s">
        <v>79</v>
      </c>
      <c r="W16" s="96">
        <v>0</v>
      </c>
      <c r="X16" s="89" t="s">
        <v>79</v>
      </c>
      <c r="Y16" s="89" t="s">
        <v>79</v>
      </c>
      <c r="Z16" s="89" t="s">
        <v>79</v>
      </c>
      <c r="AA16" s="89" t="s">
        <v>79</v>
      </c>
      <c r="AB16" s="89" t="s">
        <v>79</v>
      </c>
      <c r="AC16" s="89" t="s">
        <v>79</v>
      </c>
      <c r="AD16" s="89" t="s">
        <v>79</v>
      </c>
      <c r="AE16" s="100">
        <v>0</v>
      </c>
      <c r="AF16" s="105">
        <v>0</v>
      </c>
      <c r="AG16" s="105">
        <v>0</v>
      </c>
      <c r="AH16" s="101">
        <v>1</v>
      </c>
    </row>
    <row r="17" spans="1:34" x14ac:dyDescent="0.2">
      <c r="A17" s="89">
        <v>34107</v>
      </c>
      <c r="B17" s="89" t="s">
        <v>79</v>
      </c>
      <c r="C17" s="89" t="s">
        <v>79</v>
      </c>
      <c r="D17" s="89" t="s">
        <v>79</v>
      </c>
      <c r="E17" s="89" t="s">
        <v>79</v>
      </c>
      <c r="F17" s="89" t="s">
        <v>79</v>
      </c>
      <c r="G17" s="89" t="s">
        <v>79</v>
      </c>
      <c r="H17" s="89" t="s">
        <v>79</v>
      </c>
      <c r="I17" s="89" t="s">
        <v>79</v>
      </c>
      <c r="J17" s="89" t="s">
        <v>79</v>
      </c>
      <c r="K17" s="89" t="s">
        <v>79</v>
      </c>
      <c r="L17" s="89" t="s">
        <v>79</v>
      </c>
      <c r="M17" s="89" t="s">
        <v>79</v>
      </c>
      <c r="N17" s="89" t="s">
        <v>79</v>
      </c>
      <c r="O17" s="89" t="s">
        <v>79</v>
      </c>
      <c r="P17" s="89" t="s">
        <v>79</v>
      </c>
      <c r="Q17" s="89" t="s">
        <v>79</v>
      </c>
      <c r="R17" s="89" t="s">
        <v>79</v>
      </c>
      <c r="S17" s="89" t="s">
        <v>79</v>
      </c>
      <c r="T17" s="89" t="s">
        <v>79</v>
      </c>
      <c r="U17" s="89" t="s">
        <v>79</v>
      </c>
      <c r="V17" s="89" t="s">
        <v>79</v>
      </c>
      <c r="W17" s="96">
        <v>0</v>
      </c>
      <c r="X17" s="89" t="s">
        <v>79</v>
      </c>
      <c r="Y17" s="89" t="s">
        <v>79</v>
      </c>
      <c r="Z17" s="89" t="s">
        <v>79</v>
      </c>
      <c r="AA17" s="89" t="s">
        <v>79</v>
      </c>
      <c r="AB17" s="89" t="s">
        <v>79</v>
      </c>
      <c r="AC17" s="89" t="s">
        <v>79</v>
      </c>
      <c r="AD17" s="89" t="s">
        <v>79</v>
      </c>
      <c r="AE17" s="100">
        <v>0</v>
      </c>
      <c r="AF17" s="105">
        <v>0</v>
      </c>
      <c r="AG17" s="105">
        <v>0</v>
      </c>
      <c r="AH17" s="101">
        <v>1</v>
      </c>
    </row>
    <row r="18" spans="1:34" x14ac:dyDescent="0.2">
      <c r="A18" s="89">
        <v>34108</v>
      </c>
      <c r="B18" s="89" t="s">
        <v>79</v>
      </c>
      <c r="C18" s="89" t="s">
        <v>79</v>
      </c>
      <c r="D18" s="89" t="s">
        <v>79</v>
      </c>
      <c r="E18" s="89" t="s">
        <v>79</v>
      </c>
      <c r="F18" s="89" t="s">
        <v>79</v>
      </c>
      <c r="G18" s="89" t="s">
        <v>79</v>
      </c>
      <c r="H18" s="89" t="s">
        <v>79</v>
      </c>
      <c r="I18" s="89" t="s">
        <v>79</v>
      </c>
      <c r="J18" s="89" t="s">
        <v>79</v>
      </c>
      <c r="K18" s="89" t="s">
        <v>79</v>
      </c>
      <c r="L18" s="89" t="s">
        <v>79</v>
      </c>
      <c r="M18" s="89" t="s">
        <v>79</v>
      </c>
      <c r="N18" s="89" t="s">
        <v>79</v>
      </c>
      <c r="O18" s="89" t="s">
        <v>79</v>
      </c>
      <c r="P18" s="89" t="s">
        <v>79</v>
      </c>
      <c r="Q18" s="89" t="s">
        <v>79</v>
      </c>
      <c r="R18" s="89" t="s">
        <v>79</v>
      </c>
      <c r="S18" s="89" t="s">
        <v>79</v>
      </c>
      <c r="T18" s="89" t="s">
        <v>79</v>
      </c>
      <c r="U18" s="89" t="s">
        <v>79</v>
      </c>
      <c r="V18" s="89" t="s">
        <v>79</v>
      </c>
      <c r="W18" s="96">
        <v>0</v>
      </c>
      <c r="X18" s="89" t="s">
        <v>79</v>
      </c>
      <c r="Y18" s="89" t="s">
        <v>79</v>
      </c>
      <c r="Z18" s="89" t="s">
        <v>79</v>
      </c>
      <c r="AA18" s="89" t="s">
        <v>79</v>
      </c>
      <c r="AB18" s="89" t="s">
        <v>79</v>
      </c>
      <c r="AC18" s="89" t="s">
        <v>79</v>
      </c>
      <c r="AD18" s="89" t="s">
        <v>79</v>
      </c>
      <c r="AE18" s="100">
        <v>0</v>
      </c>
      <c r="AF18" s="105">
        <v>0</v>
      </c>
      <c r="AG18" s="105">
        <v>0</v>
      </c>
      <c r="AH18" s="101">
        <v>1</v>
      </c>
    </row>
    <row r="19" spans="1:34" x14ac:dyDescent="0.2">
      <c r="A19" s="89">
        <v>34109</v>
      </c>
      <c r="B19" s="89" t="s">
        <v>79</v>
      </c>
      <c r="C19" s="89" t="s">
        <v>79</v>
      </c>
      <c r="D19" s="89" t="s">
        <v>79</v>
      </c>
      <c r="E19" s="89" t="s">
        <v>79</v>
      </c>
      <c r="F19" s="89" t="s">
        <v>79</v>
      </c>
      <c r="G19" s="89" t="s">
        <v>79</v>
      </c>
      <c r="H19" s="89" t="s">
        <v>79</v>
      </c>
      <c r="I19" s="89" t="s">
        <v>79</v>
      </c>
      <c r="J19" s="89" t="s">
        <v>79</v>
      </c>
      <c r="K19" s="89" t="s">
        <v>79</v>
      </c>
      <c r="L19" s="89" t="s">
        <v>79</v>
      </c>
      <c r="M19" s="89" t="s">
        <v>79</v>
      </c>
      <c r="N19" s="89" t="s">
        <v>79</v>
      </c>
      <c r="O19" s="89" t="s">
        <v>79</v>
      </c>
      <c r="P19" s="89" t="s">
        <v>79</v>
      </c>
      <c r="Q19" s="89" t="s">
        <v>79</v>
      </c>
      <c r="R19" s="89" t="s">
        <v>79</v>
      </c>
      <c r="S19" s="89" t="s">
        <v>79</v>
      </c>
      <c r="T19" s="89" t="s">
        <v>79</v>
      </c>
      <c r="U19" s="89" t="s">
        <v>79</v>
      </c>
      <c r="V19" s="89" t="s">
        <v>79</v>
      </c>
      <c r="W19" s="96">
        <v>0</v>
      </c>
      <c r="X19" s="89" t="s">
        <v>79</v>
      </c>
      <c r="Y19" s="89" t="s">
        <v>79</v>
      </c>
      <c r="Z19" s="89" t="s">
        <v>79</v>
      </c>
      <c r="AA19" s="89" t="s">
        <v>79</v>
      </c>
      <c r="AB19" s="89" t="s">
        <v>79</v>
      </c>
      <c r="AC19" s="89" t="s">
        <v>79</v>
      </c>
      <c r="AD19" s="89" t="s">
        <v>79</v>
      </c>
      <c r="AE19" s="100">
        <v>0</v>
      </c>
      <c r="AF19" s="105">
        <v>0</v>
      </c>
      <c r="AG19" s="105">
        <v>0</v>
      </c>
      <c r="AH19" s="101">
        <v>1</v>
      </c>
    </row>
    <row r="20" spans="1:34" x14ac:dyDescent="0.2">
      <c r="A20" s="89">
        <v>34110</v>
      </c>
      <c r="B20" s="89" t="s">
        <v>79</v>
      </c>
      <c r="C20" s="89" t="s">
        <v>79</v>
      </c>
      <c r="D20" s="89" t="s">
        <v>79</v>
      </c>
      <c r="E20" s="89" t="s">
        <v>79</v>
      </c>
      <c r="F20" s="89" t="s">
        <v>79</v>
      </c>
      <c r="G20" s="89" t="s">
        <v>79</v>
      </c>
      <c r="H20" s="89" t="s">
        <v>79</v>
      </c>
      <c r="I20" s="89" t="s">
        <v>79</v>
      </c>
      <c r="J20" s="89" t="s">
        <v>79</v>
      </c>
      <c r="K20" s="89" t="s">
        <v>79</v>
      </c>
      <c r="L20" s="89" t="s">
        <v>79</v>
      </c>
      <c r="M20" s="89" t="s">
        <v>79</v>
      </c>
      <c r="N20" s="89" t="s">
        <v>79</v>
      </c>
      <c r="O20" s="89" t="s">
        <v>79</v>
      </c>
      <c r="P20" s="89" t="s">
        <v>79</v>
      </c>
      <c r="Q20" s="89" t="s">
        <v>79</v>
      </c>
      <c r="R20" s="89" t="s">
        <v>79</v>
      </c>
      <c r="S20" s="89" t="s">
        <v>79</v>
      </c>
      <c r="T20" s="89" t="s">
        <v>79</v>
      </c>
      <c r="U20" s="89" t="s">
        <v>79</v>
      </c>
      <c r="V20" s="89" t="s">
        <v>79</v>
      </c>
      <c r="W20" s="96">
        <v>0</v>
      </c>
      <c r="X20" s="89" t="s">
        <v>79</v>
      </c>
      <c r="Y20" s="89" t="s">
        <v>79</v>
      </c>
      <c r="Z20" s="89" t="s">
        <v>79</v>
      </c>
      <c r="AA20" s="89" t="s">
        <v>79</v>
      </c>
      <c r="AB20" s="89" t="s">
        <v>79</v>
      </c>
      <c r="AC20" s="89" t="s">
        <v>79</v>
      </c>
      <c r="AD20" s="89" t="s">
        <v>79</v>
      </c>
      <c r="AE20" s="100">
        <v>0</v>
      </c>
      <c r="AF20" s="105">
        <v>0</v>
      </c>
      <c r="AG20" s="105">
        <v>0</v>
      </c>
      <c r="AH20" s="101">
        <v>1</v>
      </c>
    </row>
    <row r="21" spans="1:34" x14ac:dyDescent="0.2">
      <c r="A21" s="89">
        <v>34111</v>
      </c>
      <c r="B21" s="89" t="s">
        <v>79</v>
      </c>
      <c r="C21" s="89" t="s">
        <v>79</v>
      </c>
      <c r="D21" s="89" t="s">
        <v>79</v>
      </c>
      <c r="E21" s="89" t="s">
        <v>79</v>
      </c>
      <c r="F21" s="89" t="s">
        <v>79</v>
      </c>
      <c r="G21" s="89" t="s">
        <v>79</v>
      </c>
      <c r="H21" s="89" t="s">
        <v>79</v>
      </c>
      <c r="I21" s="89" t="s">
        <v>79</v>
      </c>
      <c r="J21" s="89" t="s">
        <v>79</v>
      </c>
      <c r="K21" s="89" t="s">
        <v>79</v>
      </c>
      <c r="L21" s="89" t="s">
        <v>79</v>
      </c>
      <c r="M21" s="89" t="s">
        <v>79</v>
      </c>
      <c r="N21" s="89" t="s">
        <v>79</v>
      </c>
      <c r="O21" s="89" t="s">
        <v>79</v>
      </c>
      <c r="P21" s="89" t="s">
        <v>79</v>
      </c>
      <c r="Q21" s="89" t="s">
        <v>79</v>
      </c>
      <c r="R21" s="89" t="s">
        <v>79</v>
      </c>
      <c r="S21" s="89" t="s">
        <v>79</v>
      </c>
      <c r="T21" s="89" t="s">
        <v>79</v>
      </c>
      <c r="U21" s="89" t="s">
        <v>79</v>
      </c>
      <c r="V21" s="89" t="s">
        <v>79</v>
      </c>
      <c r="W21" s="96">
        <v>0</v>
      </c>
      <c r="X21" s="89" t="s">
        <v>79</v>
      </c>
      <c r="Y21" s="89" t="s">
        <v>79</v>
      </c>
      <c r="Z21" s="89" t="s">
        <v>79</v>
      </c>
      <c r="AA21" s="89" t="s">
        <v>79</v>
      </c>
      <c r="AB21" s="89" t="s">
        <v>79</v>
      </c>
      <c r="AC21" s="89" t="s">
        <v>79</v>
      </c>
      <c r="AD21" s="89" t="s">
        <v>79</v>
      </c>
      <c r="AE21" s="100">
        <v>0</v>
      </c>
      <c r="AF21" s="105">
        <v>0</v>
      </c>
      <c r="AG21" s="105">
        <v>0</v>
      </c>
      <c r="AH21" s="101">
        <v>1</v>
      </c>
    </row>
    <row r="22" spans="1:34" x14ac:dyDescent="0.2">
      <c r="A22" s="89">
        <v>34112</v>
      </c>
      <c r="B22" s="89" t="s">
        <v>79</v>
      </c>
      <c r="C22" s="89" t="s">
        <v>79</v>
      </c>
      <c r="D22" s="89" t="s">
        <v>79</v>
      </c>
      <c r="E22" s="89" t="s">
        <v>79</v>
      </c>
      <c r="F22" s="89" t="s">
        <v>79</v>
      </c>
      <c r="G22" s="89" t="s">
        <v>79</v>
      </c>
      <c r="H22" s="89" t="s">
        <v>79</v>
      </c>
      <c r="I22" s="89" t="s">
        <v>79</v>
      </c>
      <c r="J22" s="89" t="s">
        <v>79</v>
      </c>
      <c r="K22" s="89" t="s">
        <v>79</v>
      </c>
      <c r="L22" s="89" t="s">
        <v>79</v>
      </c>
      <c r="M22" s="89" t="s">
        <v>79</v>
      </c>
      <c r="N22" s="89" t="s">
        <v>79</v>
      </c>
      <c r="O22" s="89" t="s">
        <v>79</v>
      </c>
      <c r="P22" s="89" t="s">
        <v>79</v>
      </c>
      <c r="Q22" s="89" t="s">
        <v>79</v>
      </c>
      <c r="R22" s="89" t="s">
        <v>79</v>
      </c>
      <c r="S22" s="89" t="s">
        <v>79</v>
      </c>
      <c r="T22" s="89" t="s">
        <v>79</v>
      </c>
      <c r="U22" s="89" t="s">
        <v>79</v>
      </c>
      <c r="V22" s="89" t="s">
        <v>79</v>
      </c>
      <c r="W22" s="96">
        <v>0</v>
      </c>
      <c r="X22" s="89" t="s">
        <v>79</v>
      </c>
      <c r="Y22" s="89" t="s">
        <v>79</v>
      </c>
      <c r="Z22" s="89" t="s">
        <v>79</v>
      </c>
      <c r="AA22" s="89" t="s">
        <v>79</v>
      </c>
      <c r="AB22" s="89" t="s">
        <v>79</v>
      </c>
      <c r="AC22" s="89" t="s">
        <v>79</v>
      </c>
      <c r="AD22" s="89" t="s">
        <v>79</v>
      </c>
      <c r="AE22" s="100">
        <v>0</v>
      </c>
      <c r="AF22" s="105">
        <v>0</v>
      </c>
      <c r="AG22" s="105">
        <v>0</v>
      </c>
      <c r="AH22" s="101">
        <v>1</v>
      </c>
    </row>
    <row r="23" spans="1:34" x14ac:dyDescent="0.2">
      <c r="A23" s="89">
        <v>34113</v>
      </c>
      <c r="B23" s="89" t="s">
        <v>79</v>
      </c>
      <c r="C23" s="89" t="s">
        <v>79</v>
      </c>
      <c r="D23" s="89" t="s">
        <v>79</v>
      </c>
      <c r="E23" s="89" t="s">
        <v>79</v>
      </c>
      <c r="F23" s="89" t="s">
        <v>79</v>
      </c>
      <c r="G23" s="89" t="s">
        <v>79</v>
      </c>
      <c r="H23" s="89" t="s">
        <v>79</v>
      </c>
      <c r="I23" s="89" t="s">
        <v>79</v>
      </c>
      <c r="J23" s="89" t="s">
        <v>79</v>
      </c>
      <c r="K23" s="89" t="s">
        <v>79</v>
      </c>
      <c r="L23" s="89" t="s">
        <v>79</v>
      </c>
      <c r="M23" s="89" t="s">
        <v>79</v>
      </c>
      <c r="N23" s="89" t="s">
        <v>79</v>
      </c>
      <c r="O23" s="89" t="s">
        <v>79</v>
      </c>
      <c r="P23" s="89" t="s">
        <v>79</v>
      </c>
      <c r="Q23" s="89" t="s">
        <v>79</v>
      </c>
      <c r="R23" s="89" t="s">
        <v>79</v>
      </c>
      <c r="S23" s="89" t="s">
        <v>79</v>
      </c>
      <c r="T23" s="89" t="s">
        <v>79</v>
      </c>
      <c r="U23" s="89" t="s">
        <v>79</v>
      </c>
      <c r="V23" s="89" t="s">
        <v>79</v>
      </c>
      <c r="W23" s="96">
        <v>0</v>
      </c>
      <c r="X23" s="89" t="s">
        <v>79</v>
      </c>
      <c r="Y23" s="89" t="s">
        <v>79</v>
      </c>
      <c r="Z23" s="89" t="s">
        <v>79</v>
      </c>
      <c r="AA23" s="89" t="s">
        <v>79</v>
      </c>
      <c r="AB23" s="89" t="s">
        <v>79</v>
      </c>
      <c r="AC23" s="89" t="s">
        <v>79</v>
      </c>
      <c r="AD23" s="89" t="s">
        <v>79</v>
      </c>
      <c r="AE23" s="100">
        <v>0</v>
      </c>
      <c r="AF23" s="105">
        <v>0</v>
      </c>
      <c r="AG23" s="105">
        <v>0</v>
      </c>
      <c r="AH23" s="101">
        <v>1</v>
      </c>
    </row>
    <row r="24" spans="1:34" x14ac:dyDescent="0.2">
      <c r="A24" s="89">
        <v>34114</v>
      </c>
      <c r="B24" s="89" t="s">
        <v>79</v>
      </c>
      <c r="C24" s="89" t="s">
        <v>79</v>
      </c>
      <c r="D24" s="89" t="s">
        <v>79</v>
      </c>
      <c r="E24" s="89" t="s">
        <v>79</v>
      </c>
      <c r="F24" s="89" t="s">
        <v>79</v>
      </c>
      <c r="G24" s="89" t="s">
        <v>79</v>
      </c>
      <c r="H24" s="89" t="s">
        <v>79</v>
      </c>
      <c r="I24" s="89" t="s">
        <v>79</v>
      </c>
      <c r="J24" s="89" t="s">
        <v>79</v>
      </c>
      <c r="K24" s="89" t="s">
        <v>79</v>
      </c>
      <c r="L24" s="89" t="s">
        <v>79</v>
      </c>
      <c r="M24" s="89" t="s">
        <v>79</v>
      </c>
      <c r="N24" s="89" t="s">
        <v>79</v>
      </c>
      <c r="O24" s="89" t="s">
        <v>79</v>
      </c>
      <c r="P24" s="89" t="s">
        <v>79</v>
      </c>
      <c r="Q24" s="89" t="s">
        <v>79</v>
      </c>
      <c r="R24" s="89" t="s">
        <v>79</v>
      </c>
      <c r="S24" s="89" t="s">
        <v>79</v>
      </c>
      <c r="T24" s="89" t="s">
        <v>79</v>
      </c>
      <c r="U24" s="89" t="s">
        <v>79</v>
      </c>
      <c r="V24" s="89" t="s">
        <v>79</v>
      </c>
      <c r="W24" s="96">
        <v>0</v>
      </c>
      <c r="X24" s="89" t="s">
        <v>79</v>
      </c>
      <c r="Y24" s="89" t="s">
        <v>79</v>
      </c>
      <c r="Z24" s="89" t="s">
        <v>79</v>
      </c>
      <c r="AA24" s="89" t="s">
        <v>79</v>
      </c>
      <c r="AB24" s="89" t="s">
        <v>79</v>
      </c>
      <c r="AC24" s="89" t="s">
        <v>79</v>
      </c>
      <c r="AD24" s="89" t="s">
        <v>79</v>
      </c>
      <c r="AE24" s="100">
        <v>0</v>
      </c>
      <c r="AF24" s="105">
        <v>0</v>
      </c>
      <c r="AG24" s="105">
        <v>0</v>
      </c>
      <c r="AH24" s="101">
        <v>1</v>
      </c>
    </row>
    <row r="25" spans="1:34" x14ac:dyDescent="0.2">
      <c r="A25" s="89">
        <v>34115</v>
      </c>
      <c r="B25" s="89" t="s">
        <v>79</v>
      </c>
      <c r="C25" s="89" t="s">
        <v>79</v>
      </c>
      <c r="D25" s="89" t="s">
        <v>79</v>
      </c>
      <c r="E25" s="89" t="s">
        <v>79</v>
      </c>
      <c r="F25" s="89" t="s">
        <v>79</v>
      </c>
      <c r="G25" s="89" t="s">
        <v>79</v>
      </c>
      <c r="H25" s="89" t="s">
        <v>79</v>
      </c>
      <c r="I25" s="89" t="s">
        <v>79</v>
      </c>
      <c r="J25" s="89" t="s">
        <v>79</v>
      </c>
      <c r="K25" s="89" t="s">
        <v>79</v>
      </c>
      <c r="L25" s="89" t="s">
        <v>79</v>
      </c>
      <c r="M25" s="89" t="s">
        <v>79</v>
      </c>
      <c r="N25" s="89" t="s">
        <v>79</v>
      </c>
      <c r="O25" s="89" t="s">
        <v>79</v>
      </c>
      <c r="P25" s="89" t="s">
        <v>79</v>
      </c>
      <c r="Q25" s="89" t="s">
        <v>79</v>
      </c>
      <c r="R25" s="89" t="s">
        <v>79</v>
      </c>
      <c r="S25" s="89" t="s">
        <v>79</v>
      </c>
      <c r="T25" s="89" t="s">
        <v>79</v>
      </c>
      <c r="U25" s="89" t="s">
        <v>79</v>
      </c>
      <c r="V25" s="89" t="s">
        <v>79</v>
      </c>
      <c r="W25" s="96">
        <v>0</v>
      </c>
      <c r="X25" s="89" t="s">
        <v>79</v>
      </c>
      <c r="Y25" s="89" t="s">
        <v>79</v>
      </c>
      <c r="Z25" s="89" t="s">
        <v>79</v>
      </c>
      <c r="AA25" s="89" t="s">
        <v>79</v>
      </c>
      <c r="AB25" s="89" t="s">
        <v>79</v>
      </c>
      <c r="AC25" s="89" t="s">
        <v>79</v>
      </c>
      <c r="AD25" s="89" t="s">
        <v>79</v>
      </c>
      <c r="AE25" s="100">
        <v>0</v>
      </c>
      <c r="AF25" s="105">
        <v>0</v>
      </c>
      <c r="AG25" s="105">
        <v>0</v>
      </c>
      <c r="AH25" s="101">
        <v>1</v>
      </c>
    </row>
    <row r="26" spans="1:34" x14ac:dyDescent="0.2">
      <c r="A26" s="89">
        <v>34116</v>
      </c>
      <c r="B26" s="89" t="s">
        <v>79</v>
      </c>
      <c r="C26" s="89" t="s">
        <v>79</v>
      </c>
      <c r="D26" s="89" t="s">
        <v>79</v>
      </c>
      <c r="E26" s="89" t="s">
        <v>79</v>
      </c>
      <c r="F26" s="89" t="s">
        <v>79</v>
      </c>
      <c r="G26" s="89" t="s">
        <v>79</v>
      </c>
      <c r="H26" s="89" t="s">
        <v>79</v>
      </c>
      <c r="I26" s="89" t="s">
        <v>79</v>
      </c>
      <c r="J26" s="89" t="s">
        <v>79</v>
      </c>
      <c r="K26" s="89" t="s">
        <v>79</v>
      </c>
      <c r="L26" s="89" t="s">
        <v>79</v>
      </c>
      <c r="M26" s="89" t="s">
        <v>79</v>
      </c>
      <c r="N26" s="89" t="s">
        <v>79</v>
      </c>
      <c r="O26" s="89" t="s">
        <v>79</v>
      </c>
      <c r="P26" s="89" t="s">
        <v>79</v>
      </c>
      <c r="Q26" s="89" t="s">
        <v>79</v>
      </c>
      <c r="R26" s="89" t="s">
        <v>79</v>
      </c>
      <c r="S26" s="89" t="s">
        <v>79</v>
      </c>
      <c r="T26" s="89" t="s">
        <v>79</v>
      </c>
      <c r="U26" s="89" t="s">
        <v>79</v>
      </c>
      <c r="V26" s="89" t="s">
        <v>79</v>
      </c>
      <c r="W26" s="96">
        <v>0</v>
      </c>
      <c r="X26" s="89" t="s">
        <v>79</v>
      </c>
      <c r="Y26" s="89" t="s">
        <v>79</v>
      </c>
      <c r="Z26" s="89" t="s">
        <v>79</v>
      </c>
      <c r="AA26" s="89" t="s">
        <v>79</v>
      </c>
      <c r="AB26" s="89" t="s">
        <v>79</v>
      </c>
      <c r="AC26" s="89" t="s">
        <v>79</v>
      </c>
      <c r="AD26" s="89" t="s">
        <v>79</v>
      </c>
      <c r="AE26" s="100">
        <v>0</v>
      </c>
      <c r="AF26" s="105">
        <v>0</v>
      </c>
      <c r="AG26" s="105">
        <v>0</v>
      </c>
      <c r="AH26" s="101">
        <v>1</v>
      </c>
    </row>
    <row r="27" spans="1:34" x14ac:dyDescent="0.2">
      <c r="A27" s="89">
        <v>34117</v>
      </c>
      <c r="B27" s="89" t="s">
        <v>79</v>
      </c>
      <c r="C27" s="89" t="s">
        <v>79</v>
      </c>
      <c r="D27" s="89" t="s">
        <v>79</v>
      </c>
      <c r="E27" s="89" t="s">
        <v>79</v>
      </c>
      <c r="F27" s="89" t="s">
        <v>79</v>
      </c>
      <c r="G27" s="89" t="s">
        <v>79</v>
      </c>
      <c r="H27" s="89" t="s">
        <v>79</v>
      </c>
      <c r="I27" s="89" t="s">
        <v>79</v>
      </c>
      <c r="J27" s="89" t="s">
        <v>79</v>
      </c>
      <c r="K27" s="89" t="s">
        <v>79</v>
      </c>
      <c r="L27" s="89" t="s">
        <v>79</v>
      </c>
      <c r="M27" s="89" t="s">
        <v>79</v>
      </c>
      <c r="N27" s="89" t="s">
        <v>79</v>
      </c>
      <c r="O27" s="89" t="s">
        <v>79</v>
      </c>
      <c r="P27" s="89" t="s">
        <v>79</v>
      </c>
      <c r="Q27" s="89" t="s">
        <v>79</v>
      </c>
      <c r="R27" s="89" t="s">
        <v>79</v>
      </c>
      <c r="S27" s="89" t="s">
        <v>79</v>
      </c>
      <c r="T27" s="89" t="s">
        <v>79</v>
      </c>
      <c r="U27" s="89" t="s">
        <v>79</v>
      </c>
      <c r="V27" s="89" t="s">
        <v>79</v>
      </c>
      <c r="W27" s="96">
        <v>0</v>
      </c>
      <c r="X27" s="89" t="s">
        <v>79</v>
      </c>
      <c r="Y27" s="89" t="s">
        <v>79</v>
      </c>
      <c r="Z27" s="89" t="s">
        <v>79</v>
      </c>
      <c r="AA27" s="89" t="s">
        <v>79</v>
      </c>
      <c r="AB27" s="89" t="s">
        <v>79</v>
      </c>
      <c r="AC27" s="89" t="s">
        <v>79</v>
      </c>
      <c r="AD27" s="89" t="s">
        <v>79</v>
      </c>
      <c r="AE27" s="100">
        <v>0</v>
      </c>
      <c r="AF27" s="105">
        <v>0</v>
      </c>
      <c r="AG27" s="105">
        <v>0</v>
      </c>
      <c r="AH27" s="101">
        <v>1</v>
      </c>
    </row>
    <row r="28" spans="1:34" x14ac:dyDescent="0.2">
      <c r="A28" s="89">
        <v>34118</v>
      </c>
      <c r="B28" s="89" t="s">
        <v>79</v>
      </c>
      <c r="C28" s="89" t="s">
        <v>79</v>
      </c>
      <c r="D28" s="89" t="s">
        <v>79</v>
      </c>
      <c r="E28" s="89" t="s">
        <v>79</v>
      </c>
      <c r="F28" s="89" t="s">
        <v>79</v>
      </c>
      <c r="G28" s="89" t="s">
        <v>79</v>
      </c>
      <c r="H28" s="89" t="s">
        <v>79</v>
      </c>
      <c r="I28" s="89" t="s">
        <v>79</v>
      </c>
      <c r="J28" s="89" t="s">
        <v>79</v>
      </c>
      <c r="K28" s="89" t="s">
        <v>79</v>
      </c>
      <c r="L28" s="89" t="s">
        <v>79</v>
      </c>
      <c r="M28" s="89" t="s">
        <v>79</v>
      </c>
      <c r="N28" s="89" t="s">
        <v>79</v>
      </c>
      <c r="O28" s="89" t="s">
        <v>79</v>
      </c>
      <c r="P28" s="89" t="s">
        <v>79</v>
      </c>
      <c r="Q28" s="89" t="s">
        <v>79</v>
      </c>
      <c r="R28" s="89" t="s">
        <v>79</v>
      </c>
      <c r="S28" s="89" t="s">
        <v>79</v>
      </c>
      <c r="T28" s="89" t="s">
        <v>79</v>
      </c>
      <c r="U28" s="89" t="s">
        <v>79</v>
      </c>
      <c r="V28" s="89" t="s">
        <v>79</v>
      </c>
      <c r="W28" s="96">
        <v>0</v>
      </c>
      <c r="X28" s="89" t="s">
        <v>79</v>
      </c>
      <c r="Y28" s="89" t="s">
        <v>79</v>
      </c>
      <c r="Z28" s="89" t="s">
        <v>79</v>
      </c>
      <c r="AA28" s="89" t="s">
        <v>79</v>
      </c>
      <c r="AB28" s="89" t="s">
        <v>79</v>
      </c>
      <c r="AC28" s="89" t="s">
        <v>79</v>
      </c>
      <c r="AD28" s="89" t="s">
        <v>79</v>
      </c>
      <c r="AE28" s="100">
        <v>0</v>
      </c>
      <c r="AF28" s="105">
        <v>0</v>
      </c>
      <c r="AG28" s="105">
        <v>0</v>
      </c>
      <c r="AH28" s="101">
        <v>1</v>
      </c>
    </row>
    <row r="29" spans="1:34" x14ac:dyDescent="0.2">
      <c r="A29" s="89">
        <v>34119</v>
      </c>
      <c r="B29" s="89" t="s">
        <v>79</v>
      </c>
      <c r="C29" s="89" t="s">
        <v>79</v>
      </c>
      <c r="D29" s="89" t="s">
        <v>79</v>
      </c>
      <c r="E29" s="89" t="s">
        <v>79</v>
      </c>
      <c r="F29" s="89" t="s">
        <v>79</v>
      </c>
      <c r="G29" s="89" t="s">
        <v>79</v>
      </c>
      <c r="H29" s="89" t="s">
        <v>79</v>
      </c>
      <c r="I29" s="89" t="s">
        <v>79</v>
      </c>
      <c r="J29" s="89" t="s">
        <v>79</v>
      </c>
      <c r="K29" s="89" t="s">
        <v>79</v>
      </c>
      <c r="L29" s="89" t="s">
        <v>79</v>
      </c>
      <c r="M29" s="89" t="s">
        <v>79</v>
      </c>
      <c r="N29" s="89" t="s">
        <v>79</v>
      </c>
      <c r="O29" s="89" t="s">
        <v>79</v>
      </c>
      <c r="P29" s="89" t="s">
        <v>79</v>
      </c>
      <c r="Q29" s="89" t="s">
        <v>79</v>
      </c>
      <c r="R29" s="89" t="s">
        <v>79</v>
      </c>
      <c r="S29" s="89" t="s">
        <v>79</v>
      </c>
      <c r="T29" s="89" t="s">
        <v>79</v>
      </c>
      <c r="U29" s="89" t="s">
        <v>79</v>
      </c>
      <c r="V29" s="89" t="s">
        <v>79</v>
      </c>
      <c r="W29" s="96">
        <v>0</v>
      </c>
      <c r="X29" s="89" t="s">
        <v>79</v>
      </c>
      <c r="Y29" s="89" t="s">
        <v>79</v>
      </c>
      <c r="Z29" s="89" t="s">
        <v>79</v>
      </c>
      <c r="AA29" s="89" t="s">
        <v>79</v>
      </c>
      <c r="AB29" s="89" t="s">
        <v>79</v>
      </c>
      <c r="AC29" s="89" t="s">
        <v>79</v>
      </c>
      <c r="AD29" s="89" t="s">
        <v>79</v>
      </c>
      <c r="AE29" s="100">
        <v>0</v>
      </c>
      <c r="AF29" s="105">
        <v>0</v>
      </c>
      <c r="AG29" s="105">
        <v>0</v>
      </c>
      <c r="AH29" s="101">
        <v>1</v>
      </c>
    </row>
    <row r="30" spans="1:34" x14ac:dyDescent="0.2">
      <c r="A30" s="89">
        <v>34120</v>
      </c>
      <c r="B30" s="89" t="s">
        <v>79</v>
      </c>
      <c r="C30" s="89" t="s">
        <v>79</v>
      </c>
      <c r="D30" s="89" t="s">
        <v>79</v>
      </c>
      <c r="E30" s="89" t="s">
        <v>79</v>
      </c>
      <c r="F30" s="89" t="s">
        <v>79</v>
      </c>
      <c r="G30" s="89" t="s">
        <v>79</v>
      </c>
      <c r="H30" s="89" t="s">
        <v>79</v>
      </c>
      <c r="I30" s="89" t="s">
        <v>79</v>
      </c>
      <c r="J30" s="89" t="s">
        <v>79</v>
      </c>
      <c r="K30" s="89" t="s">
        <v>79</v>
      </c>
      <c r="L30" s="89" t="s">
        <v>79</v>
      </c>
      <c r="M30" s="89" t="s">
        <v>79</v>
      </c>
      <c r="N30" s="89" t="s">
        <v>79</v>
      </c>
      <c r="O30" s="89" t="s">
        <v>79</v>
      </c>
      <c r="P30" s="89" t="s">
        <v>79</v>
      </c>
      <c r="Q30" s="89" t="s">
        <v>79</v>
      </c>
      <c r="R30" s="89" t="s">
        <v>79</v>
      </c>
      <c r="S30" s="89" t="s">
        <v>79</v>
      </c>
      <c r="T30" s="89" t="s">
        <v>79</v>
      </c>
      <c r="U30" s="89" t="s">
        <v>79</v>
      </c>
      <c r="V30" s="89" t="s">
        <v>79</v>
      </c>
      <c r="W30" s="96">
        <v>0</v>
      </c>
      <c r="X30" s="89" t="s">
        <v>79</v>
      </c>
      <c r="Y30" s="89" t="s">
        <v>79</v>
      </c>
      <c r="Z30" s="89" t="s">
        <v>79</v>
      </c>
      <c r="AA30" s="89" t="s">
        <v>79</v>
      </c>
      <c r="AB30" s="89" t="s">
        <v>79</v>
      </c>
      <c r="AC30" s="89" t="s">
        <v>79</v>
      </c>
      <c r="AD30" s="89" t="s">
        <v>79</v>
      </c>
      <c r="AE30" s="100">
        <v>0</v>
      </c>
      <c r="AF30" s="105">
        <v>0</v>
      </c>
      <c r="AG30" s="105">
        <v>0</v>
      </c>
      <c r="AH30" s="101">
        <v>1</v>
      </c>
    </row>
    <row r="31" spans="1:34" x14ac:dyDescent="0.2">
      <c r="A31" s="89">
        <v>34121</v>
      </c>
      <c r="B31" s="89" t="s">
        <v>79</v>
      </c>
      <c r="C31" s="89" t="s">
        <v>79</v>
      </c>
      <c r="D31" s="89" t="s">
        <v>79</v>
      </c>
      <c r="E31" s="89" t="s">
        <v>79</v>
      </c>
      <c r="F31" s="89" t="s">
        <v>79</v>
      </c>
      <c r="G31" s="89" t="s">
        <v>79</v>
      </c>
      <c r="H31" s="89" t="s">
        <v>79</v>
      </c>
      <c r="I31" s="89" t="s">
        <v>79</v>
      </c>
      <c r="J31" s="89" t="s">
        <v>79</v>
      </c>
      <c r="K31" s="89" t="s">
        <v>79</v>
      </c>
      <c r="L31" s="89" t="s">
        <v>79</v>
      </c>
      <c r="M31" s="89" t="s">
        <v>79</v>
      </c>
      <c r="N31" s="89" t="s">
        <v>79</v>
      </c>
      <c r="O31" s="89" t="s">
        <v>79</v>
      </c>
      <c r="P31" s="89" t="s">
        <v>79</v>
      </c>
      <c r="Q31" s="89" t="s">
        <v>79</v>
      </c>
      <c r="R31" s="89" t="s">
        <v>79</v>
      </c>
      <c r="S31" s="89" t="s">
        <v>79</v>
      </c>
      <c r="T31" s="89" t="s">
        <v>79</v>
      </c>
      <c r="U31" s="89" t="s">
        <v>79</v>
      </c>
      <c r="V31" s="89" t="s">
        <v>79</v>
      </c>
      <c r="W31" s="96">
        <v>0</v>
      </c>
      <c r="X31" s="89" t="s">
        <v>79</v>
      </c>
      <c r="Y31" s="89" t="s">
        <v>79</v>
      </c>
      <c r="Z31" s="89" t="s">
        <v>79</v>
      </c>
      <c r="AA31" s="89" t="s">
        <v>79</v>
      </c>
      <c r="AB31" s="89" t="s">
        <v>79</v>
      </c>
      <c r="AC31" s="89" t="s">
        <v>79</v>
      </c>
      <c r="AD31" s="89" t="s">
        <v>79</v>
      </c>
      <c r="AE31" s="100">
        <v>0</v>
      </c>
      <c r="AF31" s="105">
        <v>0</v>
      </c>
      <c r="AG31" s="105">
        <v>0</v>
      </c>
      <c r="AH31" s="101">
        <v>1</v>
      </c>
    </row>
    <row r="32" spans="1:34" x14ac:dyDescent="0.2">
      <c r="A32" s="89">
        <v>34122</v>
      </c>
      <c r="B32" s="89" t="s">
        <v>79</v>
      </c>
      <c r="C32" s="89" t="s">
        <v>79</v>
      </c>
      <c r="D32" s="89" t="s">
        <v>79</v>
      </c>
      <c r="E32" s="89" t="s">
        <v>79</v>
      </c>
      <c r="F32" s="89" t="s">
        <v>79</v>
      </c>
      <c r="G32" s="89" t="s">
        <v>79</v>
      </c>
      <c r="H32" s="89" t="s">
        <v>79</v>
      </c>
      <c r="I32" s="89" t="s">
        <v>79</v>
      </c>
      <c r="J32" s="89" t="s">
        <v>79</v>
      </c>
      <c r="K32" s="89" t="s">
        <v>79</v>
      </c>
      <c r="L32" s="89" t="s">
        <v>79</v>
      </c>
      <c r="M32" s="89" t="s">
        <v>79</v>
      </c>
      <c r="N32" s="89" t="s">
        <v>79</v>
      </c>
      <c r="O32" s="89" t="s">
        <v>79</v>
      </c>
      <c r="P32" s="89" t="s">
        <v>79</v>
      </c>
      <c r="Q32" s="89" t="s">
        <v>79</v>
      </c>
      <c r="R32" s="89" t="s">
        <v>79</v>
      </c>
      <c r="S32" s="89" t="s">
        <v>79</v>
      </c>
      <c r="T32" s="89" t="s">
        <v>79</v>
      </c>
      <c r="U32" s="89" t="s">
        <v>79</v>
      </c>
      <c r="V32" s="89" t="s">
        <v>79</v>
      </c>
      <c r="W32" s="96">
        <v>0</v>
      </c>
      <c r="X32" s="89" t="s">
        <v>79</v>
      </c>
      <c r="Y32" s="89" t="s">
        <v>79</v>
      </c>
      <c r="Z32" s="89" t="s">
        <v>79</v>
      </c>
      <c r="AA32" s="89" t="s">
        <v>79</v>
      </c>
      <c r="AB32" s="89" t="s">
        <v>79</v>
      </c>
      <c r="AC32" s="89" t="s">
        <v>79</v>
      </c>
      <c r="AD32" s="89" t="s">
        <v>79</v>
      </c>
      <c r="AE32" s="100">
        <v>0</v>
      </c>
      <c r="AF32" s="105">
        <v>0</v>
      </c>
      <c r="AG32" s="105">
        <v>0</v>
      </c>
      <c r="AH32" s="101">
        <v>1</v>
      </c>
    </row>
    <row r="33" spans="1:34" x14ac:dyDescent="0.2">
      <c r="A33" s="89">
        <v>34123</v>
      </c>
      <c r="B33" s="89" t="s">
        <v>79</v>
      </c>
      <c r="C33" s="89" t="s">
        <v>79</v>
      </c>
      <c r="D33" s="89" t="s">
        <v>79</v>
      </c>
      <c r="E33" s="89" t="s">
        <v>79</v>
      </c>
      <c r="F33" s="89" t="s">
        <v>79</v>
      </c>
      <c r="G33" s="89" t="s">
        <v>79</v>
      </c>
      <c r="H33" s="89" t="s">
        <v>79</v>
      </c>
      <c r="I33" s="89" t="s">
        <v>79</v>
      </c>
      <c r="J33" s="89" t="s">
        <v>79</v>
      </c>
      <c r="K33" s="89" t="s">
        <v>79</v>
      </c>
      <c r="L33" s="89" t="s">
        <v>79</v>
      </c>
      <c r="M33" s="89" t="s">
        <v>79</v>
      </c>
      <c r="N33" s="89" t="s">
        <v>79</v>
      </c>
      <c r="O33" s="89" t="s">
        <v>79</v>
      </c>
      <c r="P33" s="89" t="s">
        <v>79</v>
      </c>
      <c r="Q33" s="89" t="s">
        <v>79</v>
      </c>
      <c r="R33" s="89" t="s">
        <v>79</v>
      </c>
      <c r="S33" s="89" t="s">
        <v>79</v>
      </c>
      <c r="T33" s="89" t="s">
        <v>79</v>
      </c>
      <c r="U33" s="89" t="s">
        <v>79</v>
      </c>
      <c r="V33" s="89" t="s">
        <v>79</v>
      </c>
      <c r="W33" s="96">
        <v>0</v>
      </c>
      <c r="X33" s="89" t="s">
        <v>79</v>
      </c>
      <c r="Y33" s="89" t="s">
        <v>79</v>
      </c>
      <c r="Z33" s="89" t="s">
        <v>79</v>
      </c>
      <c r="AA33" s="89" t="s">
        <v>79</v>
      </c>
      <c r="AB33" s="89" t="s">
        <v>79</v>
      </c>
      <c r="AC33" s="89" t="s">
        <v>79</v>
      </c>
      <c r="AD33" s="89" t="s">
        <v>79</v>
      </c>
      <c r="AE33" s="100">
        <v>0</v>
      </c>
      <c r="AF33" s="105">
        <v>0</v>
      </c>
      <c r="AG33" s="105">
        <v>0</v>
      </c>
      <c r="AH33" s="101">
        <v>1</v>
      </c>
    </row>
    <row r="34" spans="1:34" x14ac:dyDescent="0.2">
      <c r="A34" s="89">
        <v>34124</v>
      </c>
      <c r="B34" s="89" t="s">
        <v>79</v>
      </c>
      <c r="C34" s="89" t="s">
        <v>79</v>
      </c>
      <c r="D34" s="89" t="s">
        <v>79</v>
      </c>
      <c r="E34" s="89" t="s">
        <v>79</v>
      </c>
      <c r="F34" s="89" t="s">
        <v>79</v>
      </c>
      <c r="G34" s="89" t="s">
        <v>79</v>
      </c>
      <c r="H34" s="89" t="s">
        <v>79</v>
      </c>
      <c r="I34" s="89" t="s">
        <v>79</v>
      </c>
      <c r="J34" s="89" t="s">
        <v>79</v>
      </c>
      <c r="K34" s="89" t="s">
        <v>79</v>
      </c>
      <c r="L34" s="89" t="s">
        <v>79</v>
      </c>
      <c r="M34" s="89" t="s">
        <v>79</v>
      </c>
      <c r="N34" s="89" t="s">
        <v>79</v>
      </c>
      <c r="O34" s="89" t="s">
        <v>79</v>
      </c>
      <c r="P34" s="89" t="s">
        <v>79</v>
      </c>
      <c r="Q34" s="89" t="s">
        <v>79</v>
      </c>
      <c r="R34" s="89" t="s">
        <v>79</v>
      </c>
      <c r="S34" s="89" t="s">
        <v>79</v>
      </c>
      <c r="T34" s="89" t="s">
        <v>79</v>
      </c>
      <c r="U34" s="89" t="s">
        <v>79</v>
      </c>
      <c r="V34" s="89" t="s">
        <v>79</v>
      </c>
      <c r="W34" s="96">
        <v>0</v>
      </c>
      <c r="X34" s="89" t="s">
        <v>79</v>
      </c>
      <c r="Y34" s="89" t="s">
        <v>79</v>
      </c>
      <c r="Z34" s="89" t="s">
        <v>79</v>
      </c>
      <c r="AA34" s="89" t="s">
        <v>79</v>
      </c>
      <c r="AB34" s="89" t="s">
        <v>79</v>
      </c>
      <c r="AC34" s="89" t="s">
        <v>79</v>
      </c>
      <c r="AD34" s="89" t="s">
        <v>79</v>
      </c>
      <c r="AE34" s="100">
        <v>0</v>
      </c>
      <c r="AF34" s="105">
        <v>0</v>
      </c>
      <c r="AG34" s="105">
        <v>0</v>
      </c>
      <c r="AH34" s="101">
        <v>1</v>
      </c>
    </row>
    <row r="35" spans="1:34" x14ac:dyDescent="0.2">
      <c r="A35" s="89">
        <v>34125</v>
      </c>
      <c r="B35" s="89" t="s">
        <v>79</v>
      </c>
      <c r="C35" s="89" t="s">
        <v>79</v>
      </c>
      <c r="D35" s="89" t="s">
        <v>79</v>
      </c>
      <c r="E35" s="89" t="s">
        <v>79</v>
      </c>
      <c r="F35" s="89" t="s">
        <v>79</v>
      </c>
      <c r="G35" s="89" t="s">
        <v>79</v>
      </c>
      <c r="H35" s="89" t="s">
        <v>79</v>
      </c>
      <c r="I35" s="89" t="s">
        <v>79</v>
      </c>
      <c r="J35" s="89" t="s">
        <v>79</v>
      </c>
      <c r="K35" s="89" t="s">
        <v>79</v>
      </c>
      <c r="L35" s="89" t="s">
        <v>79</v>
      </c>
      <c r="M35" s="89" t="s">
        <v>79</v>
      </c>
      <c r="N35" s="89" t="s">
        <v>79</v>
      </c>
      <c r="O35" s="89" t="s">
        <v>79</v>
      </c>
      <c r="P35" s="89" t="s">
        <v>79</v>
      </c>
      <c r="Q35" s="89" t="s">
        <v>79</v>
      </c>
      <c r="R35" s="89" t="s">
        <v>79</v>
      </c>
      <c r="S35" s="89" t="s">
        <v>79</v>
      </c>
      <c r="T35" s="89" t="s">
        <v>79</v>
      </c>
      <c r="U35" s="89" t="s">
        <v>79</v>
      </c>
      <c r="V35" s="89" t="s">
        <v>79</v>
      </c>
      <c r="W35" s="96">
        <v>0</v>
      </c>
      <c r="X35" s="89" t="s">
        <v>79</v>
      </c>
      <c r="Y35" s="89" t="s">
        <v>79</v>
      </c>
      <c r="Z35" s="89" t="s">
        <v>79</v>
      </c>
      <c r="AA35" s="89" t="s">
        <v>79</v>
      </c>
      <c r="AB35" s="89" t="s">
        <v>79</v>
      </c>
      <c r="AC35" s="89" t="s">
        <v>79</v>
      </c>
      <c r="AD35" s="89" t="s">
        <v>79</v>
      </c>
      <c r="AE35" s="100">
        <v>0</v>
      </c>
      <c r="AF35" s="105">
        <v>0</v>
      </c>
      <c r="AG35" s="105">
        <v>0</v>
      </c>
      <c r="AH35" s="101">
        <v>1</v>
      </c>
    </row>
    <row r="36" spans="1:34" x14ac:dyDescent="0.2">
      <c r="A36" s="89">
        <v>34126</v>
      </c>
      <c r="B36" s="89" t="s">
        <v>79</v>
      </c>
      <c r="C36" s="89" t="s">
        <v>79</v>
      </c>
      <c r="D36" s="89" t="s">
        <v>79</v>
      </c>
      <c r="E36" s="89" t="s">
        <v>79</v>
      </c>
      <c r="F36" s="89" t="s">
        <v>79</v>
      </c>
      <c r="G36" s="89" t="s">
        <v>79</v>
      </c>
      <c r="H36" s="89" t="s">
        <v>79</v>
      </c>
      <c r="I36" s="89" t="s">
        <v>79</v>
      </c>
      <c r="J36" s="89" t="s">
        <v>79</v>
      </c>
      <c r="K36" s="89" t="s">
        <v>79</v>
      </c>
      <c r="L36" s="89" t="s">
        <v>79</v>
      </c>
      <c r="M36" s="89" t="s">
        <v>79</v>
      </c>
      <c r="N36" s="89" t="s">
        <v>79</v>
      </c>
      <c r="O36" s="89" t="s">
        <v>79</v>
      </c>
      <c r="P36" s="89" t="s">
        <v>79</v>
      </c>
      <c r="Q36" s="89" t="s">
        <v>79</v>
      </c>
      <c r="R36" s="89" t="s">
        <v>79</v>
      </c>
      <c r="S36" s="89" t="s">
        <v>79</v>
      </c>
      <c r="T36" s="89" t="s">
        <v>79</v>
      </c>
      <c r="U36" s="89" t="s">
        <v>79</v>
      </c>
      <c r="V36" s="89" t="s">
        <v>79</v>
      </c>
      <c r="W36" s="96">
        <v>0</v>
      </c>
      <c r="X36" s="89" t="s">
        <v>79</v>
      </c>
      <c r="Y36" s="89" t="s">
        <v>79</v>
      </c>
      <c r="Z36" s="89" t="s">
        <v>79</v>
      </c>
      <c r="AA36" s="89" t="s">
        <v>79</v>
      </c>
      <c r="AB36" s="89" t="s">
        <v>79</v>
      </c>
      <c r="AC36" s="89" t="s">
        <v>79</v>
      </c>
      <c r="AD36" s="89" t="s">
        <v>79</v>
      </c>
      <c r="AE36" s="100">
        <v>0</v>
      </c>
      <c r="AF36" s="105">
        <v>0</v>
      </c>
      <c r="AG36" s="105">
        <v>0</v>
      </c>
      <c r="AH36" s="101">
        <v>1</v>
      </c>
    </row>
    <row r="37" spans="1:34" x14ac:dyDescent="0.2">
      <c r="A37" s="89">
        <v>34127</v>
      </c>
      <c r="B37" s="89" t="s">
        <v>79</v>
      </c>
      <c r="C37" s="89" t="s">
        <v>79</v>
      </c>
      <c r="D37" s="89" t="s">
        <v>79</v>
      </c>
      <c r="E37" s="89" t="s">
        <v>79</v>
      </c>
      <c r="F37" s="89" t="s">
        <v>79</v>
      </c>
      <c r="G37" s="89" t="s">
        <v>79</v>
      </c>
      <c r="H37" s="89" t="s">
        <v>79</v>
      </c>
      <c r="I37" s="89" t="s">
        <v>79</v>
      </c>
      <c r="J37" s="89" t="s">
        <v>79</v>
      </c>
      <c r="K37" s="89" t="s">
        <v>79</v>
      </c>
      <c r="L37" s="89" t="s">
        <v>79</v>
      </c>
      <c r="M37" s="89" t="s">
        <v>79</v>
      </c>
      <c r="N37" s="89" t="s">
        <v>79</v>
      </c>
      <c r="O37" s="89" t="s">
        <v>79</v>
      </c>
      <c r="P37" s="89" t="s">
        <v>79</v>
      </c>
      <c r="Q37" s="89" t="s">
        <v>79</v>
      </c>
      <c r="R37" s="89" t="s">
        <v>79</v>
      </c>
      <c r="S37" s="89" t="s">
        <v>79</v>
      </c>
      <c r="T37" s="89" t="s">
        <v>79</v>
      </c>
      <c r="U37" s="89" t="s">
        <v>79</v>
      </c>
      <c r="V37" s="89" t="s">
        <v>79</v>
      </c>
      <c r="W37" s="96">
        <v>0</v>
      </c>
      <c r="X37" s="89" t="s">
        <v>79</v>
      </c>
      <c r="Y37" s="89" t="s">
        <v>79</v>
      </c>
      <c r="Z37" s="89" t="s">
        <v>79</v>
      </c>
      <c r="AA37" s="89" t="s">
        <v>79</v>
      </c>
      <c r="AB37" s="89" t="s">
        <v>79</v>
      </c>
      <c r="AC37" s="89" t="s">
        <v>79</v>
      </c>
      <c r="AD37" s="89" t="s">
        <v>79</v>
      </c>
      <c r="AE37" s="100">
        <v>0</v>
      </c>
      <c r="AF37" s="105">
        <v>0</v>
      </c>
      <c r="AG37" s="105">
        <v>0</v>
      </c>
      <c r="AH37" s="101">
        <v>1</v>
      </c>
    </row>
    <row r="38" spans="1:34" x14ac:dyDescent="0.2">
      <c r="A38" s="89">
        <v>34128</v>
      </c>
      <c r="B38" s="89" t="s">
        <v>79</v>
      </c>
      <c r="C38" s="89" t="s">
        <v>79</v>
      </c>
      <c r="D38" s="89" t="s">
        <v>79</v>
      </c>
      <c r="E38" s="89" t="s">
        <v>79</v>
      </c>
      <c r="F38" s="89" t="s">
        <v>79</v>
      </c>
      <c r="G38" s="89" t="s">
        <v>79</v>
      </c>
      <c r="H38" s="89" t="s">
        <v>79</v>
      </c>
      <c r="I38" s="89" t="s">
        <v>79</v>
      </c>
      <c r="J38" s="89" t="s">
        <v>79</v>
      </c>
      <c r="K38" s="89" t="s">
        <v>79</v>
      </c>
      <c r="L38" s="89" t="s">
        <v>79</v>
      </c>
      <c r="M38" s="89" t="s">
        <v>79</v>
      </c>
      <c r="N38" s="89" t="s">
        <v>79</v>
      </c>
      <c r="O38" s="89" t="s">
        <v>79</v>
      </c>
      <c r="P38" s="89" t="s">
        <v>79</v>
      </c>
      <c r="Q38" s="89" t="s">
        <v>79</v>
      </c>
      <c r="R38" s="89" t="s">
        <v>79</v>
      </c>
      <c r="S38" s="89" t="s">
        <v>79</v>
      </c>
      <c r="T38" s="89" t="s">
        <v>79</v>
      </c>
      <c r="U38" s="89" t="s">
        <v>79</v>
      </c>
      <c r="V38" s="89" t="s">
        <v>79</v>
      </c>
      <c r="W38" s="96">
        <v>0</v>
      </c>
      <c r="X38" s="89" t="s">
        <v>79</v>
      </c>
      <c r="Y38" s="89" t="s">
        <v>79</v>
      </c>
      <c r="Z38" s="89" t="s">
        <v>79</v>
      </c>
      <c r="AA38" s="89" t="s">
        <v>79</v>
      </c>
      <c r="AB38" s="89" t="s">
        <v>79</v>
      </c>
      <c r="AC38" s="89" t="s">
        <v>79</v>
      </c>
      <c r="AD38" s="89" t="s">
        <v>79</v>
      </c>
      <c r="AE38" s="100">
        <v>0</v>
      </c>
      <c r="AF38" s="105">
        <v>0</v>
      </c>
      <c r="AG38" s="105">
        <v>0</v>
      </c>
      <c r="AH38" s="101">
        <v>1</v>
      </c>
    </row>
    <row r="39" spans="1:34" x14ac:dyDescent="0.2">
      <c r="A39" s="89">
        <v>34129</v>
      </c>
      <c r="B39" s="89" t="s">
        <v>79</v>
      </c>
      <c r="C39" s="89" t="s">
        <v>79</v>
      </c>
      <c r="D39" s="89" t="s">
        <v>79</v>
      </c>
      <c r="E39" s="89" t="s">
        <v>79</v>
      </c>
      <c r="F39" s="89" t="s">
        <v>79</v>
      </c>
      <c r="G39" s="89" t="s">
        <v>79</v>
      </c>
      <c r="H39" s="89" t="s">
        <v>79</v>
      </c>
      <c r="I39" s="89" t="s">
        <v>79</v>
      </c>
      <c r="J39" s="89" t="s">
        <v>79</v>
      </c>
      <c r="K39" s="89" t="s">
        <v>79</v>
      </c>
      <c r="L39" s="89" t="s">
        <v>79</v>
      </c>
      <c r="M39" s="89" t="s">
        <v>79</v>
      </c>
      <c r="N39" s="89" t="s">
        <v>79</v>
      </c>
      <c r="O39" s="89" t="s">
        <v>79</v>
      </c>
      <c r="P39" s="89" t="s">
        <v>79</v>
      </c>
      <c r="Q39" s="89" t="s">
        <v>79</v>
      </c>
      <c r="R39" s="89" t="s">
        <v>79</v>
      </c>
      <c r="S39" s="89" t="s">
        <v>79</v>
      </c>
      <c r="T39" s="89" t="s">
        <v>79</v>
      </c>
      <c r="U39" s="89" t="s">
        <v>79</v>
      </c>
      <c r="V39" s="89" t="s">
        <v>79</v>
      </c>
      <c r="W39" s="96">
        <v>0</v>
      </c>
      <c r="X39" s="89" t="s">
        <v>79</v>
      </c>
      <c r="Y39" s="89" t="s">
        <v>79</v>
      </c>
      <c r="Z39" s="89" t="s">
        <v>79</v>
      </c>
      <c r="AA39" s="89" t="s">
        <v>79</v>
      </c>
      <c r="AB39" s="89" t="s">
        <v>79</v>
      </c>
      <c r="AC39" s="89" t="s">
        <v>79</v>
      </c>
      <c r="AD39" s="89" t="s">
        <v>79</v>
      </c>
      <c r="AE39" s="100">
        <v>0</v>
      </c>
      <c r="AF39" s="105">
        <v>0</v>
      </c>
      <c r="AG39" s="105">
        <v>0</v>
      </c>
      <c r="AH39" s="101">
        <v>1</v>
      </c>
    </row>
    <row r="40" spans="1:34" x14ac:dyDescent="0.2">
      <c r="A40" s="89">
        <v>34130</v>
      </c>
      <c r="B40" s="89" t="s">
        <v>79</v>
      </c>
      <c r="C40" s="89" t="s">
        <v>79</v>
      </c>
      <c r="D40" s="89" t="s">
        <v>79</v>
      </c>
      <c r="E40" s="89" t="s">
        <v>79</v>
      </c>
      <c r="F40" s="89" t="s">
        <v>79</v>
      </c>
      <c r="G40" s="89" t="s">
        <v>79</v>
      </c>
      <c r="H40" s="89" t="s">
        <v>79</v>
      </c>
      <c r="I40" s="89" t="s">
        <v>79</v>
      </c>
      <c r="J40" s="89" t="s">
        <v>79</v>
      </c>
      <c r="K40" s="89" t="s">
        <v>79</v>
      </c>
      <c r="L40" s="89" t="s">
        <v>79</v>
      </c>
      <c r="M40" s="89" t="s">
        <v>79</v>
      </c>
      <c r="N40" s="89" t="s">
        <v>79</v>
      </c>
      <c r="O40" s="89" t="s">
        <v>79</v>
      </c>
      <c r="P40" s="89" t="s">
        <v>79</v>
      </c>
      <c r="Q40" s="89" t="s">
        <v>79</v>
      </c>
      <c r="R40" s="89" t="s">
        <v>79</v>
      </c>
      <c r="S40" s="89" t="s">
        <v>79</v>
      </c>
      <c r="T40" s="89" t="s">
        <v>79</v>
      </c>
      <c r="U40" s="89" t="s">
        <v>79</v>
      </c>
      <c r="V40" s="89" t="s">
        <v>79</v>
      </c>
      <c r="W40" s="96">
        <v>0</v>
      </c>
      <c r="X40" s="89" t="s">
        <v>79</v>
      </c>
      <c r="Y40" s="89" t="s">
        <v>79</v>
      </c>
      <c r="Z40" s="89" t="s">
        <v>79</v>
      </c>
      <c r="AA40" s="89" t="s">
        <v>79</v>
      </c>
      <c r="AB40" s="89" t="s">
        <v>79</v>
      </c>
      <c r="AC40" s="89" t="s">
        <v>79</v>
      </c>
      <c r="AD40" s="89" t="s">
        <v>79</v>
      </c>
      <c r="AE40" s="100">
        <v>0</v>
      </c>
      <c r="AF40" s="105">
        <v>0</v>
      </c>
      <c r="AG40" s="105">
        <v>0</v>
      </c>
      <c r="AH40" s="101">
        <v>1</v>
      </c>
    </row>
    <row r="41" spans="1:34" x14ac:dyDescent="0.2">
      <c r="A41" s="89">
        <v>34131</v>
      </c>
      <c r="B41" s="89" t="s">
        <v>79</v>
      </c>
      <c r="C41" s="89" t="s">
        <v>79</v>
      </c>
      <c r="D41" s="89" t="s">
        <v>79</v>
      </c>
      <c r="E41" s="89" t="s">
        <v>79</v>
      </c>
      <c r="F41" s="89" t="s">
        <v>79</v>
      </c>
      <c r="G41" s="89" t="s">
        <v>79</v>
      </c>
      <c r="H41" s="89" t="s">
        <v>79</v>
      </c>
      <c r="I41" s="89" t="s">
        <v>79</v>
      </c>
      <c r="J41" s="89" t="s">
        <v>79</v>
      </c>
      <c r="K41" s="89" t="s">
        <v>79</v>
      </c>
      <c r="L41" s="89" t="s">
        <v>79</v>
      </c>
      <c r="M41" s="89" t="s">
        <v>79</v>
      </c>
      <c r="N41" s="89" t="s">
        <v>79</v>
      </c>
      <c r="O41" s="89" t="s">
        <v>79</v>
      </c>
      <c r="P41" s="89" t="s">
        <v>79</v>
      </c>
      <c r="Q41" s="89" t="s">
        <v>79</v>
      </c>
      <c r="R41" s="89" t="s">
        <v>79</v>
      </c>
      <c r="S41" s="89" t="s">
        <v>79</v>
      </c>
      <c r="T41" s="89" t="s">
        <v>79</v>
      </c>
      <c r="U41" s="89" t="s">
        <v>79</v>
      </c>
      <c r="V41" s="89" t="s">
        <v>79</v>
      </c>
      <c r="W41" s="96">
        <v>0</v>
      </c>
      <c r="X41" s="89" t="s">
        <v>79</v>
      </c>
      <c r="Y41" s="89" t="s">
        <v>79</v>
      </c>
      <c r="Z41" s="89" t="s">
        <v>79</v>
      </c>
      <c r="AA41" s="89" t="s">
        <v>79</v>
      </c>
      <c r="AB41" s="89" t="s">
        <v>79</v>
      </c>
      <c r="AC41" s="89" t="s">
        <v>79</v>
      </c>
      <c r="AD41" s="89" t="s">
        <v>79</v>
      </c>
      <c r="AE41" s="100">
        <v>0</v>
      </c>
      <c r="AF41" s="105">
        <v>0</v>
      </c>
      <c r="AG41" s="105">
        <v>0</v>
      </c>
      <c r="AH41" s="101">
        <v>1</v>
      </c>
    </row>
    <row r="42" spans="1:34" x14ac:dyDescent="0.2">
      <c r="A42" s="89">
        <v>34132</v>
      </c>
      <c r="B42" s="89" t="s">
        <v>79</v>
      </c>
      <c r="C42" s="89" t="s">
        <v>79</v>
      </c>
      <c r="D42" s="89" t="s">
        <v>79</v>
      </c>
      <c r="E42" s="89" t="s">
        <v>79</v>
      </c>
      <c r="F42" s="89" t="s">
        <v>79</v>
      </c>
      <c r="G42" s="89" t="s">
        <v>79</v>
      </c>
      <c r="H42" s="89" t="s">
        <v>79</v>
      </c>
      <c r="I42" s="89" t="s">
        <v>79</v>
      </c>
      <c r="J42" s="89" t="s">
        <v>79</v>
      </c>
      <c r="K42" s="89" t="s">
        <v>79</v>
      </c>
      <c r="L42" s="89" t="s">
        <v>79</v>
      </c>
      <c r="M42" s="89" t="s">
        <v>79</v>
      </c>
      <c r="N42" s="89" t="s">
        <v>79</v>
      </c>
      <c r="O42" s="89" t="s">
        <v>79</v>
      </c>
      <c r="P42" s="89" t="s">
        <v>79</v>
      </c>
      <c r="Q42" s="89" t="s">
        <v>79</v>
      </c>
      <c r="R42" s="89" t="s">
        <v>79</v>
      </c>
      <c r="S42" s="89" t="s">
        <v>79</v>
      </c>
      <c r="T42" s="89" t="s">
        <v>79</v>
      </c>
      <c r="U42" s="89" t="s">
        <v>79</v>
      </c>
      <c r="V42" s="89" t="s">
        <v>79</v>
      </c>
      <c r="W42" s="96">
        <v>0</v>
      </c>
      <c r="X42" s="89" t="s">
        <v>79</v>
      </c>
      <c r="Y42" s="89" t="s">
        <v>79</v>
      </c>
      <c r="Z42" s="89" t="s">
        <v>79</v>
      </c>
      <c r="AA42" s="89" t="s">
        <v>79</v>
      </c>
      <c r="AB42" s="89" t="s">
        <v>79</v>
      </c>
      <c r="AC42" s="89" t="s">
        <v>79</v>
      </c>
      <c r="AD42" s="89" t="s">
        <v>79</v>
      </c>
      <c r="AE42" s="100">
        <v>0</v>
      </c>
      <c r="AF42" s="105">
        <v>0</v>
      </c>
      <c r="AG42" s="105">
        <v>0</v>
      </c>
      <c r="AH42" s="101">
        <v>1</v>
      </c>
    </row>
    <row r="43" spans="1:34" x14ac:dyDescent="0.2">
      <c r="A43" s="89">
        <v>34133</v>
      </c>
      <c r="B43" s="89" t="s">
        <v>79</v>
      </c>
      <c r="C43" s="89" t="s">
        <v>79</v>
      </c>
      <c r="D43" s="89" t="s">
        <v>79</v>
      </c>
      <c r="E43" s="89" t="s">
        <v>79</v>
      </c>
      <c r="F43" s="89" t="s">
        <v>79</v>
      </c>
      <c r="G43" s="89" t="s">
        <v>79</v>
      </c>
      <c r="H43" s="89" t="s">
        <v>79</v>
      </c>
      <c r="I43" s="89" t="s">
        <v>79</v>
      </c>
      <c r="J43" s="89" t="s">
        <v>79</v>
      </c>
      <c r="K43" s="89" t="s">
        <v>79</v>
      </c>
      <c r="L43" s="89" t="s">
        <v>79</v>
      </c>
      <c r="M43" s="89" t="s">
        <v>79</v>
      </c>
      <c r="N43" s="89" t="s">
        <v>79</v>
      </c>
      <c r="O43" s="89" t="s">
        <v>79</v>
      </c>
      <c r="P43" s="89" t="s">
        <v>79</v>
      </c>
      <c r="Q43" s="89" t="s">
        <v>79</v>
      </c>
      <c r="R43" s="89" t="s">
        <v>79</v>
      </c>
      <c r="S43" s="89" t="s">
        <v>79</v>
      </c>
      <c r="T43" s="89" t="s">
        <v>79</v>
      </c>
      <c r="U43" s="89" t="s">
        <v>79</v>
      </c>
      <c r="V43" s="89" t="s">
        <v>79</v>
      </c>
      <c r="W43" s="96">
        <v>0</v>
      </c>
      <c r="X43" s="89" t="s">
        <v>79</v>
      </c>
      <c r="Y43" s="89" t="s">
        <v>79</v>
      </c>
      <c r="Z43" s="89" t="s">
        <v>79</v>
      </c>
      <c r="AA43" s="89" t="s">
        <v>79</v>
      </c>
      <c r="AB43" s="89" t="s">
        <v>79</v>
      </c>
      <c r="AC43" s="89" t="s">
        <v>79</v>
      </c>
      <c r="AD43" s="89" t="s">
        <v>79</v>
      </c>
      <c r="AE43" s="100">
        <v>0</v>
      </c>
      <c r="AF43" s="105">
        <v>0</v>
      </c>
      <c r="AG43" s="105">
        <v>0</v>
      </c>
      <c r="AH43" s="101">
        <v>1</v>
      </c>
    </row>
    <row r="44" spans="1:34" x14ac:dyDescent="0.2">
      <c r="A44" s="89">
        <v>34134</v>
      </c>
      <c r="B44" s="89" t="s">
        <v>79</v>
      </c>
      <c r="C44" s="89" t="s">
        <v>79</v>
      </c>
      <c r="D44" s="89" t="s">
        <v>79</v>
      </c>
      <c r="E44" s="89" t="s">
        <v>79</v>
      </c>
      <c r="F44" s="89" t="s">
        <v>79</v>
      </c>
      <c r="G44" s="89" t="s">
        <v>79</v>
      </c>
      <c r="H44" s="89" t="s">
        <v>79</v>
      </c>
      <c r="I44" s="89" t="s">
        <v>79</v>
      </c>
      <c r="J44" s="89" t="s">
        <v>79</v>
      </c>
      <c r="K44" s="89" t="s">
        <v>79</v>
      </c>
      <c r="L44" s="89" t="s">
        <v>79</v>
      </c>
      <c r="M44" s="89" t="s">
        <v>79</v>
      </c>
      <c r="N44" s="89" t="s">
        <v>79</v>
      </c>
      <c r="O44" s="89" t="s">
        <v>79</v>
      </c>
      <c r="P44" s="89" t="s">
        <v>79</v>
      </c>
      <c r="Q44" s="89" t="s">
        <v>79</v>
      </c>
      <c r="R44" s="89" t="s">
        <v>79</v>
      </c>
      <c r="S44" s="89" t="s">
        <v>79</v>
      </c>
      <c r="T44" s="89" t="s">
        <v>79</v>
      </c>
      <c r="U44" s="89" t="s">
        <v>79</v>
      </c>
      <c r="V44" s="89" t="s">
        <v>79</v>
      </c>
      <c r="W44" s="96">
        <v>0</v>
      </c>
      <c r="X44" s="89" t="s">
        <v>79</v>
      </c>
      <c r="Y44" s="89" t="s">
        <v>79</v>
      </c>
      <c r="Z44" s="89" t="s">
        <v>79</v>
      </c>
      <c r="AA44" s="89" t="s">
        <v>79</v>
      </c>
      <c r="AB44" s="89" t="s">
        <v>79</v>
      </c>
      <c r="AC44" s="89" t="s">
        <v>79</v>
      </c>
      <c r="AD44" s="89" t="s">
        <v>79</v>
      </c>
      <c r="AE44" s="100">
        <v>0</v>
      </c>
      <c r="AF44" s="105">
        <v>0</v>
      </c>
      <c r="AG44" s="105">
        <v>0</v>
      </c>
      <c r="AH44" s="101">
        <v>1</v>
      </c>
    </row>
    <row r="45" spans="1:34" x14ac:dyDescent="0.2">
      <c r="A45" s="89">
        <v>34135</v>
      </c>
      <c r="B45" s="89" t="s">
        <v>79</v>
      </c>
      <c r="C45" s="89" t="s">
        <v>79</v>
      </c>
      <c r="D45" s="89" t="s">
        <v>79</v>
      </c>
      <c r="E45" s="89" t="s">
        <v>79</v>
      </c>
      <c r="F45" s="89" t="s">
        <v>79</v>
      </c>
      <c r="G45" s="89" t="s">
        <v>79</v>
      </c>
      <c r="H45" s="89" t="s">
        <v>79</v>
      </c>
      <c r="I45" s="89" t="s">
        <v>79</v>
      </c>
      <c r="J45" s="89" t="s">
        <v>79</v>
      </c>
      <c r="K45" s="89" t="s">
        <v>79</v>
      </c>
      <c r="L45" s="89" t="s">
        <v>79</v>
      </c>
      <c r="M45" s="89" t="s">
        <v>79</v>
      </c>
      <c r="N45" s="89" t="s">
        <v>79</v>
      </c>
      <c r="O45" s="89" t="s">
        <v>79</v>
      </c>
      <c r="P45" s="89" t="s">
        <v>79</v>
      </c>
      <c r="Q45" s="89" t="s">
        <v>79</v>
      </c>
      <c r="R45" s="89" t="s">
        <v>79</v>
      </c>
      <c r="S45" s="89" t="s">
        <v>79</v>
      </c>
      <c r="T45" s="89" t="s">
        <v>79</v>
      </c>
      <c r="U45" s="89" t="s">
        <v>79</v>
      </c>
      <c r="V45" s="89" t="s">
        <v>79</v>
      </c>
      <c r="W45" s="96">
        <v>0</v>
      </c>
      <c r="X45" s="89" t="s">
        <v>79</v>
      </c>
      <c r="Y45" s="89" t="s">
        <v>79</v>
      </c>
      <c r="Z45" s="89" t="s">
        <v>79</v>
      </c>
      <c r="AA45" s="89" t="s">
        <v>79</v>
      </c>
      <c r="AB45" s="89" t="s">
        <v>79</v>
      </c>
      <c r="AC45" s="89" t="s">
        <v>79</v>
      </c>
      <c r="AD45" s="89" t="s">
        <v>79</v>
      </c>
      <c r="AE45" s="100">
        <v>0</v>
      </c>
      <c r="AF45" s="105">
        <v>0</v>
      </c>
      <c r="AG45" s="105">
        <v>0</v>
      </c>
      <c r="AH45" s="101">
        <v>1</v>
      </c>
    </row>
    <row r="46" spans="1:34" x14ac:dyDescent="0.2">
      <c r="A46" s="89">
        <v>34136</v>
      </c>
      <c r="B46" s="89" t="s">
        <v>79</v>
      </c>
      <c r="C46" s="89" t="s">
        <v>79</v>
      </c>
      <c r="D46" s="89" t="s">
        <v>79</v>
      </c>
      <c r="E46" s="89" t="s">
        <v>79</v>
      </c>
      <c r="F46" s="89" t="s">
        <v>79</v>
      </c>
      <c r="G46" s="89" t="s">
        <v>79</v>
      </c>
      <c r="H46" s="89" t="s">
        <v>79</v>
      </c>
      <c r="I46" s="89" t="s">
        <v>79</v>
      </c>
      <c r="J46" s="89" t="s">
        <v>79</v>
      </c>
      <c r="K46" s="89" t="s">
        <v>79</v>
      </c>
      <c r="L46" s="89" t="s">
        <v>79</v>
      </c>
      <c r="M46" s="89" t="s">
        <v>79</v>
      </c>
      <c r="N46" s="89" t="s">
        <v>79</v>
      </c>
      <c r="O46" s="89" t="s">
        <v>79</v>
      </c>
      <c r="P46" s="89" t="s">
        <v>79</v>
      </c>
      <c r="Q46" s="89" t="s">
        <v>79</v>
      </c>
      <c r="R46" s="89" t="s">
        <v>79</v>
      </c>
      <c r="S46" s="89" t="s">
        <v>79</v>
      </c>
      <c r="T46" s="89" t="s">
        <v>79</v>
      </c>
      <c r="U46" s="89" t="s">
        <v>79</v>
      </c>
      <c r="V46" s="89" t="s">
        <v>79</v>
      </c>
      <c r="W46" s="96">
        <v>0</v>
      </c>
      <c r="X46" s="89" t="s">
        <v>79</v>
      </c>
      <c r="Y46" s="89" t="s">
        <v>79</v>
      </c>
      <c r="Z46" s="89" t="s">
        <v>79</v>
      </c>
      <c r="AA46" s="89" t="s">
        <v>79</v>
      </c>
      <c r="AB46" s="89" t="s">
        <v>79</v>
      </c>
      <c r="AC46" s="89" t="s">
        <v>79</v>
      </c>
      <c r="AD46" s="89" t="s">
        <v>79</v>
      </c>
      <c r="AE46" s="100">
        <v>0</v>
      </c>
      <c r="AF46" s="105">
        <v>0</v>
      </c>
      <c r="AG46" s="105">
        <v>0</v>
      </c>
      <c r="AH46" s="101">
        <v>1</v>
      </c>
    </row>
    <row r="47" spans="1:34" x14ac:dyDescent="0.2">
      <c r="A47" s="89">
        <v>34137</v>
      </c>
      <c r="B47" s="89" t="s">
        <v>79</v>
      </c>
      <c r="C47" s="89" t="s">
        <v>79</v>
      </c>
      <c r="D47" s="89" t="s">
        <v>79</v>
      </c>
      <c r="E47" s="89" t="s">
        <v>79</v>
      </c>
      <c r="F47" s="89" t="s">
        <v>79</v>
      </c>
      <c r="G47" s="89" t="s">
        <v>79</v>
      </c>
      <c r="H47" s="89" t="s">
        <v>79</v>
      </c>
      <c r="I47" s="89" t="s">
        <v>79</v>
      </c>
      <c r="J47" s="89" t="s">
        <v>79</v>
      </c>
      <c r="K47" s="89" t="s">
        <v>79</v>
      </c>
      <c r="L47" s="89" t="s">
        <v>79</v>
      </c>
      <c r="M47" s="89" t="s">
        <v>79</v>
      </c>
      <c r="N47" s="89" t="s">
        <v>79</v>
      </c>
      <c r="O47" s="89" t="s">
        <v>79</v>
      </c>
      <c r="P47" s="89" t="s">
        <v>79</v>
      </c>
      <c r="Q47" s="89" t="s">
        <v>79</v>
      </c>
      <c r="R47" s="89" t="s">
        <v>79</v>
      </c>
      <c r="S47" s="89" t="s">
        <v>79</v>
      </c>
      <c r="T47" s="89" t="s">
        <v>79</v>
      </c>
      <c r="U47" s="89" t="s">
        <v>79</v>
      </c>
      <c r="V47" s="89" t="s">
        <v>79</v>
      </c>
      <c r="W47" s="96">
        <v>0</v>
      </c>
      <c r="X47" s="89" t="s">
        <v>79</v>
      </c>
      <c r="Y47" s="89" t="s">
        <v>79</v>
      </c>
      <c r="Z47" s="89" t="s">
        <v>79</v>
      </c>
      <c r="AA47" s="89" t="s">
        <v>79</v>
      </c>
      <c r="AB47" s="89" t="s">
        <v>79</v>
      </c>
      <c r="AC47" s="89" t="s">
        <v>79</v>
      </c>
      <c r="AD47" s="89" t="s">
        <v>79</v>
      </c>
      <c r="AE47" s="100">
        <v>0</v>
      </c>
      <c r="AF47" s="105">
        <v>0</v>
      </c>
      <c r="AG47" s="105">
        <v>0</v>
      </c>
      <c r="AH47" s="101">
        <v>1</v>
      </c>
    </row>
    <row r="48" spans="1:34" x14ac:dyDescent="0.2">
      <c r="A48" s="89">
        <v>34138</v>
      </c>
      <c r="B48" s="89" t="s">
        <v>79</v>
      </c>
      <c r="C48" s="89" t="s">
        <v>79</v>
      </c>
      <c r="D48" s="89" t="s">
        <v>79</v>
      </c>
      <c r="E48" s="89" t="s">
        <v>79</v>
      </c>
      <c r="F48" s="89" t="s">
        <v>79</v>
      </c>
      <c r="G48" s="89" t="s">
        <v>79</v>
      </c>
      <c r="H48" s="89" t="s">
        <v>79</v>
      </c>
      <c r="I48" s="89" t="s">
        <v>79</v>
      </c>
      <c r="J48" s="89" t="s">
        <v>79</v>
      </c>
      <c r="K48" s="89" t="s">
        <v>79</v>
      </c>
      <c r="L48" s="89" t="s">
        <v>79</v>
      </c>
      <c r="M48" s="89" t="s">
        <v>79</v>
      </c>
      <c r="N48" s="89" t="s">
        <v>79</v>
      </c>
      <c r="O48" s="89" t="s">
        <v>79</v>
      </c>
      <c r="P48" s="89" t="s">
        <v>79</v>
      </c>
      <c r="Q48" s="89" t="s">
        <v>79</v>
      </c>
      <c r="R48" s="89" t="s">
        <v>79</v>
      </c>
      <c r="S48" s="89" t="s">
        <v>79</v>
      </c>
      <c r="T48" s="89" t="s">
        <v>79</v>
      </c>
      <c r="U48" s="89" t="s">
        <v>79</v>
      </c>
      <c r="V48" s="89" t="s">
        <v>79</v>
      </c>
      <c r="W48" s="96">
        <v>0</v>
      </c>
      <c r="X48" s="89" t="s">
        <v>79</v>
      </c>
      <c r="Y48" s="89" t="s">
        <v>79</v>
      </c>
      <c r="Z48" s="89" t="s">
        <v>79</v>
      </c>
      <c r="AA48" s="89" t="s">
        <v>79</v>
      </c>
      <c r="AB48" s="89" t="s">
        <v>79</v>
      </c>
      <c r="AC48" s="89" t="s">
        <v>79</v>
      </c>
      <c r="AD48" s="89" t="s">
        <v>79</v>
      </c>
      <c r="AE48" s="100">
        <v>0</v>
      </c>
      <c r="AF48" s="105">
        <v>0</v>
      </c>
      <c r="AG48" s="105">
        <v>0</v>
      </c>
      <c r="AH48" s="101">
        <v>1</v>
      </c>
    </row>
    <row r="49" spans="1:34" x14ac:dyDescent="0.2">
      <c r="A49" s="89">
        <v>34139</v>
      </c>
      <c r="B49" s="89" t="s">
        <v>79</v>
      </c>
      <c r="C49" s="89" t="s">
        <v>79</v>
      </c>
      <c r="D49" s="89" t="s">
        <v>79</v>
      </c>
      <c r="E49" s="89" t="s">
        <v>79</v>
      </c>
      <c r="F49" s="89" t="s">
        <v>79</v>
      </c>
      <c r="G49" s="89" t="s">
        <v>79</v>
      </c>
      <c r="H49" s="89" t="s">
        <v>79</v>
      </c>
      <c r="I49" s="89" t="s">
        <v>79</v>
      </c>
      <c r="J49" s="89" t="s">
        <v>79</v>
      </c>
      <c r="K49" s="89" t="s">
        <v>79</v>
      </c>
      <c r="L49" s="89" t="s">
        <v>79</v>
      </c>
      <c r="M49" s="89" t="s">
        <v>79</v>
      </c>
      <c r="N49" s="89" t="s">
        <v>79</v>
      </c>
      <c r="O49" s="89" t="s">
        <v>79</v>
      </c>
      <c r="P49" s="89" t="s">
        <v>79</v>
      </c>
      <c r="Q49" s="89" t="s">
        <v>79</v>
      </c>
      <c r="R49" s="89" t="s">
        <v>79</v>
      </c>
      <c r="S49" s="89" t="s">
        <v>79</v>
      </c>
      <c r="T49" s="89" t="s">
        <v>79</v>
      </c>
      <c r="U49" s="89" t="s">
        <v>79</v>
      </c>
      <c r="V49" s="89" t="s">
        <v>79</v>
      </c>
      <c r="W49" s="96">
        <v>0</v>
      </c>
      <c r="X49" s="89" t="s">
        <v>79</v>
      </c>
      <c r="Y49" s="89" t="s">
        <v>79</v>
      </c>
      <c r="Z49" s="89" t="s">
        <v>79</v>
      </c>
      <c r="AA49" s="89" t="s">
        <v>79</v>
      </c>
      <c r="AB49" s="89" t="s">
        <v>79</v>
      </c>
      <c r="AC49" s="89" t="s">
        <v>79</v>
      </c>
      <c r="AD49" s="89" t="s">
        <v>79</v>
      </c>
      <c r="AE49" s="100">
        <v>0</v>
      </c>
      <c r="AF49" s="105">
        <v>0</v>
      </c>
      <c r="AG49" s="105">
        <v>0</v>
      </c>
      <c r="AH49" s="101">
        <v>1</v>
      </c>
    </row>
    <row r="50" spans="1:34" x14ac:dyDescent="0.2">
      <c r="A50" s="89">
        <v>34140</v>
      </c>
      <c r="B50" s="89" t="s">
        <v>79</v>
      </c>
      <c r="C50" s="89" t="s">
        <v>79</v>
      </c>
      <c r="D50" s="89" t="s">
        <v>79</v>
      </c>
      <c r="E50" s="89" t="s">
        <v>79</v>
      </c>
      <c r="F50" s="89" t="s">
        <v>79</v>
      </c>
      <c r="G50" s="89" t="s">
        <v>79</v>
      </c>
      <c r="H50" s="89" t="s">
        <v>79</v>
      </c>
      <c r="I50" s="89" t="s">
        <v>79</v>
      </c>
      <c r="J50" s="89" t="s">
        <v>79</v>
      </c>
      <c r="K50" s="89" t="s">
        <v>79</v>
      </c>
      <c r="L50" s="89" t="s">
        <v>79</v>
      </c>
      <c r="M50" s="89" t="s">
        <v>79</v>
      </c>
      <c r="N50" s="89" t="s">
        <v>79</v>
      </c>
      <c r="O50" s="89" t="s">
        <v>79</v>
      </c>
      <c r="P50" s="89" t="s">
        <v>79</v>
      </c>
      <c r="Q50" s="89" t="s">
        <v>79</v>
      </c>
      <c r="R50" s="89" t="s">
        <v>79</v>
      </c>
      <c r="S50" s="89" t="s">
        <v>79</v>
      </c>
      <c r="T50" s="89" t="s">
        <v>79</v>
      </c>
      <c r="U50" s="89" t="s">
        <v>79</v>
      </c>
      <c r="V50" s="89" t="s">
        <v>79</v>
      </c>
      <c r="W50" s="96">
        <v>0</v>
      </c>
      <c r="X50" s="89" t="s">
        <v>79</v>
      </c>
      <c r="Y50" s="89" t="s">
        <v>79</v>
      </c>
      <c r="Z50" s="89" t="s">
        <v>79</v>
      </c>
      <c r="AA50" s="89" t="s">
        <v>79</v>
      </c>
      <c r="AB50" s="89" t="s">
        <v>79</v>
      </c>
      <c r="AC50" s="89" t="s">
        <v>79</v>
      </c>
      <c r="AD50" s="89" t="s">
        <v>79</v>
      </c>
      <c r="AE50" s="100">
        <v>0</v>
      </c>
      <c r="AF50" s="105">
        <v>0</v>
      </c>
      <c r="AG50" s="105">
        <v>0</v>
      </c>
      <c r="AH50" s="101">
        <v>1</v>
      </c>
    </row>
    <row r="51" spans="1:34" x14ac:dyDescent="0.2">
      <c r="A51" s="89">
        <v>34141</v>
      </c>
      <c r="B51" s="89" t="s">
        <v>79</v>
      </c>
      <c r="C51" s="89" t="s">
        <v>79</v>
      </c>
      <c r="D51" s="89" t="s">
        <v>79</v>
      </c>
      <c r="E51" s="89" t="s">
        <v>79</v>
      </c>
      <c r="F51" s="89" t="s">
        <v>79</v>
      </c>
      <c r="G51" s="89" t="s">
        <v>79</v>
      </c>
      <c r="H51" s="89" t="s">
        <v>79</v>
      </c>
      <c r="I51" s="89" t="s">
        <v>79</v>
      </c>
      <c r="J51" s="89" t="s">
        <v>79</v>
      </c>
      <c r="K51" s="89" t="s">
        <v>79</v>
      </c>
      <c r="L51" s="89" t="s">
        <v>79</v>
      </c>
      <c r="M51" s="89" t="s">
        <v>79</v>
      </c>
      <c r="N51" s="89" t="s">
        <v>79</v>
      </c>
      <c r="O51" s="89" t="s">
        <v>79</v>
      </c>
      <c r="P51" s="89" t="s">
        <v>79</v>
      </c>
      <c r="Q51" s="89" t="s">
        <v>79</v>
      </c>
      <c r="R51" s="89" t="s">
        <v>79</v>
      </c>
      <c r="S51" s="89" t="s">
        <v>79</v>
      </c>
      <c r="T51" s="89" t="s">
        <v>79</v>
      </c>
      <c r="U51" s="89" t="s">
        <v>79</v>
      </c>
      <c r="V51" s="89" t="s">
        <v>79</v>
      </c>
      <c r="W51" s="96">
        <v>0</v>
      </c>
      <c r="X51" s="89" t="s">
        <v>79</v>
      </c>
      <c r="Y51" s="89" t="s">
        <v>79</v>
      </c>
      <c r="Z51" s="89" t="s">
        <v>79</v>
      </c>
      <c r="AA51" s="89" t="s">
        <v>79</v>
      </c>
      <c r="AB51" s="89" t="s">
        <v>79</v>
      </c>
      <c r="AC51" s="89" t="s">
        <v>79</v>
      </c>
      <c r="AD51" s="89" t="s">
        <v>79</v>
      </c>
      <c r="AE51" s="100">
        <v>0</v>
      </c>
      <c r="AF51" s="105">
        <v>0</v>
      </c>
      <c r="AG51" s="105">
        <v>0</v>
      </c>
      <c r="AH51" s="101">
        <v>1</v>
      </c>
    </row>
    <row r="52" spans="1:34" x14ac:dyDescent="0.2">
      <c r="A52" s="89">
        <v>34142</v>
      </c>
      <c r="B52" s="89" t="s">
        <v>79</v>
      </c>
      <c r="C52" s="89" t="s">
        <v>79</v>
      </c>
      <c r="D52" s="89" t="s">
        <v>79</v>
      </c>
      <c r="E52" s="89" t="s">
        <v>79</v>
      </c>
      <c r="F52" s="89" t="s">
        <v>79</v>
      </c>
      <c r="G52" s="89" t="s">
        <v>79</v>
      </c>
      <c r="H52" s="89" t="s">
        <v>79</v>
      </c>
      <c r="I52" s="89" t="s">
        <v>79</v>
      </c>
      <c r="J52" s="89" t="s">
        <v>79</v>
      </c>
      <c r="K52" s="89" t="s">
        <v>79</v>
      </c>
      <c r="L52" s="89" t="s">
        <v>79</v>
      </c>
      <c r="M52" s="89" t="s">
        <v>79</v>
      </c>
      <c r="N52" s="89" t="s">
        <v>79</v>
      </c>
      <c r="O52" s="89" t="s">
        <v>79</v>
      </c>
      <c r="P52" s="89" t="s">
        <v>79</v>
      </c>
      <c r="Q52" s="89" t="s">
        <v>79</v>
      </c>
      <c r="R52" s="89" t="s">
        <v>79</v>
      </c>
      <c r="S52" s="89" t="s">
        <v>79</v>
      </c>
      <c r="T52" s="89" t="s">
        <v>79</v>
      </c>
      <c r="U52" s="89" t="s">
        <v>79</v>
      </c>
      <c r="V52" s="89" t="s">
        <v>79</v>
      </c>
      <c r="W52" s="96">
        <v>0</v>
      </c>
      <c r="X52" s="89" t="s">
        <v>79</v>
      </c>
      <c r="Y52" s="89" t="s">
        <v>79</v>
      </c>
      <c r="Z52" s="89" t="s">
        <v>79</v>
      </c>
      <c r="AA52" s="89" t="s">
        <v>79</v>
      </c>
      <c r="AB52" s="89" t="s">
        <v>79</v>
      </c>
      <c r="AC52" s="89" t="s">
        <v>79</v>
      </c>
      <c r="AD52" s="89" t="s">
        <v>79</v>
      </c>
      <c r="AE52" s="100">
        <v>0</v>
      </c>
      <c r="AF52" s="105">
        <v>0</v>
      </c>
      <c r="AG52" s="105">
        <v>0</v>
      </c>
      <c r="AH52" s="101">
        <v>1</v>
      </c>
    </row>
    <row r="53" spans="1:34" x14ac:dyDescent="0.2">
      <c r="A53" s="89">
        <v>34143</v>
      </c>
      <c r="B53" s="89" t="s">
        <v>79</v>
      </c>
      <c r="C53" s="89" t="s">
        <v>79</v>
      </c>
      <c r="D53" s="89" t="s">
        <v>79</v>
      </c>
      <c r="E53" s="89" t="s">
        <v>79</v>
      </c>
      <c r="F53" s="89" t="s">
        <v>79</v>
      </c>
      <c r="G53" s="89" t="s">
        <v>79</v>
      </c>
      <c r="H53" s="89" t="s">
        <v>79</v>
      </c>
      <c r="I53" s="89" t="s">
        <v>79</v>
      </c>
      <c r="J53" s="89" t="s">
        <v>79</v>
      </c>
      <c r="K53" s="89" t="s">
        <v>79</v>
      </c>
      <c r="L53" s="89" t="s">
        <v>79</v>
      </c>
      <c r="M53" s="89" t="s">
        <v>79</v>
      </c>
      <c r="N53" s="89" t="s">
        <v>79</v>
      </c>
      <c r="O53" s="89" t="s">
        <v>79</v>
      </c>
      <c r="P53" s="89" t="s">
        <v>79</v>
      </c>
      <c r="Q53" s="89" t="s">
        <v>79</v>
      </c>
      <c r="R53" s="89" t="s">
        <v>79</v>
      </c>
      <c r="S53" s="89" t="s">
        <v>79</v>
      </c>
      <c r="T53" s="89" t="s">
        <v>79</v>
      </c>
      <c r="U53" s="89" t="s">
        <v>79</v>
      </c>
      <c r="V53" s="89" t="s">
        <v>79</v>
      </c>
      <c r="W53" s="96">
        <v>0</v>
      </c>
      <c r="X53" s="89" t="s">
        <v>79</v>
      </c>
      <c r="Y53" s="89" t="s">
        <v>79</v>
      </c>
      <c r="Z53" s="89" t="s">
        <v>79</v>
      </c>
      <c r="AA53" s="89" t="s">
        <v>79</v>
      </c>
      <c r="AB53" s="89" t="s">
        <v>79</v>
      </c>
      <c r="AC53" s="89" t="s">
        <v>79</v>
      </c>
      <c r="AD53" s="89" t="s">
        <v>79</v>
      </c>
      <c r="AE53" s="100">
        <v>0</v>
      </c>
      <c r="AF53" s="105">
        <v>0</v>
      </c>
      <c r="AG53" s="105">
        <v>0</v>
      </c>
      <c r="AH53" s="101">
        <v>1</v>
      </c>
    </row>
    <row r="54" spans="1:34" x14ac:dyDescent="0.2">
      <c r="A54" s="89">
        <v>34144</v>
      </c>
      <c r="B54" s="89" t="s">
        <v>79</v>
      </c>
      <c r="C54" s="89" t="s">
        <v>79</v>
      </c>
      <c r="D54" s="89" t="s">
        <v>79</v>
      </c>
      <c r="E54" s="89" t="s">
        <v>79</v>
      </c>
      <c r="F54" s="89" t="s">
        <v>79</v>
      </c>
      <c r="G54" s="89" t="s">
        <v>79</v>
      </c>
      <c r="H54" s="89" t="s">
        <v>79</v>
      </c>
      <c r="I54" s="89" t="s">
        <v>79</v>
      </c>
      <c r="J54" s="89" t="s">
        <v>79</v>
      </c>
      <c r="K54" s="89" t="s">
        <v>79</v>
      </c>
      <c r="L54" s="89" t="s">
        <v>79</v>
      </c>
      <c r="M54" s="89" t="s">
        <v>79</v>
      </c>
      <c r="N54" s="89" t="s">
        <v>79</v>
      </c>
      <c r="O54" s="89" t="s">
        <v>79</v>
      </c>
      <c r="P54" s="89" t="s">
        <v>79</v>
      </c>
      <c r="Q54" s="89" t="s">
        <v>79</v>
      </c>
      <c r="R54" s="89" t="s">
        <v>79</v>
      </c>
      <c r="S54" s="89" t="s">
        <v>79</v>
      </c>
      <c r="T54" s="89" t="s">
        <v>79</v>
      </c>
      <c r="U54" s="89" t="s">
        <v>79</v>
      </c>
      <c r="V54" s="89" t="s">
        <v>79</v>
      </c>
      <c r="W54" s="96">
        <v>0</v>
      </c>
      <c r="X54" s="89" t="s">
        <v>79</v>
      </c>
      <c r="Y54" s="89" t="s">
        <v>79</v>
      </c>
      <c r="Z54" s="89" t="s">
        <v>79</v>
      </c>
      <c r="AA54" s="89" t="s">
        <v>79</v>
      </c>
      <c r="AB54" s="89" t="s">
        <v>79</v>
      </c>
      <c r="AC54" s="89" t="s">
        <v>79</v>
      </c>
      <c r="AD54" s="89" t="s">
        <v>79</v>
      </c>
      <c r="AE54" s="100">
        <v>0</v>
      </c>
      <c r="AF54" s="105">
        <v>0</v>
      </c>
      <c r="AG54" s="105">
        <v>0</v>
      </c>
      <c r="AH54" s="101">
        <v>1</v>
      </c>
    </row>
    <row r="55" spans="1:34" x14ac:dyDescent="0.2">
      <c r="A55" s="89">
        <v>34145</v>
      </c>
      <c r="B55" s="89" t="s">
        <v>79</v>
      </c>
      <c r="C55" s="89" t="s">
        <v>79</v>
      </c>
      <c r="D55" s="89" t="s">
        <v>79</v>
      </c>
      <c r="E55" s="89" t="s">
        <v>79</v>
      </c>
      <c r="F55" s="89" t="s">
        <v>79</v>
      </c>
      <c r="G55" s="89" t="s">
        <v>79</v>
      </c>
      <c r="H55" s="89" t="s">
        <v>79</v>
      </c>
      <c r="I55" s="89" t="s">
        <v>79</v>
      </c>
      <c r="J55" s="89" t="s">
        <v>79</v>
      </c>
      <c r="K55" s="89" t="s">
        <v>79</v>
      </c>
      <c r="L55" s="89" t="s">
        <v>79</v>
      </c>
      <c r="M55" s="89" t="s">
        <v>79</v>
      </c>
      <c r="N55" s="89" t="s">
        <v>79</v>
      </c>
      <c r="O55" s="89" t="s">
        <v>79</v>
      </c>
      <c r="P55" s="89" t="s">
        <v>79</v>
      </c>
      <c r="Q55" s="89" t="s">
        <v>79</v>
      </c>
      <c r="R55" s="89" t="s">
        <v>79</v>
      </c>
      <c r="S55" s="89" t="s">
        <v>79</v>
      </c>
      <c r="T55" s="89" t="s">
        <v>79</v>
      </c>
      <c r="U55" s="89" t="s">
        <v>79</v>
      </c>
      <c r="V55" s="89" t="s">
        <v>79</v>
      </c>
      <c r="W55" s="96">
        <v>0</v>
      </c>
      <c r="X55" s="89" t="s">
        <v>79</v>
      </c>
      <c r="Y55" s="89" t="s">
        <v>79</v>
      </c>
      <c r="Z55" s="89" t="s">
        <v>79</v>
      </c>
      <c r="AA55" s="89" t="s">
        <v>79</v>
      </c>
      <c r="AB55" s="89" t="s">
        <v>79</v>
      </c>
      <c r="AC55" s="89" t="s">
        <v>79</v>
      </c>
      <c r="AD55" s="89" t="s">
        <v>79</v>
      </c>
      <c r="AE55" s="100">
        <v>0</v>
      </c>
      <c r="AF55" s="105">
        <v>0</v>
      </c>
      <c r="AG55" s="105">
        <v>0</v>
      </c>
      <c r="AH55" s="101">
        <v>1</v>
      </c>
    </row>
    <row r="56" spans="1:34" x14ac:dyDescent="0.2">
      <c r="A56" s="89">
        <v>34146</v>
      </c>
      <c r="B56" s="89" t="s">
        <v>79</v>
      </c>
      <c r="C56" s="89" t="s">
        <v>79</v>
      </c>
      <c r="D56" s="89" t="s">
        <v>79</v>
      </c>
      <c r="E56" s="89" t="s">
        <v>79</v>
      </c>
      <c r="F56" s="89" t="s">
        <v>79</v>
      </c>
      <c r="G56" s="89" t="s">
        <v>79</v>
      </c>
      <c r="H56" s="89" t="s">
        <v>79</v>
      </c>
      <c r="I56" s="89" t="s">
        <v>79</v>
      </c>
      <c r="J56" s="89" t="s">
        <v>79</v>
      </c>
      <c r="K56" s="89" t="s">
        <v>79</v>
      </c>
      <c r="L56" s="89" t="s">
        <v>79</v>
      </c>
      <c r="M56" s="89" t="s">
        <v>79</v>
      </c>
      <c r="N56" s="89" t="s">
        <v>79</v>
      </c>
      <c r="O56" s="89" t="s">
        <v>79</v>
      </c>
      <c r="P56" s="89" t="s">
        <v>79</v>
      </c>
      <c r="Q56" s="89" t="s">
        <v>79</v>
      </c>
      <c r="R56" s="89" t="s">
        <v>79</v>
      </c>
      <c r="S56" s="89" t="s">
        <v>79</v>
      </c>
      <c r="T56" s="89" t="s">
        <v>79</v>
      </c>
      <c r="U56" s="89" t="s">
        <v>79</v>
      </c>
      <c r="V56" s="89" t="s">
        <v>79</v>
      </c>
      <c r="W56" s="96">
        <v>0</v>
      </c>
      <c r="X56" s="89" t="s">
        <v>79</v>
      </c>
      <c r="Y56" s="89" t="s">
        <v>79</v>
      </c>
      <c r="Z56" s="89" t="s">
        <v>79</v>
      </c>
      <c r="AA56" s="89" t="s">
        <v>79</v>
      </c>
      <c r="AB56" s="89" t="s">
        <v>79</v>
      </c>
      <c r="AC56" s="89" t="s">
        <v>79</v>
      </c>
      <c r="AD56" s="89" t="s">
        <v>79</v>
      </c>
      <c r="AE56" s="100">
        <v>0</v>
      </c>
      <c r="AF56" s="105">
        <v>0</v>
      </c>
      <c r="AG56" s="105">
        <v>0</v>
      </c>
      <c r="AH56" s="101">
        <v>1</v>
      </c>
    </row>
    <row r="57" spans="1:34" x14ac:dyDescent="0.2">
      <c r="A57" s="89">
        <v>34147</v>
      </c>
      <c r="B57" s="89" t="s">
        <v>79</v>
      </c>
      <c r="C57" s="89" t="s">
        <v>79</v>
      </c>
      <c r="D57" s="89" t="s">
        <v>79</v>
      </c>
      <c r="E57" s="89" t="s">
        <v>79</v>
      </c>
      <c r="F57" s="89" t="s">
        <v>79</v>
      </c>
      <c r="G57" s="89" t="s">
        <v>79</v>
      </c>
      <c r="H57" s="89" t="s">
        <v>79</v>
      </c>
      <c r="I57" s="89" t="s">
        <v>79</v>
      </c>
      <c r="J57" s="89" t="s">
        <v>79</v>
      </c>
      <c r="K57" s="89" t="s">
        <v>79</v>
      </c>
      <c r="L57" s="89" t="s">
        <v>79</v>
      </c>
      <c r="M57" s="89" t="s">
        <v>79</v>
      </c>
      <c r="N57" s="89" t="s">
        <v>79</v>
      </c>
      <c r="O57" s="89" t="s">
        <v>79</v>
      </c>
      <c r="P57" s="89" t="s">
        <v>79</v>
      </c>
      <c r="Q57" s="89" t="s">
        <v>79</v>
      </c>
      <c r="R57" s="89" t="s">
        <v>79</v>
      </c>
      <c r="S57" s="89" t="s">
        <v>79</v>
      </c>
      <c r="T57" s="89" t="s">
        <v>79</v>
      </c>
      <c r="U57" s="89" t="s">
        <v>79</v>
      </c>
      <c r="V57" s="89" t="s">
        <v>79</v>
      </c>
      <c r="W57" s="96">
        <v>0</v>
      </c>
      <c r="X57" s="89" t="s">
        <v>79</v>
      </c>
      <c r="Y57" s="89" t="s">
        <v>79</v>
      </c>
      <c r="Z57" s="89" t="s">
        <v>79</v>
      </c>
      <c r="AA57" s="89" t="s">
        <v>79</v>
      </c>
      <c r="AB57" s="89" t="s">
        <v>79</v>
      </c>
      <c r="AC57" s="89" t="s">
        <v>79</v>
      </c>
      <c r="AD57" s="89" t="s">
        <v>79</v>
      </c>
      <c r="AE57" s="100">
        <v>0</v>
      </c>
      <c r="AF57" s="105">
        <v>0</v>
      </c>
      <c r="AG57" s="105">
        <v>0</v>
      </c>
      <c r="AH57" s="101">
        <v>1</v>
      </c>
    </row>
    <row r="58" spans="1:34" x14ac:dyDescent="0.2">
      <c r="A58" s="89">
        <v>34148</v>
      </c>
      <c r="B58" s="89" t="s">
        <v>79</v>
      </c>
      <c r="C58" s="89" t="s">
        <v>79</v>
      </c>
      <c r="D58" s="89" t="s">
        <v>79</v>
      </c>
      <c r="E58" s="89" t="s">
        <v>79</v>
      </c>
      <c r="F58" s="89" t="s">
        <v>79</v>
      </c>
      <c r="G58" s="89" t="s">
        <v>79</v>
      </c>
      <c r="H58" s="89" t="s">
        <v>79</v>
      </c>
      <c r="I58" s="89" t="s">
        <v>79</v>
      </c>
      <c r="J58" s="89" t="s">
        <v>79</v>
      </c>
      <c r="K58" s="89" t="s">
        <v>79</v>
      </c>
      <c r="L58" s="89" t="s">
        <v>79</v>
      </c>
      <c r="M58" s="89" t="s">
        <v>79</v>
      </c>
      <c r="N58" s="89" t="s">
        <v>79</v>
      </c>
      <c r="O58" s="89" t="s">
        <v>79</v>
      </c>
      <c r="P58" s="89" t="s">
        <v>79</v>
      </c>
      <c r="Q58" s="89" t="s">
        <v>79</v>
      </c>
      <c r="R58" s="89" t="s">
        <v>79</v>
      </c>
      <c r="S58" s="89" t="s">
        <v>79</v>
      </c>
      <c r="T58" s="89" t="s">
        <v>79</v>
      </c>
      <c r="U58" s="89" t="s">
        <v>79</v>
      </c>
      <c r="V58" s="89" t="s">
        <v>79</v>
      </c>
      <c r="W58" s="96">
        <v>0</v>
      </c>
      <c r="X58" s="89" t="s">
        <v>79</v>
      </c>
      <c r="Y58" s="89" t="s">
        <v>79</v>
      </c>
      <c r="Z58" s="89" t="s">
        <v>79</v>
      </c>
      <c r="AA58" s="89" t="s">
        <v>79</v>
      </c>
      <c r="AB58" s="89" t="s">
        <v>79</v>
      </c>
      <c r="AC58" s="89" t="s">
        <v>79</v>
      </c>
      <c r="AD58" s="89" t="s">
        <v>79</v>
      </c>
      <c r="AE58" s="100">
        <v>0</v>
      </c>
      <c r="AF58" s="105">
        <v>0</v>
      </c>
      <c r="AG58" s="105">
        <v>0</v>
      </c>
      <c r="AH58" s="101">
        <v>1</v>
      </c>
    </row>
    <row r="59" spans="1:34" x14ac:dyDescent="0.2">
      <c r="A59" s="89">
        <v>34149</v>
      </c>
      <c r="B59" s="89" t="s">
        <v>79</v>
      </c>
      <c r="C59" s="89" t="s">
        <v>79</v>
      </c>
      <c r="D59" s="89" t="s">
        <v>79</v>
      </c>
      <c r="E59" s="89" t="s">
        <v>79</v>
      </c>
      <c r="F59" s="89" t="s">
        <v>79</v>
      </c>
      <c r="G59" s="89" t="s">
        <v>79</v>
      </c>
      <c r="H59" s="89" t="s">
        <v>79</v>
      </c>
      <c r="I59" s="89" t="s">
        <v>79</v>
      </c>
      <c r="J59" s="89" t="s">
        <v>79</v>
      </c>
      <c r="K59" s="89" t="s">
        <v>79</v>
      </c>
      <c r="L59" s="89" t="s">
        <v>79</v>
      </c>
      <c r="M59" s="89" t="s">
        <v>79</v>
      </c>
      <c r="N59" s="89" t="s">
        <v>79</v>
      </c>
      <c r="O59" s="89" t="s">
        <v>79</v>
      </c>
      <c r="P59" s="89" t="s">
        <v>79</v>
      </c>
      <c r="Q59" s="89" t="s">
        <v>79</v>
      </c>
      <c r="R59" s="89" t="s">
        <v>79</v>
      </c>
      <c r="S59" s="89" t="s">
        <v>79</v>
      </c>
      <c r="T59" s="89" t="s">
        <v>79</v>
      </c>
      <c r="U59" s="89" t="s">
        <v>79</v>
      </c>
      <c r="V59" s="89" t="s">
        <v>79</v>
      </c>
      <c r="W59" s="96">
        <v>0</v>
      </c>
      <c r="X59" s="89" t="s">
        <v>79</v>
      </c>
      <c r="Y59" s="89" t="s">
        <v>79</v>
      </c>
      <c r="Z59" s="89" t="s">
        <v>79</v>
      </c>
      <c r="AA59" s="89" t="s">
        <v>79</v>
      </c>
      <c r="AB59" s="89" t="s">
        <v>79</v>
      </c>
      <c r="AC59" s="89" t="s">
        <v>79</v>
      </c>
      <c r="AD59" s="89" t="s">
        <v>79</v>
      </c>
      <c r="AE59" s="100">
        <v>0</v>
      </c>
      <c r="AF59" s="105">
        <v>0</v>
      </c>
      <c r="AG59" s="105">
        <v>0</v>
      </c>
      <c r="AH59" s="101">
        <v>1</v>
      </c>
    </row>
    <row r="60" spans="1:34" x14ac:dyDescent="0.2">
      <c r="A60" s="89">
        <v>34150</v>
      </c>
      <c r="B60" s="89" t="s">
        <v>79</v>
      </c>
      <c r="C60" s="89" t="s">
        <v>79</v>
      </c>
      <c r="D60" s="89" t="s">
        <v>79</v>
      </c>
      <c r="E60" s="89" t="s">
        <v>79</v>
      </c>
      <c r="F60" s="89" t="s">
        <v>79</v>
      </c>
      <c r="G60" s="89" t="s">
        <v>79</v>
      </c>
      <c r="H60" s="89" t="s">
        <v>79</v>
      </c>
      <c r="I60" s="89" t="s">
        <v>79</v>
      </c>
      <c r="J60" s="89" t="s">
        <v>79</v>
      </c>
      <c r="K60" s="89" t="s">
        <v>79</v>
      </c>
      <c r="L60" s="89" t="s">
        <v>79</v>
      </c>
      <c r="M60" s="89" t="s">
        <v>79</v>
      </c>
      <c r="N60" s="89" t="s">
        <v>79</v>
      </c>
      <c r="O60" s="89" t="s">
        <v>79</v>
      </c>
      <c r="P60" s="89" t="s">
        <v>79</v>
      </c>
      <c r="Q60" s="89" t="s">
        <v>79</v>
      </c>
      <c r="R60" s="89" t="s">
        <v>79</v>
      </c>
      <c r="S60" s="89" t="s">
        <v>79</v>
      </c>
      <c r="T60" s="89" t="s">
        <v>79</v>
      </c>
      <c r="U60" s="89" t="s">
        <v>79</v>
      </c>
      <c r="V60" s="89" t="s">
        <v>79</v>
      </c>
      <c r="W60" s="96">
        <v>0</v>
      </c>
      <c r="X60" s="89" t="s">
        <v>79</v>
      </c>
      <c r="Y60" s="89" t="s">
        <v>79</v>
      </c>
      <c r="Z60" s="89" t="s">
        <v>79</v>
      </c>
      <c r="AA60" s="89" t="s">
        <v>79</v>
      </c>
      <c r="AB60" s="89" t="s">
        <v>79</v>
      </c>
      <c r="AC60" s="89" t="s">
        <v>79</v>
      </c>
      <c r="AD60" s="89" t="s">
        <v>79</v>
      </c>
      <c r="AE60" s="100">
        <v>0</v>
      </c>
      <c r="AF60" s="105">
        <v>0</v>
      </c>
      <c r="AG60" s="105">
        <v>0</v>
      </c>
      <c r="AH60" s="101">
        <v>1</v>
      </c>
    </row>
    <row r="61" spans="1:34" x14ac:dyDescent="0.2">
      <c r="A61" s="89">
        <v>34151</v>
      </c>
      <c r="B61" s="89" t="s">
        <v>79</v>
      </c>
      <c r="C61" s="89" t="s">
        <v>79</v>
      </c>
      <c r="D61" s="89" t="s">
        <v>79</v>
      </c>
      <c r="E61" s="89" t="s">
        <v>79</v>
      </c>
      <c r="F61" s="89" t="s">
        <v>79</v>
      </c>
      <c r="G61" s="89" t="s">
        <v>79</v>
      </c>
      <c r="H61" s="89" t="s">
        <v>79</v>
      </c>
      <c r="I61" s="89" t="s">
        <v>79</v>
      </c>
      <c r="J61" s="89" t="s">
        <v>79</v>
      </c>
      <c r="K61" s="89" t="s">
        <v>79</v>
      </c>
      <c r="L61" s="89" t="s">
        <v>79</v>
      </c>
      <c r="M61" s="89" t="s">
        <v>79</v>
      </c>
      <c r="N61" s="89" t="s">
        <v>79</v>
      </c>
      <c r="O61" s="89" t="s">
        <v>79</v>
      </c>
      <c r="P61" s="89" t="s">
        <v>79</v>
      </c>
      <c r="Q61" s="89" t="s">
        <v>79</v>
      </c>
      <c r="R61" s="89" t="s">
        <v>79</v>
      </c>
      <c r="S61" s="89" t="s">
        <v>79</v>
      </c>
      <c r="T61" s="89" t="s">
        <v>79</v>
      </c>
      <c r="U61" s="89" t="s">
        <v>79</v>
      </c>
      <c r="V61" s="89" t="s">
        <v>79</v>
      </c>
      <c r="W61" s="96">
        <v>0</v>
      </c>
      <c r="X61" s="89" t="s">
        <v>79</v>
      </c>
      <c r="Y61" s="89" t="s">
        <v>79</v>
      </c>
      <c r="Z61" s="89" t="s">
        <v>79</v>
      </c>
      <c r="AA61" s="89" t="s">
        <v>79</v>
      </c>
      <c r="AB61" s="89" t="s">
        <v>79</v>
      </c>
      <c r="AC61" s="89" t="s">
        <v>79</v>
      </c>
      <c r="AD61" s="89" t="s">
        <v>79</v>
      </c>
      <c r="AE61" s="100">
        <v>0</v>
      </c>
      <c r="AF61" s="105">
        <v>0</v>
      </c>
      <c r="AG61" s="105">
        <v>0</v>
      </c>
      <c r="AH61" s="101">
        <v>1</v>
      </c>
    </row>
    <row r="62" spans="1:34" x14ac:dyDescent="0.2">
      <c r="A62" s="89">
        <v>34152</v>
      </c>
      <c r="B62" s="89" t="s">
        <v>79</v>
      </c>
      <c r="C62" s="89" t="s">
        <v>79</v>
      </c>
      <c r="D62" s="89" t="s">
        <v>79</v>
      </c>
      <c r="E62" s="89" t="s">
        <v>79</v>
      </c>
      <c r="F62" s="89" t="s">
        <v>79</v>
      </c>
      <c r="G62" s="89" t="s">
        <v>79</v>
      </c>
      <c r="H62" s="89" t="s">
        <v>79</v>
      </c>
      <c r="I62" s="89" t="s">
        <v>79</v>
      </c>
      <c r="J62" s="89" t="s">
        <v>79</v>
      </c>
      <c r="K62" s="89" t="s">
        <v>79</v>
      </c>
      <c r="L62" s="89" t="s">
        <v>79</v>
      </c>
      <c r="M62" s="89" t="s">
        <v>79</v>
      </c>
      <c r="N62" s="89" t="s">
        <v>79</v>
      </c>
      <c r="O62" s="89" t="s">
        <v>79</v>
      </c>
      <c r="P62" s="89" t="s">
        <v>79</v>
      </c>
      <c r="Q62" s="89" t="s">
        <v>79</v>
      </c>
      <c r="R62" s="89" t="s">
        <v>79</v>
      </c>
      <c r="S62" s="89" t="s">
        <v>79</v>
      </c>
      <c r="T62" s="89" t="s">
        <v>79</v>
      </c>
      <c r="U62" s="89" t="s">
        <v>79</v>
      </c>
      <c r="V62" s="89" t="s">
        <v>79</v>
      </c>
      <c r="W62" s="96">
        <v>0</v>
      </c>
      <c r="X62" s="89" t="s">
        <v>79</v>
      </c>
      <c r="Y62" s="89" t="s">
        <v>79</v>
      </c>
      <c r="Z62" s="89" t="s">
        <v>79</v>
      </c>
      <c r="AA62" s="89" t="s">
        <v>79</v>
      </c>
      <c r="AB62" s="89" t="s">
        <v>79</v>
      </c>
      <c r="AC62" s="89" t="s">
        <v>79</v>
      </c>
      <c r="AD62" s="89" t="s">
        <v>79</v>
      </c>
      <c r="AE62" s="100">
        <v>0</v>
      </c>
      <c r="AF62" s="105">
        <v>0</v>
      </c>
      <c r="AG62" s="105">
        <v>0</v>
      </c>
      <c r="AH62" s="101">
        <v>1</v>
      </c>
    </row>
    <row r="63" spans="1:34" x14ac:dyDescent="0.2">
      <c r="A63" s="89">
        <v>34153</v>
      </c>
      <c r="B63" s="89" t="s">
        <v>79</v>
      </c>
      <c r="C63" s="89" t="s">
        <v>79</v>
      </c>
      <c r="D63" s="89" t="s">
        <v>79</v>
      </c>
      <c r="E63" s="89" t="s">
        <v>79</v>
      </c>
      <c r="F63" s="89" t="s">
        <v>79</v>
      </c>
      <c r="G63" s="89" t="s">
        <v>79</v>
      </c>
      <c r="H63" s="89" t="s">
        <v>79</v>
      </c>
      <c r="I63" s="89" t="s">
        <v>79</v>
      </c>
      <c r="J63" s="89" t="s">
        <v>79</v>
      </c>
      <c r="K63" s="89" t="s">
        <v>79</v>
      </c>
      <c r="L63" s="89" t="s">
        <v>79</v>
      </c>
      <c r="M63" s="89" t="s">
        <v>79</v>
      </c>
      <c r="N63" s="89" t="s">
        <v>79</v>
      </c>
      <c r="O63" s="89" t="s">
        <v>79</v>
      </c>
      <c r="P63" s="89" t="s">
        <v>79</v>
      </c>
      <c r="Q63" s="89" t="s">
        <v>79</v>
      </c>
      <c r="R63" s="89" t="s">
        <v>79</v>
      </c>
      <c r="S63" s="89" t="s">
        <v>79</v>
      </c>
      <c r="T63" s="89" t="s">
        <v>79</v>
      </c>
      <c r="U63" s="89" t="s">
        <v>79</v>
      </c>
      <c r="V63" s="89" t="s">
        <v>79</v>
      </c>
      <c r="W63" s="96">
        <v>0</v>
      </c>
      <c r="X63" s="89" t="s">
        <v>79</v>
      </c>
      <c r="Y63" s="89" t="s">
        <v>79</v>
      </c>
      <c r="Z63" s="89" t="s">
        <v>79</v>
      </c>
      <c r="AA63" s="89" t="s">
        <v>79</v>
      </c>
      <c r="AB63" s="89" t="s">
        <v>79</v>
      </c>
      <c r="AC63" s="89" t="s">
        <v>79</v>
      </c>
      <c r="AD63" s="89" t="s">
        <v>79</v>
      </c>
      <c r="AE63" s="100">
        <v>0</v>
      </c>
      <c r="AF63" s="105">
        <v>0</v>
      </c>
      <c r="AG63" s="105">
        <v>0</v>
      </c>
      <c r="AH63" s="101">
        <v>1</v>
      </c>
    </row>
    <row r="64" spans="1:34" x14ac:dyDescent="0.2">
      <c r="A64" s="89">
        <v>34154</v>
      </c>
      <c r="B64" s="89" t="s">
        <v>79</v>
      </c>
      <c r="C64" s="89" t="s">
        <v>79</v>
      </c>
      <c r="D64" s="89" t="s">
        <v>79</v>
      </c>
      <c r="E64" s="89" t="s">
        <v>79</v>
      </c>
      <c r="F64" s="89" t="s">
        <v>79</v>
      </c>
      <c r="G64" s="89" t="s">
        <v>79</v>
      </c>
      <c r="H64" s="89" t="s">
        <v>79</v>
      </c>
      <c r="I64" s="89" t="s">
        <v>79</v>
      </c>
      <c r="J64" s="89" t="s">
        <v>79</v>
      </c>
      <c r="K64" s="89" t="s">
        <v>79</v>
      </c>
      <c r="L64" s="89" t="s">
        <v>79</v>
      </c>
      <c r="M64" s="89" t="s">
        <v>79</v>
      </c>
      <c r="N64" s="89" t="s">
        <v>79</v>
      </c>
      <c r="O64" s="89" t="s">
        <v>79</v>
      </c>
      <c r="P64" s="89" t="s">
        <v>79</v>
      </c>
      <c r="Q64" s="89" t="s">
        <v>79</v>
      </c>
      <c r="R64" s="89" t="s">
        <v>79</v>
      </c>
      <c r="S64" s="89" t="s">
        <v>79</v>
      </c>
      <c r="T64" s="89" t="s">
        <v>79</v>
      </c>
      <c r="U64" s="89" t="s">
        <v>79</v>
      </c>
      <c r="V64" s="89" t="s">
        <v>79</v>
      </c>
      <c r="W64" s="96">
        <v>0</v>
      </c>
      <c r="X64" s="89" t="s">
        <v>79</v>
      </c>
      <c r="Y64" s="89" t="s">
        <v>79</v>
      </c>
      <c r="Z64" s="89" t="s">
        <v>79</v>
      </c>
      <c r="AA64" s="89" t="s">
        <v>79</v>
      </c>
      <c r="AB64" s="89" t="s">
        <v>79</v>
      </c>
      <c r="AC64" s="89" t="s">
        <v>79</v>
      </c>
      <c r="AD64" s="89" t="s">
        <v>79</v>
      </c>
      <c r="AE64" s="100">
        <v>0</v>
      </c>
      <c r="AF64" s="105">
        <v>0</v>
      </c>
      <c r="AG64" s="105">
        <v>0</v>
      </c>
      <c r="AH64" s="101">
        <v>1</v>
      </c>
    </row>
    <row r="65" spans="1:34" x14ac:dyDescent="0.2">
      <c r="A65" s="89">
        <v>34155</v>
      </c>
      <c r="B65" s="89" t="s">
        <v>79</v>
      </c>
      <c r="C65" s="89" t="s">
        <v>79</v>
      </c>
      <c r="D65" s="89" t="s">
        <v>79</v>
      </c>
      <c r="E65" s="89" t="s">
        <v>79</v>
      </c>
      <c r="F65" s="89" t="s">
        <v>79</v>
      </c>
      <c r="G65" s="89" t="s">
        <v>79</v>
      </c>
      <c r="H65" s="89" t="s">
        <v>79</v>
      </c>
      <c r="I65" s="89" t="s">
        <v>79</v>
      </c>
      <c r="J65" s="89" t="s">
        <v>79</v>
      </c>
      <c r="K65" s="89" t="s">
        <v>79</v>
      </c>
      <c r="L65" s="89" t="s">
        <v>79</v>
      </c>
      <c r="M65" s="89" t="s">
        <v>79</v>
      </c>
      <c r="N65" s="89" t="s">
        <v>79</v>
      </c>
      <c r="O65" s="89" t="s">
        <v>79</v>
      </c>
      <c r="P65" s="89" t="s">
        <v>79</v>
      </c>
      <c r="Q65" s="89" t="s">
        <v>79</v>
      </c>
      <c r="R65" s="89" t="s">
        <v>79</v>
      </c>
      <c r="S65" s="89" t="s">
        <v>79</v>
      </c>
      <c r="T65" s="89" t="s">
        <v>79</v>
      </c>
      <c r="U65" s="89" t="s">
        <v>79</v>
      </c>
      <c r="V65" s="89" t="s">
        <v>79</v>
      </c>
      <c r="W65" s="96">
        <v>0</v>
      </c>
      <c r="X65" s="89" t="s">
        <v>79</v>
      </c>
      <c r="Y65" s="89" t="s">
        <v>79</v>
      </c>
      <c r="Z65" s="89" t="s">
        <v>79</v>
      </c>
      <c r="AA65" s="89" t="s">
        <v>79</v>
      </c>
      <c r="AB65" s="89" t="s">
        <v>79</v>
      </c>
      <c r="AC65" s="89" t="s">
        <v>79</v>
      </c>
      <c r="AD65" s="89" t="s">
        <v>79</v>
      </c>
      <c r="AE65" s="100">
        <v>0</v>
      </c>
      <c r="AF65" s="105">
        <v>0</v>
      </c>
      <c r="AG65" s="105">
        <v>0</v>
      </c>
      <c r="AH65" s="101">
        <v>1</v>
      </c>
    </row>
    <row r="66" spans="1:34" x14ac:dyDescent="0.2">
      <c r="A66" s="89">
        <v>34156</v>
      </c>
      <c r="B66" s="89" t="s">
        <v>79</v>
      </c>
      <c r="C66" s="89" t="s">
        <v>79</v>
      </c>
      <c r="D66" s="89" t="s">
        <v>79</v>
      </c>
      <c r="E66" s="89" t="s">
        <v>79</v>
      </c>
      <c r="F66" s="89" t="s">
        <v>79</v>
      </c>
      <c r="G66" s="89" t="s">
        <v>79</v>
      </c>
      <c r="H66" s="89" t="s">
        <v>79</v>
      </c>
      <c r="I66" s="89" t="s">
        <v>79</v>
      </c>
      <c r="J66" s="89" t="s">
        <v>79</v>
      </c>
      <c r="K66" s="89" t="s">
        <v>79</v>
      </c>
      <c r="L66" s="89" t="s">
        <v>79</v>
      </c>
      <c r="M66" s="89" t="s">
        <v>79</v>
      </c>
      <c r="N66" s="89" t="s">
        <v>79</v>
      </c>
      <c r="O66" s="89" t="s">
        <v>79</v>
      </c>
      <c r="P66" s="89" t="s">
        <v>79</v>
      </c>
      <c r="Q66" s="89" t="s">
        <v>79</v>
      </c>
      <c r="R66" s="89" t="s">
        <v>79</v>
      </c>
      <c r="S66" s="89" t="s">
        <v>79</v>
      </c>
      <c r="T66" s="89" t="s">
        <v>79</v>
      </c>
      <c r="U66" s="89" t="s">
        <v>79</v>
      </c>
      <c r="V66" s="89" t="s">
        <v>79</v>
      </c>
      <c r="W66" s="96">
        <v>0</v>
      </c>
      <c r="X66" s="89" t="s">
        <v>79</v>
      </c>
      <c r="Y66" s="89" t="s">
        <v>79</v>
      </c>
      <c r="Z66" s="89" t="s">
        <v>79</v>
      </c>
      <c r="AA66" s="89" t="s">
        <v>79</v>
      </c>
      <c r="AB66" s="89" t="s">
        <v>79</v>
      </c>
      <c r="AC66" s="89" t="s">
        <v>79</v>
      </c>
      <c r="AD66" s="89" t="s">
        <v>79</v>
      </c>
      <c r="AE66" s="100">
        <v>0</v>
      </c>
      <c r="AF66" s="105">
        <v>0</v>
      </c>
      <c r="AG66" s="105">
        <v>0</v>
      </c>
      <c r="AH66" s="101">
        <v>1</v>
      </c>
    </row>
    <row r="67" spans="1:34" x14ac:dyDescent="0.2">
      <c r="A67" s="89">
        <v>34157</v>
      </c>
      <c r="B67" s="89" t="s">
        <v>79</v>
      </c>
      <c r="C67" s="89" t="s">
        <v>79</v>
      </c>
      <c r="D67" s="89" t="s">
        <v>79</v>
      </c>
      <c r="E67" s="89" t="s">
        <v>79</v>
      </c>
      <c r="F67" s="89" t="s">
        <v>79</v>
      </c>
      <c r="G67" s="89" t="s">
        <v>79</v>
      </c>
      <c r="H67" s="89" t="s">
        <v>79</v>
      </c>
      <c r="I67" s="89" t="s">
        <v>79</v>
      </c>
      <c r="J67" s="89" t="s">
        <v>79</v>
      </c>
      <c r="K67" s="89" t="s">
        <v>79</v>
      </c>
      <c r="L67" s="89" t="s">
        <v>79</v>
      </c>
      <c r="M67" s="89" t="s">
        <v>79</v>
      </c>
      <c r="N67" s="89" t="s">
        <v>79</v>
      </c>
      <c r="O67" s="89" t="s">
        <v>79</v>
      </c>
      <c r="P67" s="89" t="s">
        <v>79</v>
      </c>
      <c r="Q67" s="89" t="s">
        <v>79</v>
      </c>
      <c r="R67" s="89" t="s">
        <v>79</v>
      </c>
      <c r="S67" s="89" t="s">
        <v>79</v>
      </c>
      <c r="T67" s="89" t="s">
        <v>79</v>
      </c>
      <c r="U67" s="89" t="s">
        <v>79</v>
      </c>
      <c r="V67" s="89" t="s">
        <v>79</v>
      </c>
      <c r="W67" s="96">
        <v>0</v>
      </c>
      <c r="X67" s="89" t="s">
        <v>79</v>
      </c>
      <c r="Y67" s="89" t="s">
        <v>79</v>
      </c>
      <c r="Z67" s="89" t="s">
        <v>79</v>
      </c>
      <c r="AA67" s="89" t="s">
        <v>79</v>
      </c>
      <c r="AB67" s="89" t="s">
        <v>79</v>
      </c>
      <c r="AC67" s="89" t="s">
        <v>79</v>
      </c>
      <c r="AD67" s="89" t="s">
        <v>79</v>
      </c>
      <c r="AE67" s="100">
        <v>0</v>
      </c>
      <c r="AF67" s="105">
        <v>0</v>
      </c>
      <c r="AG67" s="105">
        <v>0</v>
      </c>
      <c r="AH67" s="101">
        <v>1</v>
      </c>
    </row>
    <row r="68" spans="1:34" x14ac:dyDescent="0.2">
      <c r="A68" s="89">
        <v>34158</v>
      </c>
      <c r="B68" s="89" t="s">
        <v>79</v>
      </c>
      <c r="C68" s="89" t="s">
        <v>79</v>
      </c>
      <c r="D68" s="89" t="s">
        <v>79</v>
      </c>
      <c r="E68" s="89" t="s">
        <v>79</v>
      </c>
      <c r="F68" s="89" t="s">
        <v>79</v>
      </c>
      <c r="G68" s="89" t="s">
        <v>79</v>
      </c>
      <c r="H68" s="89" t="s">
        <v>79</v>
      </c>
      <c r="I68" s="89" t="s">
        <v>79</v>
      </c>
      <c r="J68" s="89" t="s">
        <v>79</v>
      </c>
      <c r="K68" s="89" t="s">
        <v>79</v>
      </c>
      <c r="L68" s="89" t="s">
        <v>79</v>
      </c>
      <c r="M68" s="89" t="s">
        <v>79</v>
      </c>
      <c r="N68" s="89" t="s">
        <v>79</v>
      </c>
      <c r="O68" s="89" t="s">
        <v>79</v>
      </c>
      <c r="P68" s="89" t="s">
        <v>79</v>
      </c>
      <c r="Q68" s="89" t="s">
        <v>79</v>
      </c>
      <c r="R68" s="89" t="s">
        <v>79</v>
      </c>
      <c r="S68" s="89" t="s">
        <v>79</v>
      </c>
      <c r="T68" s="89" t="s">
        <v>79</v>
      </c>
      <c r="U68" s="89" t="s">
        <v>79</v>
      </c>
      <c r="V68" s="89" t="s">
        <v>79</v>
      </c>
      <c r="W68" s="96">
        <v>0</v>
      </c>
      <c r="X68" s="89" t="s">
        <v>79</v>
      </c>
      <c r="Y68" s="89" t="s">
        <v>79</v>
      </c>
      <c r="Z68" s="89" t="s">
        <v>79</v>
      </c>
      <c r="AA68" s="89" t="s">
        <v>79</v>
      </c>
      <c r="AB68" s="89" t="s">
        <v>79</v>
      </c>
      <c r="AC68" s="89" t="s">
        <v>79</v>
      </c>
      <c r="AD68" s="89" t="s">
        <v>79</v>
      </c>
      <c r="AE68" s="100">
        <v>0</v>
      </c>
      <c r="AF68" s="105">
        <v>0</v>
      </c>
      <c r="AG68" s="105">
        <v>0</v>
      </c>
      <c r="AH68" s="101">
        <v>1</v>
      </c>
    </row>
    <row r="69" spans="1:34" x14ac:dyDescent="0.2">
      <c r="A69" s="89">
        <v>34159</v>
      </c>
      <c r="B69" s="89" t="s">
        <v>79</v>
      </c>
      <c r="C69" s="89" t="s">
        <v>79</v>
      </c>
      <c r="D69" s="89" t="s">
        <v>79</v>
      </c>
      <c r="E69" s="89" t="s">
        <v>79</v>
      </c>
      <c r="F69" s="89" t="s">
        <v>79</v>
      </c>
      <c r="G69" s="89" t="s">
        <v>79</v>
      </c>
      <c r="H69" s="89" t="s">
        <v>79</v>
      </c>
      <c r="I69" s="89" t="s">
        <v>79</v>
      </c>
      <c r="J69" s="89" t="s">
        <v>79</v>
      </c>
      <c r="K69" s="89" t="s">
        <v>79</v>
      </c>
      <c r="L69" s="89" t="s">
        <v>79</v>
      </c>
      <c r="M69" s="89" t="s">
        <v>79</v>
      </c>
      <c r="N69" s="89" t="s">
        <v>79</v>
      </c>
      <c r="O69" s="89" t="s">
        <v>79</v>
      </c>
      <c r="P69" s="89" t="s">
        <v>79</v>
      </c>
      <c r="Q69" s="89" t="s">
        <v>79</v>
      </c>
      <c r="R69" s="89" t="s">
        <v>79</v>
      </c>
      <c r="S69" s="89" t="s">
        <v>79</v>
      </c>
      <c r="T69" s="89" t="s">
        <v>79</v>
      </c>
      <c r="U69" s="89" t="s">
        <v>79</v>
      </c>
      <c r="V69" s="89" t="s">
        <v>79</v>
      </c>
      <c r="W69" s="96">
        <v>0</v>
      </c>
      <c r="X69" s="89" t="s">
        <v>79</v>
      </c>
      <c r="Y69" s="89" t="s">
        <v>79</v>
      </c>
      <c r="Z69" s="89" t="s">
        <v>79</v>
      </c>
      <c r="AA69" s="89" t="s">
        <v>79</v>
      </c>
      <c r="AB69" s="89" t="s">
        <v>79</v>
      </c>
      <c r="AC69" s="89" t="s">
        <v>79</v>
      </c>
      <c r="AD69" s="89" t="s">
        <v>79</v>
      </c>
      <c r="AE69" s="100">
        <v>0</v>
      </c>
      <c r="AF69" s="105">
        <v>0</v>
      </c>
      <c r="AG69" s="105">
        <v>0</v>
      </c>
      <c r="AH69" s="101">
        <v>1</v>
      </c>
    </row>
    <row r="70" spans="1:34" x14ac:dyDescent="0.2">
      <c r="A70" s="89">
        <v>34160</v>
      </c>
      <c r="B70" s="89" t="s">
        <v>79</v>
      </c>
      <c r="C70" s="89" t="s">
        <v>79</v>
      </c>
      <c r="D70" s="89" t="s">
        <v>79</v>
      </c>
      <c r="E70" s="89" t="s">
        <v>79</v>
      </c>
      <c r="F70" s="89" t="s">
        <v>79</v>
      </c>
      <c r="G70" s="89" t="s">
        <v>79</v>
      </c>
      <c r="H70" s="89" t="s">
        <v>79</v>
      </c>
      <c r="I70" s="89" t="s">
        <v>79</v>
      </c>
      <c r="J70" s="89" t="s">
        <v>79</v>
      </c>
      <c r="K70" s="89" t="s">
        <v>79</v>
      </c>
      <c r="L70" s="89" t="s">
        <v>79</v>
      </c>
      <c r="M70" s="89" t="s">
        <v>79</v>
      </c>
      <c r="N70" s="89" t="s">
        <v>79</v>
      </c>
      <c r="O70" s="89" t="s">
        <v>79</v>
      </c>
      <c r="P70" s="89" t="s">
        <v>79</v>
      </c>
      <c r="Q70" s="89" t="s">
        <v>79</v>
      </c>
      <c r="R70" s="89" t="s">
        <v>79</v>
      </c>
      <c r="S70" s="89" t="s">
        <v>79</v>
      </c>
      <c r="T70" s="89" t="s">
        <v>79</v>
      </c>
      <c r="U70" s="89" t="s">
        <v>79</v>
      </c>
      <c r="V70" s="89" t="s">
        <v>79</v>
      </c>
      <c r="W70" s="96">
        <v>0</v>
      </c>
      <c r="X70" s="89" t="s">
        <v>79</v>
      </c>
      <c r="Y70" s="89" t="s">
        <v>79</v>
      </c>
      <c r="Z70" s="89" t="s">
        <v>79</v>
      </c>
      <c r="AA70" s="89" t="s">
        <v>79</v>
      </c>
      <c r="AB70" s="89" t="s">
        <v>79</v>
      </c>
      <c r="AC70" s="89" t="s">
        <v>79</v>
      </c>
      <c r="AD70" s="89" t="s">
        <v>79</v>
      </c>
      <c r="AE70" s="100">
        <v>0</v>
      </c>
      <c r="AF70" s="105">
        <v>0</v>
      </c>
      <c r="AG70" s="105">
        <v>0</v>
      </c>
      <c r="AH70" s="101">
        <v>1</v>
      </c>
    </row>
    <row r="71" spans="1:34" x14ac:dyDescent="0.2">
      <c r="A71" s="89">
        <v>34161</v>
      </c>
      <c r="B71" s="89" t="s">
        <v>79</v>
      </c>
      <c r="C71" s="89" t="s">
        <v>79</v>
      </c>
      <c r="D71" s="89" t="s">
        <v>79</v>
      </c>
      <c r="E71" s="89" t="s">
        <v>79</v>
      </c>
      <c r="F71" s="89" t="s">
        <v>79</v>
      </c>
      <c r="G71" s="89" t="s">
        <v>79</v>
      </c>
      <c r="H71" s="89" t="s">
        <v>79</v>
      </c>
      <c r="I71" s="89" t="s">
        <v>79</v>
      </c>
      <c r="J71" s="89" t="s">
        <v>79</v>
      </c>
      <c r="K71" s="89" t="s">
        <v>79</v>
      </c>
      <c r="L71" s="89" t="s">
        <v>79</v>
      </c>
      <c r="M71" s="89" t="s">
        <v>79</v>
      </c>
      <c r="N71" s="89" t="s">
        <v>79</v>
      </c>
      <c r="O71" s="89" t="s">
        <v>79</v>
      </c>
      <c r="P71" s="89" t="s">
        <v>79</v>
      </c>
      <c r="Q71" s="89" t="s">
        <v>79</v>
      </c>
      <c r="R71" s="89" t="s">
        <v>79</v>
      </c>
      <c r="S71" s="89" t="s">
        <v>79</v>
      </c>
      <c r="T71" s="89" t="s">
        <v>79</v>
      </c>
      <c r="U71" s="89" t="s">
        <v>79</v>
      </c>
      <c r="V71" s="89" t="s">
        <v>79</v>
      </c>
      <c r="W71" s="96">
        <v>0</v>
      </c>
      <c r="X71" s="89" t="s">
        <v>79</v>
      </c>
      <c r="Y71" s="89" t="s">
        <v>79</v>
      </c>
      <c r="Z71" s="89" t="s">
        <v>79</v>
      </c>
      <c r="AA71" s="89" t="s">
        <v>79</v>
      </c>
      <c r="AB71" s="89" t="s">
        <v>79</v>
      </c>
      <c r="AC71" s="89" t="s">
        <v>79</v>
      </c>
      <c r="AD71" s="89" t="s">
        <v>79</v>
      </c>
      <c r="AE71" s="100">
        <v>0</v>
      </c>
      <c r="AF71" s="105">
        <v>0</v>
      </c>
      <c r="AG71" s="105">
        <v>0</v>
      </c>
      <c r="AH71" s="101">
        <v>1</v>
      </c>
    </row>
    <row r="72" spans="1:34" x14ac:dyDescent="0.2">
      <c r="A72" s="89">
        <v>34162</v>
      </c>
      <c r="B72" s="89" t="s">
        <v>79</v>
      </c>
      <c r="C72" s="89" t="s">
        <v>79</v>
      </c>
      <c r="D72" s="89" t="s">
        <v>79</v>
      </c>
      <c r="E72" s="89" t="s">
        <v>79</v>
      </c>
      <c r="F72" s="89" t="s">
        <v>79</v>
      </c>
      <c r="G72" s="89" t="s">
        <v>79</v>
      </c>
      <c r="H72" s="89" t="s">
        <v>79</v>
      </c>
      <c r="I72" s="89" t="s">
        <v>79</v>
      </c>
      <c r="J72" s="89" t="s">
        <v>79</v>
      </c>
      <c r="K72" s="89" t="s">
        <v>79</v>
      </c>
      <c r="L72" s="89" t="s">
        <v>79</v>
      </c>
      <c r="M72" s="89" t="s">
        <v>79</v>
      </c>
      <c r="N72" s="89" t="s">
        <v>79</v>
      </c>
      <c r="O72" s="89" t="s">
        <v>79</v>
      </c>
      <c r="P72" s="89" t="s">
        <v>79</v>
      </c>
      <c r="Q72" s="89" t="s">
        <v>79</v>
      </c>
      <c r="R72" s="89" t="s">
        <v>79</v>
      </c>
      <c r="S72" s="89" t="s">
        <v>79</v>
      </c>
      <c r="T72" s="89" t="s">
        <v>79</v>
      </c>
      <c r="U72" s="89" t="s">
        <v>79</v>
      </c>
      <c r="V72" s="89" t="s">
        <v>79</v>
      </c>
      <c r="W72" s="96">
        <v>0</v>
      </c>
      <c r="X72" s="89" t="s">
        <v>79</v>
      </c>
      <c r="Y72" s="89" t="s">
        <v>79</v>
      </c>
      <c r="Z72" s="89" t="s">
        <v>79</v>
      </c>
      <c r="AA72" s="89" t="s">
        <v>79</v>
      </c>
      <c r="AB72" s="89" t="s">
        <v>79</v>
      </c>
      <c r="AC72" s="89" t="s">
        <v>79</v>
      </c>
      <c r="AD72" s="89" t="s">
        <v>79</v>
      </c>
      <c r="AE72" s="100">
        <v>0</v>
      </c>
      <c r="AF72" s="105">
        <v>0</v>
      </c>
      <c r="AG72" s="105">
        <v>0</v>
      </c>
      <c r="AH72" s="101">
        <v>1</v>
      </c>
    </row>
    <row r="73" spans="1:34" x14ac:dyDescent="0.2">
      <c r="A73" s="89">
        <v>34163</v>
      </c>
      <c r="B73" s="89" t="s">
        <v>79</v>
      </c>
      <c r="C73" s="89" t="s">
        <v>79</v>
      </c>
      <c r="D73" s="89" t="s">
        <v>79</v>
      </c>
      <c r="E73" s="89" t="s">
        <v>79</v>
      </c>
      <c r="F73" s="89" t="s">
        <v>79</v>
      </c>
      <c r="G73" s="89" t="s">
        <v>79</v>
      </c>
      <c r="H73" s="89" t="s">
        <v>79</v>
      </c>
      <c r="I73" s="89" t="s">
        <v>79</v>
      </c>
      <c r="J73" s="89" t="s">
        <v>79</v>
      </c>
      <c r="K73" s="89" t="s">
        <v>79</v>
      </c>
      <c r="L73" s="89" t="s">
        <v>79</v>
      </c>
      <c r="M73" s="89" t="s">
        <v>79</v>
      </c>
      <c r="N73" s="89" t="s">
        <v>79</v>
      </c>
      <c r="O73" s="89" t="s">
        <v>79</v>
      </c>
      <c r="P73" s="89" t="s">
        <v>79</v>
      </c>
      <c r="Q73" s="89" t="s">
        <v>79</v>
      </c>
      <c r="R73" s="89" t="s">
        <v>79</v>
      </c>
      <c r="S73" s="89" t="s">
        <v>79</v>
      </c>
      <c r="T73" s="89" t="s">
        <v>79</v>
      </c>
      <c r="U73" s="89" t="s">
        <v>79</v>
      </c>
      <c r="V73" s="89" t="s">
        <v>79</v>
      </c>
      <c r="W73" s="96">
        <v>0</v>
      </c>
      <c r="X73" s="89" t="s">
        <v>79</v>
      </c>
      <c r="Y73" s="89" t="s">
        <v>79</v>
      </c>
      <c r="Z73" s="89" t="s">
        <v>79</v>
      </c>
      <c r="AA73" s="89" t="s">
        <v>79</v>
      </c>
      <c r="AB73" s="89" t="s">
        <v>79</v>
      </c>
      <c r="AC73" s="89" t="s">
        <v>79</v>
      </c>
      <c r="AD73" s="89" t="s">
        <v>79</v>
      </c>
      <c r="AE73" s="100">
        <v>0</v>
      </c>
      <c r="AF73" s="105">
        <v>0</v>
      </c>
      <c r="AG73" s="105">
        <v>0</v>
      </c>
      <c r="AH73" s="101">
        <v>1</v>
      </c>
    </row>
    <row r="74" spans="1:34" x14ac:dyDescent="0.2">
      <c r="A74" s="89">
        <v>34164</v>
      </c>
      <c r="B74" s="89" t="s">
        <v>79</v>
      </c>
      <c r="C74" s="89" t="s">
        <v>79</v>
      </c>
      <c r="D74" s="89" t="s">
        <v>79</v>
      </c>
      <c r="E74" s="89" t="s">
        <v>79</v>
      </c>
      <c r="F74" s="89" t="s">
        <v>79</v>
      </c>
      <c r="G74" s="89" t="s">
        <v>79</v>
      </c>
      <c r="H74" s="89" t="s">
        <v>79</v>
      </c>
      <c r="I74" s="89" t="s">
        <v>79</v>
      </c>
      <c r="J74" s="89" t="s">
        <v>79</v>
      </c>
      <c r="K74" s="89" t="s">
        <v>79</v>
      </c>
      <c r="L74" s="89" t="s">
        <v>79</v>
      </c>
      <c r="M74" s="89" t="s">
        <v>79</v>
      </c>
      <c r="N74" s="89" t="s">
        <v>79</v>
      </c>
      <c r="O74" s="89" t="s">
        <v>79</v>
      </c>
      <c r="P74" s="89" t="s">
        <v>79</v>
      </c>
      <c r="Q74" s="89" t="s">
        <v>79</v>
      </c>
      <c r="R74" s="89" t="s">
        <v>79</v>
      </c>
      <c r="S74" s="89" t="s">
        <v>79</v>
      </c>
      <c r="T74" s="89" t="s">
        <v>79</v>
      </c>
      <c r="U74" s="89" t="s">
        <v>79</v>
      </c>
      <c r="V74" s="89" t="s">
        <v>79</v>
      </c>
      <c r="W74" s="96">
        <v>0</v>
      </c>
      <c r="X74" s="89" t="s">
        <v>79</v>
      </c>
      <c r="Y74" s="89" t="s">
        <v>79</v>
      </c>
      <c r="Z74" s="89" t="s">
        <v>79</v>
      </c>
      <c r="AA74" s="89" t="s">
        <v>79</v>
      </c>
      <c r="AB74" s="89" t="s">
        <v>79</v>
      </c>
      <c r="AC74" s="89" t="s">
        <v>79</v>
      </c>
      <c r="AD74" s="89" t="s">
        <v>79</v>
      </c>
      <c r="AE74" s="100">
        <v>0</v>
      </c>
      <c r="AF74" s="105">
        <v>0</v>
      </c>
      <c r="AG74" s="105">
        <v>0</v>
      </c>
      <c r="AH74" s="101">
        <v>1</v>
      </c>
    </row>
    <row r="75" spans="1:34" x14ac:dyDescent="0.2">
      <c r="A75" s="89">
        <v>34165</v>
      </c>
      <c r="B75" s="89" t="s">
        <v>79</v>
      </c>
      <c r="C75" s="89" t="s">
        <v>79</v>
      </c>
      <c r="D75" s="89" t="s">
        <v>79</v>
      </c>
      <c r="E75" s="89" t="s">
        <v>79</v>
      </c>
      <c r="F75" s="89" t="s">
        <v>79</v>
      </c>
      <c r="G75" s="89" t="s">
        <v>79</v>
      </c>
      <c r="H75" s="89" t="s">
        <v>79</v>
      </c>
      <c r="I75" s="89" t="s">
        <v>79</v>
      </c>
      <c r="J75" s="89" t="s">
        <v>79</v>
      </c>
      <c r="K75" s="89" t="s">
        <v>79</v>
      </c>
      <c r="L75" s="89" t="s">
        <v>79</v>
      </c>
      <c r="M75" s="89" t="s">
        <v>79</v>
      </c>
      <c r="N75" s="89" t="s">
        <v>79</v>
      </c>
      <c r="O75" s="89" t="s">
        <v>79</v>
      </c>
      <c r="P75" s="89" t="s">
        <v>79</v>
      </c>
      <c r="Q75" s="89" t="s">
        <v>79</v>
      </c>
      <c r="R75" s="89" t="s">
        <v>79</v>
      </c>
      <c r="S75" s="89" t="s">
        <v>79</v>
      </c>
      <c r="T75" s="89" t="s">
        <v>79</v>
      </c>
      <c r="U75" s="89" t="s">
        <v>79</v>
      </c>
      <c r="V75" s="89" t="s">
        <v>79</v>
      </c>
      <c r="W75" s="96">
        <v>0</v>
      </c>
      <c r="X75" s="89" t="s">
        <v>79</v>
      </c>
      <c r="Y75" s="89" t="s">
        <v>79</v>
      </c>
      <c r="Z75" s="89" t="s">
        <v>79</v>
      </c>
      <c r="AA75" s="89" t="s">
        <v>79</v>
      </c>
      <c r="AB75" s="89" t="s">
        <v>79</v>
      </c>
      <c r="AC75" s="89" t="s">
        <v>79</v>
      </c>
      <c r="AD75" s="89" t="s">
        <v>79</v>
      </c>
      <c r="AE75" s="100">
        <v>0</v>
      </c>
      <c r="AF75" s="105">
        <v>0</v>
      </c>
      <c r="AG75" s="105">
        <v>0</v>
      </c>
      <c r="AH75" s="101">
        <v>1</v>
      </c>
    </row>
    <row r="76" spans="1:34" x14ac:dyDescent="0.2">
      <c r="A76" s="89">
        <v>34166</v>
      </c>
      <c r="B76" s="89" t="s">
        <v>79</v>
      </c>
      <c r="C76" s="89" t="s">
        <v>79</v>
      </c>
      <c r="D76" s="89" t="s">
        <v>79</v>
      </c>
      <c r="E76" s="89" t="s">
        <v>79</v>
      </c>
      <c r="F76" s="89" t="s">
        <v>79</v>
      </c>
      <c r="G76" s="89" t="s">
        <v>79</v>
      </c>
      <c r="H76" s="89" t="s">
        <v>79</v>
      </c>
      <c r="I76" s="89" t="s">
        <v>79</v>
      </c>
      <c r="J76" s="89" t="s">
        <v>79</v>
      </c>
      <c r="K76" s="89" t="s">
        <v>79</v>
      </c>
      <c r="L76" s="89" t="s">
        <v>79</v>
      </c>
      <c r="M76" s="89" t="s">
        <v>79</v>
      </c>
      <c r="N76" s="89" t="s">
        <v>79</v>
      </c>
      <c r="O76" s="89" t="s">
        <v>79</v>
      </c>
      <c r="P76" s="89" t="s">
        <v>79</v>
      </c>
      <c r="Q76" s="89" t="s">
        <v>79</v>
      </c>
      <c r="R76" s="89" t="s">
        <v>79</v>
      </c>
      <c r="S76" s="89" t="s">
        <v>79</v>
      </c>
      <c r="T76" s="89" t="s">
        <v>79</v>
      </c>
      <c r="U76" s="89" t="s">
        <v>79</v>
      </c>
      <c r="V76" s="89" t="s">
        <v>79</v>
      </c>
      <c r="W76" s="96">
        <v>0</v>
      </c>
      <c r="X76" s="89" t="s">
        <v>79</v>
      </c>
      <c r="Y76" s="89" t="s">
        <v>79</v>
      </c>
      <c r="Z76" s="89" t="s">
        <v>79</v>
      </c>
      <c r="AA76" s="89" t="s">
        <v>79</v>
      </c>
      <c r="AB76" s="89" t="s">
        <v>79</v>
      </c>
      <c r="AC76" s="89" t="s">
        <v>79</v>
      </c>
      <c r="AD76" s="89" t="s">
        <v>79</v>
      </c>
      <c r="AE76" s="100">
        <v>0</v>
      </c>
      <c r="AF76" s="105">
        <v>0</v>
      </c>
      <c r="AG76" s="105">
        <v>0</v>
      </c>
      <c r="AH76" s="101">
        <v>1</v>
      </c>
    </row>
    <row r="77" spans="1:34" x14ac:dyDescent="0.2">
      <c r="A77" s="89">
        <v>34167</v>
      </c>
      <c r="B77" s="89" t="s">
        <v>79</v>
      </c>
      <c r="C77" s="89" t="s">
        <v>79</v>
      </c>
      <c r="D77" s="89" t="s">
        <v>79</v>
      </c>
      <c r="E77" s="89" t="s">
        <v>79</v>
      </c>
      <c r="F77" s="89" t="s">
        <v>79</v>
      </c>
      <c r="G77" s="89" t="s">
        <v>79</v>
      </c>
      <c r="H77" s="89" t="s">
        <v>79</v>
      </c>
      <c r="I77" s="89" t="s">
        <v>79</v>
      </c>
      <c r="J77" s="89" t="s">
        <v>79</v>
      </c>
      <c r="K77" s="89" t="s">
        <v>79</v>
      </c>
      <c r="L77" s="89" t="s">
        <v>79</v>
      </c>
      <c r="M77" s="89" t="s">
        <v>79</v>
      </c>
      <c r="N77" s="89" t="s">
        <v>79</v>
      </c>
      <c r="O77" s="89" t="s">
        <v>79</v>
      </c>
      <c r="P77" s="89" t="s">
        <v>79</v>
      </c>
      <c r="Q77" s="89" t="s">
        <v>79</v>
      </c>
      <c r="R77" s="89" t="s">
        <v>79</v>
      </c>
      <c r="S77" s="89" t="s">
        <v>79</v>
      </c>
      <c r="T77" s="89" t="s">
        <v>79</v>
      </c>
      <c r="U77" s="89" t="s">
        <v>79</v>
      </c>
      <c r="V77" s="89" t="s">
        <v>79</v>
      </c>
      <c r="W77" s="96">
        <v>0</v>
      </c>
      <c r="X77" s="89" t="s">
        <v>79</v>
      </c>
      <c r="Y77" s="89" t="s">
        <v>79</v>
      </c>
      <c r="Z77" s="89" t="s">
        <v>79</v>
      </c>
      <c r="AA77" s="89" t="s">
        <v>79</v>
      </c>
      <c r="AB77" s="89" t="s">
        <v>79</v>
      </c>
      <c r="AC77" s="89" t="s">
        <v>79</v>
      </c>
      <c r="AD77" s="89" t="s">
        <v>79</v>
      </c>
      <c r="AE77" s="100">
        <v>0</v>
      </c>
      <c r="AF77" s="105">
        <v>0</v>
      </c>
      <c r="AG77" s="105">
        <v>0</v>
      </c>
      <c r="AH77" s="101">
        <v>1</v>
      </c>
    </row>
    <row r="78" spans="1:34" x14ac:dyDescent="0.2">
      <c r="A78" s="89">
        <v>34168</v>
      </c>
      <c r="B78" s="89" t="s">
        <v>79</v>
      </c>
      <c r="C78" s="89" t="s">
        <v>79</v>
      </c>
      <c r="D78" s="89" t="s">
        <v>79</v>
      </c>
      <c r="E78" s="89" t="s">
        <v>79</v>
      </c>
      <c r="F78" s="89" t="s">
        <v>79</v>
      </c>
      <c r="G78" s="89" t="s">
        <v>79</v>
      </c>
      <c r="H78" s="89" t="s">
        <v>79</v>
      </c>
      <c r="I78" s="89" t="s">
        <v>79</v>
      </c>
      <c r="J78" s="89" t="s">
        <v>79</v>
      </c>
      <c r="K78" s="89" t="s">
        <v>79</v>
      </c>
      <c r="L78" s="89" t="s">
        <v>79</v>
      </c>
      <c r="M78" s="89" t="s">
        <v>79</v>
      </c>
      <c r="N78" s="89" t="s">
        <v>79</v>
      </c>
      <c r="O78" s="89" t="s">
        <v>79</v>
      </c>
      <c r="P78" s="89" t="s">
        <v>79</v>
      </c>
      <c r="Q78" s="89" t="s">
        <v>79</v>
      </c>
      <c r="R78" s="89" t="s">
        <v>79</v>
      </c>
      <c r="S78" s="89" t="s">
        <v>79</v>
      </c>
      <c r="T78" s="89" t="s">
        <v>79</v>
      </c>
      <c r="U78" s="89" t="s">
        <v>79</v>
      </c>
      <c r="V78" s="89" t="s">
        <v>79</v>
      </c>
      <c r="W78" s="96">
        <v>0</v>
      </c>
      <c r="X78" s="89" t="s">
        <v>79</v>
      </c>
      <c r="Y78" s="89" t="s">
        <v>79</v>
      </c>
      <c r="Z78" s="89" t="s">
        <v>79</v>
      </c>
      <c r="AA78" s="89" t="s">
        <v>79</v>
      </c>
      <c r="AB78" s="89" t="s">
        <v>79</v>
      </c>
      <c r="AC78" s="89" t="s">
        <v>79</v>
      </c>
      <c r="AD78" s="89" t="s">
        <v>79</v>
      </c>
      <c r="AE78" s="100">
        <v>0</v>
      </c>
      <c r="AF78" s="105">
        <v>0</v>
      </c>
      <c r="AG78" s="105">
        <v>0</v>
      </c>
      <c r="AH78" s="101">
        <v>1</v>
      </c>
    </row>
    <row r="79" spans="1:34" x14ac:dyDescent="0.2">
      <c r="A79" s="89">
        <v>34169</v>
      </c>
      <c r="B79" s="89" t="s">
        <v>79</v>
      </c>
      <c r="C79" s="89" t="s">
        <v>79</v>
      </c>
      <c r="D79" s="89" t="s">
        <v>79</v>
      </c>
      <c r="E79" s="89" t="s">
        <v>79</v>
      </c>
      <c r="F79" s="89" t="s">
        <v>79</v>
      </c>
      <c r="G79" s="89" t="s">
        <v>79</v>
      </c>
      <c r="H79" s="89" t="s">
        <v>79</v>
      </c>
      <c r="I79" s="89" t="s">
        <v>79</v>
      </c>
      <c r="J79" s="89" t="s">
        <v>79</v>
      </c>
      <c r="K79" s="89" t="s">
        <v>79</v>
      </c>
      <c r="L79" s="89" t="s">
        <v>79</v>
      </c>
      <c r="M79" s="89" t="s">
        <v>79</v>
      </c>
      <c r="N79" s="89" t="s">
        <v>79</v>
      </c>
      <c r="O79" s="89" t="s">
        <v>79</v>
      </c>
      <c r="P79" s="89" t="s">
        <v>79</v>
      </c>
      <c r="Q79" s="89" t="s">
        <v>79</v>
      </c>
      <c r="R79" s="89" t="s">
        <v>79</v>
      </c>
      <c r="S79" s="89" t="s">
        <v>79</v>
      </c>
      <c r="T79" s="89" t="s">
        <v>79</v>
      </c>
      <c r="U79" s="89" t="s">
        <v>79</v>
      </c>
      <c r="V79" s="89" t="s">
        <v>79</v>
      </c>
      <c r="W79" s="96">
        <v>0</v>
      </c>
      <c r="X79" s="89" t="s">
        <v>79</v>
      </c>
      <c r="Y79" s="89" t="s">
        <v>79</v>
      </c>
      <c r="Z79" s="89" t="s">
        <v>79</v>
      </c>
      <c r="AA79" s="89" t="s">
        <v>79</v>
      </c>
      <c r="AB79" s="89" t="s">
        <v>79</v>
      </c>
      <c r="AC79" s="89" t="s">
        <v>79</v>
      </c>
      <c r="AD79" s="89" t="s">
        <v>79</v>
      </c>
      <c r="AE79" s="100">
        <v>0</v>
      </c>
      <c r="AF79" s="105">
        <v>0</v>
      </c>
      <c r="AG79" s="105">
        <v>0</v>
      </c>
      <c r="AH79" s="101">
        <v>1</v>
      </c>
    </row>
    <row r="80" spans="1:34" x14ac:dyDescent="0.2">
      <c r="A80" s="89">
        <v>34170</v>
      </c>
      <c r="B80" s="89" t="s">
        <v>79</v>
      </c>
      <c r="C80" s="89" t="s">
        <v>79</v>
      </c>
      <c r="D80" s="89" t="s">
        <v>79</v>
      </c>
      <c r="E80" s="89" t="s">
        <v>79</v>
      </c>
      <c r="F80" s="89" t="s">
        <v>79</v>
      </c>
      <c r="G80" s="89" t="s">
        <v>79</v>
      </c>
      <c r="H80" s="89" t="s">
        <v>79</v>
      </c>
      <c r="I80" s="89" t="s">
        <v>79</v>
      </c>
      <c r="J80" s="89" t="s">
        <v>79</v>
      </c>
      <c r="K80" s="89" t="s">
        <v>79</v>
      </c>
      <c r="L80" s="89" t="s">
        <v>79</v>
      </c>
      <c r="M80" s="89" t="s">
        <v>79</v>
      </c>
      <c r="N80" s="89" t="s">
        <v>79</v>
      </c>
      <c r="O80" s="89" t="s">
        <v>79</v>
      </c>
      <c r="P80" s="89" t="s">
        <v>79</v>
      </c>
      <c r="Q80" s="89" t="s">
        <v>79</v>
      </c>
      <c r="R80" s="89" t="s">
        <v>79</v>
      </c>
      <c r="S80" s="89" t="s">
        <v>79</v>
      </c>
      <c r="T80" s="89" t="s">
        <v>79</v>
      </c>
      <c r="U80" s="89" t="s">
        <v>79</v>
      </c>
      <c r="V80" s="89" t="s">
        <v>79</v>
      </c>
      <c r="W80" s="96">
        <v>0</v>
      </c>
      <c r="X80" s="89" t="s">
        <v>79</v>
      </c>
      <c r="Y80" s="89" t="s">
        <v>79</v>
      </c>
      <c r="Z80" s="89" t="s">
        <v>79</v>
      </c>
      <c r="AA80" s="89" t="s">
        <v>79</v>
      </c>
      <c r="AB80" s="89" t="s">
        <v>79</v>
      </c>
      <c r="AC80" s="89" t="s">
        <v>79</v>
      </c>
      <c r="AD80" s="89" t="s">
        <v>79</v>
      </c>
      <c r="AE80" s="100">
        <v>0</v>
      </c>
      <c r="AF80" s="105">
        <v>0</v>
      </c>
      <c r="AG80" s="105">
        <v>0</v>
      </c>
      <c r="AH80" s="101">
        <v>1</v>
      </c>
    </row>
    <row r="81" spans="1:34" x14ac:dyDescent="0.2">
      <c r="A81" s="89">
        <v>34171</v>
      </c>
      <c r="B81" s="89" t="s">
        <v>79</v>
      </c>
      <c r="C81" s="89" t="s">
        <v>79</v>
      </c>
      <c r="D81" s="89" t="s">
        <v>79</v>
      </c>
      <c r="E81" s="89" t="s">
        <v>79</v>
      </c>
      <c r="F81" s="89" t="s">
        <v>79</v>
      </c>
      <c r="G81" s="89" t="s">
        <v>79</v>
      </c>
      <c r="H81" s="89" t="s">
        <v>79</v>
      </c>
      <c r="I81" s="89" t="s">
        <v>79</v>
      </c>
      <c r="J81" s="89" t="s">
        <v>79</v>
      </c>
      <c r="K81" s="89" t="s">
        <v>79</v>
      </c>
      <c r="L81" s="89" t="s">
        <v>79</v>
      </c>
      <c r="M81" s="89" t="s">
        <v>79</v>
      </c>
      <c r="N81" s="89" t="s">
        <v>79</v>
      </c>
      <c r="O81" s="89" t="s">
        <v>79</v>
      </c>
      <c r="P81" s="89" t="s">
        <v>79</v>
      </c>
      <c r="Q81" s="89" t="s">
        <v>79</v>
      </c>
      <c r="R81" s="89" t="s">
        <v>79</v>
      </c>
      <c r="S81" s="89" t="s">
        <v>79</v>
      </c>
      <c r="T81" s="89" t="s">
        <v>79</v>
      </c>
      <c r="U81" s="89" t="s">
        <v>79</v>
      </c>
      <c r="V81" s="89" t="s">
        <v>79</v>
      </c>
      <c r="W81" s="96">
        <v>0</v>
      </c>
      <c r="X81" s="89" t="s">
        <v>79</v>
      </c>
      <c r="Y81" s="89" t="s">
        <v>79</v>
      </c>
      <c r="Z81" s="89" t="s">
        <v>79</v>
      </c>
      <c r="AA81" s="89" t="s">
        <v>79</v>
      </c>
      <c r="AB81" s="89" t="s">
        <v>79</v>
      </c>
      <c r="AC81" s="89" t="s">
        <v>79</v>
      </c>
      <c r="AD81" s="89" t="s">
        <v>79</v>
      </c>
      <c r="AE81" s="100">
        <v>0</v>
      </c>
      <c r="AF81" s="105">
        <v>0</v>
      </c>
      <c r="AG81" s="105">
        <v>0</v>
      </c>
      <c r="AH81" s="101">
        <v>1</v>
      </c>
    </row>
    <row r="82" spans="1:34" x14ac:dyDescent="0.2">
      <c r="A82" s="89">
        <v>34172</v>
      </c>
      <c r="B82" s="89" t="s">
        <v>79</v>
      </c>
      <c r="C82" s="89" t="s">
        <v>79</v>
      </c>
      <c r="D82" s="89" t="s">
        <v>79</v>
      </c>
      <c r="E82" s="89" t="s">
        <v>79</v>
      </c>
      <c r="F82" s="89" t="s">
        <v>79</v>
      </c>
      <c r="G82" s="89" t="s">
        <v>79</v>
      </c>
      <c r="H82" s="89" t="s">
        <v>79</v>
      </c>
      <c r="I82" s="89" t="s">
        <v>79</v>
      </c>
      <c r="J82" s="89" t="s">
        <v>79</v>
      </c>
      <c r="K82" s="89" t="s">
        <v>79</v>
      </c>
      <c r="L82" s="89" t="s">
        <v>79</v>
      </c>
      <c r="M82" s="89" t="s">
        <v>79</v>
      </c>
      <c r="N82" s="89" t="s">
        <v>79</v>
      </c>
      <c r="O82" s="89" t="s">
        <v>79</v>
      </c>
      <c r="P82" s="89" t="s">
        <v>79</v>
      </c>
      <c r="Q82" s="89" t="s">
        <v>79</v>
      </c>
      <c r="R82" s="89" t="s">
        <v>79</v>
      </c>
      <c r="S82" s="89" t="s">
        <v>79</v>
      </c>
      <c r="T82" s="89" t="s">
        <v>79</v>
      </c>
      <c r="U82" s="89" t="s">
        <v>79</v>
      </c>
      <c r="V82" s="89" t="s">
        <v>79</v>
      </c>
      <c r="W82" s="96">
        <v>0</v>
      </c>
      <c r="X82" s="89" t="s">
        <v>79</v>
      </c>
      <c r="Y82" s="89" t="s">
        <v>79</v>
      </c>
      <c r="Z82" s="89" t="s">
        <v>79</v>
      </c>
      <c r="AA82" s="89" t="s">
        <v>79</v>
      </c>
      <c r="AB82" s="89" t="s">
        <v>79</v>
      </c>
      <c r="AC82" s="89" t="s">
        <v>79</v>
      </c>
      <c r="AD82" s="89" t="s">
        <v>79</v>
      </c>
      <c r="AE82" s="100">
        <v>0</v>
      </c>
      <c r="AF82" s="105">
        <v>0</v>
      </c>
      <c r="AG82" s="105">
        <v>0</v>
      </c>
      <c r="AH82" s="101">
        <v>1</v>
      </c>
    </row>
    <row r="83" spans="1:34" x14ac:dyDescent="0.2">
      <c r="A83" s="89">
        <v>34173</v>
      </c>
      <c r="B83" s="89" t="s">
        <v>79</v>
      </c>
      <c r="C83" s="89" t="s">
        <v>79</v>
      </c>
      <c r="D83" s="89" t="s">
        <v>79</v>
      </c>
      <c r="E83" s="89" t="s">
        <v>79</v>
      </c>
      <c r="F83" s="89" t="s">
        <v>79</v>
      </c>
      <c r="G83" s="89" t="s">
        <v>79</v>
      </c>
      <c r="H83" s="89" t="s">
        <v>79</v>
      </c>
      <c r="I83" s="89" t="s">
        <v>79</v>
      </c>
      <c r="J83" s="89" t="s">
        <v>79</v>
      </c>
      <c r="K83" s="89" t="s">
        <v>79</v>
      </c>
      <c r="L83" s="89" t="s">
        <v>79</v>
      </c>
      <c r="M83" s="89" t="s">
        <v>79</v>
      </c>
      <c r="N83" s="89" t="s">
        <v>79</v>
      </c>
      <c r="O83" s="89" t="s">
        <v>79</v>
      </c>
      <c r="P83" s="89" t="s">
        <v>79</v>
      </c>
      <c r="Q83" s="89" t="s">
        <v>79</v>
      </c>
      <c r="R83" s="89" t="s">
        <v>79</v>
      </c>
      <c r="S83" s="89" t="s">
        <v>79</v>
      </c>
      <c r="T83" s="89" t="s">
        <v>79</v>
      </c>
      <c r="U83" s="89" t="s">
        <v>79</v>
      </c>
      <c r="V83" s="89" t="s">
        <v>79</v>
      </c>
      <c r="W83" s="96">
        <v>0</v>
      </c>
      <c r="X83" s="89" t="s">
        <v>79</v>
      </c>
      <c r="Y83" s="89" t="s">
        <v>79</v>
      </c>
      <c r="Z83" s="89" t="s">
        <v>79</v>
      </c>
      <c r="AA83" s="89" t="s">
        <v>79</v>
      </c>
      <c r="AB83" s="89" t="s">
        <v>79</v>
      </c>
      <c r="AC83" s="89" t="s">
        <v>79</v>
      </c>
      <c r="AD83" s="89" t="s">
        <v>79</v>
      </c>
      <c r="AE83" s="100">
        <v>0</v>
      </c>
      <c r="AF83" s="105">
        <v>0</v>
      </c>
      <c r="AG83" s="105">
        <v>0</v>
      </c>
      <c r="AH83" s="101">
        <v>1</v>
      </c>
    </row>
    <row r="84" spans="1:34" x14ac:dyDescent="0.2">
      <c r="A84" s="89">
        <v>34174</v>
      </c>
      <c r="B84" s="89" t="s">
        <v>79</v>
      </c>
      <c r="C84" s="89" t="s">
        <v>79</v>
      </c>
      <c r="D84" s="89" t="s">
        <v>79</v>
      </c>
      <c r="E84" s="89" t="s">
        <v>79</v>
      </c>
      <c r="F84" s="89" t="s">
        <v>79</v>
      </c>
      <c r="G84" s="89" t="s">
        <v>79</v>
      </c>
      <c r="H84" s="89" t="s">
        <v>79</v>
      </c>
      <c r="I84" s="89" t="s">
        <v>79</v>
      </c>
      <c r="J84" s="89" t="s">
        <v>79</v>
      </c>
      <c r="K84" s="89" t="s">
        <v>79</v>
      </c>
      <c r="L84" s="89" t="s">
        <v>79</v>
      </c>
      <c r="M84" s="89" t="s">
        <v>79</v>
      </c>
      <c r="N84" s="89" t="s">
        <v>79</v>
      </c>
      <c r="O84" s="89" t="s">
        <v>79</v>
      </c>
      <c r="P84" s="89" t="s">
        <v>79</v>
      </c>
      <c r="Q84" s="89" t="s">
        <v>79</v>
      </c>
      <c r="R84" s="89" t="s">
        <v>79</v>
      </c>
      <c r="S84" s="89" t="s">
        <v>79</v>
      </c>
      <c r="T84" s="89" t="s">
        <v>79</v>
      </c>
      <c r="U84" s="89" t="s">
        <v>79</v>
      </c>
      <c r="V84" s="89" t="s">
        <v>79</v>
      </c>
      <c r="W84" s="96">
        <v>0</v>
      </c>
      <c r="X84" s="89" t="s">
        <v>79</v>
      </c>
      <c r="Y84" s="89" t="s">
        <v>79</v>
      </c>
      <c r="Z84" s="89" t="s">
        <v>79</v>
      </c>
      <c r="AA84" s="89" t="s">
        <v>79</v>
      </c>
      <c r="AB84" s="89" t="s">
        <v>79</v>
      </c>
      <c r="AC84" s="89" t="s">
        <v>79</v>
      </c>
      <c r="AD84" s="89" t="s">
        <v>79</v>
      </c>
      <c r="AE84" s="100">
        <v>0</v>
      </c>
      <c r="AF84" s="105">
        <v>0</v>
      </c>
      <c r="AG84" s="105">
        <v>0</v>
      </c>
      <c r="AH84" s="101">
        <v>1</v>
      </c>
    </row>
    <row r="85" spans="1:34" x14ac:dyDescent="0.2">
      <c r="A85" s="89">
        <v>34175</v>
      </c>
      <c r="B85" s="89" t="s">
        <v>79</v>
      </c>
      <c r="C85" s="89" t="s">
        <v>79</v>
      </c>
      <c r="D85" s="89" t="s">
        <v>79</v>
      </c>
      <c r="E85" s="89" t="s">
        <v>79</v>
      </c>
      <c r="F85" s="89" t="s">
        <v>79</v>
      </c>
      <c r="G85" s="89" t="s">
        <v>79</v>
      </c>
      <c r="H85" s="89" t="s">
        <v>79</v>
      </c>
      <c r="I85" s="89" t="s">
        <v>79</v>
      </c>
      <c r="J85" s="89" t="s">
        <v>79</v>
      </c>
      <c r="K85" s="89" t="s">
        <v>79</v>
      </c>
      <c r="L85" s="89" t="s">
        <v>79</v>
      </c>
      <c r="M85" s="89" t="s">
        <v>79</v>
      </c>
      <c r="N85" s="89" t="s">
        <v>79</v>
      </c>
      <c r="O85" s="89" t="s">
        <v>79</v>
      </c>
      <c r="P85" s="89" t="s">
        <v>79</v>
      </c>
      <c r="Q85" s="89" t="s">
        <v>79</v>
      </c>
      <c r="R85" s="89" t="s">
        <v>79</v>
      </c>
      <c r="S85" s="89" t="s">
        <v>79</v>
      </c>
      <c r="T85" s="89" t="s">
        <v>79</v>
      </c>
      <c r="U85" s="89" t="s">
        <v>79</v>
      </c>
      <c r="V85" s="89" t="s">
        <v>79</v>
      </c>
      <c r="W85" s="96">
        <v>0</v>
      </c>
      <c r="X85" s="89" t="s">
        <v>79</v>
      </c>
      <c r="Y85" s="89" t="s">
        <v>79</v>
      </c>
      <c r="Z85" s="89" t="s">
        <v>79</v>
      </c>
      <c r="AA85" s="89" t="s">
        <v>79</v>
      </c>
      <c r="AB85" s="89" t="s">
        <v>79</v>
      </c>
      <c r="AC85" s="89" t="s">
        <v>79</v>
      </c>
      <c r="AD85" s="89" t="s">
        <v>79</v>
      </c>
      <c r="AE85" s="100">
        <v>0</v>
      </c>
      <c r="AF85" s="105">
        <v>0</v>
      </c>
      <c r="AG85" s="105">
        <v>0</v>
      </c>
      <c r="AH85" s="101">
        <v>1</v>
      </c>
    </row>
    <row r="86" spans="1:34" x14ac:dyDescent="0.2">
      <c r="A86" s="89">
        <v>34176</v>
      </c>
      <c r="B86" s="89" t="s">
        <v>79</v>
      </c>
      <c r="C86" s="89" t="s">
        <v>79</v>
      </c>
      <c r="D86" s="89" t="s">
        <v>79</v>
      </c>
      <c r="E86" s="89" t="s">
        <v>79</v>
      </c>
      <c r="F86" s="89" t="s">
        <v>79</v>
      </c>
      <c r="G86" s="89" t="s">
        <v>79</v>
      </c>
      <c r="H86" s="89" t="s">
        <v>79</v>
      </c>
      <c r="I86" s="89" t="s">
        <v>79</v>
      </c>
      <c r="J86" s="89" t="s">
        <v>79</v>
      </c>
      <c r="K86" s="89" t="s">
        <v>79</v>
      </c>
      <c r="L86" s="89" t="s">
        <v>79</v>
      </c>
      <c r="M86" s="89" t="s">
        <v>79</v>
      </c>
      <c r="N86" s="89" t="s">
        <v>79</v>
      </c>
      <c r="O86" s="89" t="s">
        <v>79</v>
      </c>
      <c r="P86" s="89" t="s">
        <v>79</v>
      </c>
      <c r="Q86" s="89" t="s">
        <v>79</v>
      </c>
      <c r="R86" s="89" t="s">
        <v>79</v>
      </c>
      <c r="S86" s="89" t="s">
        <v>79</v>
      </c>
      <c r="T86" s="89" t="s">
        <v>79</v>
      </c>
      <c r="U86" s="89" t="s">
        <v>79</v>
      </c>
      <c r="V86" s="89" t="s">
        <v>79</v>
      </c>
      <c r="W86" s="96">
        <v>0</v>
      </c>
      <c r="X86" s="89" t="s">
        <v>79</v>
      </c>
      <c r="Y86" s="89" t="s">
        <v>79</v>
      </c>
      <c r="Z86" s="89" t="s">
        <v>79</v>
      </c>
      <c r="AA86" s="89" t="s">
        <v>79</v>
      </c>
      <c r="AB86" s="89" t="s">
        <v>79</v>
      </c>
      <c r="AC86" s="89" t="s">
        <v>79</v>
      </c>
      <c r="AD86" s="89" t="s">
        <v>79</v>
      </c>
      <c r="AE86" s="100">
        <v>0</v>
      </c>
      <c r="AF86" s="105">
        <v>0</v>
      </c>
      <c r="AG86" s="105">
        <v>0</v>
      </c>
      <c r="AH86" s="101">
        <v>1</v>
      </c>
    </row>
    <row r="87" spans="1:34" x14ac:dyDescent="0.2">
      <c r="A87" s="89">
        <v>34177</v>
      </c>
      <c r="B87" s="89" t="s">
        <v>79</v>
      </c>
      <c r="C87" s="89" t="s">
        <v>79</v>
      </c>
      <c r="D87" s="89" t="s">
        <v>79</v>
      </c>
      <c r="E87" s="89" t="s">
        <v>79</v>
      </c>
      <c r="F87" s="89" t="s">
        <v>79</v>
      </c>
      <c r="G87" s="89" t="s">
        <v>79</v>
      </c>
      <c r="H87" s="89" t="s">
        <v>79</v>
      </c>
      <c r="I87" s="89" t="s">
        <v>79</v>
      </c>
      <c r="J87" s="89" t="s">
        <v>79</v>
      </c>
      <c r="K87" s="89" t="s">
        <v>79</v>
      </c>
      <c r="L87" s="89" t="s">
        <v>79</v>
      </c>
      <c r="M87" s="89" t="s">
        <v>79</v>
      </c>
      <c r="N87" s="89" t="s">
        <v>79</v>
      </c>
      <c r="O87" s="89" t="s">
        <v>79</v>
      </c>
      <c r="P87" s="89" t="s">
        <v>79</v>
      </c>
      <c r="Q87" s="89" t="s">
        <v>79</v>
      </c>
      <c r="R87" s="89" t="s">
        <v>79</v>
      </c>
      <c r="S87" s="89" t="s">
        <v>79</v>
      </c>
      <c r="T87" s="89" t="s">
        <v>79</v>
      </c>
      <c r="U87" s="89" t="s">
        <v>79</v>
      </c>
      <c r="V87" s="89" t="s">
        <v>79</v>
      </c>
      <c r="W87" s="96">
        <v>0</v>
      </c>
      <c r="X87" s="89" t="s">
        <v>79</v>
      </c>
      <c r="Y87" s="89" t="s">
        <v>79</v>
      </c>
      <c r="Z87" s="89" t="s">
        <v>79</v>
      </c>
      <c r="AA87" s="89" t="s">
        <v>79</v>
      </c>
      <c r="AB87" s="89" t="s">
        <v>79</v>
      </c>
      <c r="AC87" s="89" t="s">
        <v>79</v>
      </c>
      <c r="AD87" s="89" t="s">
        <v>79</v>
      </c>
      <c r="AE87" s="100">
        <v>0</v>
      </c>
      <c r="AF87" s="105">
        <v>0</v>
      </c>
      <c r="AG87" s="105">
        <v>0</v>
      </c>
      <c r="AH87" s="101">
        <v>1</v>
      </c>
    </row>
    <row r="88" spans="1:34" x14ac:dyDescent="0.2">
      <c r="A88" s="89">
        <v>34178</v>
      </c>
      <c r="B88" s="89" t="s">
        <v>79</v>
      </c>
      <c r="C88" s="89" t="s">
        <v>79</v>
      </c>
      <c r="D88" s="89" t="s">
        <v>79</v>
      </c>
      <c r="E88" s="89" t="s">
        <v>79</v>
      </c>
      <c r="F88" s="89" t="s">
        <v>79</v>
      </c>
      <c r="G88" s="89" t="s">
        <v>79</v>
      </c>
      <c r="H88" s="89" t="s">
        <v>79</v>
      </c>
      <c r="I88" s="89" t="s">
        <v>79</v>
      </c>
      <c r="J88" s="89" t="s">
        <v>79</v>
      </c>
      <c r="K88" s="89" t="s">
        <v>79</v>
      </c>
      <c r="L88" s="89" t="s">
        <v>79</v>
      </c>
      <c r="M88" s="89" t="s">
        <v>79</v>
      </c>
      <c r="N88" s="89" t="s">
        <v>79</v>
      </c>
      <c r="O88" s="89" t="s">
        <v>79</v>
      </c>
      <c r="P88" s="89" t="s">
        <v>79</v>
      </c>
      <c r="Q88" s="89" t="s">
        <v>79</v>
      </c>
      <c r="R88" s="89" t="s">
        <v>79</v>
      </c>
      <c r="S88" s="89" t="s">
        <v>79</v>
      </c>
      <c r="T88" s="89" t="s">
        <v>79</v>
      </c>
      <c r="U88" s="89" t="s">
        <v>79</v>
      </c>
      <c r="V88" s="89" t="s">
        <v>79</v>
      </c>
      <c r="W88" s="96">
        <v>0</v>
      </c>
      <c r="X88" s="89" t="s">
        <v>79</v>
      </c>
      <c r="Y88" s="89" t="s">
        <v>79</v>
      </c>
      <c r="Z88" s="89" t="s">
        <v>79</v>
      </c>
      <c r="AA88" s="89" t="s">
        <v>79</v>
      </c>
      <c r="AB88" s="89" t="s">
        <v>79</v>
      </c>
      <c r="AC88" s="89" t="s">
        <v>79</v>
      </c>
      <c r="AD88" s="89" t="s">
        <v>79</v>
      </c>
      <c r="AE88" s="100">
        <v>0</v>
      </c>
      <c r="AF88" s="105">
        <v>0</v>
      </c>
      <c r="AG88" s="105">
        <v>0</v>
      </c>
      <c r="AH88" s="101">
        <v>1</v>
      </c>
    </row>
    <row r="89" spans="1:34" x14ac:dyDescent="0.2">
      <c r="A89" s="89">
        <v>34179</v>
      </c>
      <c r="B89" s="89" t="s">
        <v>79</v>
      </c>
      <c r="C89" s="89" t="s">
        <v>79</v>
      </c>
      <c r="D89" s="89" t="s">
        <v>79</v>
      </c>
      <c r="E89" s="89" t="s">
        <v>79</v>
      </c>
      <c r="F89" s="89" t="s">
        <v>79</v>
      </c>
      <c r="G89" s="89" t="s">
        <v>79</v>
      </c>
      <c r="H89" s="89" t="s">
        <v>79</v>
      </c>
      <c r="I89" s="89" t="s">
        <v>79</v>
      </c>
      <c r="J89" s="89" t="s">
        <v>79</v>
      </c>
      <c r="K89" s="89" t="s">
        <v>79</v>
      </c>
      <c r="L89" s="89" t="s">
        <v>79</v>
      </c>
      <c r="M89" s="89" t="s">
        <v>79</v>
      </c>
      <c r="N89" s="89" t="s">
        <v>79</v>
      </c>
      <c r="O89" s="89" t="s">
        <v>79</v>
      </c>
      <c r="P89" s="89" t="s">
        <v>79</v>
      </c>
      <c r="Q89" s="89" t="s">
        <v>79</v>
      </c>
      <c r="R89" s="89" t="s">
        <v>79</v>
      </c>
      <c r="S89" s="89" t="s">
        <v>79</v>
      </c>
      <c r="T89" s="89" t="s">
        <v>79</v>
      </c>
      <c r="U89" s="89" t="s">
        <v>79</v>
      </c>
      <c r="V89" s="89" t="s">
        <v>79</v>
      </c>
      <c r="W89" s="96">
        <v>0</v>
      </c>
      <c r="X89" s="89" t="s">
        <v>79</v>
      </c>
      <c r="Y89" s="89" t="s">
        <v>79</v>
      </c>
      <c r="Z89" s="89" t="s">
        <v>79</v>
      </c>
      <c r="AA89" s="89" t="s">
        <v>79</v>
      </c>
      <c r="AB89" s="89" t="s">
        <v>79</v>
      </c>
      <c r="AC89" s="89" t="s">
        <v>79</v>
      </c>
      <c r="AD89" s="89" t="s">
        <v>79</v>
      </c>
      <c r="AE89" s="100">
        <v>0</v>
      </c>
      <c r="AF89" s="105">
        <v>0</v>
      </c>
      <c r="AG89" s="105">
        <v>0</v>
      </c>
      <c r="AH89" s="101">
        <v>1</v>
      </c>
    </row>
    <row r="90" spans="1:34" x14ac:dyDescent="0.2">
      <c r="A90" s="89">
        <v>34180</v>
      </c>
      <c r="B90" s="89" t="s">
        <v>79</v>
      </c>
      <c r="C90" s="89" t="s">
        <v>79</v>
      </c>
      <c r="D90" s="89" t="s">
        <v>79</v>
      </c>
      <c r="E90" s="89" t="s">
        <v>79</v>
      </c>
      <c r="F90" s="89" t="s">
        <v>79</v>
      </c>
      <c r="G90" s="89" t="s">
        <v>79</v>
      </c>
      <c r="H90" s="89" t="s">
        <v>79</v>
      </c>
      <c r="I90" s="89" t="s">
        <v>79</v>
      </c>
      <c r="J90" s="89" t="s">
        <v>79</v>
      </c>
      <c r="K90" s="89" t="s">
        <v>79</v>
      </c>
      <c r="L90" s="89" t="s">
        <v>79</v>
      </c>
      <c r="M90" s="89" t="s">
        <v>79</v>
      </c>
      <c r="N90" s="89" t="s">
        <v>79</v>
      </c>
      <c r="O90" s="89" t="s">
        <v>79</v>
      </c>
      <c r="P90" s="89" t="s">
        <v>79</v>
      </c>
      <c r="Q90" s="89" t="s">
        <v>79</v>
      </c>
      <c r="R90" s="89" t="s">
        <v>79</v>
      </c>
      <c r="S90" s="89" t="s">
        <v>79</v>
      </c>
      <c r="T90" s="89" t="s">
        <v>79</v>
      </c>
      <c r="U90" s="89" t="s">
        <v>79</v>
      </c>
      <c r="V90" s="89" t="s">
        <v>79</v>
      </c>
      <c r="W90" s="96">
        <v>0</v>
      </c>
      <c r="X90" s="89" t="s">
        <v>79</v>
      </c>
      <c r="Y90" s="89" t="s">
        <v>79</v>
      </c>
      <c r="Z90" s="89" t="s">
        <v>79</v>
      </c>
      <c r="AA90" s="89" t="s">
        <v>79</v>
      </c>
      <c r="AB90" s="89" t="s">
        <v>79</v>
      </c>
      <c r="AC90" s="89" t="s">
        <v>79</v>
      </c>
      <c r="AD90" s="89" t="s">
        <v>79</v>
      </c>
      <c r="AE90" s="100">
        <v>0</v>
      </c>
      <c r="AF90" s="105">
        <v>0</v>
      </c>
      <c r="AG90" s="105">
        <v>0</v>
      </c>
      <c r="AH90" s="101">
        <v>1</v>
      </c>
    </row>
    <row r="91" spans="1:34" x14ac:dyDescent="0.2">
      <c r="A91" s="89">
        <v>34181</v>
      </c>
      <c r="B91" s="89" t="s">
        <v>79</v>
      </c>
      <c r="C91" s="89" t="s">
        <v>79</v>
      </c>
      <c r="D91" s="89" t="s">
        <v>79</v>
      </c>
      <c r="E91" s="89" t="s">
        <v>79</v>
      </c>
      <c r="F91" s="89" t="s">
        <v>79</v>
      </c>
      <c r="G91" s="89" t="s">
        <v>79</v>
      </c>
      <c r="H91" s="89" t="s">
        <v>79</v>
      </c>
      <c r="I91" s="89" t="s">
        <v>79</v>
      </c>
      <c r="J91" s="89" t="s">
        <v>79</v>
      </c>
      <c r="K91" s="89" t="s">
        <v>79</v>
      </c>
      <c r="L91" s="89" t="s">
        <v>79</v>
      </c>
      <c r="M91" s="89" t="s">
        <v>79</v>
      </c>
      <c r="N91" s="89" t="s">
        <v>79</v>
      </c>
      <c r="O91" s="89" t="s">
        <v>79</v>
      </c>
      <c r="P91" s="89" t="s">
        <v>79</v>
      </c>
      <c r="Q91" s="89" t="s">
        <v>79</v>
      </c>
      <c r="R91" s="89" t="s">
        <v>79</v>
      </c>
      <c r="S91" s="89" t="s">
        <v>79</v>
      </c>
      <c r="T91" s="89" t="s">
        <v>79</v>
      </c>
      <c r="U91" s="89" t="s">
        <v>79</v>
      </c>
      <c r="V91" s="89" t="s">
        <v>79</v>
      </c>
      <c r="W91" s="96">
        <v>0</v>
      </c>
      <c r="X91" s="89" t="s">
        <v>79</v>
      </c>
      <c r="Y91" s="89" t="s">
        <v>79</v>
      </c>
      <c r="Z91" s="89" t="s">
        <v>79</v>
      </c>
      <c r="AA91" s="89" t="s">
        <v>79</v>
      </c>
      <c r="AB91" s="89" t="s">
        <v>79</v>
      </c>
      <c r="AC91" s="89" t="s">
        <v>79</v>
      </c>
      <c r="AD91" s="89" t="s">
        <v>79</v>
      </c>
      <c r="AE91" s="100">
        <v>0</v>
      </c>
      <c r="AF91" s="105">
        <v>0</v>
      </c>
      <c r="AG91" s="105">
        <v>0</v>
      </c>
      <c r="AH91" s="101">
        <v>1</v>
      </c>
    </row>
    <row r="92" spans="1:34" x14ac:dyDescent="0.2">
      <c r="A92" s="89">
        <v>34182</v>
      </c>
      <c r="B92" s="89" t="s">
        <v>79</v>
      </c>
      <c r="C92" s="89" t="s">
        <v>79</v>
      </c>
      <c r="D92" s="89" t="s">
        <v>79</v>
      </c>
      <c r="E92" s="89" t="s">
        <v>79</v>
      </c>
      <c r="F92" s="89" t="s">
        <v>79</v>
      </c>
      <c r="G92" s="89" t="s">
        <v>79</v>
      </c>
      <c r="H92" s="89" t="s">
        <v>79</v>
      </c>
      <c r="I92" s="89" t="s">
        <v>79</v>
      </c>
      <c r="J92" s="89" t="s">
        <v>79</v>
      </c>
      <c r="K92" s="89" t="s">
        <v>79</v>
      </c>
      <c r="L92" s="89" t="s">
        <v>79</v>
      </c>
      <c r="M92" s="89" t="s">
        <v>79</v>
      </c>
      <c r="N92" s="89" t="s">
        <v>79</v>
      </c>
      <c r="O92" s="89" t="s">
        <v>79</v>
      </c>
      <c r="P92" s="89" t="s">
        <v>79</v>
      </c>
      <c r="Q92" s="89" t="s">
        <v>79</v>
      </c>
      <c r="R92" s="89" t="s">
        <v>79</v>
      </c>
      <c r="S92" s="89" t="s">
        <v>79</v>
      </c>
      <c r="T92" s="89" t="s">
        <v>79</v>
      </c>
      <c r="U92" s="89" t="s">
        <v>79</v>
      </c>
      <c r="V92" s="89" t="s">
        <v>79</v>
      </c>
      <c r="W92" s="96">
        <v>0</v>
      </c>
      <c r="X92" s="89" t="s">
        <v>79</v>
      </c>
      <c r="Y92" s="89" t="s">
        <v>79</v>
      </c>
      <c r="Z92" s="89" t="s">
        <v>79</v>
      </c>
      <c r="AA92" s="89" t="s">
        <v>79</v>
      </c>
      <c r="AB92" s="89" t="s">
        <v>79</v>
      </c>
      <c r="AC92" s="89" t="s">
        <v>79</v>
      </c>
      <c r="AD92" s="89" t="s">
        <v>79</v>
      </c>
      <c r="AE92" s="100">
        <v>0</v>
      </c>
      <c r="AF92" s="105">
        <v>0</v>
      </c>
      <c r="AG92" s="105">
        <v>0</v>
      </c>
      <c r="AH92" s="101">
        <v>1</v>
      </c>
    </row>
    <row r="93" spans="1:34" x14ac:dyDescent="0.2">
      <c r="A93" s="89">
        <v>34183</v>
      </c>
      <c r="B93" s="89" t="s">
        <v>79</v>
      </c>
      <c r="C93" s="89" t="s">
        <v>79</v>
      </c>
      <c r="D93" s="89" t="s">
        <v>79</v>
      </c>
      <c r="E93" s="89" t="s">
        <v>79</v>
      </c>
      <c r="F93" s="89" t="s">
        <v>79</v>
      </c>
      <c r="G93" s="89" t="s">
        <v>79</v>
      </c>
      <c r="H93" s="89" t="s">
        <v>79</v>
      </c>
      <c r="I93" s="89" t="s">
        <v>79</v>
      </c>
      <c r="J93" s="89" t="s">
        <v>79</v>
      </c>
      <c r="K93" s="89" t="s">
        <v>79</v>
      </c>
      <c r="L93" s="89" t="s">
        <v>79</v>
      </c>
      <c r="M93" s="89" t="s">
        <v>79</v>
      </c>
      <c r="N93" s="89" t="s">
        <v>79</v>
      </c>
      <c r="O93" s="89" t="s">
        <v>79</v>
      </c>
      <c r="P93" s="89" t="s">
        <v>79</v>
      </c>
      <c r="Q93" s="89" t="s">
        <v>79</v>
      </c>
      <c r="R93" s="89" t="s">
        <v>79</v>
      </c>
      <c r="S93" s="89" t="s">
        <v>79</v>
      </c>
      <c r="T93" s="89" t="s">
        <v>79</v>
      </c>
      <c r="U93" s="89" t="s">
        <v>79</v>
      </c>
      <c r="V93" s="89" t="s">
        <v>79</v>
      </c>
      <c r="W93" s="96">
        <v>0</v>
      </c>
      <c r="X93" s="89" t="s">
        <v>79</v>
      </c>
      <c r="Y93" s="89" t="s">
        <v>79</v>
      </c>
      <c r="Z93" s="89" t="s">
        <v>79</v>
      </c>
      <c r="AA93" s="89" t="s">
        <v>79</v>
      </c>
      <c r="AB93" s="89" t="s">
        <v>79</v>
      </c>
      <c r="AC93" s="89" t="s">
        <v>79</v>
      </c>
      <c r="AD93" s="89" t="s">
        <v>79</v>
      </c>
      <c r="AE93" s="100">
        <v>0</v>
      </c>
      <c r="AF93" s="105">
        <v>0</v>
      </c>
      <c r="AG93" s="105">
        <v>0</v>
      </c>
      <c r="AH93" s="101">
        <v>1</v>
      </c>
    </row>
    <row r="94" spans="1:34" x14ac:dyDescent="0.2">
      <c r="A94" s="89">
        <v>34184</v>
      </c>
      <c r="B94" s="89" t="s">
        <v>79</v>
      </c>
      <c r="C94" s="89" t="s">
        <v>79</v>
      </c>
      <c r="D94" s="89" t="s">
        <v>79</v>
      </c>
      <c r="E94" s="89" t="s">
        <v>79</v>
      </c>
      <c r="F94" s="89" t="s">
        <v>79</v>
      </c>
      <c r="G94" s="89" t="s">
        <v>79</v>
      </c>
      <c r="H94" s="89" t="s">
        <v>79</v>
      </c>
      <c r="I94" s="89" t="s">
        <v>79</v>
      </c>
      <c r="J94" s="89" t="s">
        <v>79</v>
      </c>
      <c r="K94" s="89" t="s">
        <v>79</v>
      </c>
      <c r="L94" s="89" t="s">
        <v>79</v>
      </c>
      <c r="M94" s="89" t="s">
        <v>79</v>
      </c>
      <c r="N94" s="89" t="s">
        <v>79</v>
      </c>
      <c r="O94" s="89" t="s">
        <v>79</v>
      </c>
      <c r="P94" s="89" t="s">
        <v>79</v>
      </c>
      <c r="Q94" s="89" t="s">
        <v>79</v>
      </c>
      <c r="R94" s="89" t="s">
        <v>79</v>
      </c>
      <c r="S94" s="89" t="s">
        <v>79</v>
      </c>
      <c r="T94" s="89" t="s">
        <v>79</v>
      </c>
      <c r="U94" s="89" t="s">
        <v>79</v>
      </c>
      <c r="V94" s="89" t="s">
        <v>79</v>
      </c>
      <c r="W94" s="96">
        <v>0</v>
      </c>
      <c r="X94" s="89" t="s">
        <v>79</v>
      </c>
      <c r="Y94" s="89" t="s">
        <v>79</v>
      </c>
      <c r="Z94" s="89" t="s">
        <v>79</v>
      </c>
      <c r="AA94" s="89" t="s">
        <v>79</v>
      </c>
      <c r="AB94" s="89" t="s">
        <v>79</v>
      </c>
      <c r="AC94" s="89" t="s">
        <v>79</v>
      </c>
      <c r="AD94" s="89" t="s">
        <v>79</v>
      </c>
      <c r="AE94" s="100">
        <v>0</v>
      </c>
      <c r="AF94" s="105">
        <v>0</v>
      </c>
      <c r="AG94" s="105">
        <v>0</v>
      </c>
      <c r="AH94" s="101">
        <v>1</v>
      </c>
    </row>
    <row r="95" spans="1:34" x14ac:dyDescent="0.2">
      <c r="A95" s="89">
        <v>34185</v>
      </c>
      <c r="B95" s="89" t="s">
        <v>79</v>
      </c>
      <c r="C95" s="89" t="s">
        <v>79</v>
      </c>
      <c r="D95" s="89" t="s">
        <v>79</v>
      </c>
      <c r="E95" s="89" t="s">
        <v>79</v>
      </c>
      <c r="F95" s="89" t="s">
        <v>79</v>
      </c>
      <c r="G95" s="89" t="s">
        <v>79</v>
      </c>
      <c r="H95" s="89" t="s">
        <v>79</v>
      </c>
      <c r="I95" s="89" t="s">
        <v>79</v>
      </c>
      <c r="J95" s="89" t="s">
        <v>79</v>
      </c>
      <c r="K95" s="89" t="s">
        <v>79</v>
      </c>
      <c r="L95" s="89" t="s">
        <v>79</v>
      </c>
      <c r="M95" s="89" t="s">
        <v>79</v>
      </c>
      <c r="N95" s="89" t="s">
        <v>79</v>
      </c>
      <c r="O95" s="89" t="s">
        <v>79</v>
      </c>
      <c r="P95" s="89" t="s">
        <v>79</v>
      </c>
      <c r="Q95" s="89" t="s">
        <v>79</v>
      </c>
      <c r="R95" s="89" t="s">
        <v>79</v>
      </c>
      <c r="S95" s="89" t="s">
        <v>79</v>
      </c>
      <c r="T95" s="89" t="s">
        <v>79</v>
      </c>
      <c r="U95" s="89" t="s">
        <v>79</v>
      </c>
      <c r="V95" s="89" t="s">
        <v>79</v>
      </c>
      <c r="W95" s="96">
        <v>0</v>
      </c>
      <c r="X95" s="89" t="s">
        <v>79</v>
      </c>
      <c r="Y95" s="89" t="s">
        <v>79</v>
      </c>
      <c r="Z95" s="89" t="s">
        <v>79</v>
      </c>
      <c r="AA95" s="89" t="s">
        <v>79</v>
      </c>
      <c r="AB95" s="89" t="s">
        <v>79</v>
      </c>
      <c r="AC95" s="89" t="s">
        <v>79</v>
      </c>
      <c r="AD95" s="89" t="s">
        <v>79</v>
      </c>
      <c r="AE95" s="100">
        <v>0</v>
      </c>
      <c r="AF95" s="105">
        <v>0</v>
      </c>
      <c r="AG95" s="105">
        <v>0</v>
      </c>
      <c r="AH95" s="101">
        <v>1</v>
      </c>
    </row>
    <row r="96" spans="1:34" x14ac:dyDescent="0.2">
      <c r="A96" s="89">
        <v>34186</v>
      </c>
      <c r="B96" s="89" t="s">
        <v>79</v>
      </c>
      <c r="C96" s="89" t="s">
        <v>79</v>
      </c>
      <c r="D96" s="89" t="s">
        <v>79</v>
      </c>
      <c r="E96" s="89" t="s">
        <v>79</v>
      </c>
      <c r="F96" s="89" t="s">
        <v>79</v>
      </c>
      <c r="G96" s="89" t="s">
        <v>79</v>
      </c>
      <c r="H96" s="89" t="s">
        <v>79</v>
      </c>
      <c r="I96" s="89" t="s">
        <v>79</v>
      </c>
      <c r="J96" s="89" t="s">
        <v>79</v>
      </c>
      <c r="K96" s="89" t="s">
        <v>79</v>
      </c>
      <c r="L96" s="89" t="s">
        <v>79</v>
      </c>
      <c r="M96" s="89" t="s">
        <v>79</v>
      </c>
      <c r="N96" s="89" t="s">
        <v>79</v>
      </c>
      <c r="O96" s="89" t="s">
        <v>79</v>
      </c>
      <c r="P96" s="89" t="s">
        <v>79</v>
      </c>
      <c r="Q96" s="89" t="s">
        <v>79</v>
      </c>
      <c r="R96" s="89" t="s">
        <v>79</v>
      </c>
      <c r="S96" s="89" t="s">
        <v>79</v>
      </c>
      <c r="T96" s="89" t="s">
        <v>79</v>
      </c>
      <c r="U96" s="89" t="s">
        <v>79</v>
      </c>
      <c r="V96" s="89" t="s">
        <v>79</v>
      </c>
      <c r="W96" s="96">
        <v>0</v>
      </c>
      <c r="X96" s="89" t="s">
        <v>79</v>
      </c>
      <c r="Y96" s="89" t="s">
        <v>79</v>
      </c>
      <c r="Z96" s="89" t="s">
        <v>79</v>
      </c>
      <c r="AA96" s="89" t="s">
        <v>79</v>
      </c>
      <c r="AB96" s="89" t="s">
        <v>79</v>
      </c>
      <c r="AC96" s="89" t="s">
        <v>79</v>
      </c>
      <c r="AD96" s="89" t="s">
        <v>79</v>
      </c>
      <c r="AE96" s="100">
        <v>0</v>
      </c>
      <c r="AF96" s="105">
        <v>0</v>
      </c>
      <c r="AG96" s="105">
        <v>0</v>
      </c>
      <c r="AH96" s="101">
        <v>1</v>
      </c>
    </row>
    <row r="97" spans="1:34" x14ac:dyDescent="0.2">
      <c r="A97" s="89">
        <v>34187</v>
      </c>
      <c r="B97" s="89" t="s">
        <v>79</v>
      </c>
      <c r="C97" s="89" t="s">
        <v>79</v>
      </c>
      <c r="D97" s="89" t="s">
        <v>79</v>
      </c>
      <c r="E97" s="89" t="s">
        <v>79</v>
      </c>
      <c r="F97" s="89" t="s">
        <v>79</v>
      </c>
      <c r="G97" s="89" t="s">
        <v>79</v>
      </c>
      <c r="H97" s="89" t="s">
        <v>79</v>
      </c>
      <c r="I97" s="89" t="s">
        <v>79</v>
      </c>
      <c r="J97" s="89" t="s">
        <v>79</v>
      </c>
      <c r="K97" s="89" t="s">
        <v>79</v>
      </c>
      <c r="L97" s="89" t="s">
        <v>79</v>
      </c>
      <c r="M97" s="89" t="s">
        <v>79</v>
      </c>
      <c r="N97" s="89" t="s">
        <v>79</v>
      </c>
      <c r="O97" s="89" t="s">
        <v>79</v>
      </c>
      <c r="P97" s="89" t="s">
        <v>79</v>
      </c>
      <c r="Q97" s="89" t="s">
        <v>79</v>
      </c>
      <c r="R97" s="89" t="s">
        <v>79</v>
      </c>
      <c r="S97" s="89" t="s">
        <v>79</v>
      </c>
      <c r="T97" s="89" t="s">
        <v>79</v>
      </c>
      <c r="U97" s="89" t="s">
        <v>79</v>
      </c>
      <c r="V97" s="89" t="s">
        <v>79</v>
      </c>
      <c r="W97" s="96">
        <v>0</v>
      </c>
      <c r="X97" s="89" t="s">
        <v>79</v>
      </c>
      <c r="Y97" s="89" t="s">
        <v>79</v>
      </c>
      <c r="Z97" s="89" t="s">
        <v>79</v>
      </c>
      <c r="AA97" s="89" t="s">
        <v>79</v>
      </c>
      <c r="AB97" s="89" t="s">
        <v>79</v>
      </c>
      <c r="AC97" s="89" t="s">
        <v>79</v>
      </c>
      <c r="AD97" s="89" t="s">
        <v>79</v>
      </c>
      <c r="AE97" s="100">
        <v>0</v>
      </c>
      <c r="AF97" s="105">
        <v>0</v>
      </c>
      <c r="AG97" s="105">
        <v>0</v>
      </c>
      <c r="AH97" s="101">
        <v>1</v>
      </c>
    </row>
    <row r="98" spans="1:34" x14ac:dyDescent="0.2">
      <c r="A98" s="89">
        <v>34188</v>
      </c>
      <c r="B98" s="89" t="s">
        <v>79</v>
      </c>
      <c r="C98" s="89" t="s">
        <v>79</v>
      </c>
      <c r="D98" s="89" t="s">
        <v>79</v>
      </c>
      <c r="E98" s="89" t="s">
        <v>79</v>
      </c>
      <c r="F98" s="89" t="s">
        <v>79</v>
      </c>
      <c r="G98" s="89" t="s">
        <v>79</v>
      </c>
      <c r="H98" s="89" t="s">
        <v>79</v>
      </c>
      <c r="I98" s="89" t="s">
        <v>79</v>
      </c>
      <c r="J98" s="89" t="s">
        <v>79</v>
      </c>
      <c r="K98" s="89" t="s">
        <v>79</v>
      </c>
      <c r="L98" s="89" t="s">
        <v>79</v>
      </c>
      <c r="M98" s="89" t="s">
        <v>79</v>
      </c>
      <c r="N98" s="89" t="s">
        <v>79</v>
      </c>
      <c r="O98" s="89" t="s">
        <v>79</v>
      </c>
      <c r="P98" s="89" t="s">
        <v>79</v>
      </c>
      <c r="Q98" s="89" t="s">
        <v>79</v>
      </c>
      <c r="R98" s="89" t="s">
        <v>79</v>
      </c>
      <c r="S98" s="89" t="s">
        <v>79</v>
      </c>
      <c r="T98" s="89" t="s">
        <v>79</v>
      </c>
      <c r="U98" s="89" t="s">
        <v>79</v>
      </c>
      <c r="V98" s="89" t="s">
        <v>79</v>
      </c>
      <c r="W98" s="96">
        <v>0</v>
      </c>
      <c r="X98" s="89" t="s">
        <v>79</v>
      </c>
      <c r="Y98" s="89" t="s">
        <v>79</v>
      </c>
      <c r="Z98" s="89" t="s">
        <v>79</v>
      </c>
      <c r="AA98" s="89" t="s">
        <v>79</v>
      </c>
      <c r="AB98" s="89" t="s">
        <v>79</v>
      </c>
      <c r="AC98" s="89" t="s">
        <v>79</v>
      </c>
      <c r="AD98" s="89" t="s">
        <v>79</v>
      </c>
      <c r="AE98" s="100">
        <v>0</v>
      </c>
      <c r="AF98" s="105">
        <v>0</v>
      </c>
      <c r="AG98" s="105">
        <v>0</v>
      </c>
      <c r="AH98" s="101">
        <v>1</v>
      </c>
    </row>
    <row r="99" spans="1:34" x14ac:dyDescent="0.2">
      <c r="A99" s="89">
        <v>34189</v>
      </c>
      <c r="B99" s="89" t="s">
        <v>79</v>
      </c>
      <c r="C99" s="89" t="s">
        <v>79</v>
      </c>
      <c r="D99" s="89" t="s">
        <v>79</v>
      </c>
      <c r="E99" s="89" t="s">
        <v>79</v>
      </c>
      <c r="F99" s="89" t="s">
        <v>79</v>
      </c>
      <c r="G99" s="89" t="s">
        <v>79</v>
      </c>
      <c r="H99" s="89" t="s">
        <v>79</v>
      </c>
      <c r="I99" s="89" t="s">
        <v>79</v>
      </c>
      <c r="J99" s="89" t="s">
        <v>79</v>
      </c>
      <c r="K99" s="89" t="s">
        <v>79</v>
      </c>
      <c r="L99" s="89" t="s">
        <v>79</v>
      </c>
      <c r="M99" s="89" t="s">
        <v>79</v>
      </c>
      <c r="N99" s="89" t="s">
        <v>79</v>
      </c>
      <c r="O99" s="89" t="s">
        <v>79</v>
      </c>
      <c r="P99" s="89" t="s">
        <v>79</v>
      </c>
      <c r="Q99" s="89" t="s">
        <v>79</v>
      </c>
      <c r="R99" s="89" t="s">
        <v>79</v>
      </c>
      <c r="S99" s="89" t="s">
        <v>79</v>
      </c>
      <c r="T99" s="89" t="s">
        <v>79</v>
      </c>
      <c r="U99" s="89" t="s">
        <v>79</v>
      </c>
      <c r="V99" s="89" t="s">
        <v>79</v>
      </c>
      <c r="W99" s="96">
        <v>0</v>
      </c>
      <c r="X99" s="89" t="s">
        <v>79</v>
      </c>
      <c r="Y99" s="89" t="s">
        <v>79</v>
      </c>
      <c r="Z99" s="89" t="s">
        <v>79</v>
      </c>
      <c r="AA99" s="89" t="s">
        <v>79</v>
      </c>
      <c r="AB99" s="89" t="s">
        <v>79</v>
      </c>
      <c r="AC99" s="89" t="s">
        <v>79</v>
      </c>
      <c r="AD99" s="89" t="s">
        <v>79</v>
      </c>
      <c r="AE99" s="100">
        <v>0</v>
      </c>
      <c r="AF99" s="105">
        <v>0</v>
      </c>
      <c r="AG99" s="105">
        <v>0</v>
      </c>
      <c r="AH99" s="101">
        <v>1</v>
      </c>
    </row>
    <row r="100" spans="1:34" x14ac:dyDescent="0.2">
      <c r="A100" s="89">
        <v>34190</v>
      </c>
      <c r="B100" s="89" t="s">
        <v>79</v>
      </c>
      <c r="C100" s="89" t="s">
        <v>79</v>
      </c>
      <c r="D100" s="89" t="s">
        <v>79</v>
      </c>
      <c r="E100" s="89" t="s">
        <v>79</v>
      </c>
      <c r="F100" s="89" t="s">
        <v>79</v>
      </c>
      <c r="G100" s="89" t="s">
        <v>79</v>
      </c>
      <c r="H100" s="89" t="s">
        <v>79</v>
      </c>
      <c r="I100" s="89" t="s">
        <v>79</v>
      </c>
      <c r="J100" s="89" t="s">
        <v>79</v>
      </c>
      <c r="K100" s="89" t="s">
        <v>79</v>
      </c>
      <c r="L100" s="89" t="s">
        <v>79</v>
      </c>
      <c r="M100" s="89" t="s">
        <v>79</v>
      </c>
      <c r="N100" s="89" t="s">
        <v>79</v>
      </c>
      <c r="O100" s="89" t="s">
        <v>79</v>
      </c>
      <c r="P100" s="89" t="s">
        <v>79</v>
      </c>
      <c r="Q100" s="89" t="s">
        <v>79</v>
      </c>
      <c r="R100" s="89" t="s">
        <v>79</v>
      </c>
      <c r="S100" s="89" t="s">
        <v>79</v>
      </c>
      <c r="T100" s="89" t="s">
        <v>79</v>
      </c>
      <c r="U100" s="89" t="s">
        <v>79</v>
      </c>
      <c r="V100" s="89" t="s">
        <v>79</v>
      </c>
      <c r="W100" s="96">
        <v>0</v>
      </c>
      <c r="X100" s="89" t="s">
        <v>79</v>
      </c>
      <c r="Y100" s="89" t="s">
        <v>79</v>
      </c>
      <c r="Z100" s="89" t="s">
        <v>79</v>
      </c>
      <c r="AA100" s="89" t="s">
        <v>79</v>
      </c>
      <c r="AB100" s="89" t="s">
        <v>79</v>
      </c>
      <c r="AC100" s="89" t="s">
        <v>79</v>
      </c>
      <c r="AD100" s="89" t="s">
        <v>79</v>
      </c>
      <c r="AE100" s="100">
        <v>0</v>
      </c>
      <c r="AF100" s="105">
        <v>0</v>
      </c>
      <c r="AG100" s="105">
        <v>0</v>
      </c>
      <c r="AH100" s="101">
        <v>1</v>
      </c>
    </row>
    <row r="101" spans="1:34" x14ac:dyDescent="0.2">
      <c r="A101" s="89">
        <v>34191</v>
      </c>
      <c r="B101" s="89" t="s">
        <v>79</v>
      </c>
      <c r="C101" s="89" t="s">
        <v>79</v>
      </c>
      <c r="D101" s="89" t="s">
        <v>79</v>
      </c>
      <c r="E101" s="89" t="s">
        <v>79</v>
      </c>
      <c r="F101" s="89" t="s">
        <v>79</v>
      </c>
      <c r="G101" s="89" t="s">
        <v>79</v>
      </c>
      <c r="H101" s="89" t="s">
        <v>79</v>
      </c>
      <c r="I101" s="89" t="s">
        <v>79</v>
      </c>
      <c r="J101" s="89" t="s">
        <v>79</v>
      </c>
      <c r="K101" s="89" t="s">
        <v>79</v>
      </c>
      <c r="L101" s="89" t="s">
        <v>79</v>
      </c>
      <c r="M101" s="89" t="s">
        <v>79</v>
      </c>
      <c r="N101" s="89" t="s">
        <v>79</v>
      </c>
      <c r="O101" s="89" t="s">
        <v>79</v>
      </c>
      <c r="P101" s="89" t="s">
        <v>79</v>
      </c>
      <c r="Q101" s="89" t="s">
        <v>79</v>
      </c>
      <c r="R101" s="89" t="s">
        <v>79</v>
      </c>
      <c r="S101" s="89" t="s">
        <v>79</v>
      </c>
      <c r="T101" s="89" t="s">
        <v>79</v>
      </c>
      <c r="U101" s="89" t="s">
        <v>79</v>
      </c>
      <c r="V101" s="89" t="s">
        <v>79</v>
      </c>
      <c r="W101" s="96">
        <v>0</v>
      </c>
      <c r="X101" s="89" t="s">
        <v>79</v>
      </c>
      <c r="Y101" s="89" t="s">
        <v>79</v>
      </c>
      <c r="Z101" s="89" t="s">
        <v>79</v>
      </c>
      <c r="AA101" s="89" t="s">
        <v>79</v>
      </c>
      <c r="AB101" s="89" t="s">
        <v>79</v>
      </c>
      <c r="AC101" s="89" t="s">
        <v>79</v>
      </c>
      <c r="AD101" s="89" t="s">
        <v>79</v>
      </c>
      <c r="AE101" s="100">
        <v>0</v>
      </c>
      <c r="AF101" s="105">
        <v>0</v>
      </c>
      <c r="AG101" s="105">
        <v>0</v>
      </c>
      <c r="AH101" s="101">
        <v>1</v>
      </c>
    </row>
    <row r="102" spans="1:34" x14ac:dyDescent="0.2">
      <c r="A102" s="89">
        <v>34192</v>
      </c>
      <c r="B102" s="89" t="s">
        <v>79</v>
      </c>
      <c r="C102" s="89" t="s">
        <v>79</v>
      </c>
      <c r="D102" s="89" t="s">
        <v>79</v>
      </c>
      <c r="E102" s="89" t="s">
        <v>79</v>
      </c>
      <c r="F102" s="89" t="s">
        <v>79</v>
      </c>
      <c r="G102" s="89" t="s">
        <v>79</v>
      </c>
      <c r="H102" s="89" t="s">
        <v>79</v>
      </c>
      <c r="I102" s="89" t="s">
        <v>79</v>
      </c>
      <c r="J102" s="89" t="s">
        <v>79</v>
      </c>
      <c r="K102" s="89" t="s">
        <v>79</v>
      </c>
      <c r="L102" s="89" t="s">
        <v>79</v>
      </c>
      <c r="M102" s="89" t="s">
        <v>79</v>
      </c>
      <c r="N102" s="89" t="s">
        <v>79</v>
      </c>
      <c r="O102" s="89" t="s">
        <v>79</v>
      </c>
      <c r="P102" s="89" t="s">
        <v>79</v>
      </c>
      <c r="Q102" s="89" t="s">
        <v>79</v>
      </c>
      <c r="R102" s="89" t="s">
        <v>79</v>
      </c>
      <c r="S102" s="89" t="s">
        <v>79</v>
      </c>
      <c r="T102" s="89" t="s">
        <v>79</v>
      </c>
      <c r="U102" s="89" t="s">
        <v>79</v>
      </c>
      <c r="V102" s="89" t="s">
        <v>79</v>
      </c>
      <c r="W102" s="96">
        <v>0</v>
      </c>
      <c r="X102" s="89" t="s">
        <v>79</v>
      </c>
      <c r="Y102" s="89" t="s">
        <v>79</v>
      </c>
      <c r="Z102" s="89" t="s">
        <v>79</v>
      </c>
      <c r="AA102" s="89" t="s">
        <v>79</v>
      </c>
      <c r="AB102" s="89" t="s">
        <v>79</v>
      </c>
      <c r="AC102" s="89" t="s">
        <v>79</v>
      </c>
      <c r="AD102" s="89" t="s">
        <v>79</v>
      </c>
      <c r="AE102" s="100">
        <v>0</v>
      </c>
      <c r="AF102" s="105">
        <v>0</v>
      </c>
      <c r="AG102" s="105">
        <v>0</v>
      </c>
      <c r="AH102" s="101">
        <v>1</v>
      </c>
    </row>
    <row r="103" spans="1:34" x14ac:dyDescent="0.2">
      <c r="A103" s="89">
        <v>34193</v>
      </c>
      <c r="B103" s="89" t="s">
        <v>79</v>
      </c>
      <c r="C103" s="89" t="s">
        <v>79</v>
      </c>
      <c r="D103" s="89" t="s">
        <v>79</v>
      </c>
      <c r="E103" s="89" t="s">
        <v>79</v>
      </c>
      <c r="F103" s="89" t="s">
        <v>79</v>
      </c>
      <c r="G103" s="89" t="s">
        <v>79</v>
      </c>
      <c r="H103" s="89" t="s">
        <v>79</v>
      </c>
      <c r="I103" s="89" t="s">
        <v>79</v>
      </c>
      <c r="J103" s="89" t="s">
        <v>79</v>
      </c>
      <c r="K103" s="89" t="s">
        <v>79</v>
      </c>
      <c r="L103" s="89" t="s">
        <v>79</v>
      </c>
      <c r="M103" s="89" t="s">
        <v>79</v>
      </c>
      <c r="N103" s="89" t="s">
        <v>79</v>
      </c>
      <c r="O103" s="89" t="s">
        <v>79</v>
      </c>
      <c r="P103" s="89" t="s">
        <v>79</v>
      </c>
      <c r="Q103" s="89" t="s">
        <v>79</v>
      </c>
      <c r="R103" s="89" t="s">
        <v>79</v>
      </c>
      <c r="S103" s="89" t="s">
        <v>79</v>
      </c>
      <c r="T103" s="89" t="s">
        <v>79</v>
      </c>
      <c r="U103" s="89" t="s">
        <v>79</v>
      </c>
      <c r="V103" s="89" t="s">
        <v>79</v>
      </c>
      <c r="W103" s="96">
        <v>0</v>
      </c>
      <c r="X103" s="89" t="s">
        <v>79</v>
      </c>
      <c r="Y103" s="89" t="s">
        <v>79</v>
      </c>
      <c r="Z103" s="89" t="s">
        <v>79</v>
      </c>
      <c r="AA103" s="89" t="s">
        <v>79</v>
      </c>
      <c r="AB103" s="89" t="s">
        <v>79</v>
      </c>
      <c r="AC103" s="89" t="s">
        <v>79</v>
      </c>
      <c r="AD103" s="89" t="s">
        <v>79</v>
      </c>
      <c r="AE103" s="100">
        <v>0</v>
      </c>
      <c r="AF103" s="105">
        <v>0</v>
      </c>
      <c r="AG103" s="105">
        <v>0</v>
      </c>
      <c r="AH103" s="101">
        <v>1</v>
      </c>
    </row>
    <row r="104" spans="1:34" x14ac:dyDescent="0.2">
      <c r="A104" s="89">
        <v>34194</v>
      </c>
      <c r="B104" s="89" t="s">
        <v>79</v>
      </c>
      <c r="C104" s="89" t="s">
        <v>79</v>
      </c>
      <c r="D104" s="89" t="s">
        <v>79</v>
      </c>
      <c r="E104" s="89" t="s">
        <v>79</v>
      </c>
      <c r="F104" s="89" t="s">
        <v>79</v>
      </c>
      <c r="G104" s="89" t="s">
        <v>79</v>
      </c>
      <c r="H104" s="89" t="s">
        <v>79</v>
      </c>
      <c r="I104" s="89" t="s">
        <v>79</v>
      </c>
      <c r="J104" s="89" t="s">
        <v>79</v>
      </c>
      <c r="K104" s="89" t="s">
        <v>79</v>
      </c>
      <c r="L104" s="89" t="s">
        <v>79</v>
      </c>
      <c r="M104" s="89" t="s">
        <v>79</v>
      </c>
      <c r="N104" s="89" t="s">
        <v>79</v>
      </c>
      <c r="O104" s="89" t="s">
        <v>79</v>
      </c>
      <c r="P104" s="89" t="s">
        <v>79</v>
      </c>
      <c r="Q104" s="89" t="s">
        <v>79</v>
      </c>
      <c r="R104" s="89" t="s">
        <v>79</v>
      </c>
      <c r="S104" s="89" t="s">
        <v>79</v>
      </c>
      <c r="T104" s="89" t="s">
        <v>79</v>
      </c>
      <c r="U104" s="89" t="s">
        <v>79</v>
      </c>
      <c r="V104" s="89" t="s">
        <v>79</v>
      </c>
      <c r="W104" s="96">
        <v>0</v>
      </c>
      <c r="X104" s="89" t="s">
        <v>79</v>
      </c>
      <c r="Y104" s="89" t="s">
        <v>79</v>
      </c>
      <c r="Z104" s="89" t="s">
        <v>79</v>
      </c>
      <c r="AA104" s="89" t="s">
        <v>79</v>
      </c>
      <c r="AB104" s="89" t="s">
        <v>79</v>
      </c>
      <c r="AC104" s="89" t="s">
        <v>79</v>
      </c>
      <c r="AD104" s="89" t="s">
        <v>79</v>
      </c>
      <c r="AE104" s="100">
        <v>0</v>
      </c>
      <c r="AF104" s="105">
        <v>0</v>
      </c>
      <c r="AG104" s="105">
        <v>0</v>
      </c>
      <c r="AH104" s="101">
        <v>1</v>
      </c>
    </row>
    <row r="105" spans="1:34" x14ac:dyDescent="0.2">
      <c r="A105" s="89">
        <v>34195</v>
      </c>
      <c r="B105" s="89" t="s">
        <v>79</v>
      </c>
      <c r="C105" s="89" t="s">
        <v>79</v>
      </c>
      <c r="D105" s="89" t="s">
        <v>79</v>
      </c>
      <c r="E105" s="89" t="s">
        <v>79</v>
      </c>
      <c r="F105" s="89" t="s">
        <v>79</v>
      </c>
      <c r="G105" s="89" t="s">
        <v>79</v>
      </c>
      <c r="H105" s="89" t="s">
        <v>79</v>
      </c>
      <c r="I105" s="89" t="s">
        <v>79</v>
      </c>
      <c r="J105" s="89" t="s">
        <v>79</v>
      </c>
      <c r="K105" s="89" t="s">
        <v>79</v>
      </c>
      <c r="L105" s="89" t="s">
        <v>79</v>
      </c>
      <c r="M105" s="89" t="s">
        <v>79</v>
      </c>
      <c r="N105" s="89" t="s">
        <v>79</v>
      </c>
      <c r="O105" s="89" t="s">
        <v>79</v>
      </c>
      <c r="P105" s="89" t="s">
        <v>79</v>
      </c>
      <c r="Q105" s="89" t="s">
        <v>79</v>
      </c>
      <c r="R105" s="89" t="s">
        <v>79</v>
      </c>
      <c r="S105" s="89" t="s">
        <v>79</v>
      </c>
      <c r="T105" s="89" t="s">
        <v>79</v>
      </c>
      <c r="U105" s="89" t="s">
        <v>79</v>
      </c>
      <c r="V105" s="89" t="s">
        <v>79</v>
      </c>
      <c r="W105" s="96">
        <v>0</v>
      </c>
      <c r="X105" s="89" t="s">
        <v>79</v>
      </c>
      <c r="Y105" s="89" t="s">
        <v>79</v>
      </c>
      <c r="Z105" s="89" t="s">
        <v>79</v>
      </c>
      <c r="AA105" s="89" t="s">
        <v>79</v>
      </c>
      <c r="AB105" s="89" t="s">
        <v>79</v>
      </c>
      <c r="AC105" s="89" t="s">
        <v>79</v>
      </c>
      <c r="AD105" s="89" t="s">
        <v>79</v>
      </c>
      <c r="AE105" s="100">
        <v>0</v>
      </c>
      <c r="AF105" s="105">
        <v>0</v>
      </c>
      <c r="AG105" s="105">
        <v>0</v>
      </c>
      <c r="AH105" s="101">
        <v>1</v>
      </c>
    </row>
    <row r="106" spans="1:34" x14ac:dyDescent="0.2">
      <c r="A106" s="89">
        <v>34196</v>
      </c>
      <c r="B106" s="89" t="s">
        <v>79</v>
      </c>
      <c r="C106" s="89" t="s">
        <v>79</v>
      </c>
      <c r="D106" s="89" t="s">
        <v>79</v>
      </c>
      <c r="E106" s="89" t="s">
        <v>79</v>
      </c>
      <c r="F106" s="89" t="s">
        <v>79</v>
      </c>
      <c r="G106" s="89" t="s">
        <v>79</v>
      </c>
      <c r="H106" s="89" t="s">
        <v>79</v>
      </c>
      <c r="I106" s="89" t="s">
        <v>79</v>
      </c>
      <c r="J106" s="89" t="s">
        <v>79</v>
      </c>
      <c r="K106" s="89" t="s">
        <v>79</v>
      </c>
      <c r="L106" s="89" t="s">
        <v>79</v>
      </c>
      <c r="M106" s="89" t="s">
        <v>79</v>
      </c>
      <c r="N106" s="89" t="s">
        <v>79</v>
      </c>
      <c r="O106" s="89" t="s">
        <v>79</v>
      </c>
      <c r="P106" s="89" t="s">
        <v>79</v>
      </c>
      <c r="Q106" s="89" t="s">
        <v>79</v>
      </c>
      <c r="R106" s="89" t="s">
        <v>79</v>
      </c>
      <c r="S106" s="89" t="s">
        <v>79</v>
      </c>
      <c r="T106" s="89" t="s">
        <v>79</v>
      </c>
      <c r="U106" s="89" t="s">
        <v>79</v>
      </c>
      <c r="V106" s="89" t="s">
        <v>79</v>
      </c>
      <c r="W106" s="96">
        <v>0</v>
      </c>
      <c r="X106" s="89" t="s">
        <v>79</v>
      </c>
      <c r="Y106" s="89" t="s">
        <v>79</v>
      </c>
      <c r="Z106" s="89" t="s">
        <v>79</v>
      </c>
      <c r="AA106" s="89" t="s">
        <v>79</v>
      </c>
      <c r="AB106" s="89" t="s">
        <v>79</v>
      </c>
      <c r="AC106" s="89" t="s">
        <v>79</v>
      </c>
      <c r="AD106" s="89" t="s">
        <v>79</v>
      </c>
      <c r="AE106" s="100">
        <v>0</v>
      </c>
      <c r="AF106" s="105">
        <v>0</v>
      </c>
      <c r="AG106" s="105">
        <v>0</v>
      </c>
      <c r="AH106" s="101">
        <v>1</v>
      </c>
    </row>
    <row r="107" spans="1:34" x14ac:dyDescent="0.2">
      <c r="A107" s="89">
        <v>34197</v>
      </c>
      <c r="B107" s="89" t="s">
        <v>79</v>
      </c>
      <c r="C107" s="89" t="s">
        <v>79</v>
      </c>
      <c r="D107" s="89" t="s">
        <v>79</v>
      </c>
      <c r="E107" s="89" t="s">
        <v>79</v>
      </c>
      <c r="F107" s="89" t="s">
        <v>79</v>
      </c>
      <c r="G107" s="89" t="s">
        <v>79</v>
      </c>
      <c r="H107" s="89" t="s">
        <v>79</v>
      </c>
      <c r="I107" s="89" t="s">
        <v>79</v>
      </c>
      <c r="J107" s="89" t="s">
        <v>79</v>
      </c>
      <c r="K107" s="89" t="s">
        <v>79</v>
      </c>
      <c r="L107" s="89" t="s">
        <v>79</v>
      </c>
      <c r="M107" s="89" t="s">
        <v>79</v>
      </c>
      <c r="N107" s="89" t="s">
        <v>79</v>
      </c>
      <c r="O107" s="89" t="s">
        <v>79</v>
      </c>
      <c r="P107" s="89" t="s">
        <v>79</v>
      </c>
      <c r="Q107" s="89" t="s">
        <v>79</v>
      </c>
      <c r="R107" s="89" t="s">
        <v>79</v>
      </c>
      <c r="S107" s="89" t="s">
        <v>79</v>
      </c>
      <c r="T107" s="89" t="s">
        <v>79</v>
      </c>
      <c r="U107" s="89" t="s">
        <v>79</v>
      </c>
      <c r="V107" s="89" t="s">
        <v>79</v>
      </c>
      <c r="W107" s="96">
        <v>0</v>
      </c>
      <c r="X107" s="89" t="s">
        <v>79</v>
      </c>
      <c r="Y107" s="89" t="s">
        <v>79</v>
      </c>
      <c r="Z107" s="89" t="s">
        <v>79</v>
      </c>
      <c r="AA107" s="89" t="s">
        <v>79</v>
      </c>
      <c r="AB107" s="89" t="s">
        <v>79</v>
      </c>
      <c r="AC107" s="89" t="s">
        <v>79</v>
      </c>
      <c r="AD107" s="89" t="s">
        <v>79</v>
      </c>
      <c r="AE107" s="100">
        <v>0</v>
      </c>
      <c r="AF107" s="105">
        <v>0</v>
      </c>
      <c r="AG107" s="105">
        <v>0</v>
      </c>
      <c r="AH107" s="101">
        <v>1</v>
      </c>
    </row>
    <row r="108" spans="1:34" x14ac:dyDescent="0.2">
      <c r="A108" s="89">
        <v>34198</v>
      </c>
      <c r="B108" s="89" t="s">
        <v>79</v>
      </c>
      <c r="C108" s="89" t="s">
        <v>79</v>
      </c>
      <c r="D108" s="89" t="s">
        <v>79</v>
      </c>
      <c r="E108" s="89" t="s">
        <v>79</v>
      </c>
      <c r="F108" s="89" t="s">
        <v>79</v>
      </c>
      <c r="G108" s="89" t="s">
        <v>79</v>
      </c>
      <c r="H108" s="89" t="s">
        <v>79</v>
      </c>
      <c r="I108" s="89" t="s">
        <v>79</v>
      </c>
      <c r="J108" s="89" t="s">
        <v>79</v>
      </c>
      <c r="K108" s="89" t="s">
        <v>79</v>
      </c>
      <c r="L108" s="89" t="s">
        <v>79</v>
      </c>
      <c r="M108" s="89" t="s">
        <v>79</v>
      </c>
      <c r="N108" s="89" t="s">
        <v>79</v>
      </c>
      <c r="O108" s="89" t="s">
        <v>79</v>
      </c>
      <c r="P108" s="89" t="s">
        <v>79</v>
      </c>
      <c r="Q108" s="89" t="s">
        <v>79</v>
      </c>
      <c r="R108" s="89" t="s">
        <v>79</v>
      </c>
      <c r="S108" s="89" t="s">
        <v>79</v>
      </c>
      <c r="T108" s="89" t="s">
        <v>79</v>
      </c>
      <c r="U108" s="89" t="s">
        <v>79</v>
      </c>
      <c r="V108" s="89" t="s">
        <v>79</v>
      </c>
      <c r="W108" s="96">
        <v>0</v>
      </c>
      <c r="X108" s="89" t="s">
        <v>79</v>
      </c>
      <c r="Y108" s="89" t="s">
        <v>79</v>
      </c>
      <c r="Z108" s="89" t="s">
        <v>79</v>
      </c>
      <c r="AA108" s="89" t="s">
        <v>79</v>
      </c>
      <c r="AB108" s="89" t="s">
        <v>79</v>
      </c>
      <c r="AC108" s="89" t="s">
        <v>79</v>
      </c>
      <c r="AD108" s="89" t="s">
        <v>79</v>
      </c>
      <c r="AE108" s="100">
        <v>0</v>
      </c>
      <c r="AF108" s="105">
        <v>0</v>
      </c>
      <c r="AG108" s="105">
        <v>0</v>
      </c>
      <c r="AH108" s="101">
        <v>1</v>
      </c>
    </row>
    <row r="109" spans="1:34" x14ac:dyDescent="0.2">
      <c r="A109" s="89">
        <v>34199</v>
      </c>
      <c r="B109" s="89" t="s">
        <v>79</v>
      </c>
      <c r="C109" s="89" t="s">
        <v>79</v>
      </c>
      <c r="D109" s="89" t="s">
        <v>79</v>
      </c>
      <c r="E109" s="89" t="s">
        <v>79</v>
      </c>
      <c r="F109" s="89" t="s">
        <v>79</v>
      </c>
      <c r="G109" s="89" t="s">
        <v>79</v>
      </c>
      <c r="H109" s="89" t="s">
        <v>79</v>
      </c>
      <c r="I109" s="89" t="s">
        <v>79</v>
      </c>
      <c r="J109" s="89" t="s">
        <v>79</v>
      </c>
      <c r="K109" s="89" t="s">
        <v>79</v>
      </c>
      <c r="L109" s="89" t="s">
        <v>79</v>
      </c>
      <c r="M109" s="89" t="s">
        <v>79</v>
      </c>
      <c r="N109" s="89" t="s">
        <v>79</v>
      </c>
      <c r="O109" s="89" t="s">
        <v>79</v>
      </c>
      <c r="P109" s="89" t="s">
        <v>79</v>
      </c>
      <c r="Q109" s="89" t="s">
        <v>79</v>
      </c>
      <c r="R109" s="89" t="s">
        <v>79</v>
      </c>
      <c r="S109" s="89" t="s">
        <v>79</v>
      </c>
      <c r="T109" s="89" t="s">
        <v>79</v>
      </c>
      <c r="U109" s="89" t="s">
        <v>79</v>
      </c>
      <c r="V109" s="89" t="s">
        <v>79</v>
      </c>
      <c r="W109" s="96">
        <v>0</v>
      </c>
      <c r="X109" s="89" t="s">
        <v>79</v>
      </c>
      <c r="Y109" s="89" t="s">
        <v>79</v>
      </c>
      <c r="Z109" s="89" t="s">
        <v>79</v>
      </c>
      <c r="AA109" s="89" t="s">
        <v>79</v>
      </c>
      <c r="AB109" s="89" t="s">
        <v>79</v>
      </c>
      <c r="AC109" s="89" t="s">
        <v>79</v>
      </c>
      <c r="AD109" s="89" t="s">
        <v>79</v>
      </c>
      <c r="AE109" s="100">
        <v>0</v>
      </c>
      <c r="AF109" s="105">
        <v>0</v>
      </c>
      <c r="AG109" s="105">
        <v>0</v>
      </c>
      <c r="AH109" s="101">
        <v>1</v>
      </c>
    </row>
    <row r="110" spans="1:34" x14ac:dyDescent="0.2">
      <c r="A110" s="89">
        <v>34200</v>
      </c>
      <c r="B110" s="89" t="s">
        <v>79</v>
      </c>
      <c r="C110" s="89" t="s">
        <v>79</v>
      </c>
      <c r="D110" s="89" t="s">
        <v>79</v>
      </c>
      <c r="E110" s="89" t="s">
        <v>79</v>
      </c>
      <c r="F110" s="89" t="s">
        <v>79</v>
      </c>
      <c r="G110" s="89" t="s">
        <v>79</v>
      </c>
      <c r="H110" s="89" t="s">
        <v>79</v>
      </c>
      <c r="I110" s="89" t="s">
        <v>79</v>
      </c>
      <c r="J110" s="89" t="s">
        <v>79</v>
      </c>
      <c r="K110" s="89" t="s">
        <v>79</v>
      </c>
      <c r="L110" s="89" t="s">
        <v>79</v>
      </c>
      <c r="M110" s="89" t="s">
        <v>79</v>
      </c>
      <c r="N110" s="89" t="s">
        <v>79</v>
      </c>
      <c r="O110" s="89" t="s">
        <v>79</v>
      </c>
      <c r="P110" s="89" t="s">
        <v>79</v>
      </c>
      <c r="Q110" s="89" t="s">
        <v>79</v>
      </c>
      <c r="R110" s="89" t="s">
        <v>79</v>
      </c>
      <c r="S110" s="89" t="s">
        <v>79</v>
      </c>
      <c r="T110" s="89" t="s">
        <v>79</v>
      </c>
      <c r="U110" s="89" t="s">
        <v>79</v>
      </c>
      <c r="V110" s="89" t="s">
        <v>79</v>
      </c>
      <c r="W110" s="96">
        <v>0</v>
      </c>
      <c r="X110" s="89" t="s">
        <v>79</v>
      </c>
      <c r="Y110" s="89" t="s">
        <v>79</v>
      </c>
      <c r="Z110" s="89" t="s">
        <v>79</v>
      </c>
      <c r="AA110" s="89" t="s">
        <v>79</v>
      </c>
      <c r="AB110" s="89" t="s">
        <v>79</v>
      </c>
      <c r="AC110" s="89" t="s">
        <v>79</v>
      </c>
      <c r="AD110" s="89" t="s">
        <v>79</v>
      </c>
      <c r="AE110" s="100">
        <v>0</v>
      </c>
      <c r="AF110" s="105">
        <v>0</v>
      </c>
      <c r="AG110" s="105">
        <v>0</v>
      </c>
      <c r="AH110" s="101">
        <v>1</v>
      </c>
    </row>
    <row r="111" spans="1:34" x14ac:dyDescent="0.2">
      <c r="A111" s="89">
        <v>34201</v>
      </c>
      <c r="B111" s="89" t="s">
        <v>79</v>
      </c>
      <c r="C111" s="89" t="s">
        <v>79</v>
      </c>
      <c r="D111" s="89" t="s">
        <v>79</v>
      </c>
      <c r="E111" s="89" t="s">
        <v>79</v>
      </c>
      <c r="F111" s="89" t="s">
        <v>79</v>
      </c>
      <c r="G111" s="89" t="s">
        <v>79</v>
      </c>
      <c r="H111" s="89" t="s">
        <v>79</v>
      </c>
      <c r="I111" s="89" t="s">
        <v>79</v>
      </c>
      <c r="J111" s="89" t="s">
        <v>79</v>
      </c>
      <c r="K111" s="89" t="s">
        <v>79</v>
      </c>
      <c r="L111" s="89" t="s">
        <v>79</v>
      </c>
      <c r="M111" s="89" t="s">
        <v>79</v>
      </c>
      <c r="N111" s="89" t="s">
        <v>79</v>
      </c>
      <c r="O111" s="89" t="s">
        <v>79</v>
      </c>
      <c r="P111" s="89" t="s">
        <v>79</v>
      </c>
      <c r="Q111" s="89" t="s">
        <v>79</v>
      </c>
      <c r="R111" s="89" t="s">
        <v>79</v>
      </c>
      <c r="S111" s="89" t="s">
        <v>79</v>
      </c>
      <c r="T111" s="89" t="s">
        <v>79</v>
      </c>
      <c r="U111" s="89" t="s">
        <v>79</v>
      </c>
      <c r="V111" s="89" t="s">
        <v>79</v>
      </c>
      <c r="W111" s="96">
        <v>0</v>
      </c>
      <c r="X111" s="89" t="s">
        <v>79</v>
      </c>
      <c r="Y111" s="89" t="s">
        <v>79</v>
      </c>
      <c r="Z111" s="89" t="s">
        <v>79</v>
      </c>
      <c r="AA111" s="89" t="s">
        <v>79</v>
      </c>
      <c r="AB111" s="89" t="s">
        <v>79</v>
      </c>
      <c r="AC111" s="89" t="s">
        <v>79</v>
      </c>
      <c r="AD111" s="89" t="s">
        <v>79</v>
      </c>
      <c r="AE111" s="100">
        <v>0</v>
      </c>
      <c r="AF111" s="105">
        <v>0</v>
      </c>
      <c r="AG111" s="105">
        <v>0</v>
      </c>
      <c r="AH111" s="101">
        <v>1</v>
      </c>
    </row>
    <row r="112" spans="1:34" x14ac:dyDescent="0.2">
      <c r="A112" s="89">
        <v>34202</v>
      </c>
      <c r="B112" s="89" t="s">
        <v>79</v>
      </c>
      <c r="C112" s="89" t="s">
        <v>79</v>
      </c>
      <c r="D112" s="89" t="s">
        <v>79</v>
      </c>
      <c r="E112" s="89" t="s">
        <v>79</v>
      </c>
      <c r="F112" s="89" t="s">
        <v>79</v>
      </c>
      <c r="G112" s="89" t="s">
        <v>79</v>
      </c>
      <c r="H112" s="89" t="s">
        <v>79</v>
      </c>
      <c r="I112" s="89" t="s">
        <v>79</v>
      </c>
      <c r="J112" s="89" t="s">
        <v>79</v>
      </c>
      <c r="K112" s="89" t="s">
        <v>79</v>
      </c>
      <c r="L112" s="89" t="s">
        <v>79</v>
      </c>
      <c r="M112" s="89" t="s">
        <v>79</v>
      </c>
      <c r="N112" s="89" t="s">
        <v>79</v>
      </c>
      <c r="O112" s="89" t="s">
        <v>79</v>
      </c>
      <c r="P112" s="89" t="s">
        <v>79</v>
      </c>
      <c r="Q112" s="89" t="s">
        <v>79</v>
      </c>
      <c r="R112" s="89" t="s">
        <v>79</v>
      </c>
      <c r="S112" s="89" t="s">
        <v>79</v>
      </c>
      <c r="T112" s="89" t="s">
        <v>79</v>
      </c>
      <c r="U112" s="89" t="s">
        <v>79</v>
      </c>
      <c r="V112" s="89" t="s">
        <v>79</v>
      </c>
      <c r="W112" s="96">
        <v>0</v>
      </c>
      <c r="X112" s="89" t="s">
        <v>79</v>
      </c>
      <c r="Y112" s="89" t="s">
        <v>79</v>
      </c>
      <c r="Z112" s="89" t="s">
        <v>79</v>
      </c>
      <c r="AA112" s="89" t="s">
        <v>79</v>
      </c>
      <c r="AB112" s="89" t="s">
        <v>79</v>
      </c>
      <c r="AC112" s="89" t="s">
        <v>79</v>
      </c>
      <c r="AD112" s="89" t="s">
        <v>79</v>
      </c>
      <c r="AE112" s="100">
        <v>0</v>
      </c>
      <c r="AF112" s="105">
        <v>0</v>
      </c>
      <c r="AG112" s="105">
        <v>0</v>
      </c>
      <c r="AH112" s="101">
        <v>1</v>
      </c>
    </row>
    <row r="113" spans="1:34" x14ac:dyDescent="0.2">
      <c r="A113" s="89">
        <v>34203</v>
      </c>
      <c r="B113" s="89" t="s">
        <v>79</v>
      </c>
      <c r="C113" s="89" t="s">
        <v>79</v>
      </c>
      <c r="D113" s="89" t="s">
        <v>79</v>
      </c>
      <c r="E113" s="89" t="s">
        <v>79</v>
      </c>
      <c r="F113" s="89" t="s">
        <v>79</v>
      </c>
      <c r="G113" s="89" t="s">
        <v>79</v>
      </c>
      <c r="H113" s="89" t="s">
        <v>79</v>
      </c>
      <c r="I113" s="89" t="s">
        <v>79</v>
      </c>
      <c r="J113" s="89" t="s">
        <v>79</v>
      </c>
      <c r="K113" s="89" t="s">
        <v>79</v>
      </c>
      <c r="L113" s="89" t="s">
        <v>79</v>
      </c>
      <c r="M113" s="89" t="s">
        <v>79</v>
      </c>
      <c r="N113" s="89" t="s">
        <v>79</v>
      </c>
      <c r="O113" s="89" t="s">
        <v>79</v>
      </c>
      <c r="P113" s="89" t="s">
        <v>79</v>
      </c>
      <c r="Q113" s="89" t="s">
        <v>79</v>
      </c>
      <c r="R113" s="89" t="s">
        <v>79</v>
      </c>
      <c r="S113" s="89" t="s">
        <v>79</v>
      </c>
      <c r="T113" s="89" t="s">
        <v>79</v>
      </c>
      <c r="U113" s="89" t="s">
        <v>79</v>
      </c>
      <c r="V113" s="89" t="s">
        <v>79</v>
      </c>
      <c r="W113" s="96">
        <v>0</v>
      </c>
      <c r="X113" s="89" t="s">
        <v>79</v>
      </c>
      <c r="Y113" s="89" t="s">
        <v>79</v>
      </c>
      <c r="Z113" s="89" t="s">
        <v>79</v>
      </c>
      <c r="AA113" s="89" t="s">
        <v>79</v>
      </c>
      <c r="AB113" s="89" t="s">
        <v>79</v>
      </c>
      <c r="AC113" s="89" t="s">
        <v>79</v>
      </c>
      <c r="AD113" s="89" t="s">
        <v>79</v>
      </c>
      <c r="AE113" s="100">
        <v>0</v>
      </c>
      <c r="AF113" s="105">
        <v>0</v>
      </c>
      <c r="AG113" s="105">
        <v>0</v>
      </c>
      <c r="AH113" s="101">
        <v>1</v>
      </c>
    </row>
    <row r="114" spans="1:34" x14ac:dyDescent="0.2">
      <c r="A114" s="89">
        <v>34204</v>
      </c>
      <c r="B114" s="89" t="s">
        <v>79</v>
      </c>
      <c r="C114" s="89" t="s">
        <v>79</v>
      </c>
      <c r="D114" s="89" t="s">
        <v>79</v>
      </c>
      <c r="E114" s="89" t="s">
        <v>79</v>
      </c>
      <c r="F114" s="89" t="s">
        <v>79</v>
      </c>
      <c r="G114" s="89" t="s">
        <v>79</v>
      </c>
      <c r="H114" s="89" t="s">
        <v>79</v>
      </c>
      <c r="I114" s="89" t="s">
        <v>79</v>
      </c>
      <c r="J114" s="89" t="s">
        <v>79</v>
      </c>
      <c r="K114" s="89" t="s">
        <v>79</v>
      </c>
      <c r="L114" s="89" t="s">
        <v>79</v>
      </c>
      <c r="M114" s="89" t="s">
        <v>79</v>
      </c>
      <c r="N114" s="89" t="s">
        <v>79</v>
      </c>
      <c r="O114" s="89" t="s">
        <v>79</v>
      </c>
      <c r="P114" s="89" t="s">
        <v>79</v>
      </c>
      <c r="Q114" s="89" t="s">
        <v>79</v>
      </c>
      <c r="R114" s="89" t="s">
        <v>79</v>
      </c>
      <c r="S114" s="89" t="s">
        <v>79</v>
      </c>
      <c r="T114" s="89" t="s">
        <v>79</v>
      </c>
      <c r="U114" s="89" t="s">
        <v>79</v>
      </c>
      <c r="V114" s="89" t="s">
        <v>79</v>
      </c>
      <c r="W114" s="96">
        <v>0</v>
      </c>
      <c r="X114" s="89" t="s">
        <v>79</v>
      </c>
      <c r="Y114" s="89" t="s">
        <v>79</v>
      </c>
      <c r="Z114" s="89" t="s">
        <v>79</v>
      </c>
      <c r="AA114" s="89" t="s">
        <v>79</v>
      </c>
      <c r="AB114" s="89" t="s">
        <v>79</v>
      </c>
      <c r="AC114" s="89" t="s">
        <v>79</v>
      </c>
      <c r="AD114" s="89" t="s">
        <v>79</v>
      </c>
      <c r="AE114" s="100">
        <v>0</v>
      </c>
      <c r="AF114" s="105">
        <v>0</v>
      </c>
      <c r="AG114" s="105">
        <v>0</v>
      </c>
      <c r="AH114" s="101">
        <v>1</v>
      </c>
    </row>
    <row r="115" spans="1:34" x14ac:dyDescent="0.2">
      <c r="A115" s="89">
        <v>34205</v>
      </c>
      <c r="B115" s="89" t="s">
        <v>79</v>
      </c>
      <c r="C115" s="89" t="s">
        <v>79</v>
      </c>
      <c r="D115" s="89" t="s">
        <v>79</v>
      </c>
      <c r="E115" s="89" t="s">
        <v>79</v>
      </c>
      <c r="F115" s="89" t="s">
        <v>79</v>
      </c>
      <c r="G115" s="89" t="s">
        <v>79</v>
      </c>
      <c r="H115" s="89" t="s">
        <v>79</v>
      </c>
      <c r="I115" s="89" t="s">
        <v>79</v>
      </c>
      <c r="J115" s="89" t="s">
        <v>79</v>
      </c>
      <c r="K115" s="89" t="s">
        <v>79</v>
      </c>
      <c r="L115" s="89" t="s">
        <v>79</v>
      </c>
      <c r="M115" s="89" t="s">
        <v>79</v>
      </c>
      <c r="N115" s="89" t="s">
        <v>79</v>
      </c>
      <c r="O115" s="89" t="s">
        <v>79</v>
      </c>
      <c r="P115" s="89" t="s">
        <v>79</v>
      </c>
      <c r="Q115" s="89" t="s">
        <v>79</v>
      </c>
      <c r="R115" s="89" t="s">
        <v>79</v>
      </c>
      <c r="S115" s="89" t="s">
        <v>79</v>
      </c>
      <c r="T115" s="89" t="s">
        <v>79</v>
      </c>
      <c r="U115" s="89" t="s">
        <v>79</v>
      </c>
      <c r="V115" s="89" t="s">
        <v>79</v>
      </c>
      <c r="W115" s="96">
        <v>0</v>
      </c>
      <c r="X115" s="89" t="s">
        <v>79</v>
      </c>
      <c r="Y115" s="89" t="s">
        <v>79</v>
      </c>
      <c r="Z115" s="89" t="s">
        <v>79</v>
      </c>
      <c r="AA115" s="89" t="s">
        <v>79</v>
      </c>
      <c r="AB115" s="89" t="s">
        <v>79</v>
      </c>
      <c r="AC115" s="89" t="s">
        <v>79</v>
      </c>
      <c r="AD115" s="89" t="s">
        <v>79</v>
      </c>
      <c r="AE115" s="100">
        <v>0</v>
      </c>
      <c r="AF115" s="105">
        <v>0</v>
      </c>
      <c r="AG115" s="105">
        <v>0</v>
      </c>
      <c r="AH115" s="101">
        <v>1</v>
      </c>
    </row>
    <row r="116" spans="1:34" x14ac:dyDescent="0.2">
      <c r="A116" s="89">
        <v>34206</v>
      </c>
      <c r="B116" s="89" t="s">
        <v>79</v>
      </c>
      <c r="C116" s="89" t="s">
        <v>79</v>
      </c>
      <c r="D116" s="89" t="s">
        <v>79</v>
      </c>
      <c r="E116" s="89" t="s">
        <v>79</v>
      </c>
      <c r="F116" s="89" t="s">
        <v>79</v>
      </c>
      <c r="G116" s="89" t="s">
        <v>79</v>
      </c>
      <c r="H116" s="89" t="s">
        <v>79</v>
      </c>
      <c r="I116" s="89" t="s">
        <v>79</v>
      </c>
      <c r="J116" s="89" t="s">
        <v>79</v>
      </c>
      <c r="K116" s="89" t="s">
        <v>79</v>
      </c>
      <c r="L116" s="89" t="s">
        <v>79</v>
      </c>
      <c r="M116" s="89" t="s">
        <v>79</v>
      </c>
      <c r="N116" s="89" t="s">
        <v>79</v>
      </c>
      <c r="O116" s="89" t="s">
        <v>79</v>
      </c>
      <c r="P116" s="89" t="s">
        <v>79</v>
      </c>
      <c r="Q116" s="89" t="s">
        <v>79</v>
      </c>
      <c r="R116" s="89" t="s">
        <v>79</v>
      </c>
      <c r="S116" s="89" t="s">
        <v>79</v>
      </c>
      <c r="T116" s="89" t="s">
        <v>79</v>
      </c>
      <c r="U116" s="89" t="s">
        <v>79</v>
      </c>
      <c r="V116" s="89" t="s">
        <v>79</v>
      </c>
      <c r="W116" s="96">
        <v>0</v>
      </c>
      <c r="X116" s="89" t="s">
        <v>79</v>
      </c>
      <c r="Y116" s="89" t="s">
        <v>79</v>
      </c>
      <c r="Z116" s="89" t="s">
        <v>79</v>
      </c>
      <c r="AA116" s="89" t="s">
        <v>79</v>
      </c>
      <c r="AB116" s="89" t="s">
        <v>79</v>
      </c>
      <c r="AC116" s="89" t="s">
        <v>79</v>
      </c>
      <c r="AD116" s="89" t="s">
        <v>79</v>
      </c>
      <c r="AE116" s="100">
        <v>0</v>
      </c>
      <c r="AF116" s="105">
        <v>0</v>
      </c>
      <c r="AG116" s="105">
        <v>0</v>
      </c>
      <c r="AH116" s="101">
        <v>1</v>
      </c>
    </row>
    <row r="117" spans="1:34" x14ac:dyDescent="0.2">
      <c r="A117" s="89">
        <v>34207</v>
      </c>
      <c r="B117" s="89" t="s">
        <v>79</v>
      </c>
      <c r="C117" s="89" t="s">
        <v>79</v>
      </c>
      <c r="D117" s="89" t="s">
        <v>79</v>
      </c>
      <c r="E117" s="89" t="s">
        <v>79</v>
      </c>
      <c r="F117" s="89" t="s">
        <v>79</v>
      </c>
      <c r="G117" s="89" t="s">
        <v>79</v>
      </c>
      <c r="H117" s="89" t="s">
        <v>79</v>
      </c>
      <c r="I117" s="89" t="s">
        <v>79</v>
      </c>
      <c r="J117" s="89" t="s">
        <v>79</v>
      </c>
      <c r="K117" s="89" t="s">
        <v>79</v>
      </c>
      <c r="L117" s="89" t="s">
        <v>79</v>
      </c>
      <c r="M117" s="89" t="s">
        <v>79</v>
      </c>
      <c r="N117" s="89" t="s">
        <v>79</v>
      </c>
      <c r="O117" s="89" t="s">
        <v>79</v>
      </c>
      <c r="P117" s="89" t="s">
        <v>79</v>
      </c>
      <c r="Q117" s="89" t="s">
        <v>79</v>
      </c>
      <c r="R117" s="89" t="s">
        <v>79</v>
      </c>
      <c r="S117" s="89" t="s">
        <v>79</v>
      </c>
      <c r="T117" s="89" t="s">
        <v>79</v>
      </c>
      <c r="U117" s="89" t="s">
        <v>79</v>
      </c>
      <c r="V117" s="89" t="s">
        <v>79</v>
      </c>
      <c r="W117" s="96">
        <v>0</v>
      </c>
      <c r="X117" s="89" t="s">
        <v>79</v>
      </c>
      <c r="Y117" s="89" t="s">
        <v>79</v>
      </c>
      <c r="Z117" s="89" t="s">
        <v>79</v>
      </c>
      <c r="AA117" s="89" t="s">
        <v>79</v>
      </c>
      <c r="AB117" s="89" t="s">
        <v>79</v>
      </c>
      <c r="AC117" s="89" t="s">
        <v>79</v>
      </c>
      <c r="AD117" s="89" t="s">
        <v>79</v>
      </c>
      <c r="AE117" s="100">
        <v>0</v>
      </c>
      <c r="AF117" s="105">
        <v>0</v>
      </c>
      <c r="AG117" s="105">
        <v>0</v>
      </c>
      <c r="AH117" s="101">
        <v>1</v>
      </c>
    </row>
    <row r="118" spans="1:34" x14ac:dyDescent="0.2">
      <c r="A118" s="89">
        <v>34208</v>
      </c>
      <c r="B118" s="89" t="s">
        <v>79</v>
      </c>
      <c r="C118" s="89" t="s">
        <v>79</v>
      </c>
      <c r="D118" s="89" t="s">
        <v>79</v>
      </c>
      <c r="E118" s="89" t="s">
        <v>79</v>
      </c>
      <c r="F118" s="89" t="s">
        <v>79</v>
      </c>
      <c r="G118" s="89" t="s">
        <v>79</v>
      </c>
      <c r="H118" s="89" t="s">
        <v>79</v>
      </c>
      <c r="I118" s="89" t="s">
        <v>79</v>
      </c>
      <c r="J118" s="89" t="s">
        <v>79</v>
      </c>
      <c r="K118" s="89" t="s">
        <v>79</v>
      </c>
      <c r="L118" s="89" t="s">
        <v>79</v>
      </c>
      <c r="M118" s="89" t="s">
        <v>79</v>
      </c>
      <c r="N118" s="89" t="s">
        <v>79</v>
      </c>
      <c r="O118" s="89" t="s">
        <v>79</v>
      </c>
      <c r="P118" s="89" t="s">
        <v>79</v>
      </c>
      <c r="Q118" s="89" t="s">
        <v>79</v>
      </c>
      <c r="R118" s="89" t="s">
        <v>79</v>
      </c>
      <c r="S118" s="89" t="s">
        <v>79</v>
      </c>
      <c r="T118" s="89" t="s">
        <v>79</v>
      </c>
      <c r="U118" s="89" t="s">
        <v>79</v>
      </c>
      <c r="V118" s="89" t="s">
        <v>79</v>
      </c>
      <c r="W118" s="96">
        <v>0</v>
      </c>
      <c r="X118" s="89" t="s">
        <v>79</v>
      </c>
      <c r="Y118" s="89" t="s">
        <v>79</v>
      </c>
      <c r="Z118" s="89" t="s">
        <v>79</v>
      </c>
      <c r="AA118" s="89" t="s">
        <v>79</v>
      </c>
      <c r="AB118" s="89" t="s">
        <v>79</v>
      </c>
      <c r="AC118" s="89" t="s">
        <v>79</v>
      </c>
      <c r="AD118" s="89" t="s">
        <v>79</v>
      </c>
      <c r="AE118" s="100">
        <v>0</v>
      </c>
      <c r="AF118" s="105">
        <v>0</v>
      </c>
      <c r="AG118" s="105">
        <v>0</v>
      </c>
      <c r="AH118" s="101">
        <v>1</v>
      </c>
    </row>
    <row r="119" spans="1:34" x14ac:dyDescent="0.2">
      <c r="A119" s="89">
        <v>34209</v>
      </c>
      <c r="B119" s="89" t="s">
        <v>79</v>
      </c>
      <c r="C119" s="89" t="s">
        <v>79</v>
      </c>
      <c r="D119" s="89" t="s">
        <v>79</v>
      </c>
      <c r="E119" s="89" t="s">
        <v>79</v>
      </c>
      <c r="F119" s="89" t="s">
        <v>79</v>
      </c>
      <c r="G119" s="89" t="s">
        <v>79</v>
      </c>
      <c r="H119" s="89" t="s">
        <v>79</v>
      </c>
      <c r="I119" s="89" t="s">
        <v>79</v>
      </c>
      <c r="J119" s="89" t="s">
        <v>79</v>
      </c>
      <c r="K119" s="89" t="s">
        <v>79</v>
      </c>
      <c r="L119" s="89" t="s">
        <v>79</v>
      </c>
      <c r="M119" s="89" t="s">
        <v>79</v>
      </c>
      <c r="N119" s="89" t="s">
        <v>79</v>
      </c>
      <c r="O119" s="89" t="s">
        <v>79</v>
      </c>
      <c r="P119" s="89" t="s">
        <v>79</v>
      </c>
      <c r="Q119" s="89" t="s">
        <v>79</v>
      </c>
      <c r="R119" s="89" t="s">
        <v>79</v>
      </c>
      <c r="S119" s="89" t="s">
        <v>79</v>
      </c>
      <c r="T119" s="89" t="s">
        <v>79</v>
      </c>
      <c r="U119" s="89" t="s">
        <v>79</v>
      </c>
      <c r="V119" s="89" t="s">
        <v>79</v>
      </c>
      <c r="W119" s="96">
        <v>0</v>
      </c>
      <c r="X119" s="89" t="s">
        <v>79</v>
      </c>
      <c r="Y119" s="89" t="s">
        <v>79</v>
      </c>
      <c r="Z119" s="89" t="s">
        <v>79</v>
      </c>
      <c r="AA119" s="89" t="s">
        <v>79</v>
      </c>
      <c r="AB119" s="89" t="s">
        <v>79</v>
      </c>
      <c r="AC119" s="89" t="s">
        <v>79</v>
      </c>
      <c r="AD119" s="89" t="s">
        <v>79</v>
      </c>
      <c r="AE119" s="100">
        <v>0</v>
      </c>
      <c r="AF119" s="105">
        <v>0</v>
      </c>
      <c r="AG119" s="105">
        <v>0</v>
      </c>
      <c r="AH119" s="101">
        <v>1</v>
      </c>
    </row>
    <row r="120" spans="1:34" x14ac:dyDescent="0.2">
      <c r="A120" s="89">
        <v>34210</v>
      </c>
      <c r="B120" s="89" t="s">
        <v>79</v>
      </c>
      <c r="C120" s="89" t="s">
        <v>79</v>
      </c>
      <c r="D120" s="89" t="s">
        <v>79</v>
      </c>
      <c r="E120" s="89" t="s">
        <v>79</v>
      </c>
      <c r="F120" s="89" t="s">
        <v>79</v>
      </c>
      <c r="G120" s="89" t="s">
        <v>79</v>
      </c>
      <c r="H120" s="89" t="s">
        <v>79</v>
      </c>
      <c r="I120" s="89" t="s">
        <v>79</v>
      </c>
      <c r="J120" s="89" t="s">
        <v>79</v>
      </c>
      <c r="K120" s="89" t="s">
        <v>79</v>
      </c>
      <c r="L120" s="89" t="s">
        <v>79</v>
      </c>
      <c r="M120" s="89" t="s">
        <v>79</v>
      </c>
      <c r="N120" s="89" t="s">
        <v>79</v>
      </c>
      <c r="O120" s="89" t="s">
        <v>79</v>
      </c>
      <c r="P120" s="89" t="s">
        <v>79</v>
      </c>
      <c r="Q120" s="89" t="s">
        <v>79</v>
      </c>
      <c r="R120" s="89" t="s">
        <v>79</v>
      </c>
      <c r="S120" s="89" t="s">
        <v>79</v>
      </c>
      <c r="T120" s="89" t="s">
        <v>79</v>
      </c>
      <c r="U120" s="89" t="s">
        <v>79</v>
      </c>
      <c r="V120" s="89" t="s">
        <v>79</v>
      </c>
      <c r="W120" s="96">
        <v>0</v>
      </c>
      <c r="X120" s="89" t="s">
        <v>79</v>
      </c>
      <c r="Y120" s="89" t="s">
        <v>79</v>
      </c>
      <c r="Z120" s="89" t="s">
        <v>79</v>
      </c>
      <c r="AA120" s="89" t="s">
        <v>79</v>
      </c>
      <c r="AB120" s="89" t="s">
        <v>79</v>
      </c>
      <c r="AC120" s="89" t="s">
        <v>79</v>
      </c>
      <c r="AD120" s="89" t="s">
        <v>79</v>
      </c>
      <c r="AE120" s="100">
        <v>0</v>
      </c>
      <c r="AF120" s="105">
        <v>0</v>
      </c>
      <c r="AG120" s="105">
        <v>0</v>
      </c>
      <c r="AH120" s="101">
        <v>1</v>
      </c>
    </row>
    <row r="121" spans="1:34" x14ac:dyDescent="0.2">
      <c r="A121" s="89">
        <v>34211</v>
      </c>
      <c r="B121" s="89" t="s">
        <v>79</v>
      </c>
      <c r="C121" s="89" t="s">
        <v>79</v>
      </c>
      <c r="D121" s="89" t="s">
        <v>79</v>
      </c>
      <c r="E121" s="89" t="s">
        <v>79</v>
      </c>
      <c r="F121" s="89" t="s">
        <v>79</v>
      </c>
      <c r="G121" s="89" t="s">
        <v>79</v>
      </c>
      <c r="H121" s="89" t="s">
        <v>79</v>
      </c>
      <c r="I121" s="89" t="s">
        <v>79</v>
      </c>
      <c r="J121" s="89" t="s">
        <v>79</v>
      </c>
      <c r="K121" s="89" t="s">
        <v>79</v>
      </c>
      <c r="L121" s="89" t="s">
        <v>79</v>
      </c>
      <c r="M121" s="89" t="s">
        <v>79</v>
      </c>
      <c r="N121" s="89" t="s">
        <v>79</v>
      </c>
      <c r="O121" s="89" t="s">
        <v>79</v>
      </c>
      <c r="P121" s="89" t="s">
        <v>79</v>
      </c>
      <c r="Q121" s="89" t="s">
        <v>79</v>
      </c>
      <c r="R121" s="89" t="s">
        <v>79</v>
      </c>
      <c r="S121" s="89" t="s">
        <v>79</v>
      </c>
      <c r="T121" s="89" t="s">
        <v>79</v>
      </c>
      <c r="U121" s="89" t="s">
        <v>79</v>
      </c>
      <c r="V121" s="89" t="s">
        <v>79</v>
      </c>
      <c r="W121" s="96">
        <v>0</v>
      </c>
      <c r="X121" s="89" t="s">
        <v>79</v>
      </c>
      <c r="Y121" s="89" t="s">
        <v>79</v>
      </c>
      <c r="Z121" s="89" t="s">
        <v>79</v>
      </c>
      <c r="AA121" s="89" t="s">
        <v>79</v>
      </c>
      <c r="AB121" s="89" t="s">
        <v>79</v>
      </c>
      <c r="AC121" s="89" t="s">
        <v>79</v>
      </c>
      <c r="AD121" s="89" t="s">
        <v>79</v>
      </c>
      <c r="AE121" s="100">
        <v>0</v>
      </c>
      <c r="AF121" s="105">
        <v>0</v>
      </c>
      <c r="AG121" s="105">
        <v>0</v>
      </c>
      <c r="AH121" s="101">
        <v>1</v>
      </c>
    </row>
    <row r="122" spans="1:34" x14ac:dyDescent="0.2">
      <c r="A122" s="89">
        <v>34212</v>
      </c>
      <c r="B122" s="89" t="s">
        <v>79</v>
      </c>
      <c r="C122" s="89" t="s">
        <v>79</v>
      </c>
      <c r="D122" s="89" t="s">
        <v>79</v>
      </c>
      <c r="E122" s="89" t="s">
        <v>79</v>
      </c>
      <c r="F122" s="89" t="s">
        <v>79</v>
      </c>
      <c r="G122" s="89" t="s">
        <v>79</v>
      </c>
      <c r="H122" s="89" t="s">
        <v>79</v>
      </c>
      <c r="I122" s="89" t="s">
        <v>79</v>
      </c>
      <c r="J122" s="89" t="s">
        <v>79</v>
      </c>
      <c r="K122" s="89" t="s">
        <v>79</v>
      </c>
      <c r="L122" s="89" t="s">
        <v>79</v>
      </c>
      <c r="M122" s="89" t="s">
        <v>79</v>
      </c>
      <c r="N122" s="89" t="s">
        <v>79</v>
      </c>
      <c r="O122" s="89" t="s">
        <v>79</v>
      </c>
      <c r="P122" s="89" t="s">
        <v>79</v>
      </c>
      <c r="Q122" s="89" t="s">
        <v>79</v>
      </c>
      <c r="R122" s="89" t="s">
        <v>79</v>
      </c>
      <c r="S122" s="89" t="s">
        <v>79</v>
      </c>
      <c r="T122" s="89" t="s">
        <v>79</v>
      </c>
      <c r="U122" s="89" t="s">
        <v>79</v>
      </c>
      <c r="V122" s="89" t="s">
        <v>79</v>
      </c>
      <c r="W122" s="96">
        <v>0</v>
      </c>
      <c r="X122" s="89" t="s">
        <v>79</v>
      </c>
      <c r="Y122" s="89" t="s">
        <v>79</v>
      </c>
      <c r="Z122" s="89" t="s">
        <v>79</v>
      </c>
      <c r="AA122" s="89" t="s">
        <v>79</v>
      </c>
      <c r="AB122" s="89" t="s">
        <v>79</v>
      </c>
      <c r="AC122" s="89" t="s">
        <v>79</v>
      </c>
      <c r="AD122" s="89" t="s">
        <v>79</v>
      </c>
      <c r="AE122" s="100">
        <v>0</v>
      </c>
      <c r="AF122" s="105">
        <v>0</v>
      </c>
      <c r="AG122" s="105">
        <v>0</v>
      </c>
      <c r="AH122" s="101">
        <v>1</v>
      </c>
    </row>
    <row r="123" spans="1:34" x14ac:dyDescent="0.2">
      <c r="A123" s="89">
        <v>34213</v>
      </c>
      <c r="B123" s="89" t="s">
        <v>79</v>
      </c>
      <c r="C123" s="89" t="s">
        <v>79</v>
      </c>
      <c r="D123" s="89" t="s">
        <v>79</v>
      </c>
      <c r="E123" s="89" t="s">
        <v>79</v>
      </c>
      <c r="F123" s="89" t="s">
        <v>79</v>
      </c>
      <c r="G123" s="89" t="s">
        <v>79</v>
      </c>
      <c r="H123" s="89" t="s">
        <v>79</v>
      </c>
      <c r="I123" s="89" t="s">
        <v>79</v>
      </c>
      <c r="J123" s="89" t="s">
        <v>79</v>
      </c>
      <c r="K123" s="89" t="s">
        <v>79</v>
      </c>
      <c r="L123" s="89" t="s">
        <v>79</v>
      </c>
      <c r="M123" s="89" t="s">
        <v>79</v>
      </c>
      <c r="N123" s="89" t="s">
        <v>79</v>
      </c>
      <c r="O123" s="89" t="s">
        <v>79</v>
      </c>
      <c r="P123" s="89" t="s">
        <v>79</v>
      </c>
      <c r="Q123" s="89" t="s">
        <v>79</v>
      </c>
      <c r="R123" s="89" t="s">
        <v>79</v>
      </c>
      <c r="S123" s="89" t="s">
        <v>79</v>
      </c>
      <c r="T123" s="89" t="s">
        <v>79</v>
      </c>
      <c r="U123" s="89" t="s">
        <v>79</v>
      </c>
      <c r="V123" s="89" t="s">
        <v>79</v>
      </c>
      <c r="W123" s="96">
        <v>0</v>
      </c>
      <c r="X123" s="89" t="s">
        <v>79</v>
      </c>
      <c r="Y123" s="89" t="s">
        <v>79</v>
      </c>
      <c r="Z123" s="89" t="s">
        <v>79</v>
      </c>
      <c r="AA123" s="89" t="s">
        <v>79</v>
      </c>
      <c r="AB123" s="89" t="s">
        <v>79</v>
      </c>
      <c r="AC123" s="89" t="s">
        <v>79</v>
      </c>
      <c r="AD123" s="89" t="s">
        <v>79</v>
      </c>
      <c r="AE123" s="100">
        <v>0</v>
      </c>
      <c r="AF123" s="105">
        <v>0</v>
      </c>
      <c r="AG123" s="105">
        <v>0</v>
      </c>
      <c r="AH123" s="101">
        <v>1</v>
      </c>
    </row>
    <row r="124" spans="1:34" x14ac:dyDescent="0.2">
      <c r="A124" s="89">
        <v>34214</v>
      </c>
      <c r="B124" s="89" t="s">
        <v>79</v>
      </c>
      <c r="C124" s="89" t="s">
        <v>79</v>
      </c>
      <c r="D124" s="89" t="s">
        <v>79</v>
      </c>
      <c r="E124" s="89" t="s">
        <v>79</v>
      </c>
      <c r="F124" s="89" t="s">
        <v>79</v>
      </c>
      <c r="G124" s="89" t="s">
        <v>79</v>
      </c>
      <c r="H124" s="89" t="s">
        <v>79</v>
      </c>
      <c r="I124" s="89" t="s">
        <v>79</v>
      </c>
      <c r="J124" s="89" t="s">
        <v>79</v>
      </c>
      <c r="K124" s="89" t="s">
        <v>79</v>
      </c>
      <c r="L124" s="89" t="s">
        <v>79</v>
      </c>
      <c r="M124" s="89" t="s">
        <v>79</v>
      </c>
      <c r="N124" s="89" t="s">
        <v>79</v>
      </c>
      <c r="O124" s="89" t="s">
        <v>79</v>
      </c>
      <c r="P124" s="89" t="s">
        <v>79</v>
      </c>
      <c r="Q124" s="89" t="s">
        <v>79</v>
      </c>
      <c r="R124" s="89" t="s">
        <v>79</v>
      </c>
      <c r="S124" s="89" t="s">
        <v>79</v>
      </c>
      <c r="T124" s="89" t="s">
        <v>79</v>
      </c>
      <c r="U124" s="89" t="s">
        <v>79</v>
      </c>
      <c r="V124" s="89" t="s">
        <v>79</v>
      </c>
      <c r="W124" s="96">
        <v>0</v>
      </c>
      <c r="X124" s="89" t="s">
        <v>79</v>
      </c>
      <c r="Y124" s="89" t="s">
        <v>79</v>
      </c>
      <c r="Z124" s="89" t="s">
        <v>79</v>
      </c>
      <c r="AA124" s="89" t="s">
        <v>79</v>
      </c>
      <c r="AB124" s="89" t="s">
        <v>79</v>
      </c>
      <c r="AC124" s="89" t="s">
        <v>79</v>
      </c>
      <c r="AD124" s="89" t="s">
        <v>79</v>
      </c>
      <c r="AE124" s="100">
        <v>0</v>
      </c>
      <c r="AF124" s="105">
        <v>0</v>
      </c>
      <c r="AG124" s="105">
        <v>0</v>
      </c>
      <c r="AH124" s="101">
        <v>1</v>
      </c>
    </row>
    <row r="125" spans="1:34" x14ac:dyDescent="0.2">
      <c r="A125" s="89">
        <v>34215</v>
      </c>
      <c r="B125" s="89" t="s">
        <v>79</v>
      </c>
      <c r="C125" s="89" t="s">
        <v>79</v>
      </c>
      <c r="D125" s="89" t="s">
        <v>79</v>
      </c>
      <c r="E125" s="89" t="s">
        <v>79</v>
      </c>
      <c r="F125" s="89" t="s">
        <v>79</v>
      </c>
      <c r="G125" s="89" t="s">
        <v>79</v>
      </c>
      <c r="H125" s="89" t="s">
        <v>79</v>
      </c>
      <c r="I125" s="89" t="s">
        <v>79</v>
      </c>
      <c r="J125" s="89" t="s">
        <v>79</v>
      </c>
      <c r="K125" s="89" t="s">
        <v>79</v>
      </c>
      <c r="L125" s="89" t="s">
        <v>79</v>
      </c>
      <c r="M125" s="89" t="s">
        <v>79</v>
      </c>
      <c r="N125" s="89" t="s">
        <v>79</v>
      </c>
      <c r="O125" s="89" t="s">
        <v>79</v>
      </c>
      <c r="P125" s="89" t="s">
        <v>79</v>
      </c>
      <c r="Q125" s="89" t="s">
        <v>79</v>
      </c>
      <c r="R125" s="89" t="s">
        <v>79</v>
      </c>
      <c r="S125" s="89" t="s">
        <v>79</v>
      </c>
      <c r="T125" s="89" t="s">
        <v>79</v>
      </c>
      <c r="U125" s="89" t="s">
        <v>79</v>
      </c>
      <c r="V125" s="89" t="s">
        <v>79</v>
      </c>
      <c r="W125" s="96">
        <v>0</v>
      </c>
      <c r="X125" s="89" t="s">
        <v>79</v>
      </c>
      <c r="Y125" s="89" t="s">
        <v>79</v>
      </c>
      <c r="Z125" s="89" t="s">
        <v>79</v>
      </c>
      <c r="AA125" s="89" t="s">
        <v>79</v>
      </c>
      <c r="AB125" s="89" t="s">
        <v>79</v>
      </c>
      <c r="AC125" s="89" t="s">
        <v>79</v>
      </c>
      <c r="AD125" s="89" t="s">
        <v>79</v>
      </c>
      <c r="AE125" s="100">
        <v>0</v>
      </c>
      <c r="AF125" s="105">
        <v>0</v>
      </c>
      <c r="AG125" s="105">
        <v>0</v>
      </c>
      <c r="AH125" s="101">
        <v>1</v>
      </c>
    </row>
    <row r="126" spans="1:34" x14ac:dyDescent="0.2">
      <c r="A126" s="89" t="s">
        <v>79</v>
      </c>
      <c r="B126" s="89" t="s">
        <v>79</v>
      </c>
      <c r="C126" s="89" t="s">
        <v>79</v>
      </c>
      <c r="D126" s="89" t="s">
        <v>79</v>
      </c>
      <c r="E126" s="89" t="s">
        <v>79</v>
      </c>
      <c r="F126" s="89" t="s">
        <v>79</v>
      </c>
      <c r="G126" s="89" t="s">
        <v>79</v>
      </c>
      <c r="H126" s="89" t="s">
        <v>79</v>
      </c>
      <c r="I126" s="89" t="s">
        <v>79</v>
      </c>
      <c r="J126" s="89" t="s">
        <v>79</v>
      </c>
      <c r="K126" s="89" t="s">
        <v>79</v>
      </c>
      <c r="L126" s="89" t="s">
        <v>79</v>
      </c>
      <c r="M126" s="89" t="s">
        <v>79</v>
      </c>
      <c r="N126" s="89" t="s">
        <v>79</v>
      </c>
      <c r="O126" s="89" t="s">
        <v>79</v>
      </c>
      <c r="P126" s="89" t="s">
        <v>79</v>
      </c>
      <c r="Q126" s="89" t="s">
        <v>79</v>
      </c>
      <c r="R126" s="89" t="s">
        <v>79</v>
      </c>
      <c r="S126" s="89" t="s">
        <v>79</v>
      </c>
      <c r="T126" s="89" t="s">
        <v>79</v>
      </c>
      <c r="U126" s="89" t="s">
        <v>79</v>
      </c>
      <c r="V126" s="89" t="s">
        <v>79</v>
      </c>
      <c r="W126" s="96">
        <v>0</v>
      </c>
      <c r="X126" s="89" t="s">
        <v>79</v>
      </c>
      <c r="Y126" s="89" t="s">
        <v>79</v>
      </c>
      <c r="Z126" s="89" t="s">
        <v>79</v>
      </c>
      <c r="AA126" s="89" t="s">
        <v>79</v>
      </c>
      <c r="AB126" s="89" t="s">
        <v>79</v>
      </c>
      <c r="AC126" s="89" t="s">
        <v>79</v>
      </c>
      <c r="AD126" s="89" t="s">
        <v>79</v>
      </c>
      <c r="AE126" s="100">
        <v>0</v>
      </c>
      <c r="AF126" s="105">
        <v>0</v>
      </c>
      <c r="AG126" s="105">
        <v>0</v>
      </c>
      <c r="AH126" s="101">
        <v>0</v>
      </c>
    </row>
    <row r="127" spans="1:34" x14ac:dyDescent="0.2">
      <c r="A127" s="93" t="s">
        <v>77</v>
      </c>
      <c r="B127" s="95"/>
      <c r="C127" s="95"/>
      <c r="D127" s="95"/>
      <c r="E127" s="95"/>
      <c r="F127" s="95"/>
      <c r="G127" s="95"/>
      <c r="H127" s="95"/>
      <c r="I127" s="95"/>
      <c r="J127" s="95"/>
      <c r="K127" s="95"/>
      <c r="L127" s="95"/>
      <c r="M127" s="95"/>
      <c r="N127" s="95"/>
      <c r="O127" s="95"/>
      <c r="P127" s="95"/>
      <c r="Q127" s="95"/>
      <c r="R127" s="95"/>
      <c r="S127" s="95"/>
      <c r="T127" s="95"/>
      <c r="U127" s="95"/>
      <c r="V127" s="95"/>
      <c r="W127" s="95"/>
      <c r="X127" s="95"/>
      <c r="Y127" s="95"/>
      <c r="Z127" s="95"/>
      <c r="AA127" s="95"/>
      <c r="AB127" s="95"/>
      <c r="AC127" s="95"/>
      <c r="AD127" s="95"/>
      <c r="AE127" s="102">
        <v>22351.21</v>
      </c>
      <c r="AF127" s="106">
        <v>22351.21</v>
      </c>
      <c r="AG127" s="106">
        <v>1206</v>
      </c>
      <c r="AH127" s="103">
        <v>121</v>
      </c>
    </row>
    <row r="128" spans="1:34" x14ac:dyDescent="0.2">
      <c r="Q128"/>
    </row>
    <row r="129" spans="17:17" x14ac:dyDescent="0.2">
      <c r="Q129"/>
    </row>
    <row r="130" spans="17:17" x14ac:dyDescent="0.2">
      <c r="Q130"/>
    </row>
    <row r="131" spans="17:17" x14ac:dyDescent="0.2">
      <c r="Q131"/>
    </row>
    <row r="132" spans="17:17" x14ac:dyDescent="0.2">
      <c r="Q132"/>
    </row>
    <row r="133" spans="17:17" x14ac:dyDescent="0.2">
      <c r="Q133"/>
    </row>
    <row r="134" spans="17:17" x14ac:dyDescent="0.2">
      <c r="Q134"/>
    </row>
    <row r="135" spans="17:17" x14ac:dyDescent="0.2">
      <c r="Q135"/>
    </row>
    <row r="136" spans="17:17" x14ac:dyDescent="0.2">
      <c r="Q136"/>
    </row>
    <row r="137" spans="17:17" x14ac:dyDescent="0.2">
      <c r="Q137"/>
    </row>
    <row r="138" spans="17:17" x14ac:dyDescent="0.2">
      <c r="Q138"/>
    </row>
    <row r="139" spans="17:17" x14ac:dyDescent="0.2">
      <c r="Q139"/>
    </row>
    <row r="140" spans="17:17" x14ac:dyDescent="0.2">
      <c r="Q140"/>
    </row>
    <row r="141" spans="17:17" x14ac:dyDescent="0.2">
      <c r="Q141"/>
    </row>
    <row r="142" spans="17:17" x14ac:dyDescent="0.2">
      <c r="Q142"/>
    </row>
    <row r="143" spans="17:17" x14ac:dyDescent="0.2">
      <c r="Q143"/>
    </row>
    <row r="144" spans="17:17" x14ac:dyDescent="0.2">
      <c r="Q144"/>
    </row>
    <row r="145" spans="17:17" x14ac:dyDescent="0.2">
      <c r="Q145"/>
    </row>
    <row r="146" spans="17:17" x14ac:dyDescent="0.2">
      <c r="Q146"/>
    </row>
    <row r="147" spans="17:17" x14ac:dyDescent="0.2">
      <c r="Q147"/>
    </row>
    <row r="148" spans="17:17" x14ac:dyDescent="0.2">
      <c r="Q148"/>
    </row>
    <row r="149" spans="17:17" x14ac:dyDescent="0.2">
      <c r="Q149"/>
    </row>
    <row r="150" spans="17:17" x14ac:dyDescent="0.2">
      <c r="Q150"/>
    </row>
    <row r="151" spans="17:17" x14ac:dyDescent="0.2">
      <c r="Q151"/>
    </row>
    <row r="152" spans="17:17" x14ac:dyDescent="0.2">
      <c r="Q152"/>
    </row>
    <row r="153" spans="17:17" x14ac:dyDescent="0.2">
      <c r="Q153"/>
    </row>
    <row r="154" spans="17:17" x14ac:dyDescent="0.2">
      <c r="Q154"/>
    </row>
    <row r="155" spans="17:17" x14ac:dyDescent="0.2">
      <c r="Q155"/>
    </row>
    <row r="156" spans="17:17" x14ac:dyDescent="0.2">
      <c r="Q156"/>
    </row>
    <row r="157" spans="17:17" x14ac:dyDescent="0.2">
      <c r="Q157"/>
    </row>
    <row r="158" spans="17:17" x14ac:dyDescent="0.2">
      <c r="Q158"/>
    </row>
    <row r="159" spans="17:17" x14ac:dyDescent="0.2">
      <c r="Q159"/>
    </row>
    <row r="160" spans="17:17" x14ac:dyDescent="0.2">
      <c r="Q160"/>
    </row>
    <row r="161" spans="17:17" x14ac:dyDescent="0.2">
      <c r="Q161"/>
    </row>
    <row r="162" spans="17:17" x14ac:dyDescent="0.2">
      <c r="Q162"/>
    </row>
    <row r="163" spans="17:17" x14ac:dyDescent="0.2">
      <c r="Q163"/>
    </row>
    <row r="164" spans="17:17" x14ac:dyDescent="0.2">
      <c r="Q164"/>
    </row>
    <row r="165" spans="17:17" x14ac:dyDescent="0.2">
      <c r="Q165"/>
    </row>
    <row r="166" spans="17:17" x14ac:dyDescent="0.2">
      <c r="Q166"/>
    </row>
    <row r="167" spans="17:17" x14ac:dyDescent="0.2">
      <c r="Q167"/>
    </row>
    <row r="168" spans="17:17" x14ac:dyDescent="0.2">
      <c r="Q168"/>
    </row>
    <row r="169" spans="17:17" x14ac:dyDescent="0.2">
      <c r="Q169"/>
    </row>
    <row r="170" spans="17:17" x14ac:dyDescent="0.2">
      <c r="Q170"/>
    </row>
    <row r="171" spans="17:17" x14ac:dyDescent="0.2">
      <c r="Q171"/>
    </row>
    <row r="172" spans="17:17" x14ac:dyDescent="0.2">
      <c r="Q172"/>
    </row>
    <row r="173" spans="17:17" x14ac:dyDescent="0.2">
      <c r="Q173"/>
    </row>
    <row r="174" spans="17:17" x14ac:dyDescent="0.2">
      <c r="Q174"/>
    </row>
    <row r="175" spans="17:17" x14ac:dyDescent="0.2">
      <c r="Q175"/>
    </row>
    <row r="176" spans="17:17" x14ac:dyDescent="0.2">
      <c r="Q176"/>
    </row>
    <row r="177" spans="17:17" x14ac:dyDescent="0.2">
      <c r="Q177"/>
    </row>
    <row r="178" spans="17:17" x14ac:dyDescent="0.2">
      <c r="Q178"/>
    </row>
    <row r="179" spans="17:17" x14ac:dyDescent="0.2">
      <c r="Q179"/>
    </row>
    <row r="180" spans="17:17" x14ac:dyDescent="0.2">
      <c r="Q180"/>
    </row>
    <row r="181" spans="17:17" x14ac:dyDescent="0.2">
      <c r="Q181"/>
    </row>
    <row r="182" spans="17:17" x14ac:dyDescent="0.2">
      <c r="Q182"/>
    </row>
    <row r="183" spans="17:17" x14ac:dyDescent="0.2">
      <c r="Q183"/>
    </row>
    <row r="184" spans="17:17" x14ac:dyDescent="0.2">
      <c r="Q184"/>
    </row>
    <row r="185" spans="17:17" x14ac:dyDescent="0.2">
      <c r="Q185"/>
    </row>
    <row r="186" spans="17:17" x14ac:dyDescent="0.2">
      <c r="Q186"/>
    </row>
    <row r="187" spans="17:17" x14ac:dyDescent="0.2">
      <c r="Q187"/>
    </row>
    <row r="188" spans="17:17" x14ac:dyDescent="0.2">
      <c r="Q188"/>
    </row>
    <row r="189" spans="17:17" x14ac:dyDescent="0.2">
      <c r="Q189"/>
    </row>
    <row r="190" spans="17:17" x14ac:dyDescent="0.2">
      <c r="Q190"/>
    </row>
    <row r="191" spans="17:17" x14ac:dyDescent="0.2">
      <c r="Q191"/>
    </row>
    <row r="192" spans="17:17" x14ac:dyDescent="0.2">
      <c r="Q192"/>
    </row>
    <row r="193" spans="17:17" x14ac:dyDescent="0.2">
      <c r="Q193"/>
    </row>
    <row r="194" spans="17:17" x14ac:dyDescent="0.2">
      <c r="Q194"/>
    </row>
    <row r="195" spans="17:17" x14ac:dyDescent="0.2">
      <c r="Q195"/>
    </row>
    <row r="196" spans="17:17" x14ac:dyDescent="0.2">
      <c r="Q196"/>
    </row>
    <row r="197" spans="17:17" x14ac:dyDescent="0.2">
      <c r="Q197"/>
    </row>
    <row r="198" spans="17:17" x14ac:dyDescent="0.2">
      <c r="Q198"/>
    </row>
    <row r="199" spans="17:17" x14ac:dyDescent="0.2">
      <c r="Q199"/>
    </row>
    <row r="200" spans="17:17" x14ac:dyDescent="0.2">
      <c r="Q200"/>
    </row>
    <row r="201" spans="17:17" x14ac:dyDescent="0.2">
      <c r="Q201"/>
    </row>
    <row r="202" spans="17:17" x14ac:dyDescent="0.2">
      <c r="Q202"/>
    </row>
    <row r="203" spans="17:17" x14ac:dyDescent="0.2">
      <c r="Q203"/>
    </row>
    <row r="204" spans="17:17" x14ac:dyDescent="0.2">
      <c r="Q204"/>
    </row>
    <row r="205" spans="17:17" x14ac:dyDescent="0.2">
      <c r="Q205"/>
    </row>
    <row r="206" spans="17:17" x14ac:dyDescent="0.2">
      <c r="Q206"/>
    </row>
    <row r="207" spans="17:17" x14ac:dyDescent="0.2">
      <c r="Q207"/>
    </row>
    <row r="208" spans="17:17" x14ac:dyDescent="0.2">
      <c r="Q208"/>
    </row>
    <row r="209" spans="17:17" x14ac:dyDescent="0.2">
      <c r="Q209"/>
    </row>
    <row r="210" spans="17:17" x14ac:dyDescent="0.2">
      <c r="Q210"/>
    </row>
    <row r="211" spans="17:17" x14ac:dyDescent="0.2">
      <c r="Q211"/>
    </row>
    <row r="212" spans="17:17" x14ac:dyDescent="0.2">
      <c r="Q212"/>
    </row>
    <row r="213" spans="17:17" x14ac:dyDescent="0.2">
      <c r="Q213"/>
    </row>
    <row r="214" spans="17:17" x14ac:dyDescent="0.2">
      <c r="Q214"/>
    </row>
    <row r="215" spans="17:17" x14ac:dyDescent="0.2">
      <c r="Q215"/>
    </row>
    <row r="216" spans="17:17" x14ac:dyDescent="0.2">
      <c r="Q216"/>
    </row>
    <row r="217" spans="17:17" x14ac:dyDescent="0.2">
      <c r="Q217"/>
    </row>
    <row r="218" spans="17:17" x14ac:dyDescent="0.2">
      <c r="Q218"/>
    </row>
    <row r="219" spans="17:17" x14ac:dyDescent="0.2">
      <c r="Q219"/>
    </row>
    <row r="220" spans="17:17" x14ac:dyDescent="0.2">
      <c r="Q220"/>
    </row>
    <row r="221" spans="17:17" x14ac:dyDescent="0.2">
      <c r="Q221"/>
    </row>
    <row r="222" spans="17:17" x14ac:dyDescent="0.2">
      <c r="Q222"/>
    </row>
    <row r="223" spans="17:17" x14ac:dyDescent="0.2">
      <c r="Q223"/>
    </row>
    <row r="224" spans="17:17" x14ac:dyDescent="0.2">
      <c r="Q224"/>
    </row>
    <row r="225" spans="17:17" x14ac:dyDescent="0.2">
      <c r="Q225"/>
    </row>
    <row r="226" spans="17:17" x14ac:dyDescent="0.2">
      <c r="Q226"/>
    </row>
    <row r="227" spans="17:17" x14ac:dyDescent="0.2">
      <c r="Q227"/>
    </row>
    <row r="228" spans="17:17" x14ac:dyDescent="0.2">
      <c r="Q228"/>
    </row>
    <row r="229" spans="17:17" x14ac:dyDescent="0.2">
      <c r="Q229"/>
    </row>
    <row r="230" spans="17:17" x14ac:dyDescent="0.2">
      <c r="Q230"/>
    </row>
    <row r="231" spans="17:17" x14ac:dyDescent="0.2">
      <c r="Q231"/>
    </row>
    <row r="232" spans="17:17" x14ac:dyDescent="0.2">
      <c r="Q232"/>
    </row>
    <row r="233" spans="17:17" x14ac:dyDescent="0.2">
      <c r="Q233"/>
    </row>
    <row r="234" spans="17:17" x14ac:dyDescent="0.2">
      <c r="Q234"/>
    </row>
    <row r="235" spans="17:17" x14ac:dyDescent="0.2">
      <c r="Q235"/>
    </row>
    <row r="236" spans="17:17" x14ac:dyDescent="0.2">
      <c r="Q236"/>
    </row>
    <row r="237" spans="17:17" x14ac:dyDescent="0.2">
      <c r="Q237"/>
    </row>
    <row r="238" spans="17:17" x14ac:dyDescent="0.2">
      <c r="Q238"/>
    </row>
    <row r="239" spans="17:17" x14ac:dyDescent="0.2">
      <c r="Q239"/>
    </row>
    <row r="240" spans="17:17" x14ac:dyDescent="0.2">
      <c r="Q240"/>
    </row>
    <row r="241" spans="17:17" x14ac:dyDescent="0.2">
      <c r="Q241"/>
    </row>
    <row r="242" spans="17:17" x14ac:dyDescent="0.2">
      <c r="Q242"/>
    </row>
    <row r="243" spans="17:17" x14ac:dyDescent="0.2">
      <c r="Q243"/>
    </row>
    <row r="244" spans="17:17" x14ac:dyDescent="0.2">
      <c r="Q244"/>
    </row>
    <row r="245" spans="17:17" x14ac:dyDescent="0.2">
      <c r="Q245"/>
    </row>
    <row r="246" spans="17:17" x14ac:dyDescent="0.2">
      <c r="Q246"/>
    </row>
    <row r="247" spans="17:17" x14ac:dyDescent="0.2">
      <c r="Q247"/>
    </row>
    <row r="248" spans="17:17" x14ac:dyDescent="0.2">
      <c r="Q248"/>
    </row>
    <row r="249" spans="17:17" x14ac:dyDescent="0.2">
      <c r="Q249"/>
    </row>
    <row r="250" spans="17:17" x14ac:dyDescent="0.2">
      <c r="Q250"/>
    </row>
    <row r="251" spans="17:17" x14ac:dyDescent="0.2">
      <c r="Q251"/>
    </row>
    <row r="252" spans="17:17" x14ac:dyDescent="0.2">
      <c r="Q252"/>
    </row>
    <row r="253" spans="17:17" x14ac:dyDescent="0.2">
      <c r="Q253"/>
    </row>
    <row r="254" spans="17:17" x14ac:dyDescent="0.2">
      <c r="Q254"/>
    </row>
    <row r="255" spans="17:17" x14ac:dyDescent="0.2">
      <c r="Q255"/>
    </row>
    <row r="256" spans="17:17" x14ac:dyDescent="0.2">
      <c r="Q256"/>
    </row>
    <row r="257" spans="17:17" x14ac:dyDescent="0.2">
      <c r="Q257"/>
    </row>
    <row r="258" spans="17:17" x14ac:dyDescent="0.2">
      <c r="Q258"/>
    </row>
    <row r="259" spans="17:17" x14ac:dyDescent="0.2">
      <c r="Q259"/>
    </row>
    <row r="260" spans="17:17" x14ac:dyDescent="0.2">
      <c r="Q260"/>
    </row>
    <row r="261" spans="17:17" x14ac:dyDescent="0.2">
      <c r="Q261"/>
    </row>
    <row r="262" spans="17:17" x14ac:dyDescent="0.2">
      <c r="Q262"/>
    </row>
    <row r="263" spans="17:17" x14ac:dyDescent="0.2">
      <c r="Q263"/>
    </row>
    <row r="264" spans="17:17" x14ac:dyDescent="0.2">
      <c r="Q264"/>
    </row>
    <row r="265" spans="17:17" x14ac:dyDescent="0.2">
      <c r="Q265"/>
    </row>
    <row r="266" spans="17:17" x14ac:dyDescent="0.2">
      <c r="Q266"/>
    </row>
    <row r="267" spans="17:17" x14ac:dyDescent="0.2">
      <c r="Q267"/>
    </row>
    <row r="268" spans="17:17" x14ac:dyDescent="0.2">
      <c r="Q268"/>
    </row>
    <row r="269" spans="17:17" x14ac:dyDescent="0.2">
      <c r="Q269"/>
    </row>
    <row r="270" spans="17:17" x14ac:dyDescent="0.2">
      <c r="Q270"/>
    </row>
    <row r="271" spans="17:17" x14ac:dyDescent="0.2">
      <c r="Q271"/>
    </row>
    <row r="272" spans="17:17" x14ac:dyDescent="0.2">
      <c r="Q272"/>
    </row>
    <row r="273" spans="17:17" x14ac:dyDescent="0.2">
      <c r="Q273"/>
    </row>
    <row r="274" spans="17:17" x14ac:dyDescent="0.2">
      <c r="Q274"/>
    </row>
    <row r="275" spans="17:17" x14ac:dyDescent="0.2">
      <c r="Q275"/>
    </row>
    <row r="276" spans="17:17" x14ac:dyDescent="0.2">
      <c r="Q276"/>
    </row>
    <row r="277" spans="17:17" x14ac:dyDescent="0.2">
      <c r="Q277"/>
    </row>
    <row r="278" spans="17:17" x14ac:dyDescent="0.2">
      <c r="Q278"/>
    </row>
    <row r="279" spans="17:17" x14ac:dyDescent="0.2">
      <c r="Q279"/>
    </row>
    <row r="280" spans="17:17" x14ac:dyDescent="0.2">
      <c r="Q280"/>
    </row>
    <row r="281" spans="17:17" x14ac:dyDescent="0.2">
      <c r="Q281"/>
    </row>
    <row r="282" spans="17:17" x14ac:dyDescent="0.2">
      <c r="Q282"/>
    </row>
    <row r="283" spans="17:17" x14ac:dyDescent="0.2">
      <c r="Q283"/>
    </row>
    <row r="284" spans="17:17" x14ac:dyDescent="0.2">
      <c r="Q284"/>
    </row>
    <row r="285" spans="17:17" x14ac:dyDescent="0.2">
      <c r="Q285"/>
    </row>
    <row r="286" spans="17:17" x14ac:dyDescent="0.2">
      <c r="Q286"/>
    </row>
    <row r="287" spans="17:17" x14ac:dyDescent="0.2">
      <c r="Q287"/>
    </row>
    <row r="288" spans="17:17" x14ac:dyDescent="0.2">
      <c r="Q288"/>
    </row>
    <row r="289" spans="17:17" x14ac:dyDescent="0.2">
      <c r="Q289"/>
    </row>
    <row r="290" spans="17:17" x14ac:dyDescent="0.2">
      <c r="Q290"/>
    </row>
    <row r="291" spans="17:17" x14ac:dyDescent="0.2">
      <c r="Q291"/>
    </row>
    <row r="292" spans="17:17" x14ac:dyDescent="0.2">
      <c r="Q292"/>
    </row>
    <row r="293" spans="17:17" x14ac:dyDescent="0.2">
      <c r="Q293"/>
    </row>
    <row r="294" spans="17:17" x14ac:dyDescent="0.2">
      <c r="Q294"/>
    </row>
    <row r="295" spans="17:17" x14ac:dyDescent="0.2">
      <c r="Q295"/>
    </row>
    <row r="296" spans="17:17" x14ac:dyDescent="0.2">
      <c r="Q296"/>
    </row>
    <row r="297" spans="17:17" x14ac:dyDescent="0.2">
      <c r="Q297"/>
    </row>
    <row r="298" spans="17:17" x14ac:dyDescent="0.2">
      <c r="Q298"/>
    </row>
    <row r="299" spans="17:17" x14ac:dyDescent="0.2">
      <c r="Q299"/>
    </row>
    <row r="300" spans="17:17" x14ac:dyDescent="0.2">
      <c r="Q300"/>
    </row>
    <row r="301" spans="17:17" x14ac:dyDescent="0.2">
      <c r="Q301"/>
    </row>
    <row r="302" spans="17:17" x14ac:dyDescent="0.2">
      <c r="Q302"/>
    </row>
    <row r="303" spans="17:17" x14ac:dyDescent="0.2">
      <c r="Q303"/>
    </row>
    <row r="304" spans="17:17" x14ac:dyDescent="0.2">
      <c r="Q304"/>
    </row>
    <row r="305" spans="17:17" x14ac:dyDescent="0.2">
      <c r="Q305"/>
    </row>
    <row r="306" spans="17:17" x14ac:dyDescent="0.2">
      <c r="Q306"/>
    </row>
    <row r="307" spans="17:17" x14ac:dyDescent="0.2">
      <c r="Q307"/>
    </row>
    <row r="308" spans="17:17" x14ac:dyDescent="0.2">
      <c r="Q308"/>
    </row>
    <row r="309" spans="17:17" x14ac:dyDescent="0.2">
      <c r="Q309"/>
    </row>
    <row r="310" spans="17:17" x14ac:dyDescent="0.2">
      <c r="Q310"/>
    </row>
    <row r="311" spans="17:17" x14ac:dyDescent="0.2">
      <c r="Q311"/>
    </row>
    <row r="312" spans="17:17" x14ac:dyDescent="0.2">
      <c r="Q312"/>
    </row>
    <row r="313" spans="17:17" x14ac:dyDescent="0.2">
      <c r="Q313"/>
    </row>
    <row r="314" spans="17:17" x14ac:dyDescent="0.2">
      <c r="Q314"/>
    </row>
    <row r="315" spans="17:17" x14ac:dyDescent="0.2">
      <c r="Q315"/>
    </row>
    <row r="316" spans="17:17" x14ac:dyDescent="0.2">
      <c r="Q316"/>
    </row>
    <row r="317" spans="17:17" x14ac:dyDescent="0.2">
      <c r="Q317"/>
    </row>
    <row r="318" spans="17:17" x14ac:dyDescent="0.2">
      <c r="Q318"/>
    </row>
    <row r="319" spans="17:17" x14ac:dyDescent="0.2">
      <c r="Q319"/>
    </row>
    <row r="320" spans="17:17" x14ac:dyDescent="0.2">
      <c r="Q320"/>
    </row>
    <row r="321" spans="17:17" x14ac:dyDescent="0.2">
      <c r="Q321"/>
    </row>
    <row r="322" spans="17:17" x14ac:dyDescent="0.2">
      <c r="Q322"/>
    </row>
    <row r="323" spans="17:17" x14ac:dyDescent="0.2">
      <c r="Q323"/>
    </row>
    <row r="324" spans="17:17" x14ac:dyDescent="0.2">
      <c r="Q324"/>
    </row>
    <row r="325" spans="17:17" x14ac:dyDescent="0.2">
      <c r="Q325"/>
    </row>
    <row r="326" spans="17:17" x14ac:dyDescent="0.2">
      <c r="Q326"/>
    </row>
    <row r="327" spans="17:17" x14ac:dyDescent="0.2">
      <c r="Q327"/>
    </row>
    <row r="328" spans="17:17" x14ac:dyDescent="0.2">
      <c r="Q328"/>
    </row>
    <row r="329" spans="17:17" x14ac:dyDescent="0.2">
      <c r="Q329"/>
    </row>
    <row r="330" spans="17:17" x14ac:dyDescent="0.2">
      <c r="Q330"/>
    </row>
    <row r="331" spans="17:17" x14ac:dyDescent="0.2">
      <c r="Q331"/>
    </row>
    <row r="332" spans="17:17" x14ac:dyDescent="0.2">
      <c r="Q332"/>
    </row>
    <row r="333" spans="17:17" x14ac:dyDescent="0.2">
      <c r="Q333"/>
    </row>
    <row r="334" spans="17:17" x14ac:dyDescent="0.2">
      <c r="Q334"/>
    </row>
    <row r="335" spans="17:17" x14ac:dyDescent="0.2">
      <c r="Q335"/>
    </row>
    <row r="336" spans="17:17" x14ac:dyDescent="0.2">
      <c r="Q336"/>
    </row>
    <row r="337" spans="17:17" x14ac:dyDescent="0.2">
      <c r="Q337"/>
    </row>
    <row r="338" spans="17:17" x14ac:dyDescent="0.2">
      <c r="Q338"/>
    </row>
    <row r="339" spans="17:17" x14ac:dyDescent="0.2">
      <c r="Q339"/>
    </row>
    <row r="340" spans="17:17" x14ac:dyDescent="0.2">
      <c r="Q340"/>
    </row>
    <row r="341" spans="17:17" x14ac:dyDescent="0.2">
      <c r="Q341"/>
    </row>
    <row r="342" spans="17:17" x14ac:dyDescent="0.2">
      <c r="Q342"/>
    </row>
    <row r="343" spans="17:17" x14ac:dyDescent="0.2">
      <c r="Q343"/>
    </row>
    <row r="344" spans="17:17" x14ac:dyDescent="0.2">
      <c r="Q344"/>
    </row>
    <row r="345" spans="17:17" x14ac:dyDescent="0.2">
      <c r="Q345"/>
    </row>
    <row r="346" spans="17:17" x14ac:dyDescent="0.2">
      <c r="Q346"/>
    </row>
    <row r="347" spans="17:17" x14ac:dyDescent="0.2">
      <c r="Q347"/>
    </row>
    <row r="348" spans="17:17" x14ac:dyDescent="0.2">
      <c r="Q348"/>
    </row>
    <row r="349" spans="17:17" x14ac:dyDescent="0.2">
      <c r="Q349"/>
    </row>
    <row r="350" spans="17:17" x14ac:dyDescent="0.2">
      <c r="Q350"/>
    </row>
    <row r="351" spans="17:17" x14ac:dyDescent="0.2">
      <c r="Q351"/>
    </row>
    <row r="352" spans="17:17" x14ac:dyDescent="0.2">
      <c r="Q352"/>
    </row>
    <row r="353" spans="17:17" x14ac:dyDescent="0.2">
      <c r="Q353"/>
    </row>
    <row r="354" spans="17:17" x14ac:dyDescent="0.2">
      <c r="Q354"/>
    </row>
    <row r="355" spans="17:17" x14ac:dyDescent="0.2">
      <c r="Q355"/>
    </row>
    <row r="356" spans="17:17" x14ac:dyDescent="0.2">
      <c r="Q356"/>
    </row>
    <row r="357" spans="17:17" x14ac:dyDescent="0.2">
      <c r="Q357"/>
    </row>
    <row r="358" spans="17:17" x14ac:dyDescent="0.2">
      <c r="Q358"/>
    </row>
    <row r="359" spans="17:17" x14ac:dyDescent="0.2">
      <c r="Q359"/>
    </row>
    <row r="360" spans="17:17" x14ac:dyDescent="0.2">
      <c r="Q360"/>
    </row>
    <row r="361" spans="17:17" x14ac:dyDescent="0.2">
      <c r="Q361"/>
    </row>
    <row r="362" spans="17:17" x14ac:dyDescent="0.2">
      <c r="Q362"/>
    </row>
    <row r="363" spans="17:17" x14ac:dyDescent="0.2">
      <c r="Q363"/>
    </row>
    <row r="364" spans="17:17" x14ac:dyDescent="0.2">
      <c r="Q364"/>
    </row>
    <row r="365" spans="17:17" x14ac:dyDescent="0.2">
      <c r="Q365"/>
    </row>
    <row r="366" spans="17:17" x14ac:dyDescent="0.2">
      <c r="Q366"/>
    </row>
    <row r="367" spans="17:17" x14ac:dyDescent="0.2">
      <c r="Q367"/>
    </row>
    <row r="368" spans="17:17" x14ac:dyDescent="0.2">
      <c r="Q368"/>
    </row>
    <row r="369" spans="17:17" x14ac:dyDescent="0.2">
      <c r="Q369"/>
    </row>
    <row r="370" spans="17:17" x14ac:dyDescent="0.2">
      <c r="Q370"/>
    </row>
    <row r="371" spans="17:17" x14ac:dyDescent="0.2">
      <c r="Q371"/>
    </row>
    <row r="372" spans="17:17" x14ac:dyDescent="0.2">
      <c r="Q372"/>
    </row>
    <row r="373" spans="17:17" x14ac:dyDescent="0.2">
      <c r="Q373"/>
    </row>
    <row r="374" spans="17:17" x14ac:dyDescent="0.2">
      <c r="Q374"/>
    </row>
    <row r="375" spans="17:17" x14ac:dyDescent="0.2">
      <c r="Q375"/>
    </row>
    <row r="376" spans="17:17" x14ac:dyDescent="0.2">
      <c r="Q376"/>
    </row>
    <row r="377" spans="17:17" x14ac:dyDescent="0.2">
      <c r="Q377"/>
    </row>
    <row r="378" spans="17:17" x14ac:dyDescent="0.2">
      <c r="Q378"/>
    </row>
    <row r="379" spans="17:17" x14ac:dyDescent="0.2">
      <c r="Q379"/>
    </row>
    <row r="380" spans="17:17" x14ac:dyDescent="0.2">
      <c r="Q380"/>
    </row>
    <row r="381" spans="17:17" x14ac:dyDescent="0.2">
      <c r="Q381"/>
    </row>
    <row r="382" spans="17:17" x14ac:dyDescent="0.2">
      <c r="Q382"/>
    </row>
    <row r="383" spans="17:17" x14ac:dyDescent="0.2">
      <c r="Q383"/>
    </row>
    <row r="384" spans="17:17" x14ac:dyDescent="0.2">
      <c r="Q384"/>
    </row>
    <row r="385" spans="17:17" x14ac:dyDescent="0.2">
      <c r="Q385"/>
    </row>
    <row r="386" spans="17:17" x14ac:dyDescent="0.2">
      <c r="Q386"/>
    </row>
    <row r="387" spans="17:17" x14ac:dyDescent="0.2">
      <c r="Q387"/>
    </row>
    <row r="388" spans="17:17" x14ac:dyDescent="0.2">
      <c r="Q388"/>
    </row>
    <row r="389" spans="17:17" x14ac:dyDescent="0.2">
      <c r="Q389"/>
    </row>
    <row r="390" spans="17:17" x14ac:dyDescent="0.2">
      <c r="Q390"/>
    </row>
    <row r="391" spans="17:17" x14ac:dyDescent="0.2">
      <c r="Q391"/>
    </row>
    <row r="392" spans="17:17" x14ac:dyDescent="0.2">
      <c r="Q392"/>
    </row>
    <row r="393" spans="17:17" x14ac:dyDescent="0.2">
      <c r="Q393"/>
    </row>
    <row r="394" spans="17:17" x14ac:dyDescent="0.2">
      <c r="Q394"/>
    </row>
    <row r="395" spans="17:17" x14ac:dyDescent="0.2">
      <c r="Q395"/>
    </row>
    <row r="396" spans="17:17" x14ac:dyDescent="0.2">
      <c r="Q396"/>
    </row>
    <row r="397" spans="17:17" x14ac:dyDescent="0.2">
      <c r="Q397"/>
    </row>
    <row r="398" spans="17:17" x14ac:dyDescent="0.2">
      <c r="Q398"/>
    </row>
    <row r="399" spans="17:17" x14ac:dyDescent="0.2">
      <c r="Q399"/>
    </row>
    <row r="400" spans="17:17" x14ac:dyDescent="0.2">
      <c r="Q400"/>
    </row>
    <row r="401" spans="17:17" x14ac:dyDescent="0.2">
      <c r="Q401"/>
    </row>
    <row r="402" spans="17:17" x14ac:dyDescent="0.2">
      <c r="Q402"/>
    </row>
    <row r="403" spans="17:17" x14ac:dyDescent="0.2">
      <c r="Q403"/>
    </row>
    <row r="404" spans="17:17" x14ac:dyDescent="0.2">
      <c r="Q404"/>
    </row>
    <row r="405" spans="17:17" x14ac:dyDescent="0.2">
      <c r="Q405"/>
    </row>
    <row r="406" spans="17:17" x14ac:dyDescent="0.2">
      <c r="Q406"/>
    </row>
    <row r="407" spans="17:17" x14ac:dyDescent="0.2">
      <c r="Q407"/>
    </row>
    <row r="408" spans="17:17" x14ac:dyDescent="0.2">
      <c r="Q408"/>
    </row>
    <row r="409" spans="17:17" x14ac:dyDescent="0.2">
      <c r="Q409"/>
    </row>
    <row r="410" spans="17:17" x14ac:dyDescent="0.2">
      <c r="Q410"/>
    </row>
    <row r="411" spans="17:17" x14ac:dyDescent="0.2">
      <c r="Q411"/>
    </row>
    <row r="412" spans="17:17" x14ac:dyDescent="0.2">
      <c r="Q412"/>
    </row>
    <row r="413" spans="17:17" x14ac:dyDescent="0.2">
      <c r="Q413"/>
    </row>
    <row r="414" spans="17:17" x14ac:dyDescent="0.2">
      <c r="Q414"/>
    </row>
    <row r="415" spans="17:17" x14ac:dyDescent="0.2">
      <c r="Q415"/>
    </row>
    <row r="416" spans="17:17" x14ac:dyDescent="0.2">
      <c r="Q416"/>
    </row>
    <row r="417" spans="17:17" x14ac:dyDescent="0.2">
      <c r="Q417"/>
    </row>
    <row r="418" spans="17:17" x14ac:dyDescent="0.2">
      <c r="Q418"/>
    </row>
    <row r="419" spans="17:17" x14ac:dyDescent="0.2">
      <c r="Q419"/>
    </row>
    <row r="420" spans="17:17" x14ac:dyDescent="0.2">
      <c r="Q420"/>
    </row>
    <row r="421" spans="17:17" x14ac:dyDescent="0.2">
      <c r="Q421"/>
    </row>
    <row r="422" spans="17:17" x14ac:dyDescent="0.2">
      <c r="Q422"/>
    </row>
    <row r="423" spans="17:17" x14ac:dyDescent="0.2">
      <c r="Q423"/>
    </row>
    <row r="424" spans="17:17" x14ac:dyDescent="0.2">
      <c r="Q424"/>
    </row>
    <row r="425" spans="17:17" x14ac:dyDescent="0.2">
      <c r="Q425"/>
    </row>
    <row r="426" spans="17:17" x14ac:dyDescent="0.2">
      <c r="Q426"/>
    </row>
    <row r="427" spans="17:17" x14ac:dyDescent="0.2">
      <c r="Q427"/>
    </row>
    <row r="428" spans="17:17" x14ac:dyDescent="0.2">
      <c r="Q428"/>
    </row>
    <row r="429" spans="17:17" x14ac:dyDescent="0.2">
      <c r="Q429"/>
    </row>
    <row r="430" spans="17:17" x14ac:dyDescent="0.2">
      <c r="Q430"/>
    </row>
    <row r="431" spans="17:17" x14ac:dyDescent="0.2">
      <c r="Q431"/>
    </row>
    <row r="432" spans="17:17" x14ac:dyDescent="0.2">
      <c r="Q432"/>
    </row>
    <row r="433" spans="17:17" x14ac:dyDescent="0.2">
      <c r="Q433"/>
    </row>
    <row r="434" spans="17:17" x14ac:dyDescent="0.2">
      <c r="Q434"/>
    </row>
    <row r="435" spans="17:17" x14ac:dyDescent="0.2">
      <c r="Q435"/>
    </row>
    <row r="436" spans="17:17" x14ac:dyDescent="0.2">
      <c r="Q436"/>
    </row>
    <row r="437" spans="17:17" x14ac:dyDescent="0.2">
      <c r="Q437"/>
    </row>
    <row r="438" spans="17:17" x14ac:dyDescent="0.2">
      <c r="Q438"/>
    </row>
    <row r="439" spans="17:17" x14ac:dyDescent="0.2">
      <c r="Q439"/>
    </row>
    <row r="440" spans="17:17" x14ac:dyDescent="0.2">
      <c r="Q440"/>
    </row>
    <row r="441" spans="17:17" x14ac:dyDescent="0.2">
      <c r="Q441"/>
    </row>
    <row r="442" spans="17:17" x14ac:dyDescent="0.2">
      <c r="Q442"/>
    </row>
    <row r="443" spans="17:17" x14ac:dyDescent="0.2">
      <c r="Q443"/>
    </row>
    <row r="444" spans="17:17" x14ac:dyDescent="0.2">
      <c r="Q444"/>
    </row>
    <row r="445" spans="17:17" x14ac:dyDescent="0.2">
      <c r="Q445"/>
    </row>
    <row r="446" spans="17:17" x14ac:dyDescent="0.2">
      <c r="Q446"/>
    </row>
    <row r="447" spans="17:17" x14ac:dyDescent="0.2">
      <c r="Q447"/>
    </row>
    <row r="448" spans="17:17" x14ac:dyDescent="0.2">
      <c r="Q448"/>
    </row>
    <row r="449" spans="17:17" x14ac:dyDescent="0.2">
      <c r="Q449"/>
    </row>
    <row r="450" spans="17:17" x14ac:dyDescent="0.2">
      <c r="Q450"/>
    </row>
    <row r="451" spans="17:17" x14ac:dyDescent="0.2">
      <c r="Q451"/>
    </row>
    <row r="452" spans="17:17" x14ac:dyDescent="0.2">
      <c r="Q452"/>
    </row>
    <row r="453" spans="17:17" x14ac:dyDescent="0.2">
      <c r="Q453"/>
    </row>
    <row r="454" spans="17:17" x14ac:dyDescent="0.2">
      <c r="Q454"/>
    </row>
    <row r="455" spans="17:17" x14ac:dyDescent="0.2">
      <c r="Q455"/>
    </row>
    <row r="456" spans="17:17" x14ac:dyDescent="0.2">
      <c r="Q456"/>
    </row>
    <row r="457" spans="17:17" x14ac:dyDescent="0.2">
      <c r="Q457"/>
    </row>
    <row r="458" spans="17:17" x14ac:dyDescent="0.2">
      <c r="Q458"/>
    </row>
    <row r="459" spans="17:17" x14ac:dyDescent="0.2">
      <c r="Q459"/>
    </row>
    <row r="460" spans="17:17" x14ac:dyDescent="0.2">
      <c r="Q460"/>
    </row>
    <row r="461" spans="17:17" x14ac:dyDescent="0.2">
      <c r="Q461"/>
    </row>
    <row r="462" spans="17:17" x14ac:dyDescent="0.2">
      <c r="Q462"/>
    </row>
    <row r="463" spans="17:17" x14ac:dyDescent="0.2">
      <c r="Q463"/>
    </row>
    <row r="464" spans="17:17" x14ac:dyDescent="0.2">
      <c r="Q464"/>
    </row>
    <row r="465" spans="17:17" x14ac:dyDescent="0.2">
      <c r="Q465"/>
    </row>
    <row r="466" spans="17:17" x14ac:dyDescent="0.2">
      <c r="Q466"/>
    </row>
    <row r="467" spans="17:17" x14ac:dyDescent="0.2">
      <c r="Q467"/>
    </row>
    <row r="468" spans="17:17" x14ac:dyDescent="0.2">
      <c r="Q468"/>
    </row>
    <row r="469" spans="17:17" x14ac:dyDescent="0.2">
      <c r="Q469"/>
    </row>
    <row r="470" spans="17:17" x14ac:dyDescent="0.2">
      <c r="Q470"/>
    </row>
    <row r="471" spans="17:17" x14ac:dyDescent="0.2">
      <c r="Q471"/>
    </row>
    <row r="472" spans="17:17" x14ac:dyDescent="0.2">
      <c r="Q472"/>
    </row>
    <row r="473" spans="17:17" x14ac:dyDescent="0.2">
      <c r="Q473"/>
    </row>
    <row r="474" spans="17:17" x14ac:dyDescent="0.2">
      <c r="Q474"/>
    </row>
    <row r="475" spans="17:17" x14ac:dyDescent="0.2">
      <c r="Q475"/>
    </row>
    <row r="476" spans="17:17" x14ac:dyDescent="0.2">
      <c r="Q476"/>
    </row>
    <row r="477" spans="17:17" x14ac:dyDescent="0.2">
      <c r="Q477"/>
    </row>
    <row r="478" spans="17:17" x14ac:dyDescent="0.2">
      <c r="Q478"/>
    </row>
    <row r="479" spans="17:17" x14ac:dyDescent="0.2">
      <c r="Q479"/>
    </row>
    <row r="480" spans="17:17" x14ac:dyDescent="0.2">
      <c r="Q480"/>
    </row>
    <row r="481" spans="17:17" x14ac:dyDescent="0.2">
      <c r="Q481"/>
    </row>
    <row r="482" spans="17:17" x14ac:dyDescent="0.2">
      <c r="Q482"/>
    </row>
    <row r="483" spans="17:17" x14ac:dyDescent="0.2">
      <c r="Q483"/>
    </row>
    <row r="484" spans="17:17" x14ac:dyDescent="0.2">
      <c r="Q484"/>
    </row>
    <row r="485" spans="17:17" x14ac:dyDescent="0.2">
      <c r="Q485"/>
    </row>
    <row r="486" spans="17:17" x14ac:dyDescent="0.2">
      <c r="Q486"/>
    </row>
    <row r="487" spans="17:17" x14ac:dyDescent="0.2">
      <c r="Q487"/>
    </row>
    <row r="488" spans="17:17" x14ac:dyDescent="0.2">
      <c r="Q488"/>
    </row>
    <row r="489" spans="17:17" x14ac:dyDescent="0.2">
      <c r="Q489"/>
    </row>
    <row r="490" spans="17:17" x14ac:dyDescent="0.2">
      <c r="Q490"/>
    </row>
    <row r="491" spans="17:17" x14ac:dyDescent="0.2">
      <c r="Q491"/>
    </row>
    <row r="492" spans="17:17" x14ac:dyDescent="0.2">
      <c r="Q492"/>
    </row>
    <row r="493" spans="17:17" x14ac:dyDescent="0.2">
      <c r="Q493"/>
    </row>
    <row r="494" spans="17:17" x14ac:dyDescent="0.2">
      <c r="Q494"/>
    </row>
    <row r="495" spans="17:17" x14ac:dyDescent="0.2">
      <c r="Q495"/>
    </row>
    <row r="496" spans="17:17" x14ac:dyDescent="0.2">
      <c r="Q496"/>
    </row>
    <row r="497" spans="17:17" x14ac:dyDescent="0.2">
      <c r="Q497"/>
    </row>
    <row r="498" spans="17:17" x14ac:dyDescent="0.2">
      <c r="Q498"/>
    </row>
    <row r="499" spans="17:17" x14ac:dyDescent="0.2">
      <c r="Q499"/>
    </row>
    <row r="500" spans="17:17" x14ac:dyDescent="0.2">
      <c r="Q500"/>
    </row>
    <row r="501" spans="17:17" x14ac:dyDescent="0.2">
      <c r="Q501"/>
    </row>
    <row r="502" spans="17:17" x14ac:dyDescent="0.2">
      <c r="Q502"/>
    </row>
    <row r="503" spans="17:17" x14ac:dyDescent="0.2">
      <c r="Q503"/>
    </row>
    <row r="504" spans="17:17" x14ac:dyDescent="0.2">
      <c r="Q504"/>
    </row>
    <row r="505" spans="17:17" x14ac:dyDescent="0.2">
      <c r="Q505"/>
    </row>
    <row r="506" spans="17:17" x14ac:dyDescent="0.2">
      <c r="Q506"/>
    </row>
    <row r="507" spans="17:17" x14ac:dyDescent="0.2">
      <c r="Q507"/>
    </row>
    <row r="508" spans="17:17" x14ac:dyDescent="0.2">
      <c r="Q508"/>
    </row>
    <row r="509" spans="17:17" x14ac:dyDescent="0.2">
      <c r="Q509"/>
    </row>
    <row r="510" spans="17:17" x14ac:dyDescent="0.2">
      <c r="Q510"/>
    </row>
    <row r="511" spans="17:17" x14ac:dyDescent="0.2">
      <c r="Q511"/>
    </row>
    <row r="512" spans="17:17" x14ac:dyDescent="0.2">
      <c r="Q512"/>
    </row>
    <row r="513" spans="17:17" x14ac:dyDescent="0.2">
      <c r="Q513"/>
    </row>
    <row r="514" spans="17:17" x14ac:dyDescent="0.2">
      <c r="Q514"/>
    </row>
    <row r="515" spans="17:17" x14ac:dyDescent="0.2">
      <c r="Q515"/>
    </row>
    <row r="516" spans="17:17" x14ac:dyDescent="0.2">
      <c r="Q516"/>
    </row>
    <row r="517" spans="17:17" x14ac:dyDescent="0.2">
      <c r="Q517"/>
    </row>
    <row r="518" spans="17:17" x14ac:dyDescent="0.2">
      <c r="Q518"/>
    </row>
    <row r="519" spans="17:17" x14ac:dyDescent="0.2">
      <c r="Q519"/>
    </row>
    <row r="520" spans="17:17" x14ac:dyDescent="0.2">
      <c r="Q520"/>
    </row>
    <row r="521" spans="17:17" x14ac:dyDescent="0.2">
      <c r="Q521"/>
    </row>
    <row r="522" spans="17:17" x14ac:dyDescent="0.2">
      <c r="Q522"/>
    </row>
    <row r="523" spans="17:17" x14ac:dyDescent="0.2">
      <c r="Q523"/>
    </row>
    <row r="524" spans="17:17" x14ac:dyDescent="0.2">
      <c r="Q524"/>
    </row>
    <row r="525" spans="17:17" x14ac:dyDescent="0.2">
      <c r="Q525"/>
    </row>
    <row r="526" spans="17:17" x14ac:dyDescent="0.2">
      <c r="Q526"/>
    </row>
    <row r="527" spans="17:17" x14ac:dyDescent="0.2">
      <c r="Q527"/>
    </row>
    <row r="528" spans="17:17" x14ac:dyDescent="0.2">
      <c r="Q528"/>
    </row>
    <row r="529" spans="17:17" x14ac:dyDescent="0.2">
      <c r="Q529"/>
    </row>
    <row r="530" spans="17:17" x14ac:dyDescent="0.2">
      <c r="Q530"/>
    </row>
    <row r="531" spans="17:17" x14ac:dyDescent="0.2">
      <c r="Q531"/>
    </row>
    <row r="532" spans="17:17" x14ac:dyDescent="0.2">
      <c r="Q532"/>
    </row>
    <row r="533" spans="17:17" x14ac:dyDescent="0.2">
      <c r="Q533"/>
    </row>
    <row r="534" spans="17:17" x14ac:dyDescent="0.2">
      <c r="Q534"/>
    </row>
    <row r="535" spans="17:17" x14ac:dyDescent="0.2">
      <c r="Q535"/>
    </row>
    <row r="536" spans="17:17" x14ac:dyDescent="0.2">
      <c r="Q536"/>
    </row>
    <row r="537" spans="17:17" x14ac:dyDescent="0.2">
      <c r="Q537"/>
    </row>
    <row r="538" spans="17:17" x14ac:dyDescent="0.2">
      <c r="Q538"/>
    </row>
    <row r="539" spans="17:17" x14ac:dyDescent="0.2">
      <c r="Q539"/>
    </row>
    <row r="540" spans="17:17" x14ac:dyDescent="0.2">
      <c r="Q540"/>
    </row>
    <row r="541" spans="17:17" x14ac:dyDescent="0.2">
      <c r="Q541"/>
    </row>
    <row r="542" spans="17:17" x14ac:dyDescent="0.2">
      <c r="Q542"/>
    </row>
    <row r="543" spans="17:17" x14ac:dyDescent="0.2">
      <c r="Q543"/>
    </row>
    <row r="544" spans="17:17" x14ac:dyDescent="0.2">
      <c r="Q544"/>
    </row>
    <row r="545" spans="17:17" x14ac:dyDescent="0.2">
      <c r="Q545"/>
    </row>
    <row r="546" spans="17:17" x14ac:dyDescent="0.2">
      <c r="Q546"/>
    </row>
    <row r="547" spans="17:17" x14ac:dyDescent="0.2">
      <c r="Q547"/>
    </row>
    <row r="548" spans="17:17" x14ac:dyDescent="0.2">
      <c r="Q548"/>
    </row>
    <row r="549" spans="17:17" x14ac:dyDescent="0.2">
      <c r="Q549"/>
    </row>
    <row r="550" spans="17:17" x14ac:dyDescent="0.2">
      <c r="Q550"/>
    </row>
    <row r="551" spans="17:17" x14ac:dyDescent="0.2">
      <c r="Q551"/>
    </row>
    <row r="552" spans="17:17" x14ac:dyDescent="0.2">
      <c r="Q552"/>
    </row>
    <row r="553" spans="17:17" x14ac:dyDescent="0.2">
      <c r="Q553"/>
    </row>
    <row r="554" spans="17:17" x14ac:dyDescent="0.2">
      <c r="Q554"/>
    </row>
    <row r="555" spans="17:17" x14ac:dyDescent="0.2">
      <c r="Q555"/>
    </row>
    <row r="556" spans="17:17" x14ac:dyDescent="0.2">
      <c r="Q556"/>
    </row>
    <row r="557" spans="17:17" x14ac:dyDescent="0.2">
      <c r="Q557"/>
    </row>
    <row r="558" spans="17:17" x14ac:dyDescent="0.2">
      <c r="Q558"/>
    </row>
    <row r="559" spans="17:17" x14ac:dyDescent="0.2">
      <c r="Q559"/>
    </row>
    <row r="560" spans="17:17" x14ac:dyDescent="0.2">
      <c r="Q560"/>
    </row>
    <row r="561" spans="17:17" x14ac:dyDescent="0.2">
      <c r="Q561"/>
    </row>
    <row r="562" spans="17:17" x14ac:dyDescent="0.2">
      <c r="Q562"/>
    </row>
    <row r="563" spans="17:17" x14ac:dyDescent="0.2">
      <c r="Q563"/>
    </row>
    <row r="564" spans="17:17" x14ac:dyDescent="0.2">
      <c r="Q564"/>
    </row>
    <row r="565" spans="17:17" x14ac:dyDescent="0.2">
      <c r="Q565"/>
    </row>
    <row r="566" spans="17:17" x14ac:dyDescent="0.2">
      <c r="Q566"/>
    </row>
    <row r="567" spans="17:17" x14ac:dyDescent="0.2">
      <c r="Q567"/>
    </row>
    <row r="568" spans="17:17" x14ac:dyDescent="0.2">
      <c r="Q568"/>
    </row>
    <row r="569" spans="17:17" x14ac:dyDescent="0.2">
      <c r="Q569"/>
    </row>
    <row r="570" spans="17:17" x14ac:dyDescent="0.2">
      <c r="Q570"/>
    </row>
    <row r="571" spans="17:17" x14ac:dyDescent="0.2">
      <c r="Q571"/>
    </row>
    <row r="572" spans="17:17" x14ac:dyDescent="0.2">
      <c r="Q572"/>
    </row>
    <row r="573" spans="17:17" x14ac:dyDescent="0.2">
      <c r="Q573"/>
    </row>
    <row r="574" spans="17:17" x14ac:dyDescent="0.2">
      <c r="Q574"/>
    </row>
    <row r="575" spans="17:17" x14ac:dyDescent="0.2">
      <c r="Q575"/>
    </row>
    <row r="576" spans="17:17" x14ac:dyDescent="0.2">
      <c r="Q576"/>
    </row>
    <row r="577" spans="17:17" x14ac:dyDescent="0.2">
      <c r="Q577"/>
    </row>
    <row r="578" spans="17:17" x14ac:dyDescent="0.2">
      <c r="Q578"/>
    </row>
    <row r="579" spans="17:17" x14ac:dyDescent="0.2">
      <c r="Q579"/>
    </row>
    <row r="580" spans="17:17" x14ac:dyDescent="0.2">
      <c r="Q580"/>
    </row>
    <row r="581" spans="17:17" x14ac:dyDescent="0.2">
      <c r="Q581"/>
    </row>
    <row r="582" spans="17:17" x14ac:dyDescent="0.2">
      <c r="Q582"/>
    </row>
    <row r="583" spans="17:17" x14ac:dyDescent="0.2">
      <c r="Q583"/>
    </row>
    <row r="584" spans="17:17" x14ac:dyDescent="0.2">
      <c r="Q584"/>
    </row>
    <row r="585" spans="17:17" x14ac:dyDescent="0.2">
      <c r="Q585"/>
    </row>
    <row r="586" spans="17:17" x14ac:dyDescent="0.2">
      <c r="Q586"/>
    </row>
    <row r="587" spans="17:17" x14ac:dyDescent="0.2">
      <c r="Q587"/>
    </row>
    <row r="588" spans="17:17" x14ac:dyDescent="0.2">
      <c r="Q588"/>
    </row>
    <row r="589" spans="17:17" x14ac:dyDescent="0.2">
      <c r="Q589"/>
    </row>
    <row r="590" spans="17:17" x14ac:dyDescent="0.2">
      <c r="Q590"/>
    </row>
    <row r="591" spans="17:17" x14ac:dyDescent="0.2">
      <c r="Q591"/>
    </row>
    <row r="592" spans="17:17" x14ac:dyDescent="0.2">
      <c r="Q592"/>
    </row>
    <row r="593" spans="17:17" x14ac:dyDescent="0.2">
      <c r="Q593"/>
    </row>
    <row r="594" spans="17:17" x14ac:dyDescent="0.2">
      <c r="Q594"/>
    </row>
    <row r="595" spans="17:17" x14ac:dyDescent="0.2">
      <c r="Q595"/>
    </row>
    <row r="596" spans="17:17" x14ac:dyDescent="0.2">
      <c r="Q596"/>
    </row>
    <row r="597" spans="17:17" x14ac:dyDescent="0.2">
      <c r="Q597"/>
    </row>
    <row r="598" spans="17:17" x14ac:dyDescent="0.2">
      <c r="Q598"/>
    </row>
    <row r="599" spans="17:17" x14ac:dyDescent="0.2">
      <c r="Q599"/>
    </row>
    <row r="600" spans="17:17" x14ac:dyDescent="0.2">
      <c r="Q600"/>
    </row>
    <row r="601" spans="17:17" x14ac:dyDescent="0.2">
      <c r="Q601"/>
    </row>
    <row r="602" spans="17:17" x14ac:dyDescent="0.2">
      <c r="Q602"/>
    </row>
    <row r="603" spans="17:17" x14ac:dyDescent="0.2">
      <c r="Q603"/>
    </row>
    <row r="604" spans="17:17" x14ac:dyDescent="0.2">
      <c r="Q604"/>
    </row>
    <row r="605" spans="17:17" x14ac:dyDescent="0.2">
      <c r="Q605"/>
    </row>
    <row r="606" spans="17:17" x14ac:dyDescent="0.2">
      <c r="Q606"/>
    </row>
    <row r="607" spans="17:17" x14ac:dyDescent="0.2">
      <c r="Q607"/>
    </row>
    <row r="608" spans="17:17" x14ac:dyDescent="0.2">
      <c r="Q608"/>
    </row>
    <row r="609" spans="17:17" x14ac:dyDescent="0.2">
      <c r="Q609"/>
    </row>
    <row r="610" spans="17:17" x14ac:dyDescent="0.2">
      <c r="Q610"/>
    </row>
    <row r="611" spans="17:17" x14ac:dyDescent="0.2">
      <c r="Q611"/>
    </row>
    <row r="612" spans="17:17" x14ac:dyDescent="0.2">
      <c r="Q612"/>
    </row>
    <row r="613" spans="17:17" x14ac:dyDescent="0.2">
      <c r="Q613"/>
    </row>
    <row r="614" spans="17:17" x14ac:dyDescent="0.2">
      <c r="Q614"/>
    </row>
    <row r="615" spans="17:17" x14ac:dyDescent="0.2">
      <c r="Q615"/>
    </row>
    <row r="616" spans="17:17" x14ac:dyDescent="0.2">
      <c r="Q616"/>
    </row>
    <row r="617" spans="17:17" x14ac:dyDescent="0.2">
      <c r="Q617"/>
    </row>
    <row r="618" spans="17:17" x14ac:dyDescent="0.2">
      <c r="Q618"/>
    </row>
    <row r="619" spans="17:17" x14ac:dyDescent="0.2">
      <c r="Q619"/>
    </row>
    <row r="620" spans="17:17" x14ac:dyDescent="0.2">
      <c r="Q620"/>
    </row>
    <row r="621" spans="17:17" x14ac:dyDescent="0.2">
      <c r="Q621"/>
    </row>
    <row r="622" spans="17:17" x14ac:dyDescent="0.2">
      <c r="Q622"/>
    </row>
    <row r="623" spans="17:17" x14ac:dyDescent="0.2">
      <c r="Q623"/>
    </row>
    <row r="624" spans="17:17" x14ac:dyDescent="0.2">
      <c r="Q624"/>
    </row>
    <row r="625" spans="17:17" x14ac:dyDescent="0.2">
      <c r="Q625"/>
    </row>
    <row r="626" spans="17:17" x14ac:dyDescent="0.2">
      <c r="Q626"/>
    </row>
    <row r="627" spans="17:17" x14ac:dyDescent="0.2">
      <c r="Q627"/>
    </row>
    <row r="628" spans="17:17" x14ac:dyDescent="0.2">
      <c r="Q628"/>
    </row>
    <row r="629" spans="17:17" x14ac:dyDescent="0.2">
      <c r="Q629"/>
    </row>
    <row r="630" spans="17:17" x14ac:dyDescent="0.2">
      <c r="Q630"/>
    </row>
    <row r="631" spans="17:17" x14ac:dyDescent="0.2">
      <c r="Q631"/>
    </row>
    <row r="632" spans="17:17" x14ac:dyDescent="0.2">
      <c r="Q632"/>
    </row>
    <row r="633" spans="17:17" x14ac:dyDescent="0.2">
      <c r="Q633"/>
    </row>
    <row r="634" spans="17:17" x14ac:dyDescent="0.2">
      <c r="Q634"/>
    </row>
    <row r="635" spans="17:17" x14ac:dyDescent="0.2">
      <c r="Q635"/>
    </row>
    <row r="636" spans="17:17" x14ac:dyDescent="0.2">
      <c r="Q636"/>
    </row>
    <row r="637" spans="17:17" x14ac:dyDescent="0.2">
      <c r="Q637"/>
    </row>
    <row r="638" spans="17:17" x14ac:dyDescent="0.2">
      <c r="Q638"/>
    </row>
    <row r="639" spans="17:17" x14ac:dyDescent="0.2">
      <c r="Q639"/>
    </row>
    <row r="640" spans="17:17" x14ac:dyDescent="0.2">
      <c r="Q640"/>
    </row>
    <row r="641" spans="17:17" x14ac:dyDescent="0.2">
      <c r="Q641"/>
    </row>
    <row r="642" spans="17:17" x14ac:dyDescent="0.2">
      <c r="Q642"/>
    </row>
    <row r="643" spans="17:17" x14ac:dyDescent="0.2">
      <c r="Q643"/>
    </row>
    <row r="644" spans="17:17" x14ac:dyDescent="0.2">
      <c r="Q644"/>
    </row>
    <row r="645" spans="17:17" x14ac:dyDescent="0.2">
      <c r="Q645"/>
    </row>
    <row r="646" spans="17:17" x14ac:dyDescent="0.2">
      <c r="Q646"/>
    </row>
    <row r="647" spans="17:17" x14ac:dyDescent="0.2">
      <c r="Q647"/>
    </row>
    <row r="648" spans="17:17" x14ac:dyDescent="0.2">
      <c r="Q648"/>
    </row>
    <row r="649" spans="17:17" x14ac:dyDescent="0.2">
      <c r="Q649"/>
    </row>
    <row r="650" spans="17:17" x14ac:dyDescent="0.2">
      <c r="Q650"/>
    </row>
    <row r="651" spans="17:17" x14ac:dyDescent="0.2">
      <c r="Q651"/>
    </row>
    <row r="652" spans="17:17" x14ac:dyDescent="0.2">
      <c r="Q652"/>
    </row>
    <row r="653" spans="17:17" x14ac:dyDescent="0.2">
      <c r="Q653"/>
    </row>
    <row r="654" spans="17:17" x14ac:dyDescent="0.2">
      <c r="Q654"/>
    </row>
    <row r="655" spans="17:17" x14ac:dyDescent="0.2">
      <c r="Q655"/>
    </row>
    <row r="656" spans="17:17" x14ac:dyDescent="0.2">
      <c r="Q656"/>
    </row>
    <row r="657" spans="17:17" x14ac:dyDescent="0.2">
      <c r="Q657"/>
    </row>
    <row r="658" spans="17:17" x14ac:dyDescent="0.2">
      <c r="Q658"/>
    </row>
    <row r="659" spans="17:17" x14ac:dyDescent="0.2">
      <c r="Q659"/>
    </row>
    <row r="660" spans="17:17" x14ac:dyDescent="0.2">
      <c r="Q660"/>
    </row>
    <row r="661" spans="17:17" x14ac:dyDescent="0.2">
      <c r="Q661"/>
    </row>
    <row r="662" spans="17:17" x14ac:dyDescent="0.2">
      <c r="Q662"/>
    </row>
    <row r="663" spans="17:17" x14ac:dyDescent="0.2">
      <c r="Q663"/>
    </row>
    <row r="664" spans="17:17" x14ac:dyDescent="0.2">
      <c r="Q664"/>
    </row>
    <row r="665" spans="17:17" x14ac:dyDescent="0.2">
      <c r="Q665"/>
    </row>
    <row r="666" spans="17:17" x14ac:dyDescent="0.2">
      <c r="Q666"/>
    </row>
    <row r="667" spans="17:17" x14ac:dyDescent="0.2">
      <c r="Q667"/>
    </row>
    <row r="668" spans="17:17" x14ac:dyDescent="0.2">
      <c r="Q668"/>
    </row>
    <row r="669" spans="17:17" x14ac:dyDescent="0.2">
      <c r="Q669"/>
    </row>
    <row r="670" spans="17:17" x14ac:dyDescent="0.2">
      <c r="Q670"/>
    </row>
    <row r="671" spans="17:17" x14ac:dyDescent="0.2">
      <c r="Q671"/>
    </row>
    <row r="672" spans="17:17" x14ac:dyDescent="0.2">
      <c r="Q672"/>
    </row>
    <row r="673" spans="17:17" x14ac:dyDescent="0.2">
      <c r="Q673"/>
    </row>
    <row r="674" spans="17:17" x14ac:dyDescent="0.2">
      <c r="Q674"/>
    </row>
    <row r="675" spans="17:17" x14ac:dyDescent="0.2">
      <c r="Q675"/>
    </row>
    <row r="676" spans="17:17" x14ac:dyDescent="0.2">
      <c r="Q676"/>
    </row>
    <row r="677" spans="17:17" x14ac:dyDescent="0.2">
      <c r="Q677"/>
    </row>
    <row r="678" spans="17:17" x14ac:dyDescent="0.2">
      <c r="Q678"/>
    </row>
    <row r="679" spans="17:17" x14ac:dyDescent="0.2">
      <c r="Q679"/>
    </row>
    <row r="680" spans="17:17" x14ac:dyDescent="0.2">
      <c r="Q680"/>
    </row>
    <row r="681" spans="17:17" x14ac:dyDescent="0.2">
      <c r="Q681"/>
    </row>
    <row r="682" spans="17:17" x14ac:dyDescent="0.2">
      <c r="Q682"/>
    </row>
    <row r="683" spans="17:17" x14ac:dyDescent="0.2">
      <c r="Q683"/>
    </row>
    <row r="684" spans="17:17" x14ac:dyDescent="0.2">
      <c r="Q684"/>
    </row>
    <row r="685" spans="17:17" x14ac:dyDescent="0.2">
      <c r="Q685"/>
    </row>
    <row r="686" spans="17:17" x14ac:dyDescent="0.2">
      <c r="Q686"/>
    </row>
    <row r="687" spans="17:17" x14ac:dyDescent="0.2">
      <c r="Q687"/>
    </row>
    <row r="688" spans="17:17" x14ac:dyDescent="0.2">
      <c r="Q688"/>
    </row>
    <row r="689" spans="17:17" x14ac:dyDescent="0.2">
      <c r="Q689"/>
    </row>
    <row r="690" spans="17:17" x14ac:dyDescent="0.2">
      <c r="Q690"/>
    </row>
    <row r="691" spans="17:17" x14ac:dyDescent="0.2">
      <c r="Q691"/>
    </row>
    <row r="692" spans="17:17" x14ac:dyDescent="0.2">
      <c r="Q692"/>
    </row>
    <row r="693" spans="17:17" x14ac:dyDescent="0.2">
      <c r="Q693"/>
    </row>
    <row r="694" spans="17:17" x14ac:dyDescent="0.2">
      <c r="Q694"/>
    </row>
    <row r="695" spans="17:17" x14ac:dyDescent="0.2">
      <c r="Q695"/>
    </row>
    <row r="696" spans="17:17" x14ac:dyDescent="0.2">
      <c r="Q696"/>
    </row>
    <row r="697" spans="17:17" x14ac:dyDescent="0.2">
      <c r="Q697"/>
    </row>
    <row r="698" spans="17:17" x14ac:dyDescent="0.2">
      <c r="Q698"/>
    </row>
    <row r="699" spans="17:17" x14ac:dyDescent="0.2">
      <c r="Q699"/>
    </row>
    <row r="700" spans="17:17" x14ac:dyDescent="0.2">
      <c r="Q700"/>
    </row>
    <row r="701" spans="17:17" x14ac:dyDescent="0.2">
      <c r="Q701"/>
    </row>
    <row r="702" spans="17:17" x14ac:dyDescent="0.2">
      <c r="Q702"/>
    </row>
    <row r="703" spans="17:17" x14ac:dyDescent="0.2">
      <c r="Q703"/>
    </row>
    <row r="704" spans="17:17" x14ac:dyDescent="0.2">
      <c r="Q704"/>
    </row>
    <row r="705" spans="17:17" x14ac:dyDescent="0.2">
      <c r="Q705"/>
    </row>
    <row r="706" spans="17:17" x14ac:dyDescent="0.2">
      <c r="Q706"/>
    </row>
    <row r="707" spans="17:17" x14ac:dyDescent="0.2">
      <c r="Q707"/>
    </row>
    <row r="708" spans="17:17" x14ac:dyDescent="0.2">
      <c r="Q708"/>
    </row>
    <row r="709" spans="17:17" x14ac:dyDescent="0.2">
      <c r="Q709"/>
    </row>
    <row r="710" spans="17:17" x14ac:dyDescent="0.2">
      <c r="Q710"/>
    </row>
    <row r="711" spans="17:17" x14ac:dyDescent="0.2">
      <c r="Q711"/>
    </row>
    <row r="712" spans="17:17" x14ac:dyDescent="0.2">
      <c r="Q712"/>
    </row>
    <row r="713" spans="17:17" x14ac:dyDescent="0.2">
      <c r="Q713"/>
    </row>
    <row r="714" spans="17:17" x14ac:dyDescent="0.2">
      <c r="Q714"/>
    </row>
    <row r="715" spans="17:17" x14ac:dyDescent="0.2">
      <c r="Q715"/>
    </row>
    <row r="716" spans="17:17" x14ac:dyDescent="0.2">
      <c r="Q716"/>
    </row>
    <row r="717" spans="17:17" x14ac:dyDescent="0.2">
      <c r="Q717"/>
    </row>
    <row r="718" spans="17:17" x14ac:dyDescent="0.2">
      <c r="Q718"/>
    </row>
    <row r="719" spans="17:17" x14ac:dyDescent="0.2">
      <c r="Q719"/>
    </row>
    <row r="720" spans="17:17" x14ac:dyDescent="0.2">
      <c r="Q720"/>
    </row>
    <row r="721" spans="17:17" x14ac:dyDescent="0.2">
      <c r="Q721"/>
    </row>
    <row r="722" spans="17:17" x14ac:dyDescent="0.2">
      <c r="Q722"/>
    </row>
    <row r="723" spans="17:17" x14ac:dyDescent="0.2">
      <c r="Q723"/>
    </row>
    <row r="724" spans="17:17" x14ac:dyDescent="0.2">
      <c r="Q724"/>
    </row>
    <row r="725" spans="17:17" x14ac:dyDescent="0.2">
      <c r="Q725"/>
    </row>
    <row r="726" spans="17:17" x14ac:dyDescent="0.2">
      <c r="Q726"/>
    </row>
    <row r="727" spans="17:17" x14ac:dyDescent="0.2">
      <c r="Q727"/>
    </row>
    <row r="728" spans="17:17" x14ac:dyDescent="0.2">
      <c r="Q728"/>
    </row>
    <row r="729" spans="17:17" x14ac:dyDescent="0.2">
      <c r="Q729"/>
    </row>
    <row r="730" spans="17:17" x14ac:dyDescent="0.2">
      <c r="Q730"/>
    </row>
    <row r="731" spans="17:17" x14ac:dyDescent="0.2">
      <c r="Q731"/>
    </row>
    <row r="732" spans="17:17" x14ac:dyDescent="0.2">
      <c r="Q732"/>
    </row>
    <row r="733" spans="17:17" x14ac:dyDescent="0.2">
      <c r="Q733"/>
    </row>
    <row r="734" spans="17:17" x14ac:dyDescent="0.2">
      <c r="Q734"/>
    </row>
    <row r="735" spans="17:17" x14ac:dyDescent="0.2">
      <c r="Q735"/>
    </row>
    <row r="736" spans="17:17" x14ac:dyDescent="0.2">
      <c r="Q736"/>
    </row>
    <row r="737" spans="17:17" x14ac:dyDescent="0.2">
      <c r="Q737"/>
    </row>
    <row r="738" spans="17:17" x14ac:dyDescent="0.2">
      <c r="Q738"/>
    </row>
    <row r="739" spans="17:17" x14ac:dyDescent="0.2">
      <c r="Q739"/>
    </row>
    <row r="740" spans="17:17" x14ac:dyDescent="0.2">
      <c r="Q740"/>
    </row>
    <row r="741" spans="17:17" x14ac:dyDescent="0.2">
      <c r="Q741"/>
    </row>
    <row r="742" spans="17:17" x14ac:dyDescent="0.2">
      <c r="Q742"/>
    </row>
    <row r="743" spans="17:17" x14ac:dyDescent="0.2">
      <c r="Q743"/>
    </row>
    <row r="744" spans="17:17" x14ac:dyDescent="0.2">
      <c r="Q744"/>
    </row>
    <row r="745" spans="17:17" x14ac:dyDescent="0.2">
      <c r="Q745"/>
    </row>
    <row r="746" spans="17:17" x14ac:dyDescent="0.2">
      <c r="Q746"/>
    </row>
    <row r="747" spans="17:17" x14ac:dyDescent="0.2">
      <c r="Q747"/>
    </row>
    <row r="748" spans="17:17" x14ac:dyDescent="0.2">
      <c r="Q748"/>
    </row>
    <row r="749" spans="17:17" x14ac:dyDescent="0.2">
      <c r="Q749"/>
    </row>
    <row r="750" spans="17:17" x14ac:dyDescent="0.2">
      <c r="Q750"/>
    </row>
    <row r="751" spans="17:17" x14ac:dyDescent="0.2">
      <c r="Q751"/>
    </row>
    <row r="752" spans="17:17" x14ac:dyDescent="0.2">
      <c r="Q752"/>
    </row>
    <row r="753" spans="17:17" x14ac:dyDescent="0.2">
      <c r="Q753"/>
    </row>
    <row r="754" spans="17:17" x14ac:dyDescent="0.2">
      <c r="Q754"/>
    </row>
    <row r="755" spans="17:17" x14ac:dyDescent="0.2">
      <c r="Q755"/>
    </row>
    <row r="756" spans="17:17" x14ac:dyDescent="0.2">
      <c r="Q756"/>
    </row>
    <row r="757" spans="17:17" x14ac:dyDescent="0.2">
      <c r="Q757"/>
    </row>
    <row r="758" spans="17:17" x14ac:dyDescent="0.2">
      <c r="Q758"/>
    </row>
    <row r="759" spans="17:17" x14ac:dyDescent="0.2">
      <c r="Q759"/>
    </row>
    <row r="760" spans="17:17" x14ac:dyDescent="0.2">
      <c r="Q760"/>
    </row>
    <row r="761" spans="17:17" x14ac:dyDescent="0.2">
      <c r="Q761"/>
    </row>
    <row r="762" spans="17:17" x14ac:dyDescent="0.2">
      <c r="Q762"/>
    </row>
    <row r="763" spans="17:17" x14ac:dyDescent="0.2">
      <c r="Q763"/>
    </row>
    <row r="764" spans="17:17" x14ac:dyDescent="0.2">
      <c r="Q764"/>
    </row>
    <row r="765" spans="17:17" x14ac:dyDescent="0.2">
      <c r="Q765"/>
    </row>
    <row r="766" spans="17:17" x14ac:dyDescent="0.2">
      <c r="Q766"/>
    </row>
    <row r="767" spans="17:17" x14ac:dyDescent="0.2">
      <c r="Q767"/>
    </row>
    <row r="768" spans="17:17" x14ac:dyDescent="0.2">
      <c r="Q768"/>
    </row>
    <row r="769" spans="17:17" x14ac:dyDescent="0.2">
      <c r="Q769"/>
    </row>
    <row r="770" spans="17:17" x14ac:dyDescent="0.2">
      <c r="Q770"/>
    </row>
    <row r="771" spans="17:17" x14ac:dyDescent="0.2">
      <c r="Q771"/>
    </row>
    <row r="772" spans="17:17" x14ac:dyDescent="0.2">
      <c r="Q772"/>
    </row>
    <row r="773" spans="17:17" x14ac:dyDescent="0.2">
      <c r="Q773"/>
    </row>
    <row r="774" spans="17:17" x14ac:dyDescent="0.2">
      <c r="Q774"/>
    </row>
    <row r="775" spans="17:17" x14ac:dyDescent="0.2">
      <c r="Q775"/>
    </row>
    <row r="776" spans="17:17" x14ac:dyDescent="0.2">
      <c r="Q776"/>
    </row>
    <row r="777" spans="17:17" x14ac:dyDescent="0.2">
      <c r="Q777"/>
    </row>
    <row r="778" spans="17:17" x14ac:dyDescent="0.2">
      <c r="Q778"/>
    </row>
    <row r="779" spans="17:17" x14ac:dyDescent="0.2">
      <c r="Q779"/>
    </row>
    <row r="780" spans="17:17" x14ac:dyDescent="0.2">
      <c r="Q780"/>
    </row>
    <row r="781" spans="17:17" x14ac:dyDescent="0.2">
      <c r="Q781"/>
    </row>
    <row r="782" spans="17:17" x14ac:dyDescent="0.2">
      <c r="Q782"/>
    </row>
    <row r="783" spans="17:17" x14ac:dyDescent="0.2">
      <c r="Q783"/>
    </row>
    <row r="784" spans="17:17" x14ac:dyDescent="0.2">
      <c r="Q784"/>
    </row>
    <row r="785" spans="17:17" x14ac:dyDescent="0.2">
      <c r="Q785"/>
    </row>
    <row r="786" spans="17:17" x14ac:dyDescent="0.2">
      <c r="Q786"/>
    </row>
    <row r="787" spans="17:17" x14ac:dyDescent="0.2">
      <c r="Q787"/>
    </row>
    <row r="788" spans="17:17" x14ac:dyDescent="0.2">
      <c r="Q788"/>
    </row>
    <row r="789" spans="17:17" x14ac:dyDescent="0.2">
      <c r="Q789"/>
    </row>
    <row r="790" spans="17:17" x14ac:dyDescent="0.2">
      <c r="Q790"/>
    </row>
    <row r="791" spans="17:17" x14ac:dyDescent="0.2">
      <c r="Q791"/>
    </row>
    <row r="792" spans="17:17" x14ac:dyDescent="0.2">
      <c r="Q792"/>
    </row>
    <row r="793" spans="17:17" x14ac:dyDescent="0.2">
      <c r="Q793"/>
    </row>
    <row r="794" spans="17:17" x14ac:dyDescent="0.2">
      <c r="Q794"/>
    </row>
    <row r="795" spans="17:17" x14ac:dyDescent="0.2">
      <c r="Q795"/>
    </row>
    <row r="796" spans="17:17" x14ac:dyDescent="0.2">
      <c r="Q796"/>
    </row>
    <row r="797" spans="17:17" x14ac:dyDescent="0.2">
      <c r="Q797"/>
    </row>
    <row r="798" spans="17:17" x14ac:dyDescent="0.2">
      <c r="Q798"/>
    </row>
    <row r="799" spans="17:17" x14ac:dyDescent="0.2">
      <c r="Q799"/>
    </row>
    <row r="800" spans="17:17" x14ac:dyDescent="0.2">
      <c r="Q800"/>
    </row>
    <row r="801" spans="17:17" x14ac:dyDescent="0.2">
      <c r="Q801"/>
    </row>
    <row r="802" spans="17:17" x14ac:dyDescent="0.2">
      <c r="Q802"/>
    </row>
    <row r="803" spans="17:17" x14ac:dyDescent="0.2">
      <c r="Q803"/>
    </row>
    <row r="804" spans="17:17" x14ac:dyDescent="0.2">
      <c r="Q804"/>
    </row>
    <row r="805" spans="17:17" x14ac:dyDescent="0.2">
      <c r="Q805"/>
    </row>
    <row r="806" spans="17:17" x14ac:dyDescent="0.2">
      <c r="Q806"/>
    </row>
    <row r="807" spans="17:17" x14ac:dyDescent="0.2">
      <c r="Q807"/>
    </row>
    <row r="808" spans="17:17" x14ac:dyDescent="0.2">
      <c r="Q808"/>
    </row>
    <row r="809" spans="17:17" x14ac:dyDescent="0.2">
      <c r="Q809"/>
    </row>
    <row r="810" spans="17:17" x14ac:dyDescent="0.2">
      <c r="Q810"/>
    </row>
    <row r="811" spans="17:17" x14ac:dyDescent="0.2">
      <c r="Q811"/>
    </row>
    <row r="812" spans="17:17" x14ac:dyDescent="0.2">
      <c r="Q812"/>
    </row>
    <row r="813" spans="17:17" x14ac:dyDescent="0.2">
      <c r="Q813"/>
    </row>
    <row r="814" spans="17:17" x14ac:dyDescent="0.2">
      <c r="Q814"/>
    </row>
    <row r="815" spans="17:17" x14ac:dyDescent="0.2">
      <c r="Q815"/>
    </row>
    <row r="816" spans="17:17" x14ac:dyDescent="0.2">
      <c r="Q816"/>
    </row>
    <row r="817" spans="17:17" x14ac:dyDescent="0.2">
      <c r="Q817"/>
    </row>
    <row r="818" spans="17:17" x14ac:dyDescent="0.2">
      <c r="Q818"/>
    </row>
    <row r="819" spans="17:17" x14ac:dyDescent="0.2">
      <c r="Q819"/>
    </row>
    <row r="820" spans="17:17" x14ac:dyDescent="0.2">
      <c r="Q820"/>
    </row>
    <row r="821" spans="17:17" x14ac:dyDescent="0.2">
      <c r="Q821"/>
    </row>
    <row r="822" spans="17:17" x14ac:dyDescent="0.2">
      <c r="Q822"/>
    </row>
    <row r="823" spans="17:17" x14ac:dyDescent="0.2">
      <c r="Q823"/>
    </row>
    <row r="824" spans="17:17" x14ac:dyDescent="0.2">
      <c r="Q824"/>
    </row>
    <row r="825" spans="17:17" x14ac:dyDescent="0.2">
      <c r="Q825"/>
    </row>
    <row r="826" spans="17:17" x14ac:dyDescent="0.2">
      <c r="Q826"/>
    </row>
    <row r="827" spans="17:17" x14ac:dyDescent="0.2">
      <c r="Q827"/>
    </row>
    <row r="828" spans="17:17" x14ac:dyDescent="0.2">
      <c r="Q828"/>
    </row>
    <row r="829" spans="17:17" x14ac:dyDescent="0.2">
      <c r="Q829"/>
    </row>
    <row r="830" spans="17:17" x14ac:dyDescent="0.2">
      <c r="Q830"/>
    </row>
    <row r="831" spans="17:17" x14ac:dyDescent="0.2">
      <c r="Q831"/>
    </row>
    <row r="832" spans="17:17" x14ac:dyDescent="0.2">
      <c r="Q832"/>
    </row>
    <row r="833" spans="17:17" x14ac:dyDescent="0.2">
      <c r="Q833"/>
    </row>
    <row r="834" spans="17:17" x14ac:dyDescent="0.2">
      <c r="Q834"/>
    </row>
    <row r="835" spans="17:17" x14ac:dyDescent="0.2">
      <c r="Q835"/>
    </row>
    <row r="836" spans="17:17" x14ac:dyDescent="0.2">
      <c r="Q836"/>
    </row>
    <row r="837" spans="17:17" x14ac:dyDescent="0.2">
      <c r="Q837"/>
    </row>
    <row r="838" spans="17:17" x14ac:dyDescent="0.2">
      <c r="Q838"/>
    </row>
    <row r="839" spans="17:17" x14ac:dyDescent="0.2">
      <c r="Q839"/>
    </row>
    <row r="840" spans="17:17" x14ac:dyDescent="0.2">
      <c r="Q840"/>
    </row>
    <row r="841" spans="17:17" x14ac:dyDescent="0.2">
      <c r="Q841"/>
    </row>
    <row r="842" spans="17:17" x14ac:dyDescent="0.2">
      <c r="Q842"/>
    </row>
    <row r="843" spans="17:17" x14ac:dyDescent="0.2">
      <c r="Q843"/>
    </row>
    <row r="844" spans="17:17" x14ac:dyDescent="0.2">
      <c r="Q844"/>
    </row>
    <row r="845" spans="17:17" x14ac:dyDescent="0.2">
      <c r="Q845"/>
    </row>
    <row r="846" spans="17:17" x14ac:dyDescent="0.2">
      <c r="Q846"/>
    </row>
    <row r="847" spans="17:17" x14ac:dyDescent="0.2">
      <c r="Q847"/>
    </row>
    <row r="848" spans="17:17" x14ac:dyDescent="0.2">
      <c r="Q848"/>
    </row>
    <row r="849" spans="17:17" x14ac:dyDescent="0.2">
      <c r="Q849"/>
    </row>
    <row r="850" spans="17:17" x14ac:dyDescent="0.2">
      <c r="Q850"/>
    </row>
    <row r="851" spans="17:17" x14ac:dyDescent="0.2">
      <c r="Q851"/>
    </row>
    <row r="852" spans="17:17" x14ac:dyDescent="0.2">
      <c r="Q852"/>
    </row>
    <row r="853" spans="17:17" x14ac:dyDescent="0.2">
      <c r="Q853"/>
    </row>
    <row r="854" spans="17:17" x14ac:dyDescent="0.2">
      <c r="Q854"/>
    </row>
    <row r="855" spans="17:17" x14ac:dyDescent="0.2">
      <c r="Q855"/>
    </row>
    <row r="856" spans="17:17" x14ac:dyDescent="0.2">
      <c r="Q856"/>
    </row>
    <row r="857" spans="17:17" x14ac:dyDescent="0.2">
      <c r="Q857"/>
    </row>
    <row r="858" spans="17:17" x14ac:dyDescent="0.2">
      <c r="Q858"/>
    </row>
    <row r="859" spans="17:17" x14ac:dyDescent="0.2">
      <c r="Q859"/>
    </row>
    <row r="860" spans="17:17" x14ac:dyDescent="0.2">
      <c r="Q860"/>
    </row>
    <row r="861" spans="17:17" x14ac:dyDescent="0.2">
      <c r="Q861"/>
    </row>
    <row r="862" spans="17:17" x14ac:dyDescent="0.2">
      <c r="Q862"/>
    </row>
    <row r="863" spans="17:17" x14ac:dyDescent="0.2">
      <c r="Q863"/>
    </row>
    <row r="864" spans="17:17" x14ac:dyDescent="0.2">
      <c r="Q864"/>
    </row>
    <row r="865" spans="17:17" x14ac:dyDescent="0.2">
      <c r="Q865"/>
    </row>
    <row r="866" spans="17:17" x14ac:dyDescent="0.2">
      <c r="Q866"/>
    </row>
    <row r="867" spans="17:17" x14ac:dyDescent="0.2">
      <c r="Q867"/>
    </row>
    <row r="868" spans="17:17" x14ac:dyDescent="0.2">
      <c r="Q868"/>
    </row>
    <row r="869" spans="17:17" x14ac:dyDescent="0.2">
      <c r="Q869"/>
    </row>
    <row r="870" spans="17:17" x14ac:dyDescent="0.2">
      <c r="Q870"/>
    </row>
    <row r="871" spans="17:17" x14ac:dyDescent="0.2">
      <c r="Q871"/>
    </row>
    <row r="872" spans="17:17" x14ac:dyDescent="0.2">
      <c r="Q872"/>
    </row>
    <row r="873" spans="17:17" x14ac:dyDescent="0.2">
      <c r="Q873"/>
    </row>
    <row r="874" spans="17:17" x14ac:dyDescent="0.2">
      <c r="Q874"/>
    </row>
    <row r="875" spans="17:17" x14ac:dyDescent="0.2">
      <c r="Q875"/>
    </row>
  </sheetData>
  <conditionalFormatting sqref="Y2:Y8000">
    <cfRule type="expression" dxfId="1" priority="2" stopIfTrue="1">
      <formula>AND($Y2&lt;&gt;"",$Y2&lt;TODAY(),$Z2="")</formula>
    </cfRule>
  </conditionalFormatting>
  <conditionalFormatting sqref="A1:XFD4 A876:XFD1048576 A5:AD875 AI5:XFD875">
    <cfRule type="cellIs" dxfId="0" priority="1" operator="equal">
      <formula>"(vide)"</formula>
    </cfRule>
  </conditionalFormatting>
  <pageMargins left="0.7" right="0.7" top="0.75" bottom="0.75" header="0.3" footer="0.3"/>
  <pageSetup paperSize="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/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RECAP_2016</vt:lpstr>
      <vt:lpstr>CHANTIERS_2016</vt:lpstr>
      <vt:lpstr>ANTIN</vt:lpstr>
      <vt:lpstr>EFIDIS</vt:lpstr>
      <vt:lpstr>RIVP CENTRE</vt:lpstr>
      <vt:lpstr>TROIS MOULINS</vt:lpstr>
      <vt:lpstr>(vide)</vt:lpstr>
      <vt:lpstr>TCD général</vt:lpstr>
      <vt:lpstr>Feuil2</vt:lpstr>
      <vt:lpstr>facture</vt:lpstr>
      <vt:lpstr>CHANTIERS_2016!Impression_des_titres</vt:lpstr>
      <vt:lpstr>RECAP_2016!Impression_des_titres</vt:lpstr>
      <vt:lpstr>Nom_Client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jll</dc:creator>
  <cp:lastModifiedBy>Virginie Saussier</cp:lastModifiedBy>
  <cp:lastPrinted>2016-02-08T13:41:11Z</cp:lastPrinted>
  <dcterms:created xsi:type="dcterms:W3CDTF">2009-05-06T22:03:47Z</dcterms:created>
  <dcterms:modified xsi:type="dcterms:W3CDTF">2016-03-30T07:22:39Z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OT DE PASSE">
    <vt:i4>19821998</vt:i4>
  </property>
</Properties>
</file>