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0055" windowHeight="7950" activeTab="2"/>
  </bookViews>
  <sheets>
    <sheet name="Tableau de bord" sheetId="1" r:id="rId1"/>
    <sheet name="Facture" sheetId="2" r:id="rId2"/>
    <sheet name="Stock" sheetId="3" r:id="rId3"/>
    <sheet name="Historique facture" sheetId="4" r:id="rId4"/>
    <sheet name="Clients" sheetId="5" r:id="rId5"/>
    <sheet name="Données" sheetId="6" r:id="rId6"/>
  </sheets>
  <definedNames>
    <definedName name="_xlnm.Print_Area" localSheetId="1">Facture!$A$1:$H$45</definedName>
  </definedNames>
  <calcPr calcId="124519"/>
</workbook>
</file>

<file path=xl/calcChain.xml><?xml version="1.0" encoding="utf-8"?>
<calcChain xmlns="http://schemas.openxmlformats.org/spreadsheetml/2006/main">
  <c r="D9" i="3"/>
  <c r="D10" s="1"/>
  <c r="H9"/>
  <c r="H10" s="1"/>
  <c r="H2"/>
  <c r="J2" s="1"/>
  <c r="H6"/>
  <c r="H5"/>
  <c r="H4"/>
  <c r="H3"/>
  <c r="J3" s="1"/>
  <c r="B11" i="2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10"/>
  <c r="N1" i="4"/>
  <c r="E3"/>
  <c r="E5" i="2"/>
  <c r="E4"/>
  <c r="E3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11"/>
  <c r="E10"/>
  <c r="D11"/>
  <c r="D12"/>
  <c r="D13"/>
  <c r="F13" s="1"/>
  <c r="G13" s="1"/>
  <c r="D14"/>
  <c r="F14" s="1"/>
  <c r="G14" s="1"/>
  <c r="D15"/>
  <c r="F15" s="1"/>
  <c r="G15" s="1"/>
  <c r="D16"/>
  <c r="F16" s="1"/>
  <c r="G16" s="1"/>
  <c r="D17"/>
  <c r="F17" s="1"/>
  <c r="G17" s="1"/>
  <c r="D18"/>
  <c r="F18" s="1"/>
  <c r="G18" s="1"/>
  <c r="D19"/>
  <c r="F19" s="1"/>
  <c r="G19" s="1"/>
  <c r="D20"/>
  <c r="F20" s="1"/>
  <c r="G20" s="1"/>
  <c r="D21"/>
  <c r="F21" s="1"/>
  <c r="G21" s="1"/>
  <c r="D22"/>
  <c r="F22" s="1"/>
  <c r="G22" s="1"/>
  <c r="D23"/>
  <c r="F23" s="1"/>
  <c r="G23" s="1"/>
  <c r="D24"/>
  <c r="F24" s="1"/>
  <c r="G24" s="1"/>
  <c r="D25"/>
  <c r="F25" s="1"/>
  <c r="G25" s="1"/>
  <c r="D26"/>
  <c r="F26" s="1"/>
  <c r="G26" s="1"/>
  <c r="D27"/>
  <c r="F27" s="1"/>
  <c r="G27" s="1"/>
  <c r="D28"/>
  <c r="F28" s="1"/>
  <c r="G28" s="1"/>
  <c r="D29"/>
  <c r="F29" s="1"/>
  <c r="G29" s="1"/>
  <c r="D30"/>
  <c r="F30" s="1"/>
  <c r="G30" s="1"/>
  <c r="D31"/>
  <c r="F31" s="1"/>
  <c r="G31" s="1"/>
  <c r="D32"/>
  <c r="F32" s="1"/>
  <c r="G32" s="1"/>
  <c r="D33"/>
  <c r="F33" s="1"/>
  <c r="G33" s="1"/>
  <c r="D34"/>
  <c r="F34" s="1"/>
  <c r="G34" s="1"/>
  <c r="D35"/>
  <c r="F35" s="1"/>
  <c r="G35" s="1"/>
  <c r="D36"/>
  <c r="F36" s="1"/>
  <c r="G36" s="1"/>
  <c r="D37"/>
  <c r="F37" s="1"/>
  <c r="G37" s="1"/>
  <c r="D38"/>
  <c r="F38" s="1"/>
  <c r="G38" s="1"/>
  <c r="D39"/>
  <c r="D40"/>
  <c r="F40" s="1"/>
  <c r="G40" s="1"/>
  <c r="D10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J4" i="3"/>
  <c r="J5"/>
  <c r="J6"/>
  <c r="D6"/>
  <c r="O6" s="1"/>
  <c r="C6"/>
  <c r="B6"/>
  <c r="B4"/>
  <c r="C4"/>
  <c r="D4"/>
  <c r="O4" s="1"/>
  <c r="B5"/>
  <c r="C5"/>
  <c r="D5"/>
  <c r="O5" s="1"/>
  <c r="D3"/>
  <c r="O3" s="1"/>
  <c r="C3"/>
  <c r="B3"/>
  <c r="E19" i="6"/>
  <c r="E3" i="3" s="1"/>
  <c r="E20" i="6"/>
  <c r="E4" i="3" s="1"/>
  <c r="E21" i="6"/>
  <c r="E5" i="3" s="1"/>
  <c r="E22" i="6"/>
  <c r="E6" i="3" s="1"/>
  <c r="F1" i="2"/>
  <c r="O2" i="3" l="1"/>
  <c r="O7" s="1"/>
  <c r="K10" s="1"/>
  <c r="F10" i="2"/>
  <c r="G10" s="1"/>
  <c r="F39"/>
  <c r="G39" s="1"/>
  <c r="G41"/>
  <c r="F11"/>
  <c r="G11" s="1"/>
  <c r="F12"/>
  <c r="G12" s="1"/>
  <c r="G42" l="1"/>
  <c r="G44" s="1"/>
</calcChain>
</file>

<file path=xl/sharedStrings.xml><?xml version="1.0" encoding="utf-8"?>
<sst xmlns="http://schemas.openxmlformats.org/spreadsheetml/2006/main" count="115" uniqueCount="85">
  <si>
    <t>Entreprise Fictive
Av, du test, 10 - 7500   Lopin
Tva: BE 0691 155 822</t>
  </si>
  <si>
    <t>Quant.</t>
  </si>
  <si>
    <t>Réf.</t>
  </si>
  <si>
    <t>Désignation</t>
  </si>
  <si>
    <t>TVA</t>
  </si>
  <si>
    <t>P.U htva</t>
  </si>
  <si>
    <t>P.U ttc</t>
  </si>
  <si>
    <t>Total ttc</t>
  </si>
  <si>
    <t>N° de facture</t>
  </si>
  <si>
    <t>Total hors tva</t>
  </si>
  <si>
    <t>Total  tva</t>
  </si>
  <si>
    <t>Total à payer</t>
  </si>
  <si>
    <t>Frais de port</t>
  </si>
  <si>
    <t>Réf,</t>
  </si>
  <si>
    <t>Code TVA</t>
  </si>
  <si>
    <t>Prix achat</t>
  </si>
  <si>
    <t>Prix de vente</t>
  </si>
  <si>
    <t>Rupture</t>
  </si>
  <si>
    <t>A1</t>
  </si>
  <si>
    <t>Marchan.</t>
  </si>
  <si>
    <t>March. 1</t>
  </si>
  <si>
    <t>March. 4</t>
  </si>
  <si>
    <t>March, 3</t>
  </si>
  <si>
    <t>March. 2</t>
  </si>
  <si>
    <t>Marge bénéf.</t>
  </si>
  <si>
    <t>A2</t>
  </si>
  <si>
    <t>A3</t>
  </si>
  <si>
    <t>B1</t>
  </si>
  <si>
    <t>Code tva</t>
  </si>
  <si>
    <t>Nom Prénom
ou rais,soc,</t>
  </si>
  <si>
    <t>Adresse</t>
  </si>
  <si>
    <t>code postal
Ville</t>
  </si>
  <si>
    <t>téléphone</t>
  </si>
  <si>
    <t>Mail</t>
  </si>
  <si>
    <t>Autres
information</t>
  </si>
  <si>
    <t>N° de tva</t>
  </si>
  <si>
    <t>Stassin Alain</t>
  </si>
  <si>
    <t>plain de Holset, 43</t>
  </si>
  <si>
    <t>6940   Grandhan</t>
  </si>
  <si>
    <t>BE 0691 155 880</t>
  </si>
  <si>
    <t>0472:801747</t>
  </si>
  <si>
    <t>alain1stassin@hotmail,com</t>
  </si>
  <si>
    <t>Date</t>
  </si>
  <si>
    <t>Numéro</t>
  </si>
  <si>
    <t>Montant</t>
  </si>
  <si>
    <t>Nom, Prénon ou raison sociale</t>
  </si>
  <si>
    <t>Cette facture est payable au comptantsur notre compte BE03 3040 2210 665, intérêts de retar 6% l'an plus 50€ de frais aministratif,</t>
  </si>
  <si>
    <t>Fernand</t>
  </si>
  <si>
    <t>Ursule</t>
  </si>
  <si>
    <t>Lucien</t>
  </si>
  <si>
    <t>Georges</t>
  </si>
  <si>
    <t>04/2201010</t>
  </si>
  <si>
    <t>04/2201011</t>
  </si>
  <si>
    <t>04/2201012</t>
  </si>
  <si>
    <t>04/2201013</t>
  </si>
  <si>
    <t>fernand@live,be</t>
  </si>
  <si>
    <t>Nouveau produit</t>
  </si>
  <si>
    <t>Référence</t>
  </si>
  <si>
    <t>Prix d'achat</t>
  </si>
  <si>
    <t>Stock</t>
  </si>
  <si>
    <t>Marge bénéficiaire</t>
  </si>
  <si>
    <t>B10</t>
  </si>
  <si>
    <t>Prix vente</t>
  </si>
  <si>
    <t>Nbre Acheté</t>
  </si>
  <si>
    <t>Nbre vendu</t>
  </si>
  <si>
    <t>Nbre Stock</t>
  </si>
  <si>
    <t>Commentaire</t>
  </si>
  <si>
    <t>Fournisseur</t>
  </si>
  <si>
    <t>Commande</t>
  </si>
  <si>
    <t>Marc</t>
  </si>
  <si>
    <t>Gestion des Qte Achats</t>
  </si>
  <si>
    <t>Nbre Achetés</t>
  </si>
  <si>
    <t>Mail Fourn.</t>
  </si>
  <si>
    <t>Tél. Fourn.</t>
  </si>
  <si>
    <t>nom fournisseur</t>
  </si>
  <si>
    <t>Tél. fournisseur</t>
  </si>
  <si>
    <t>Mail Fournisseur</t>
  </si>
  <si>
    <t>Robert</t>
  </si>
  <si>
    <t>04/2553050</t>
  </si>
  <si>
    <t>robert@hotmail,com</t>
  </si>
  <si>
    <t>Gestion des Qte Vendue</t>
  </si>
  <si>
    <t>Nbre Vendus</t>
  </si>
  <si>
    <t>Stock actuel</t>
  </si>
  <si>
    <t>Valeur actuelle stock</t>
  </si>
  <si>
    <t>Valeur Stock normal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</si>
</sst>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6">
    <font>
      <sz val="11"/>
      <color theme="1"/>
      <name val="Calibri"/>
      <family val="2"/>
      <scheme val="minor"/>
    </font>
    <font>
      <b/>
      <u/>
      <sz val="11"/>
      <color theme="3" tint="-0.249977111117893"/>
      <name val="Calibri"/>
      <family val="2"/>
      <scheme val="minor"/>
    </font>
    <font>
      <b/>
      <i/>
      <sz val="11"/>
      <color theme="3" tint="-0.249977111117893"/>
      <name val="Calibri"/>
      <family val="2"/>
      <scheme val="minor"/>
    </font>
    <font>
      <b/>
      <i/>
      <sz val="14"/>
      <color theme="3" tint="-0.249977111117893"/>
      <name val="Calibri"/>
      <family val="2"/>
      <scheme val="minor"/>
    </font>
    <font>
      <b/>
      <i/>
      <sz val="12"/>
      <color theme="3" tint="-0.249977111117893"/>
      <name val="Calibri"/>
      <family val="2"/>
      <scheme val="minor"/>
    </font>
    <font>
      <u/>
      <sz val="11"/>
      <color theme="10"/>
      <name val="Calibri"/>
      <family val="2"/>
    </font>
    <font>
      <b/>
      <i/>
      <u/>
      <sz val="11"/>
      <color theme="3" tint="-0.249977111117893"/>
      <name val="Calibri"/>
      <family val="2"/>
    </font>
    <font>
      <b/>
      <i/>
      <sz val="8"/>
      <color theme="3" tint="-0.249977111117893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3" tint="-0.249977111117893"/>
      <name val="Calibri"/>
      <family val="2"/>
      <scheme val="minor"/>
    </font>
    <font>
      <b/>
      <i/>
      <u/>
      <sz val="10"/>
      <color theme="3" tint="-0.249977111117893"/>
      <name val="Calibri"/>
      <family val="2"/>
    </font>
    <font>
      <b/>
      <i/>
      <sz val="11"/>
      <color rgb="FFFFC000"/>
      <name val="Calibri"/>
      <family val="2"/>
      <scheme val="minor"/>
    </font>
    <font>
      <b/>
      <sz val="11"/>
      <color rgb="FFFFC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29">
    <border>
      <left/>
      <right/>
      <top/>
      <bottom/>
      <diagonal/>
    </border>
    <border>
      <left style="thick">
        <color theme="3" tint="-0.24994659260841701"/>
      </left>
      <right style="thick">
        <color theme="3" tint="-0.24994659260841701"/>
      </right>
      <top style="thick">
        <color theme="3" tint="-0.24994659260841701"/>
      </top>
      <bottom style="thick">
        <color theme="3" tint="-0.24994659260841701"/>
      </bottom>
      <diagonal/>
    </border>
    <border>
      <left style="thick">
        <color theme="3" tint="-0.24994659260841701"/>
      </left>
      <right/>
      <top style="thick">
        <color theme="3" tint="-0.24994659260841701"/>
      </top>
      <bottom/>
      <diagonal/>
    </border>
    <border>
      <left/>
      <right/>
      <top style="thick">
        <color theme="3" tint="-0.24994659260841701"/>
      </top>
      <bottom/>
      <diagonal/>
    </border>
    <border>
      <left/>
      <right style="thick">
        <color theme="3" tint="-0.24994659260841701"/>
      </right>
      <top style="thick">
        <color theme="3" tint="-0.24994659260841701"/>
      </top>
      <bottom/>
      <diagonal/>
    </border>
    <border>
      <left style="thick">
        <color theme="3" tint="-0.24994659260841701"/>
      </left>
      <right/>
      <top/>
      <bottom/>
      <diagonal/>
    </border>
    <border>
      <left/>
      <right style="thick">
        <color theme="3" tint="-0.24994659260841701"/>
      </right>
      <top/>
      <bottom/>
      <diagonal/>
    </border>
    <border>
      <left style="thick">
        <color theme="3" tint="-0.24994659260841701"/>
      </left>
      <right/>
      <top/>
      <bottom style="thick">
        <color theme="3" tint="-0.24994659260841701"/>
      </bottom>
      <diagonal/>
    </border>
    <border>
      <left/>
      <right/>
      <top/>
      <bottom style="thick">
        <color theme="3" tint="-0.24994659260841701"/>
      </bottom>
      <diagonal/>
    </border>
    <border>
      <left/>
      <right style="thick">
        <color theme="3" tint="-0.24994659260841701"/>
      </right>
      <top/>
      <bottom style="thick">
        <color theme="3" tint="-0.24994659260841701"/>
      </bottom>
      <diagonal/>
    </border>
    <border>
      <left style="medium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medium">
        <color theme="3" tint="-0.24994659260841701"/>
      </right>
      <top/>
      <bottom style="medium">
        <color theme="3" tint="-0.24994659260841701"/>
      </bottom>
      <diagonal/>
    </border>
    <border>
      <left/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thick">
        <color theme="3" tint="-0.24994659260841701"/>
      </left>
      <right style="thick">
        <color theme="3" tint="-0.24994659260841701"/>
      </right>
      <top style="thick">
        <color theme="3" tint="-0.24994659260841701"/>
      </top>
      <bottom style="medium">
        <color theme="3" tint="-0.24994659260841701"/>
      </bottom>
      <diagonal/>
    </border>
    <border>
      <left style="thick">
        <color theme="3" tint="-0.24994659260841701"/>
      </left>
      <right style="thick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thick">
        <color theme="3" tint="-0.24994659260841701"/>
      </left>
      <right style="thick">
        <color theme="3" tint="-0.24994659260841701"/>
      </right>
      <top style="medium">
        <color theme="3" tint="-0.24994659260841701"/>
      </top>
      <bottom style="thick">
        <color theme="3" tint="-0.24994659260841701"/>
      </bottom>
      <diagonal/>
    </border>
    <border>
      <left/>
      <right style="thick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thick">
        <color theme="3" tint="-0.24994659260841701"/>
      </left>
      <right/>
      <top style="medium">
        <color theme="3" tint="-0.24994659260841701"/>
      </top>
      <bottom style="medium">
        <color theme="3" tint="-0.24994659260841701"/>
      </bottom>
      <diagonal/>
    </border>
    <border>
      <left style="thin">
        <color theme="3" tint="-0.249977111117893"/>
      </left>
      <right style="thin">
        <color theme="3" tint="-0.249977111117893"/>
      </right>
      <top style="thin">
        <color theme="3" tint="-0.249977111117893"/>
      </top>
      <bottom style="thin">
        <color theme="3" tint="-0.249977111117893"/>
      </bottom>
      <diagonal/>
    </border>
    <border>
      <left style="thick">
        <color theme="3" tint="-0.24994659260841701"/>
      </left>
      <right/>
      <top style="thick">
        <color theme="3" tint="-0.24994659260841701"/>
      </top>
      <bottom style="thick">
        <color theme="3" tint="-0.249977111117893"/>
      </bottom>
      <diagonal/>
    </border>
    <border>
      <left/>
      <right/>
      <top style="thick">
        <color theme="3" tint="-0.24994659260841701"/>
      </top>
      <bottom style="thick">
        <color theme="3" tint="-0.249977111117893"/>
      </bottom>
      <diagonal/>
    </border>
    <border>
      <left/>
      <right style="thick">
        <color theme="3" tint="-0.249977111117893"/>
      </right>
      <top style="thick">
        <color theme="3" tint="-0.24994659260841701"/>
      </top>
      <bottom style="thick">
        <color theme="3" tint="-0.249977111117893"/>
      </bottom>
      <diagonal/>
    </border>
    <border>
      <left style="thick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medium">
        <color theme="3" tint="-0.24994659260841701"/>
      </left>
      <right/>
      <top/>
      <bottom/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/>
      <right style="medium">
        <color theme="3" tint="-0.24994659260841701"/>
      </right>
      <top/>
      <bottom style="medium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medium">
        <color theme="3" tint="-0.24994659260841701"/>
      </left>
      <right style="medium">
        <color theme="3" tint="-0.2499465926084170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03">
    <xf numFmtId="0" fontId="0" fillId="0" borderId="0" xfId="0"/>
    <xf numFmtId="0" fontId="2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0" xfId="0" applyFont="1" applyFill="1" applyBorder="1"/>
    <xf numFmtId="0" fontId="0" fillId="0" borderId="10" xfId="0" applyBorder="1"/>
    <xf numFmtId="0" fontId="0" fillId="0" borderId="12" xfId="0" applyBorder="1"/>
    <xf numFmtId="0" fontId="4" fillId="3" borderId="14" xfId="0" applyFont="1" applyFill="1" applyBorder="1"/>
    <xf numFmtId="0" fontId="2" fillId="0" borderId="0" xfId="0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0" fillId="0" borderId="0" xfId="0" applyNumberFormat="1"/>
    <xf numFmtId="0" fontId="2" fillId="0" borderId="0" xfId="0" applyFont="1" applyAlignment="1">
      <alignment horizontal="center" vertical="center" wrapText="1"/>
    </xf>
    <xf numFmtId="0" fontId="6" fillId="0" borderId="0" xfId="1" applyNumberFormat="1" applyFont="1" applyAlignment="1" applyProtection="1"/>
    <xf numFmtId="0" fontId="0" fillId="0" borderId="3" xfId="0" applyBorder="1"/>
    <xf numFmtId="164" fontId="0" fillId="0" borderId="0" xfId="0" applyNumberFormat="1"/>
    <xf numFmtId="164" fontId="0" fillId="0" borderId="3" xfId="0" applyNumberFormat="1" applyBorder="1"/>
    <xf numFmtId="164" fontId="2" fillId="3" borderId="10" xfId="0" applyNumberFormat="1" applyFont="1" applyFill="1" applyBorder="1"/>
    <xf numFmtId="164" fontId="2" fillId="3" borderId="17" xfId="0" applyNumberFormat="1" applyFont="1" applyFill="1" applyBorder="1"/>
    <xf numFmtId="164" fontId="2" fillId="3" borderId="16" xfId="0" applyNumberFormat="1" applyFont="1" applyFill="1" applyBorder="1"/>
    <xf numFmtId="164" fontId="0" fillId="0" borderId="10" xfId="0" applyNumberFormat="1" applyBorder="1"/>
    <xf numFmtId="0" fontId="0" fillId="0" borderId="10" xfId="0" applyNumberFormat="1" applyBorder="1"/>
    <xf numFmtId="164" fontId="2" fillId="0" borderId="12" xfId="0" applyNumberFormat="1" applyFont="1" applyBorder="1"/>
    <xf numFmtId="0" fontId="2" fillId="0" borderId="1" xfId="0" applyFont="1" applyBorder="1" applyAlignment="1">
      <alignment horizontal="center"/>
    </xf>
    <xf numFmtId="164" fontId="2" fillId="0" borderId="11" xfId="0" applyNumberFormat="1" applyFont="1" applyBorder="1"/>
    <xf numFmtId="14" fontId="2" fillId="0" borderId="11" xfId="0" applyNumberFormat="1" applyFont="1" applyBorder="1" applyAlignment="1">
      <alignment vertical="top"/>
    </xf>
    <xf numFmtId="0" fontId="2" fillId="0" borderId="18" xfId="0" applyFont="1" applyBorder="1"/>
    <xf numFmtId="14" fontId="2" fillId="0" borderId="18" xfId="0" applyNumberFormat="1" applyFont="1" applyBorder="1"/>
    <xf numFmtId="164" fontId="2" fillId="0" borderId="18" xfId="0" applyNumberFormat="1" applyFont="1" applyBorder="1"/>
    <xf numFmtId="0" fontId="2" fillId="0" borderId="11" xfId="0" applyFont="1" applyBorder="1" applyAlignment="1">
      <alignment horizontal="right"/>
    </xf>
    <xf numFmtId="14" fontId="2" fillId="0" borderId="3" xfId="0" applyNumberFormat="1" applyFont="1" applyBorder="1" applyAlignment="1">
      <alignment vertical="top"/>
    </xf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0" xfId="0" applyBorder="1" applyAlignment="1">
      <alignment horizontal="center" vertical="center"/>
    </xf>
    <xf numFmtId="164" fontId="0" fillId="0" borderId="0" xfId="0" applyNumberFormat="1" applyBorder="1"/>
    <xf numFmtId="0" fontId="2" fillId="3" borderId="22" xfId="0" applyFont="1" applyFill="1" applyBorder="1"/>
    <xf numFmtId="0" fontId="0" fillId="0" borderId="22" xfId="0" applyBorder="1"/>
    <xf numFmtId="0" fontId="7" fillId="0" borderId="7" xfId="0" applyFont="1" applyBorder="1"/>
    <xf numFmtId="0" fontId="0" fillId="0" borderId="8" xfId="0" applyBorder="1"/>
    <xf numFmtId="164" fontId="0" fillId="0" borderId="8" xfId="0" applyNumberFormat="1" applyBorder="1"/>
    <xf numFmtId="164" fontId="2" fillId="0" borderId="8" xfId="0" applyNumberFormat="1" applyFont="1" applyBorder="1"/>
    <xf numFmtId="0" fontId="0" fillId="0" borderId="9" xfId="0" applyBorder="1"/>
    <xf numFmtId="0" fontId="4" fillId="3" borderId="13" xfId="0" applyFont="1" applyFill="1" applyBorder="1"/>
    <xf numFmtId="0" fontId="2" fillId="3" borderId="13" xfId="0" applyFont="1" applyFill="1" applyBorder="1"/>
    <xf numFmtId="0" fontId="4" fillId="3" borderId="14" xfId="0" applyFont="1" applyFill="1" applyBorder="1"/>
    <xf numFmtId="0" fontId="2" fillId="3" borderId="14" xfId="0" applyFont="1" applyFill="1" applyBorder="1"/>
    <xf numFmtId="0" fontId="3" fillId="3" borderId="15" xfId="0" applyFont="1" applyFill="1" applyBorder="1"/>
    <xf numFmtId="0" fontId="2" fillId="2" borderId="19" xfId="0" applyFont="1" applyFill="1" applyBorder="1" applyAlignment="1">
      <alignment wrapText="1"/>
    </xf>
    <xf numFmtId="0" fontId="1" fillId="2" borderId="20" xfId="0" applyFont="1" applyFill="1" applyBorder="1"/>
    <xf numFmtId="0" fontId="1" fillId="2" borderId="21" xfId="0" applyFont="1" applyFill="1" applyBorder="1"/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3" fillId="0" borderId="5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11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 vertical="center"/>
    </xf>
    <xf numFmtId="164" fontId="2" fillId="0" borderId="0" xfId="0" applyNumberFormat="1" applyFont="1" applyAlignment="1">
      <alignment horizontal="right" vertical="center"/>
    </xf>
    <xf numFmtId="0" fontId="11" fillId="0" borderId="0" xfId="0" applyFont="1"/>
    <xf numFmtId="0" fontId="12" fillId="0" borderId="10" xfId="0" applyFont="1" applyBorder="1" applyAlignment="1"/>
    <xf numFmtId="0" fontId="12" fillId="0" borderId="10" xfId="0" applyFont="1" applyBorder="1" applyAlignment="1">
      <alignment horizontal="left"/>
    </xf>
    <xf numFmtId="164" fontId="12" fillId="0" borderId="10" xfId="0" applyNumberFormat="1" applyFont="1" applyBorder="1" applyAlignment="1"/>
    <xf numFmtId="0" fontId="12" fillId="0" borderId="10" xfId="0" applyFont="1" applyBorder="1" applyAlignment="1">
      <alignment horizontal="center" vertical="center"/>
    </xf>
    <xf numFmtId="0" fontId="13" fillId="0" borderId="10" xfId="1" applyFont="1" applyBorder="1" applyAlignment="1" applyProtection="1"/>
    <xf numFmtId="0" fontId="12" fillId="0" borderId="10" xfId="0" applyFont="1" applyBorder="1"/>
    <xf numFmtId="164" fontId="12" fillId="0" borderId="10" xfId="0" applyNumberFormat="1" applyFont="1" applyBorder="1"/>
    <xf numFmtId="0" fontId="2" fillId="0" borderId="0" xfId="0" applyNumberFormat="1" applyFont="1" applyAlignment="1">
      <alignment horizontal="right" vertical="center"/>
    </xf>
    <xf numFmtId="0" fontId="5" fillId="0" borderId="0" xfId="1" applyAlignment="1" applyProtection="1"/>
    <xf numFmtId="0" fontId="14" fillId="5" borderId="24" xfId="0" applyFont="1" applyFill="1" applyBorder="1" applyAlignment="1">
      <alignment horizontal="left" vertical="center"/>
    </xf>
    <xf numFmtId="0" fontId="14" fillId="5" borderId="24" xfId="0" applyFont="1" applyFill="1" applyBorder="1" applyAlignment="1">
      <alignment horizontal="left"/>
    </xf>
    <xf numFmtId="0" fontId="14" fillId="5" borderId="25" xfId="0" applyFont="1" applyFill="1" applyBorder="1" applyAlignment="1">
      <alignment horizontal="left"/>
    </xf>
    <xf numFmtId="0" fontId="14" fillId="5" borderId="24" xfId="0" applyFont="1" applyFill="1" applyBorder="1" applyAlignment="1">
      <alignment horizontal="left"/>
    </xf>
    <xf numFmtId="0" fontId="14" fillId="5" borderId="25" xfId="0" applyFont="1" applyFill="1" applyBorder="1" applyAlignment="1">
      <alignment horizontal="left"/>
    </xf>
    <xf numFmtId="0" fontId="0" fillId="0" borderId="26" xfId="0" applyBorder="1"/>
    <xf numFmtId="0" fontId="6" fillId="0" borderId="0" xfId="1" applyFont="1" applyAlignment="1" applyProtection="1"/>
    <xf numFmtId="0" fontId="0" fillId="6" borderId="0" xfId="0" applyFill="1" applyAlignment="1">
      <alignment horizontal="center"/>
    </xf>
    <xf numFmtId="0" fontId="15" fillId="4" borderId="0" xfId="0" applyFont="1" applyFill="1" applyAlignment="1">
      <alignment horizontal="center"/>
    </xf>
    <xf numFmtId="0" fontId="15" fillId="6" borderId="0" xfId="0" applyFont="1" applyFill="1" applyAlignment="1">
      <alignment horizontal="center"/>
    </xf>
    <xf numFmtId="164" fontId="12" fillId="0" borderId="27" xfId="0" applyNumberFormat="1" applyFont="1" applyBorder="1"/>
    <xf numFmtId="0" fontId="12" fillId="0" borderId="27" xfId="0" applyNumberFormat="1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15" fillId="0" borderId="0" xfId="0" applyFont="1"/>
    <xf numFmtId="0" fontId="15" fillId="8" borderId="0" xfId="0" applyFont="1" applyFill="1" applyAlignment="1">
      <alignment horizontal="center"/>
    </xf>
    <xf numFmtId="164" fontId="0" fillId="8" borderId="0" xfId="0" applyNumberFormat="1" applyFill="1"/>
    <xf numFmtId="164" fontId="9" fillId="0" borderId="1" xfId="0" applyNumberFormat="1" applyFont="1" applyBorder="1"/>
    <xf numFmtId="0" fontId="12" fillId="0" borderId="10" xfId="0" applyFont="1" applyBorder="1" applyAlignment="1">
      <alignment horizontal="left" vertical="center"/>
    </xf>
    <xf numFmtId="0" fontId="10" fillId="7" borderId="0" xfId="0" applyFont="1" applyFill="1" applyAlignment="1">
      <alignment horizontal="center"/>
    </xf>
    <xf numFmtId="0" fontId="10" fillId="7" borderId="0" xfId="0" applyNumberFormat="1" applyFont="1" applyFill="1" applyAlignment="1">
      <alignment horizontal="center"/>
    </xf>
    <xf numFmtId="0" fontId="12" fillId="0" borderId="28" xfId="0" applyFont="1" applyFill="1" applyBorder="1"/>
    <xf numFmtId="0" fontId="15" fillId="4" borderId="0" xfId="0" applyFont="1" applyFill="1" applyAlignment="1">
      <alignment horizontal="center"/>
    </xf>
    <xf numFmtId="0" fontId="15" fillId="6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1</xdr:row>
      <xdr:rowOff>0</xdr:rowOff>
    </xdr:from>
    <xdr:to>
      <xdr:col>9</xdr:col>
      <xdr:colOff>800100</xdr:colOff>
      <xdr:row>2</xdr:row>
      <xdr:rowOff>171450</xdr:rowOff>
    </xdr:to>
    <xdr:sp macro="[0]!Imprimer_facture" textlink="">
      <xdr:nvSpPr>
        <xdr:cNvPr id="2" name="Rectangle à coins arrondis 1"/>
        <xdr:cNvSpPr/>
      </xdr:nvSpPr>
      <xdr:spPr>
        <a:xfrm>
          <a:off x="6134100" y="571500"/>
          <a:ext cx="160972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Imprimer</a:t>
          </a:r>
        </a:p>
      </xdr:txBody>
    </xdr:sp>
    <xdr:clientData/>
  </xdr:twoCellAnchor>
  <xdr:twoCellAnchor>
    <xdr:from>
      <xdr:col>8</xdr:col>
      <xdr:colOff>9526</xdr:colOff>
      <xdr:row>3</xdr:row>
      <xdr:rowOff>180976</xdr:rowOff>
    </xdr:from>
    <xdr:to>
      <xdr:col>9</xdr:col>
      <xdr:colOff>800100</xdr:colOff>
      <xdr:row>5</xdr:row>
      <xdr:rowOff>171450</xdr:rowOff>
    </xdr:to>
    <xdr:sp macro="[0]!Ajout_fact_histo" textlink="">
      <xdr:nvSpPr>
        <xdr:cNvPr id="3" name="Organigramme : Alternative 2"/>
        <xdr:cNvSpPr/>
      </xdr:nvSpPr>
      <xdr:spPr>
        <a:xfrm>
          <a:off x="6134101" y="1143001"/>
          <a:ext cx="1609724" cy="380999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Enregistrer </a:t>
          </a:r>
          <a:r>
            <a:rPr lang="fr-BE" sz="1100" baseline="0"/>
            <a:t> et réénitialiser la facture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57150</xdr:rowOff>
    </xdr:from>
    <xdr:to>
      <xdr:col>2</xdr:col>
      <xdr:colOff>504825</xdr:colOff>
      <xdr:row>12</xdr:row>
      <xdr:rowOff>142875</xdr:rowOff>
    </xdr:to>
    <xdr:sp macro="[0]!Ajout_gestion_achats" textlink="">
      <xdr:nvSpPr>
        <xdr:cNvPr id="2" name="Rectangle à coins arrondis 1"/>
        <xdr:cNvSpPr/>
      </xdr:nvSpPr>
      <xdr:spPr>
        <a:xfrm>
          <a:off x="0" y="2019300"/>
          <a:ext cx="1962150" cy="4667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/>
            <a:t>Valider</a:t>
          </a:r>
        </a:p>
      </xdr:txBody>
    </xdr:sp>
    <xdr:clientData/>
  </xdr:twoCellAnchor>
  <xdr:twoCellAnchor>
    <xdr:from>
      <xdr:col>0</xdr:col>
      <xdr:colOff>9525</xdr:colOff>
      <xdr:row>13</xdr:row>
      <xdr:rowOff>28575</xdr:rowOff>
    </xdr:from>
    <xdr:to>
      <xdr:col>2</xdr:col>
      <xdr:colOff>504825</xdr:colOff>
      <xdr:row>15</xdr:row>
      <xdr:rowOff>95250</xdr:rowOff>
    </xdr:to>
    <xdr:sp macro="[0]!Mise_zéro_gestion_achats" textlink="">
      <xdr:nvSpPr>
        <xdr:cNvPr id="3" name="Rectangle à coins arrondis 2"/>
        <xdr:cNvSpPr/>
      </xdr:nvSpPr>
      <xdr:spPr>
        <a:xfrm>
          <a:off x="9525" y="2562225"/>
          <a:ext cx="1952625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Mise   à  zéro  gestion achats</a:t>
          </a:r>
        </a:p>
      </xdr:txBody>
    </xdr:sp>
    <xdr:clientData/>
  </xdr:twoCellAnchor>
  <xdr:twoCellAnchor>
    <xdr:from>
      <xdr:col>4</xdr:col>
      <xdr:colOff>28575</xdr:colOff>
      <xdr:row>10</xdr:row>
      <xdr:rowOff>47626</xdr:rowOff>
    </xdr:from>
    <xdr:to>
      <xdr:col>7</xdr:col>
      <xdr:colOff>0</xdr:colOff>
      <xdr:row>12</xdr:row>
      <xdr:rowOff>142876</xdr:rowOff>
    </xdr:to>
    <xdr:sp macro="[0]!Ajout_Qte_vendue" textlink="">
      <xdr:nvSpPr>
        <xdr:cNvPr id="4" name="Rectangle à coins arrondis 3"/>
        <xdr:cNvSpPr/>
      </xdr:nvSpPr>
      <xdr:spPr>
        <a:xfrm>
          <a:off x="2657475" y="2009776"/>
          <a:ext cx="2009775" cy="4762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/>
            <a:t>Valider</a:t>
          </a:r>
        </a:p>
      </xdr:txBody>
    </xdr:sp>
    <xdr:clientData/>
  </xdr:twoCellAnchor>
  <xdr:twoCellAnchor>
    <xdr:from>
      <xdr:col>4</xdr:col>
      <xdr:colOff>28575</xdr:colOff>
      <xdr:row>13</xdr:row>
      <xdr:rowOff>19051</xdr:rowOff>
    </xdr:from>
    <xdr:to>
      <xdr:col>6</xdr:col>
      <xdr:colOff>600075</xdr:colOff>
      <xdr:row>15</xdr:row>
      <xdr:rowOff>104775</xdr:rowOff>
    </xdr:to>
    <xdr:sp macro="[0]!Ajout_Qte_vendue" textlink="">
      <xdr:nvSpPr>
        <xdr:cNvPr id="5" name="Rectangle à coins arrondis 4"/>
        <xdr:cNvSpPr/>
      </xdr:nvSpPr>
      <xdr:spPr>
        <a:xfrm>
          <a:off x="2657475" y="2552701"/>
          <a:ext cx="1981200" cy="466724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chemeClr val="bg1"/>
              </a:solidFill>
            </a:rPr>
            <a:t>Mise  à  zéro  gestion  ventes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180975</xdr:colOff>
      <xdr:row>9</xdr:row>
      <xdr:rowOff>38100</xdr:rowOff>
    </xdr:from>
    <xdr:to>
      <xdr:col>13</xdr:col>
      <xdr:colOff>552449</xdr:colOff>
      <xdr:row>11</xdr:row>
      <xdr:rowOff>76200</xdr:rowOff>
    </xdr:to>
    <xdr:sp macro="[0]!Ajout_nouv_prod" textlink="">
      <xdr:nvSpPr>
        <xdr:cNvPr id="2" name="Rectangle à coins arrondis 1"/>
        <xdr:cNvSpPr/>
      </xdr:nvSpPr>
      <xdr:spPr>
        <a:xfrm>
          <a:off x="7791450" y="1819275"/>
          <a:ext cx="2657474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Injecter</a:t>
          </a:r>
          <a:r>
            <a:rPr lang="fr-BE" sz="1100" baseline="0"/>
            <a:t>  le  nouveau  produit</a:t>
          </a:r>
          <a:endParaRPr lang="fr-BE" sz="1100"/>
        </a:p>
      </xdr:txBody>
    </xdr:sp>
    <xdr:clientData/>
  </xdr:twoCellAnchor>
  <xdr:twoCellAnchor>
    <xdr:from>
      <xdr:col>10</xdr:col>
      <xdr:colOff>209550</xdr:colOff>
      <xdr:row>12</xdr:row>
      <xdr:rowOff>0</xdr:rowOff>
    </xdr:from>
    <xdr:to>
      <xdr:col>13</xdr:col>
      <xdr:colOff>571500</xdr:colOff>
      <xdr:row>13</xdr:row>
      <xdr:rowOff>123825</xdr:rowOff>
    </xdr:to>
    <xdr:sp macro="[0]!Mise_zéro_nouv_prod" textlink="">
      <xdr:nvSpPr>
        <xdr:cNvPr id="3" name="Organigramme : Alternative 2"/>
        <xdr:cNvSpPr/>
      </xdr:nvSpPr>
      <xdr:spPr>
        <a:xfrm>
          <a:off x="7820025" y="2381250"/>
          <a:ext cx="2647950" cy="31432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Mise à  zéro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fernand@live,be" TargetMode="External"/><Relationship Id="rId1" Type="http://schemas.openxmlformats.org/officeDocument/2006/relationships/hyperlink" Target="mailto:fernand@live,be" TargetMode="External"/><Relationship Id="rId4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alain1stassin@hotmail,co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46"/>
  <sheetViews>
    <sheetView view="pageLayout" workbookViewId="0">
      <selection activeCell="A10" sqref="A10"/>
    </sheetView>
  </sheetViews>
  <sheetFormatPr baseColWidth="10" defaultRowHeight="15"/>
  <cols>
    <col min="1" max="1" width="7" customWidth="1"/>
    <col min="2" max="2" width="7.42578125" customWidth="1"/>
    <col min="3" max="3" width="20.7109375" customWidth="1"/>
    <col min="4" max="4" width="8.28515625" customWidth="1"/>
    <col min="5" max="6" width="9.85546875" style="16" customWidth="1"/>
    <col min="7" max="7" width="12.5703125" style="16" customWidth="1"/>
    <col min="8" max="8" width="9.7109375" customWidth="1"/>
  </cols>
  <sheetData>
    <row r="1" spans="1:8" ht="45" customHeight="1" thickTop="1" thickBot="1">
      <c r="A1" s="50" t="s">
        <v>0</v>
      </c>
      <c r="B1" s="51"/>
      <c r="C1" s="52"/>
      <c r="D1" s="15"/>
      <c r="E1" s="17"/>
      <c r="F1" s="31">
        <f ca="1">TODAY()</f>
        <v>43150</v>
      </c>
      <c r="G1" s="17"/>
      <c r="H1" s="32"/>
    </row>
    <row r="2" spans="1:8" ht="15.75" thickTop="1">
      <c r="A2" s="33"/>
      <c r="B2" s="34"/>
      <c r="C2" s="34"/>
      <c r="D2" s="34"/>
      <c r="E2" s="53"/>
      <c r="F2" s="54"/>
      <c r="G2" s="55"/>
      <c r="H2" s="35"/>
    </row>
    <row r="3" spans="1:8">
      <c r="A3" s="33"/>
      <c r="B3" s="34"/>
      <c r="C3" s="34"/>
      <c r="D3" s="34"/>
      <c r="E3" s="56" t="str">
        <f>IFERROR(VLOOKUP(E2,Clients!1:1048576,2,FALSE),"")</f>
        <v/>
      </c>
      <c r="F3" s="57"/>
      <c r="G3" s="58"/>
      <c r="H3" s="35"/>
    </row>
    <row r="4" spans="1:8">
      <c r="A4" s="33"/>
      <c r="B4" s="34"/>
      <c r="C4" s="34"/>
      <c r="D4" s="34"/>
      <c r="E4" s="56" t="str">
        <f>IFERROR(VLOOKUP(E2,Clients!1:1048576,3,FALSE),"")</f>
        <v/>
      </c>
      <c r="F4" s="57"/>
      <c r="G4" s="58"/>
      <c r="H4" s="35"/>
    </row>
    <row r="5" spans="1:8" ht="15.75" thickBot="1">
      <c r="A5" s="33"/>
      <c r="B5" s="34"/>
      <c r="C5" s="34"/>
      <c r="D5" s="34"/>
      <c r="E5" s="56" t="str">
        <f>IFERROR(VLOOKUP(E2,Clients!1:1048576,4,FALSE),"")</f>
        <v/>
      </c>
      <c r="F5" s="57"/>
      <c r="G5" s="58"/>
      <c r="H5" s="35"/>
    </row>
    <row r="6" spans="1:8" ht="16.5" thickTop="1" thickBot="1">
      <c r="A6" s="33"/>
      <c r="B6" s="34"/>
      <c r="C6" s="34"/>
      <c r="D6" s="34"/>
      <c r="E6" s="17"/>
      <c r="F6" s="17"/>
      <c r="G6" s="17"/>
      <c r="H6" s="35"/>
    </row>
    <row r="7" spans="1:8" ht="20.25" thickTop="1" thickBot="1">
      <c r="A7" s="59" t="s">
        <v>8</v>
      </c>
      <c r="B7" s="60"/>
      <c r="C7" s="24">
        <v>3</v>
      </c>
      <c r="D7" s="36"/>
      <c r="E7" s="37"/>
      <c r="F7" s="37"/>
      <c r="G7" s="37"/>
      <c r="H7" s="35"/>
    </row>
    <row r="8" spans="1:8" ht="16.5" thickTop="1" thickBot="1">
      <c r="A8" s="33"/>
      <c r="B8" s="34"/>
      <c r="C8" s="34"/>
      <c r="D8" s="34"/>
      <c r="E8" s="37"/>
      <c r="F8" s="37"/>
      <c r="G8" s="37"/>
      <c r="H8" s="35"/>
    </row>
    <row r="9" spans="1:8" ht="22.5" customHeight="1" thickBot="1">
      <c r="A9" s="38" t="s">
        <v>2</v>
      </c>
      <c r="B9" s="5" t="s">
        <v>1</v>
      </c>
      <c r="C9" s="5" t="s">
        <v>3</v>
      </c>
      <c r="D9" s="5" t="s">
        <v>4</v>
      </c>
      <c r="E9" s="18" t="s">
        <v>5</v>
      </c>
      <c r="F9" s="18" t="s">
        <v>6</v>
      </c>
      <c r="G9" s="18" t="s">
        <v>7</v>
      </c>
      <c r="H9" s="35"/>
    </row>
    <row r="10" spans="1:8" ht="15.75" thickBot="1">
      <c r="A10" s="39"/>
      <c r="B10" s="6" t="str">
        <f>IF(A10="","",1)</f>
        <v/>
      </c>
      <c r="C10" s="6" t="str">
        <f>IFERROR(VLOOKUP(A10,Stock!A3:E249,2,FALSE),"")</f>
        <v/>
      </c>
      <c r="D10" s="22" t="str">
        <f>IFERROR(VLOOKUP(A10,Stock!A3:E249,3,FALSE),"")</f>
        <v/>
      </c>
      <c r="E10" s="21" t="str">
        <f>IFERROR(VLOOKUP(A10,Stock!A3:E249,5,FALSE),"")</f>
        <v/>
      </c>
      <c r="F10" s="21" t="str">
        <f>IFERROR(VLOOKUP(Facture!D10,Données!B2:C5,2,FALSE)*E10+E10,"")</f>
        <v/>
      </c>
      <c r="G10" s="21" t="str">
        <f>F10</f>
        <v/>
      </c>
      <c r="H10" s="35"/>
    </row>
    <row r="11" spans="1:8" ht="15.75" thickBot="1">
      <c r="A11" s="39"/>
      <c r="B11" s="6" t="str">
        <f t="shared" ref="B11:B40" si="0">IF(A11="","",1)</f>
        <v/>
      </c>
      <c r="C11" s="6" t="str">
        <f>IFERROR(VLOOKUP(A11,Stock!A3:E250,2,FALSE),"")</f>
        <v/>
      </c>
      <c r="D11" s="22" t="str">
        <f>IFERROR(VLOOKUP(A11,Stock!A3:E250,3,FALSE),"")</f>
        <v/>
      </c>
      <c r="E11" s="21" t="str">
        <f>IFERROR(VLOOKUP(A11,Stock!A3:E250,5,FALSE),"")</f>
        <v/>
      </c>
      <c r="F11" s="21" t="str">
        <f>IFERROR(VLOOKUP(Facture!D11,Données!B3:C6,2,FALSE)*E11+E11,"")</f>
        <v/>
      </c>
      <c r="G11" s="21" t="str">
        <f t="shared" ref="G11:G40" si="1">F11</f>
        <v/>
      </c>
      <c r="H11" s="35"/>
    </row>
    <row r="12" spans="1:8" ht="15.75" thickBot="1">
      <c r="A12" s="39"/>
      <c r="B12" s="6" t="str">
        <f t="shared" si="0"/>
        <v/>
      </c>
      <c r="C12" s="6" t="str">
        <f>IFERROR(VLOOKUP(A12,Stock!A4:E251,2,FALSE),"")</f>
        <v/>
      </c>
      <c r="D12" s="22" t="str">
        <f>IFERROR(VLOOKUP(A12,Stock!A4:E251,3,FALSE),"")</f>
        <v/>
      </c>
      <c r="E12" s="21" t="str">
        <f>IFERROR(VLOOKUP(A12,Stock!A4:E251,5,FALSE),"")</f>
        <v/>
      </c>
      <c r="F12" s="21" t="str">
        <f>IFERROR(VLOOKUP(Facture!D12,Données!B4:C7,2,FALSE)*E12+E12,"")</f>
        <v/>
      </c>
      <c r="G12" s="21" t="str">
        <f t="shared" si="1"/>
        <v/>
      </c>
      <c r="H12" s="35"/>
    </row>
    <row r="13" spans="1:8" ht="15.75" thickBot="1">
      <c r="A13" s="39"/>
      <c r="B13" s="6" t="str">
        <f t="shared" si="0"/>
        <v/>
      </c>
      <c r="C13" s="6" t="str">
        <f>IFERROR(VLOOKUP(A13,Stock!A5:E252,2,FALSE),"")</f>
        <v/>
      </c>
      <c r="D13" s="22" t="str">
        <f>IFERROR(VLOOKUP(A13,Stock!A5:E252,3,FALSE),"")</f>
        <v/>
      </c>
      <c r="E13" s="21" t="str">
        <f>IFERROR(VLOOKUP(A13,Stock!A5:E252,5,FALSE),"")</f>
        <v/>
      </c>
      <c r="F13" s="21" t="str">
        <f>IFERROR(VLOOKUP(Facture!D13,Données!B5:C8,2,FALSE)*E13+E13,"")</f>
        <v/>
      </c>
      <c r="G13" s="21" t="str">
        <f t="shared" si="1"/>
        <v/>
      </c>
      <c r="H13" s="35"/>
    </row>
    <row r="14" spans="1:8" ht="15.75" thickBot="1">
      <c r="A14" s="39"/>
      <c r="B14" s="6" t="str">
        <f t="shared" si="0"/>
        <v/>
      </c>
      <c r="C14" s="6" t="str">
        <f>IFERROR(VLOOKUP(A14,Stock!A6:E253,2,FALSE),"")</f>
        <v/>
      </c>
      <c r="D14" s="22" t="str">
        <f>IFERROR(VLOOKUP(A14,Stock!A6:E253,3,FALSE),"")</f>
        <v/>
      </c>
      <c r="E14" s="21" t="str">
        <f>IFERROR(VLOOKUP(A14,Stock!A6:E253,5,FALSE),"")</f>
        <v/>
      </c>
      <c r="F14" s="21" t="str">
        <f>IFERROR(VLOOKUP(Facture!D14,Données!B6:C9,2,FALSE)*E14+E14,"")</f>
        <v/>
      </c>
      <c r="G14" s="21" t="str">
        <f t="shared" si="1"/>
        <v/>
      </c>
      <c r="H14" s="35"/>
    </row>
    <row r="15" spans="1:8" ht="15.75" thickBot="1">
      <c r="A15" s="39"/>
      <c r="B15" s="6" t="str">
        <f t="shared" si="0"/>
        <v/>
      </c>
      <c r="C15" s="6" t="str">
        <f>IFERROR(VLOOKUP(A15,Stock!A7:E254,2,FALSE),"")</f>
        <v/>
      </c>
      <c r="D15" s="22" t="str">
        <f>IFERROR(VLOOKUP(A15,Stock!A7:E254,3,FALSE),"")</f>
        <v/>
      </c>
      <c r="E15" s="21" t="str">
        <f>IFERROR(VLOOKUP(A15,Stock!A7:E254,5,FALSE),"")</f>
        <v/>
      </c>
      <c r="F15" s="21" t="str">
        <f>IFERROR(VLOOKUP(Facture!D15,Données!B7:C10,2,FALSE)*E15+E15,"")</f>
        <v/>
      </c>
      <c r="G15" s="21" t="str">
        <f t="shared" si="1"/>
        <v/>
      </c>
      <c r="H15" s="35"/>
    </row>
    <row r="16" spans="1:8" ht="15.75" thickBot="1">
      <c r="A16" s="39"/>
      <c r="B16" s="6" t="str">
        <f t="shared" si="0"/>
        <v/>
      </c>
      <c r="C16" s="6" t="str">
        <f>IFERROR(VLOOKUP(A16,Stock!A7:E255,2,FALSE),"")</f>
        <v/>
      </c>
      <c r="D16" s="22" t="str">
        <f>IFERROR(VLOOKUP(A16,Stock!A7:E255,3,FALSE),"")</f>
        <v/>
      </c>
      <c r="E16" s="21" t="str">
        <f>IFERROR(VLOOKUP(A16,Stock!A7:E255,5,FALSE),"")</f>
        <v/>
      </c>
      <c r="F16" s="21" t="str">
        <f>IFERROR(VLOOKUP(Facture!D16,Données!B8:C11,2,FALSE)*E16+E16,"")</f>
        <v/>
      </c>
      <c r="G16" s="21" t="str">
        <f t="shared" si="1"/>
        <v/>
      </c>
      <c r="H16" s="35"/>
    </row>
    <row r="17" spans="1:8" ht="15.75" thickBot="1">
      <c r="A17" s="39"/>
      <c r="B17" s="6" t="str">
        <f t="shared" si="0"/>
        <v/>
      </c>
      <c r="C17" s="6" t="str">
        <f>IFERROR(VLOOKUP(A17,Stock!A8:E256,2,FALSE),"")</f>
        <v/>
      </c>
      <c r="D17" s="22" t="str">
        <f>IFERROR(VLOOKUP(A17,Stock!A8:E256,3,FALSE),"")</f>
        <v/>
      </c>
      <c r="E17" s="21" t="str">
        <f>IFERROR(VLOOKUP(A17,Stock!A8:E256,5,FALSE),"")</f>
        <v/>
      </c>
      <c r="F17" s="21" t="str">
        <f>IFERROR(VLOOKUP(Facture!D17,Données!B9:C12,2,FALSE)*E17+E17,"")</f>
        <v/>
      </c>
      <c r="G17" s="21" t="str">
        <f t="shared" si="1"/>
        <v/>
      </c>
      <c r="H17" s="35"/>
    </row>
    <row r="18" spans="1:8" ht="15.75" thickBot="1">
      <c r="A18" s="39"/>
      <c r="B18" s="6" t="str">
        <f t="shared" si="0"/>
        <v/>
      </c>
      <c r="C18" s="6" t="str">
        <f>IFERROR(VLOOKUP(A18,Stock!A9:E257,2,FALSE),"")</f>
        <v/>
      </c>
      <c r="D18" s="22" t="str">
        <f>IFERROR(VLOOKUP(A18,Stock!A9:E257,3,FALSE),"")</f>
        <v/>
      </c>
      <c r="E18" s="21" t="str">
        <f>IFERROR(VLOOKUP(A18,Stock!A9:E257,5,FALSE),"")</f>
        <v/>
      </c>
      <c r="F18" s="21" t="str">
        <f>IFERROR(VLOOKUP(Facture!D18,Données!B10:C13,2,FALSE)*E18+E18,"")</f>
        <v/>
      </c>
      <c r="G18" s="21" t="str">
        <f t="shared" si="1"/>
        <v/>
      </c>
      <c r="H18" s="35"/>
    </row>
    <row r="19" spans="1:8" ht="15.75" thickBot="1">
      <c r="A19" s="39"/>
      <c r="B19" s="6" t="str">
        <f t="shared" si="0"/>
        <v/>
      </c>
      <c r="C19" s="6" t="str">
        <f>IFERROR(VLOOKUP(A19,Stock!A10:E258,2,FALSE),"")</f>
        <v/>
      </c>
      <c r="D19" s="22" t="str">
        <f>IFERROR(VLOOKUP(A19,Stock!A10:E258,3,FALSE),"")</f>
        <v/>
      </c>
      <c r="E19" s="21" t="str">
        <f>IFERROR(VLOOKUP(A19,Stock!A10:E258,5,FALSE),"")</f>
        <v/>
      </c>
      <c r="F19" s="21" t="str">
        <f>IFERROR(VLOOKUP(Facture!D19,Données!B11:C14,2,FALSE)*E19+E19,"")</f>
        <v/>
      </c>
      <c r="G19" s="21" t="str">
        <f t="shared" si="1"/>
        <v/>
      </c>
      <c r="H19" s="35"/>
    </row>
    <row r="20" spans="1:8" ht="15.75" thickBot="1">
      <c r="A20" s="39"/>
      <c r="B20" s="6" t="str">
        <f t="shared" si="0"/>
        <v/>
      </c>
      <c r="C20" s="6" t="str">
        <f>IFERROR(VLOOKUP(A20,Stock!A11:E259,2,FALSE),"")</f>
        <v/>
      </c>
      <c r="D20" s="22" t="str">
        <f>IFERROR(VLOOKUP(A20,Stock!A11:E259,3,FALSE),"")</f>
        <v/>
      </c>
      <c r="E20" s="21" t="str">
        <f>IFERROR(VLOOKUP(A20,Stock!A11:E259,5,FALSE),"")</f>
        <v/>
      </c>
      <c r="F20" s="21" t="str">
        <f>IFERROR(VLOOKUP(Facture!D20,Données!B12:C15,2,FALSE)*E20+E20,"")</f>
        <v/>
      </c>
      <c r="G20" s="21" t="str">
        <f t="shared" si="1"/>
        <v/>
      </c>
      <c r="H20" s="35"/>
    </row>
    <row r="21" spans="1:8" ht="15.75" thickBot="1">
      <c r="A21" s="39"/>
      <c r="B21" s="6" t="str">
        <f t="shared" si="0"/>
        <v/>
      </c>
      <c r="C21" s="6" t="str">
        <f>IFERROR(VLOOKUP(A21,Stock!A12:E260,2,FALSE),"")</f>
        <v/>
      </c>
      <c r="D21" s="22" t="str">
        <f>IFERROR(VLOOKUP(A21,Stock!A12:E260,3,FALSE),"")</f>
        <v/>
      </c>
      <c r="E21" s="21" t="str">
        <f>IFERROR(VLOOKUP(A21,Stock!A12:E260,5,FALSE),"")</f>
        <v/>
      </c>
      <c r="F21" s="21" t="str">
        <f>IFERROR(VLOOKUP(Facture!D21,Données!B13:C16,2,FALSE)*E21+E21,"")</f>
        <v/>
      </c>
      <c r="G21" s="21" t="str">
        <f t="shared" si="1"/>
        <v/>
      </c>
      <c r="H21" s="35"/>
    </row>
    <row r="22" spans="1:8" ht="15.75" thickBot="1">
      <c r="A22" s="39"/>
      <c r="B22" s="6" t="str">
        <f t="shared" si="0"/>
        <v/>
      </c>
      <c r="C22" s="6" t="str">
        <f>IFERROR(VLOOKUP(A22,Stock!A13:E261,2,FALSE),"")</f>
        <v/>
      </c>
      <c r="D22" s="22" t="str">
        <f>IFERROR(VLOOKUP(A22,Stock!A13:E261,3,FALSE),"")</f>
        <v/>
      </c>
      <c r="E22" s="21" t="str">
        <f>IFERROR(VLOOKUP(A22,Stock!A13:E261,5,FALSE),"")</f>
        <v/>
      </c>
      <c r="F22" s="21" t="str">
        <f>IFERROR(VLOOKUP(Facture!D22,Données!B14:C17,2,FALSE)*E22+E22,"")</f>
        <v/>
      </c>
      <c r="G22" s="21" t="str">
        <f t="shared" si="1"/>
        <v/>
      </c>
      <c r="H22" s="35"/>
    </row>
    <row r="23" spans="1:8" ht="15.75" thickBot="1">
      <c r="A23" s="39"/>
      <c r="B23" s="6" t="str">
        <f t="shared" si="0"/>
        <v/>
      </c>
      <c r="C23" s="6" t="str">
        <f>IFERROR(VLOOKUP(A23,Stock!A14:E262,2,FALSE),"")</f>
        <v/>
      </c>
      <c r="D23" s="22" t="str">
        <f>IFERROR(VLOOKUP(A23,Stock!A14:E262,3,FALSE),"")</f>
        <v/>
      </c>
      <c r="E23" s="21" t="str">
        <f>IFERROR(VLOOKUP(A23,Stock!A14:E262,5,FALSE),"")</f>
        <v/>
      </c>
      <c r="F23" s="21" t="str">
        <f>IFERROR(VLOOKUP(Facture!D23,Données!B15:C19,2,FALSE)*E23+E23,"")</f>
        <v/>
      </c>
      <c r="G23" s="21" t="str">
        <f t="shared" si="1"/>
        <v/>
      </c>
      <c r="H23" s="35"/>
    </row>
    <row r="24" spans="1:8" ht="15.75" thickBot="1">
      <c r="A24" s="39"/>
      <c r="B24" s="6" t="str">
        <f t="shared" si="0"/>
        <v/>
      </c>
      <c r="C24" s="6" t="str">
        <f>IFERROR(VLOOKUP(A24,Stock!A15:E263,2,FALSE),"")</f>
        <v/>
      </c>
      <c r="D24" s="22" t="str">
        <f>IFERROR(VLOOKUP(A24,Stock!A15:E263,3,FALSE),"")</f>
        <v/>
      </c>
      <c r="E24" s="21" t="str">
        <f>IFERROR(VLOOKUP(A24,Stock!A15:E263,5,FALSE),"")</f>
        <v/>
      </c>
      <c r="F24" s="21" t="str">
        <f>IFERROR(VLOOKUP(Facture!D24,Données!B16:C20,2,FALSE)*E24+E24,"")</f>
        <v/>
      </c>
      <c r="G24" s="21" t="str">
        <f t="shared" si="1"/>
        <v/>
      </c>
      <c r="H24" s="35"/>
    </row>
    <row r="25" spans="1:8" ht="15.75" thickBot="1">
      <c r="A25" s="39"/>
      <c r="B25" s="6" t="str">
        <f t="shared" si="0"/>
        <v/>
      </c>
      <c r="C25" s="6" t="str">
        <f>IFERROR(VLOOKUP(A25,Stock!A16:E264,2,FALSE),"")</f>
        <v/>
      </c>
      <c r="D25" s="22" t="str">
        <f>IFERROR(VLOOKUP(A25,Stock!A16:E264,3,FALSE),"")</f>
        <v/>
      </c>
      <c r="E25" s="21" t="str">
        <f>IFERROR(VLOOKUP(A25,Stock!A16:E264,5,FALSE),"")</f>
        <v/>
      </c>
      <c r="F25" s="21" t="str">
        <f>IFERROR(VLOOKUP(Facture!D25,Données!B17:C21,2,FALSE)*E25+E25,"")</f>
        <v/>
      </c>
      <c r="G25" s="21" t="str">
        <f t="shared" si="1"/>
        <v/>
      </c>
      <c r="H25" s="35"/>
    </row>
    <row r="26" spans="1:8" ht="15.75" thickBot="1">
      <c r="A26" s="39"/>
      <c r="B26" s="6" t="str">
        <f t="shared" si="0"/>
        <v/>
      </c>
      <c r="C26" s="6" t="str">
        <f>IFERROR(VLOOKUP(A26,Stock!A17:E265,2,FALSE),"")</f>
        <v/>
      </c>
      <c r="D26" s="22" t="str">
        <f>IFERROR(VLOOKUP(A26,Stock!A17:E265,3,FALSE),"")</f>
        <v/>
      </c>
      <c r="E26" s="21" t="str">
        <f>IFERROR(VLOOKUP(A26,Stock!A17:E265,5,FALSE),"")</f>
        <v/>
      </c>
      <c r="F26" s="21" t="str">
        <f>IFERROR(VLOOKUP(Facture!D26,Données!B19:C22,2,FALSE)*E26+E26,"")</f>
        <v/>
      </c>
      <c r="G26" s="21" t="str">
        <f t="shared" si="1"/>
        <v/>
      </c>
      <c r="H26" s="35"/>
    </row>
    <row r="27" spans="1:8" ht="15.75" thickBot="1">
      <c r="A27" s="39"/>
      <c r="B27" s="6" t="str">
        <f t="shared" si="0"/>
        <v/>
      </c>
      <c r="C27" s="6" t="str">
        <f>IFERROR(VLOOKUP(A27,Stock!A18:E266,2,FALSE),"")</f>
        <v/>
      </c>
      <c r="D27" s="22" t="str">
        <f>IFERROR(VLOOKUP(A27,Stock!A18:E266,3,FALSE),"")</f>
        <v/>
      </c>
      <c r="E27" s="21" t="str">
        <f>IFERROR(VLOOKUP(A27,Stock!A18:E266,5,FALSE),"")</f>
        <v/>
      </c>
      <c r="F27" s="21" t="str">
        <f>IFERROR(VLOOKUP(Facture!D27,Données!B20:C23,2,FALSE)*E27+E27,"")</f>
        <v/>
      </c>
      <c r="G27" s="21" t="str">
        <f t="shared" si="1"/>
        <v/>
      </c>
      <c r="H27" s="35"/>
    </row>
    <row r="28" spans="1:8" ht="15.75" thickBot="1">
      <c r="A28" s="39"/>
      <c r="B28" s="6" t="str">
        <f t="shared" si="0"/>
        <v/>
      </c>
      <c r="C28" s="6" t="str">
        <f>IFERROR(VLOOKUP(A28,Stock!A19:E267,2,FALSE),"")</f>
        <v/>
      </c>
      <c r="D28" s="22" t="str">
        <f>IFERROR(VLOOKUP(A28,Stock!A19:E267,3,FALSE),"")</f>
        <v/>
      </c>
      <c r="E28" s="21" t="str">
        <f>IFERROR(VLOOKUP(A28,Stock!A19:E267,5,FALSE),"")</f>
        <v/>
      </c>
      <c r="F28" s="21" t="str">
        <f>IFERROR(VLOOKUP(Facture!D28,Données!B21:C24,2,FALSE)*E28+E28,"")</f>
        <v/>
      </c>
      <c r="G28" s="21" t="str">
        <f t="shared" si="1"/>
        <v/>
      </c>
      <c r="H28" s="35"/>
    </row>
    <row r="29" spans="1:8" ht="15.75" thickBot="1">
      <c r="A29" s="39"/>
      <c r="B29" s="6" t="str">
        <f t="shared" si="0"/>
        <v/>
      </c>
      <c r="C29" s="6" t="str">
        <f>IFERROR(VLOOKUP(A29,Stock!A20:E268,2,FALSE),"")</f>
        <v/>
      </c>
      <c r="D29" s="22" t="str">
        <f>IFERROR(VLOOKUP(A29,Stock!A20:E268,3,FALSE),"")</f>
        <v/>
      </c>
      <c r="E29" s="21" t="str">
        <f>IFERROR(VLOOKUP(A29,Stock!A20:E268,5,FALSE),"")</f>
        <v/>
      </c>
      <c r="F29" s="21" t="str">
        <f>IFERROR(VLOOKUP(Facture!D29,Données!B22:C25,2,FALSE)*E29+E29,"")</f>
        <v/>
      </c>
      <c r="G29" s="21" t="str">
        <f t="shared" si="1"/>
        <v/>
      </c>
      <c r="H29" s="35"/>
    </row>
    <row r="30" spans="1:8" ht="15.75" thickBot="1">
      <c r="A30" s="39"/>
      <c r="B30" s="6" t="str">
        <f t="shared" si="0"/>
        <v/>
      </c>
      <c r="C30" s="6" t="str">
        <f>IFERROR(VLOOKUP(A30,Stock!A21:E269,2,FALSE),"")</f>
        <v/>
      </c>
      <c r="D30" s="22" t="str">
        <f>IFERROR(VLOOKUP(A30,Stock!A21:E269,3,FALSE),"")</f>
        <v/>
      </c>
      <c r="E30" s="21" t="str">
        <f>IFERROR(VLOOKUP(A30,Stock!A21:E269,5,FALSE),"")</f>
        <v/>
      </c>
      <c r="F30" s="21" t="str">
        <f>IFERROR(VLOOKUP(Facture!D30,Données!B23:C26,2,FALSE)*E30+E30,"")</f>
        <v/>
      </c>
      <c r="G30" s="21" t="str">
        <f t="shared" si="1"/>
        <v/>
      </c>
      <c r="H30" s="35"/>
    </row>
    <row r="31" spans="1:8" ht="15.75" thickBot="1">
      <c r="A31" s="39"/>
      <c r="B31" s="6" t="str">
        <f t="shared" si="0"/>
        <v/>
      </c>
      <c r="C31" s="6" t="str">
        <f>IFERROR(VLOOKUP(A31,Stock!A22:E270,2,FALSE),"")</f>
        <v/>
      </c>
      <c r="D31" s="22" t="str">
        <f>IFERROR(VLOOKUP(A31,Stock!A22:E270,3,FALSE),"")</f>
        <v/>
      </c>
      <c r="E31" s="21" t="str">
        <f>IFERROR(VLOOKUP(A31,Stock!A22:E270,5,FALSE),"")</f>
        <v/>
      </c>
      <c r="F31" s="21" t="str">
        <f>IFERROR(VLOOKUP(Facture!D31,Données!B24:C27,2,FALSE)*E31+E31,"")</f>
        <v/>
      </c>
      <c r="G31" s="21" t="str">
        <f t="shared" si="1"/>
        <v/>
      </c>
      <c r="H31" s="35"/>
    </row>
    <row r="32" spans="1:8" ht="15.75" thickBot="1">
      <c r="A32" s="39"/>
      <c r="B32" s="6" t="str">
        <f t="shared" si="0"/>
        <v/>
      </c>
      <c r="C32" s="6" t="str">
        <f>IFERROR(VLOOKUP(A32,Stock!A23:E271,2,FALSE),"")</f>
        <v/>
      </c>
      <c r="D32" s="22" t="str">
        <f>IFERROR(VLOOKUP(A32,Stock!A23:E271,3,FALSE),"")</f>
        <v/>
      </c>
      <c r="E32" s="21" t="str">
        <f>IFERROR(VLOOKUP(A32,Stock!A23:E271,5,FALSE),"")</f>
        <v/>
      </c>
      <c r="F32" s="21" t="str">
        <f>IFERROR(VLOOKUP(Facture!D32,Données!B25:C28,2,FALSE)*E32+E32,"")</f>
        <v/>
      </c>
      <c r="G32" s="21" t="str">
        <f t="shared" si="1"/>
        <v/>
      </c>
      <c r="H32" s="35"/>
    </row>
    <row r="33" spans="1:8" ht="15.75" thickBot="1">
      <c r="A33" s="39"/>
      <c r="B33" s="6" t="str">
        <f t="shared" si="0"/>
        <v/>
      </c>
      <c r="C33" s="6" t="str">
        <f>IFERROR(VLOOKUP(A33,Stock!A24:E272,2,FALSE),"")</f>
        <v/>
      </c>
      <c r="D33" s="22" t="str">
        <f>IFERROR(VLOOKUP(A33,Stock!A24:E272,3,FALSE),"")</f>
        <v/>
      </c>
      <c r="E33" s="21" t="str">
        <f>IFERROR(VLOOKUP(A33,Stock!A24:E272,5,FALSE),"")</f>
        <v/>
      </c>
      <c r="F33" s="21" t="str">
        <f>IFERROR(VLOOKUP(Facture!D33,Données!B26:C29,2,FALSE)*E33+E33,"")</f>
        <v/>
      </c>
      <c r="G33" s="21" t="str">
        <f t="shared" si="1"/>
        <v/>
      </c>
      <c r="H33" s="35"/>
    </row>
    <row r="34" spans="1:8" ht="15.75" thickBot="1">
      <c r="A34" s="39"/>
      <c r="B34" s="6" t="str">
        <f t="shared" si="0"/>
        <v/>
      </c>
      <c r="C34" s="6" t="str">
        <f>IFERROR(VLOOKUP(A34,Stock!A25:E273,2,FALSE),"")</f>
        <v/>
      </c>
      <c r="D34" s="22" t="str">
        <f>IFERROR(VLOOKUP(A34,Stock!A25:E273,3,FALSE),"")</f>
        <v/>
      </c>
      <c r="E34" s="21" t="str">
        <f>IFERROR(VLOOKUP(A34,Stock!A25:E273,5,FALSE),"")</f>
        <v/>
      </c>
      <c r="F34" s="21" t="str">
        <f>IFERROR(VLOOKUP(Facture!D34,Données!B27:C30,2,FALSE)*E34+E34,"")</f>
        <v/>
      </c>
      <c r="G34" s="21" t="str">
        <f t="shared" si="1"/>
        <v/>
      </c>
      <c r="H34" s="35"/>
    </row>
    <row r="35" spans="1:8" ht="15.75" thickBot="1">
      <c r="A35" s="39"/>
      <c r="B35" s="6" t="str">
        <f t="shared" si="0"/>
        <v/>
      </c>
      <c r="C35" s="6" t="str">
        <f>IFERROR(VLOOKUP(A35,Stock!A26:E274,2,FALSE),"")</f>
        <v/>
      </c>
      <c r="D35" s="22" t="str">
        <f>IFERROR(VLOOKUP(A35,Stock!A26:E274,3,FALSE),"")</f>
        <v/>
      </c>
      <c r="E35" s="21" t="str">
        <f>IFERROR(VLOOKUP(A35,Stock!A26:E274,5,FALSE),"")</f>
        <v/>
      </c>
      <c r="F35" s="21" t="str">
        <f>IFERROR(VLOOKUP(Facture!D35,Données!B28:C31,2,FALSE)*E35+E35,"")</f>
        <v/>
      </c>
      <c r="G35" s="21" t="str">
        <f t="shared" si="1"/>
        <v/>
      </c>
      <c r="H35" s="35"/>
    </row>
    <row r="36" spans="1:8" ht="15.75" thickBot="1">
      <c r="A36" s="39"/>
      <c r="B36" s="6" t="str">
        <f t="shared" si="0"/>
        <v/>
      </c>
      <c r="C36" s="6" t="str">
        <f>IFERROR(VLOOKUP(A36,Stock!A27:E275,2,FALSE),"")</f>
        <v/>
      </c>
      <c r="D36" s="22" t="str">
        <f>IFERROR(VLOOKUP(A36,Stock!A27:E275,3,FALSE),"")</f>
        <v/>
      </c>
      <c r="E36" s="21" t="str">
        <f>IFERROR(VLOOKUP(A36,Stock!A27:E275,5,FALSE),"")</f>
        <v/>
      </c>
      <c r="F36" s="21" t="str">
        <f>IFERROR(VLOOKUP(Facture!D36,Données!B29:C32,2,FALSE)*E36+E36,"")</f>
        <v/>
      </c>
      <c r="G36" s="21" t="str">
        <f t="shared" si="1"/>
        <v/>
      </c>
      <c r="H36" s="35"/>
    </row>
    <row r="37" spans="1:8" ht="15.75" thickBot="1">
      <c r="A37" s="39"/>
      <c r="B37" s="6" t="str">
        <f t="shared" si="0"/>
        <v/>
      </c>
      <c r="C37" s="6" t="str">
        <f>IFERROR(VLOOKUP(A37,Stock!A28:E276,2,FALSE),"")</f>
        <v/>
      </c>
      <c r="D37" s="22" t="str">
        <f>IFERROR(VLOOKUP(A37,Stock!A28:E276,3,FALSE),"")</f>
        <v/>
      </c>
      <c r="E37" s="21" t="str">
        <f>IFERROR(VLOOKUP(A37,Stock!A28:E276,5,FALSE),"")</f>
        <v/>
      </c>
      <c r="F37" s="21" t="str">
        <f>IFERROR(VLOOKUP(Facture!D37,Données!B30:C33,2,FALSE)*E37+E37,"")</f>
        <v/>
      </c>
      <c r="G37" s="21" t="str">
        <f t="shared" si="1"/>
        <v/>
      </c>
      <c r="H37" s="35"/>
    </row>
    <row r="38" spans="1:8" ht="15.75" thickBot="1">
      <c r="A38" s="39"/>
      <c r="B38" s="6" t="str">
        <f t="shared" si="0"/>
        <v/>
      </c>
      <c r="C38" s="6" t="str">
        <f>IFERROR(VLOOKUP(A38,Stock!A29:E277,2,FALSE),"")</f>
        <v/>
      </c>
      <c r="D38" s="22" t="str">
        <f>IFERROR(VLOOKUP(A38,Stock!A29:E277,3,FALSE),"")</f>
        <v/>
      </c>
      <c r="E38" s="21" t="str">
        <f>IFERROR(VLOOKUP(A38,Stock!A29:E277,5,FALSE),"")</f>
        <v/>
      </c>
      <c r="F38" s="21" t="str">
        <f>IFERROR(VLOOKUP(Facture!D38,Données!B31:C34,2,FALSE)*E38+E38,"")</f>
        <v/>
      </c>
      <c r="G38" s="21" t="str">
        <f t="shared" si="1"/>
        <v/>
      </c>
      <c r="H38" s="35"/>
    </row>
    <row r="39" spans="1:8" ht="15.75" thickBot="1">
      <c r="A39" s="39"/>
      <c r="B39" s="6" t="str">
        <f t="shared" si="0"/>
        <v/>
      </c>
      <c r="C39" s="6" t="str">
        <f>IFERROR(VLOOKUP(A39,Stock!A30:E278,2,FALSE),"")</f>
        <v/>
      </c>
      <c r="D39" s="22" t="str">
        <f>IFERROR(VLOOKUP(A39,Stock!A30:E278,3,FALSE),"")</f>
        <v/>
      </c>
      <c r="E39" s="21" t="str">
        <f>IFERROR(VLOOKUP(A39,Stock!A30:E278,5,FALSE),"")</f>
        <v/>
      </c>
      <c r="F39" s="21" t="str">
        <f>IFERROR(VLOOKUP(Facture!D39,Données!B32:C35,2,FALSE)*E39+E39,"")</f>
        <v/>
      </c>
      <c r="G39" s="21" t="str">
        <f t="shared" si="1"/>
        <v/>
      </c>
      <c r="H39" s="35"/>
    </row>
    <row r="40" spans="1:8" ht="15.75" thickBot="1">
      <c r="A40" s="39"/>
      <c r="B40" s="6" t="str">
        <f t="shared" si="0"/>
        <v/>
      </c>
      <c r="C40" s="6" t="str">
        <f>IFERROR(VLOOKUP(A40,Stock!A31:E279,2,FALSE),"")</f>
        <v/>
      </c>
      <c r="D40" s="22" t="str">
        <f>IFERROR(VLOOKUP(A40,Stock!A31:E279,3,FALSE),"")</f>
        <v/>
      </c>
      <c r="E40" s="21" t="str">
        <f>IFERROR(VLOOKUP(A40,Stock!A31:E279,5,FALSE),"")</f>
        <v/>
      </c>
      <c r="F40" s="21" t="str">
        <f>IFERROR(VLOOKUP(Facture!D40,Données!B33:C36,2,FALSE)*E40+E40,"")</f>
        <v/>
      </c>
      <c r="G40" s="21" t="str">
        <f t="shared" si="1"/>
        <v/>
      </c>
      <c r="H40" s="35"/>
    </row>
    <row r="41" spans="1:8" ht="17.25" thickTop="1" thickBot="1">
      <c r="A41" s="33"/>
      <c r="B41" s="34"/>
      <c r="C41" s="34"/>
      <c r="D41" s="45" t="s">
        <v>9</v>
      </c>
      <c r="E41" s="46"/>
      <c r="F41" s="46"/>
      <c r="G41" s="23">
        <f>SUM(E10:E40)</f>
        <v>0</v>
      </c>
      <c r="H41" s="35"/>
    </row>
    <row r="42" spans="1:8" ht="16.5" thickBot="1">
      <c r="A42" s="33"/>
      <c r="B42" s="34"/>
      <c r="C42" s="34"/>
      <c r="D42" s="47" t="s">
        <v>10</v>
      </c>
      <c r="E42" s="48"/>
      <c r="F42" s="48"/>
      <c r="G42" s="23">
        <f>SUM(F10:F40)-G41</f>
        <v>0</v>
      </c>
      <c r="H42" s="35"/>
    </row>
    <row r="43" spans="1:8" ht="16.5" thickBot="1">
      <c r="A43" s="33"/>
      <c r="B43" s="34"/>
      <c r="C43" s="34"/>
      <c r="D43" s="8" t="s">
        <v>12</v>
      </c>
      <c r="E43" s="19"/>
      <c r="F43" s="20"/>
      <c r="G43" s="23"/>
      <c r="H43" s="35"/>
    </row>
    <row r="44" spans="1:8" ht="19.5" thickBot="1">
      <c r="A44" s="33"/>
      <c r="B44" s="34"/>
      <c r="C44" s="34"/>
      <c r="D44" s="49" t="s">
        <v>11</v>
      </c>
      <c r="E44" s="49"/>
      <c r="F44" s="49"/>
      <c r="G44" s="23">
        <f>SUM(G41:G43)</f>
        <v>0</v>
      </c>
      <c r="H44" s="35"/>
    </row>
    <row r="45" spans="1:8" ht="16.5" thickTop="1" thickBot="1">
      <c r="A45" s="40" t="s">
        <v>46</v>
      </c>
      <c r="B45" s="41"/>
      <c r="C45" s="41"/>
      <c r="D45" s="41"/>
      <c r="E45" s="42"/>
      <c r="F45" s="42"/>
      <c r="G45" s="43"/>
      <c r="H45" s="44"/>
    </row>
    <row r="46" spans="1:8" ht="15.75" thickTop="1"/>
  </sheetData>
  <mergeCells count="9">
    <mergeCell ref="D41:F41"/>
    <mergeCell ref="D42:F42"/>
    <mergeCell ref="D44:F44"/>
    <mergeCell ref="A1:C1"/>
    <mergeCell ref="E2:G2"/>
    <mergeCell ref="E3:G3"/>
    <mergeCell ref="E4:G4"/>
    <mergeCell ref="E5:G5"/>
    <mergeCell ref="A7:B7"/>
  </mergeCells>
  <dataValidations count="2">
    <dataValidation type="list" allowBlank="1" showInputMessage="1" showErrorMessage="1" sqref="E2:G2">
      <formula1>Clients!A:A</formula1>
    </dataValidation>
    <dataValidation type="list" allowBlank="1" showInputMessage="1" showErrorMessage="1" sqref="A10:A40">
      <formula1>Stock!A:A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281"/>
  <sheetViews>
    <sheetView tabSelected="1" workbookViewId="0">
      <selection activeCell="I12" sqref="I12"/>
    </sheetView>
  </sheetViews>
  <sheetFormatPr baseColWidth="10" defaultRowHeight="15"/>
  <cols>
    <col min="1" max="1" width="5.85546875" customWidth="1"/>
    <col min="2" max="2" width="16" customWidth="1"/>
    <col min="3" max="3" width="8" customWidth="1"/>
    <col min="4" max="4" width="9.5703125" style="16" customWidth="1"/>
    <col min="5" max="5" width="10.5703125" style="16" customWidth="1"/>
    <col min="6" max="6" width="10.5703125" customWidth="1"/>
    <col min="7" max="7" width="9.42578125" customWidth="1"/>
    <col min="8" max="8" width="8.85546875" customWidth="1"/>
    <col min="9" max="9" width="10.42578125" customWidth="1"/>
    <col min="10" max="10" width="11.28515625" customWidth="1"/>
    <col min="11" max="11" width="11.7109375" customWidth="1"/>
    <col min="12" max="13" width="11.140625" customWidth="1"/>
    <col min="14" max="14" width="26" customWidth="1"/>
    <col min="15" max="15" width="18.140625" customWidth="1"/>
  </cols>
  <sheetData>
    <row r="1" spans="1:15" ht="15.75" thickBot="1">
      <c r="A1" s="76" t="s">
        <v>13</v>
      </c>
      <c r="B1" s="76" t="s">
        <v>3</v>
      </c>
      <c r="C1" s="76" t="s">
        <v>28</v>
      </c>
      <c r="D1" s="77" t="s">
        <v>15</v>
      </c>
      <c r="E1" s="77" t="s">
        <v>62</v>
      </c>
      <c r="F1" s="76" t="s">
        <v>63</v>
      </c>
      <c r="G1" s="76" t="s">
        <v>64</v>
      </c>
      <c r="H1" s="76" t="s">
        <v>65</v>
      </c>
      <c r="I1" s="76" t="s">
        <v>17</v>
      </c>
      <c r="J1" s="76" t="s">
        <v>66</v>
      </c>
      <c r="K1" s="76" t="s">
        <v>68</v>
      </c>
      <c r="L1" s="76" t="s">
        <v>67</v>
      </c>
      <c r="M1" s="76" t="s">
        <v>32</v>
      </c>
      <c r="N1" s="76" t="s">
        <v>33</v>
      </c>
      <c r="O1" s="100" t="s">
        <v>59</v>
      </c>
    </row>
    <row r="2" spans="1:15" ht="15.75" thickBot="1">
      <c r="A2" s="76" t="s">
        <v>61</v>
      </c>
      <c r="B2" s="76" t="s">
        <v>69</v>
      </c>
      <c r="C2" s="76">
        <v>2</v>
      </c>
      <c r="D2" s="77">
        <v>250</v>
      </c>
      <c r="E2" s="77">
        <v>350</v>
      </c>
      <c r="F2" s="74">
        <v>12</v>
      </c>
      <c r="G2" s="74">
        <v>6</v>
      </c>
      <c r="H2" s="74">
        <f>$F2-$G2</f>
        <v>6</v>
      </c>
      <c r="I2" s="74">
        <v>5</v>
      </c>
      <c r="J2" s="76" t="str">
        <f>IF(H2&lt;I2,"A commander","OK")</f>
        <v>OK</v>
      </c>
      <c r="K2" s="74">
        <v>10</v>
      </c>
      <c r="L2" s="76" t="s">
        <v>77</v>
      </c>
      <c r="M2" s="1" t="s">
        <v>78</v>
      </c>
      <c r="N2" s="76" t="s">
        <v>79</v>
      </c>
      <c r="O2" s="16">
        <f>H2*D2</f>
        <v>1500</v>
      </c>
    </row>
    <row r="3" spans="1:15" ht="15.75" thickBot="1">
      <c r="A3" s="71" t="s">
        <v>18</v>
      </c>
      <c r="B3" s="72" t="str">
        <f>VLOOKUP(A3,Données!A17:F251,2,FALSE)</f>
        <v>March. 1</v>
      </c>
      <c r="C3" s="71">
        <f>VLOOKUP(A3,Données!A17:F251,6,FALSE)</f>
        <v>1</v>
      </c>
      <c r="D3" s="73">
        <f>VLOOKUP(A3,Données!A19:F251,4,FALSE)</f>
        <v>500</v>
      </c>
      <c r="E3" s="73">
        <f>VLOOKUP(A3,Données!A19:F251,5,FALSE)</f>
        <v>600</v>
      </c>
      <c r="F3" s="74">
        <v>10</v>
      </c>
      <c r="G3" s="74"/>
      <c r="H3" s="74">
        <f>$F3-$G3</f>
        <v>10</v>
      </c>
      <c r="I3" s="74">
        <v>5</v>
      </c>
      <c r="J3" s="97" t="str">
        <f>IF(H3&lt;I3,"A commander","OK")</f>
        <v>OK</v>
      </c>
      <c r="K3" s="74">
        <v>5</v>
      </c>
      <c r="L3" s="71" t="s">
        <v>47</v>
      </c>
      <c r="M3" s="71" t="s">
        <v>51</v>
      </c>
      <c r="N3" s="75" t="s">
        <v>55</v>
      </c>
      <c r="O3" s="16">
        <f>H3*D3</f>
        <v>5000</v>
      </c>
    </row>
    <row r="4" spans="1:15" ht="15.75" thickBot="1">
      <c r="A4" s="71" t="s">
        <v>25</v>
      </c>
      <c r="B4" s="72" t="str">
        <f>VLOOKUP(A4,Données!A19:F252,2,FALSE)</f>
        <v>March. 2</v>
      </c>
      <c r="C4" s="71">
        <f>VLOOKUP(A4,Données!A19:F252,6,FALSE)</f>
        <v>2</v>
      </c>
      <c r="D4" s="73">
        <f>VLOOKUP(A4,Données!A20:F252,4,FALSE)</f>
        <v>450</v>
      </c>
      <c r="E4" s="73">
        <f>VLOOKUP(A4,Données!A20:F252,5,FALSE)</f>
        <v>562.5</v>
      </c>
      <c r="F4" s="74">
        <v>6</v>
      </c>
      <c r="G4" s="74"/>
      <c r="H4" s="74">
        <f>$F4-$G4</f>
        <v>6</v>
      </c>
      <c r="I4" s="74">
        <v>3</v>
      </c>
      <c r="J4" s="97" t="str">
        <f t="shared" ref="J4:J6" si="0">IF(H4&lt;I4,"A commander","OK")</f>
        <v>OK</v>
      </c>
      <c r="K4" s="74">
        <v>3</v>
      </c>
      <c r="L4" s="71" t="s">
        <v>48</v>
      </c>
      <c r="M4" s="71" t="s">
        <v>52</v>
      </c>
      <c r="N4" s="75" t="s">
        <v>55</v>
      </c>
      <c r="O4" s="16">
        <f t="shared" ref="O4:O67" si="1">H4*D4</f>
        <v>2700</v>
      </c>
    </row>
    <row r="5" spans="1:15" ht="15.75" thickBot="1">
      <c r="A5" s="71" t="s">
        <v>26</v>
      </c>
      <c r="B5" s="72" t="str">
        <f>VLOOKUP(A5,Données!A20:F253,2,FALSE)</f>
        <v>March, 3</v>
      </c>
      <c r="C5" s="71">
        <f>VLOOKUP(A5,Données!A20:F253,6,FALSE)</f>
        <v>3</v>
      </c>
      <c r="D5" s="73">
        <f>VLOOKUP(A5,Données!A21:F253,4,FALSE)</f>
        <v>110</v>
      </c>
      <c r="E5" s="73">
        <f>VLOOKUP(A5,Données!A21:F253,5,FALSE)</f>
        <v>143</v>
      </c>
      <c r="F5" s="74">
        <v>4</v>
      </c>
      <c r="G5" s="74"/>
      <c r="H5" s="74">
        <f>$F5-$G5</f>
        <v>4</v>
      </c>
      <c r="I5" s="74">
        <v>2</v>
      </c>
      <c r="J5" s="97" t="str">
        <f t="shared" si="0"/>
        <v>OK</v>
      </c>
      <c r="K5" s="74">
        <v>2</v>
      </c>
      <c r="L5" s="71" t="s">
        <v>49</v>
      </c>
      <c r="M5" s="71" t="s">
        <v>53</v>
      </c>
      <c r="N5" s="75" t="s">
        <v>55</v>
      </c>
      <c r="O5" s="16">
        <f t="shared" si="1"/>
        <v>440</v>
      </c>
    </row>
    <row r="6" spans="1:15" ht="15.75" thickBot="1">
      <c r="A6" s="71" t="s">
        <v>27</v>
      </c>
      <c r="B6" s="72" t="str">
        <f>VLOOKUP(A6,Données!A21:F254,2,FALSE)</f>
        <v>March. 4</v>
      </c>
      <c r="C6" s="71">
        <f>VLOOKUP(A6,Données!A21:F254,6,FALSE)</f>
        <v>0</v>
      </c>
      <c r="D6" s="73">
        <f>VLOOKUP(A6,Données!A22:F254,4,FALSE)</f>
        <v>230</v>
      </c>
      <c r="E6" s="73">
        <f>VLOOKUP(A6,Données!A22:F254,5,FALSE)</f>
        <v>310.5</v>
      </c>
      <c r="F6" s="74">
        <v>7</v>
      </c>
      <c r="G6" s="74"/>
      <c r="H6" s="74">
        <f>$F6-$G6</f>
        <v>7</v>
      </c>
      <c r="I6" s="74">
        <v>3</v>
      </c>
      <c r="J6" s="97" t="str">
        <f t="shared" si="0"/>
        <v>OK</v>
      </c>
      <c r="K6" s="74">
        <v>4</v>
      </c>
      <c r="L6" s="71" t="s">
        <v>50</v>
      </c>
      <c r="M6" s="71" t="s">
        <v>54</v>
      </c>
      <c r="N6" s="75" t="s">
        <v>55</v>
      </c>
      <c r="O6" s="16">
        <f t="shared" si="1"/>
        <v>1610</v>
      </c>
    </row>
    <row r="7" spans="1:15">
      <c r="A7" s="9"/>
      <c r="O7" s="16">
        <f>SUM(O2:O6)</f>
        <v>11250</v>
      </c>
    </row>
    <row r="8" spans="1:15">
      <c r="A8" s="101"/>
      <c r="B8" s="101" t="s">
        <v>70</v>
      </c>
      <c r="C8" s="101"/>
      <c r="D8" s="3"/>
      <c r="E8" s="88" t="s">
        <v>80</v>
      </c>
      <c r="F8" s="88"/>
      <c r="G8" s="88"/>
      <c r="H8" s="3"/>
      <c r="I8" s="88" t="s">
        <v>82</v>
      </c>
      <c r="J8" s="88"/>
      <c r="K8" s="88"/>
      <c r="O8" s="16"/>
    </row>
    <row r="9" spans="1:15" ht="15.75" thickBot="1">
      <c r="A9" s="102"/>
      <c r="B9" s="102" t="s">
        <v>57</v>
      </c>
      <c r="C9" s="90" t="s">
        <v>27</v>
      </c>
      <c r="D9" s="98">
        <f>VLOOKUP(C9,A2:F250,6,FALSE)</f>
        <v>7</v>
      </c>
      <c r="E9" s="89" t="s">
        <v>57</v>
      </c>
      <c r="F9" s="89"/>
      <c r="G9" s="92"/>
      <c r="H9" s="98" t="e">
        <f>VLOOKUP(G9,A2:N250,7,FALSE)</f>
        <v>#N/A</v>
      </c>
      <c r="I9" s="94" t="s">
        <v>84</v>
      </c>
      <c r="J9" s="94"/>
      <c r="K9" s="95">
        <v>20000</v>
      </c>
      <c r="O9" s="16"/>
    </row>
    <row r="10" spans="1:15" ht="16.5" thickTop="1" thickBot="1">
      <c r="A10" s="102"/>
      <c r="B10" s="102" t="s">
        <v>71</v>
      </c>
      <c r="C10" s="91">
        <v>6</v>
      </c>
      <c r="D10" s="99">
        <f>D9+C10</f>
        <v>13</v>
      </c>
      <c r="E10" s="89" t="s">
        <v>81</v>
      </c>
      <c r="F10" s="89"/>
      <c r="G10" s="92"/>
      <c r="H10" s="98" t="e">
        <f>G10+H9</f>
        <v>#N/A</v>
      </c>
      <c r="I10" s="89" t="s">
        <v>83</v>
      </c>
      <c r="J10" s="87"/>
      <c r="K10" s="96">
        <f>O7</f>
        <v>11250</v>
      </c>
      <c r="O10" s="16"/>
    </row>
    <row r="11" spans="1:15" ht="15.75" thickTop="1">
      <c r="A11" s="3"/>
      <c r="B11" s="3"/>
      <c r="C11" s="16"/>
      <c r="D11" s="3"/>
      <c r="F11" s="3"/>
      <c r="G11" s="3"/>
      <c r="J11" s="93"/>
      <c r="M11" s="4"/>
      <c r="O11" s="16"/>
    </row>
    <row r="12" spans="1:15">
      <c r="A12" s="9"/>
      <c r="B12" s="9"/>
      <c r="I12" s="93"/>
      <c r="O12" s="16"/>
    </row>
    <row r="13" spans="1:15">
      <c r="A13" s="9"/>
      <c r="B13" s="9"/>
      <c r="O13" s="16"/>
    </row>
    <row r="14" spans="1:15">
      <c r="A14" s="9"/>
      <c r="B14" s="9"/>
      <c r="O14" s="16"/>
    </row>
    <row r="15" spans="1:15">
      <c r="A15" s="9"/>
      <c r="B15" s="9"/>
      <c r="C15" s="79"/>
      <c r="O15" s="16"/>
    </row>
    <row r="16" spans="1:15">
      <c r="A16" s="9"/>
      <c r="O16" s="16"/>
    </row>
    <row r="17" spans="1:15">
      <c r="A17" s="9"/>
      <c r="O17" s="16"/>
    </row>
    <row r="18" spans="1:15">
      <c r="A18" s="9"/>
      <c r="O18" s="16"/>
    </row>
    <row r="19" spans="1:15">
      <c r="A19" s="9"/>
      <c r="O19" s="16"/>
    </row>
    <row r="20" spans="1:15">
      <c r="A20" s="9"/>
      <c r="O20" s="16"/>
    </row>
    <row r="21" spans="1:15">
      <c r="A21" s="9"/>
      <c r="O21" s="16"/>
    </row>
    <row r="22" spans="1:15">
      <c r="A22" s="9"/>
      <c r="O22" s="16"/>
    </row>
    <row r="23" spans="1:15">
      <c r="A23" s="9"/>
      <c r="O23" s="16"/>
    </row>
    <row r="24" spans="1:15">
      <c r="A24" s="9"/>
      <c r="O24" s="16"/>
    </row>
    <row r="25" spans="1:15">
      <c r="A25" s="9"/>
      <c r="O25" s="16"/>
    </row>
    <row r="26" spans="1:15">
      <c r="A26" s="9"/>
      <c r="O26" s="16"/>
    </row>
    <row r="27" spans="1:15">
      <c r="A27" s="9"/>
      <c r="O27" s="16"/>
    </row>
    <row r="28" spans="1:15">
      <c r="A28" s="9"/>
      <c r="O28" s="16"/>
    </row>
    <row r="29" spans="1:15">
      <c r="A29" s="9"/>
      <c r="O29" s="16"/>
    </row>
    <row r="30" spans="1:15">
      <c r="A30" s="9"/>
      <c r="O30" s="16"/>
    </row>
    <row r="31" spans="1:15">
      <c r="A31" s="9"/>
      <c r="O31" s="16"/>
    </row>
    <row r="32" spans="1:15">
      <c r="A32" s="9"/>
      <c r="O32" s="16"/>
    </row>
    <row r="33" spans="1:15">
      <c r="A33" s="9"/>
      <c r="O33" s="16"/>
    </row>
    <row r="34" spans="1:15">
      <c r="A34" s="9"/>
      <c r="O34" s="16"/>
    </row>
    <row r="35" spans="1:15">
      <c r="A35" s="9"/>
      <c r="O35" s="16"/>
    </row>
    <row r="36" spans="1:15">
      <c r="A36" s="9"/>
      <c r="O36" s="16"/>
    </row>
    <row r="37" spans="1:15">
      <c r="A37" s="9"/>
      <c r="O37" s="16"/>
    </row>
    <row r="38" spans="1:15">
      <c r="A38" s="9"/>
      <c r="O38" s="16"/>
    </row>
    <row r="39" spans="1:15">
      <c r="A39" s="9"/>
      <c r="O39" s="16"/>
    </row>
    <row r="40" spans="1:15">
      <c r="A40" s="9"/>
      <c r="O40" s="16"/>
    </row>
    <row r="41" spans="1:15">
      <c r="A41" s="9"/>
      <c r="O41" s="16"/>
    </row>
    <row r="42" spans="1:15">
      <c r="A42" s="9"/>
      <c r="O42" s="16"/>
    </row>
    <row r="43" spans="1:15">
      <c r="A43" s="9"/>
      <c r="O43" s="16"/>
    </row>
    <row r="44" spans="1:15">
      <c r="A44" s="9"/>
      <c r="O44" s="16"/>
    </row>
    <row r="45" spans="1:15">
      <c r="A45" s="9"/>
      <c r="O45" s="16"/>
    </row>
    <row r="46" spans="1:15">
      <c r="A46" s="9"/>
      <c r="O46" s="16"/>
    </row>
    <row r="47" spans="1:15">
      <c r="A47" s="9"/>
      <c r="O47" s="16"/>
    </row>
    <row r="48" spans="1:15">
      <c r="A48" s="9"/>
      <c r="O48" s="16"/>
    </row>
    <row r="49" spans="1:15">
      <c r="A49" s="9"/>
      <c r="O49" s="16"/>
    </row>
    <row r="50" spans="1:15">
      <c r="A50" s="9"/>
      <c r="O50" s="16"/>
    </row>
    <row r="51" spans="1:15">
      <c r="A51" s="9"/>
      <c r="O51" s="16"/>
    </row>
    <row r="52" spans="1:15">
      <c r="A52" s="9"/>
      <c r="O52" s="16"/>
    </row>
    <row r="53" spans="1:15">
      <c r="A53" s="9"/>
      <c r="O53" s="16"/>
    </row>
    <row r="54" spans="1:15">
      <c r="A54" s="9"/>
      <c r="O54" s="16"/>
    </row>
    <row r="55" spans="1:15">
      <c r="A55" s="9"/>
      <c r="O55" s="16"/>
    </row>
    <row r="56" spans="1:15">
      <c r="A56" s="9"/>
      <c r="O56" s="16"/>
    </row>
    <row r="57" spans="1:15">
      <c r="A57" s="9"/>
      <c r="O57" s="16"/>
    </row>
    <row r="58" spans="1:15">
      <c r="A58" s="9"/>
      <c r="O58" s="16"/>
    </row>
    <row r="59" spans="1:15">
      <c r="A59" s="9"/>
      <c r="O59" s="16"/>
    </row>
    <row r="60" spans="1:15">
      <c r="A60" s="9"/>
      <c r="O60" s="16"/>
    </row>
    <row r="61" spans="1:15">
      <c r="A61" s="9"/>
      <c r="O61" s="16"/>
    </row>
    <row r="62" spans="1:15">
      <c r="A62" s="9"/>
      <c r="O62" s="16"/>
    </row>
    <row r="63" spans="1:15">
      <c r="A63" s="9"/>
      <c r="O63" s="16"/>
    </row>
    <row r="64" spans="1:15">
      <c r="A64" s="9"/>
      <c r="O64" s="16"/>
    </row>
    <row r="65" spans="1:15">
      <c r="A65" s="9"/>
      <c r="O65" s="16"/>
    </row>
    <row r="66" spans="1:15">
      <c r="A66" s="9"/>
      <c r="O66" s="16"/>
    </row>
    <row r="67" spans="1:15">
      <c r="A67" s="9"/>
      <c r="O67" s="16"/>
    </row>
    <row r="68" spans="1:15">
      <c r="A68" s="9"/>
      <c r="O68" s="16"/>
    </row>
    <row r="69" spans="1:15">
      <c r="A69" s="9"/>
      <c r="O69" s="16"/>
    </row>
    <row r="70" spans="1:15">
      <c r="A70" s="9"/>
      <c r="O70" s="16"/>
    </row>
    <row r="71" spans="1:15">
      <c r="A71" s="9"/>
      <c r="O71" s="16"/>
    </row>
    <row r="72" spans="1:15">
      <c r="A72" s="9"/>
      <c r="O72" s="16"/>
    </row>
    <row r="73" spans="1:15">
      <c r="A73" s="9"/>
      <c r="O73" s="16"/>
    </row>
    <row r="74" spans="1:15">
      <c r="A74" s="9"/>
      <c r="O74" s="16"/>
    </row>
    <row r="75" spans="1:15">
      <c r="A75" s="9"/>
      <c r="O75" s="16"/>
    </row>
    <row r="76" spans="1:15">
      <c r="A76" s="9"/>
      <c r="O76" s="16"/>
    </row>
    <row r="77" spans="1:15">
      <c r="A77" s="9"/>
      <c r="O77" s="16"/>
    </row>
    <row r="78" spans="1:15">
      <c r="A78" s="9"/>
      <c r="O78" s="16"/>
    </row>
    <row r="79" spans="1:15">
      <c r="A79" s="9"/>
      <c r="O79" s="16"/>
    </row>
    <row r="80" spans="1:15">
      <c r="A80" s="9"/>
      <c r="O80" s="16"/>
    </row>
    <row r="81" spans="1:15">
      <c r="A81" s="9"/>
      <c r="O81" s="16"/>
    </row>
    <row r="82" spans="1:15">
      <c r="A82" s="9"/>
      <c r="O82" s="16"/>
    </row>
    <row r="83" spans="1:15">
      <c r="A83" s="9"/>
      <c r="O83" s="16"/>
    </row>
    <row r="84" spans="1:15">
      <c r="A84" s="9"/>
      <c r="O84" s="16"/>
    </row>
    <row r="85" spans="1:15">
      <c r="A85" s="9"/>
      <c r="O85" s="16"/>
    </row>
    <row r="86" spans="1:15">
      <c r="A86" s="9"/>
      <c r="O86" s="16"/>
    </row>
    <row r="87" spans="1:15">
      <c r="A87" s="9"/>
      <c r="O87" s="16"/>
    </row>
    <row r="88" spans="1:15">
      <c r="A88" s="9"/>
      <c r="O88" s="16"/>
    </row>
    <row r="89" spans="1:15">
      <c r="A89" s="9"/>
      <c r="O89" s="16"/>
    </row>
    <row r="90" spans="1:15">
      <c r="A90" s="9"/>
      <c r="O90" s="16"/>
    </row>
    <row r="91" spans="1:15">
      <c r="A91" s="9"/>
      <c r="O91" s="16"/>
    </row>
    <row r="92" spans="1:15">
      <c r="A92" s="9"/>
      <c r="O92" s="16"/>
    </row>
    <row r="93" spans="1:15">
      <c r="A93" s="9"/>
      <c r="O93" s="16"/>
    </row>
    <row r="94" spans="1:15">
      <c r="A94" s="9"/>
      <c r="O94" s="16"/>
    </row>
    <row r="95" spans="1:15">
      <c r="A95" s="9"/>
      <c r="O95" s="16"/>
    </row>
    <row r="96" spans="1:15">
      <c r="A96" s="9"/>
      <c r="O96" s="16"/>
    </row>
    <row r="97" spans="1:15">
      <c r="A97" s="9"/>
      <c r="O97" s="16"/>
    </row>
    <row r="98" spans="1:15">
      <c r="A98" s="9"/>
      <c r="O98" s="16"/>
    </row>
    <row r="99" spans="1:15">
      <c r="A99" s="9"/>
      <c r="O99" s="16"/>
    </row>
    <row r="100" spans="1:15">
      <c r="A100" s="9"/>
      <c r="O100" s="16"/>
    </row>
    <row r="101" spans="1:15">
      <c r="A101" s="9"/>
      <c r="O101" s="16"/>
    </row>
    <row r="102" spans="1:15">
      <c r="A102" s="9"/>
      <c r="O102" s="16"/>
    </row>
    <row r="103" spans="1:15">
      <c r="A103" s="9"/>
      <c r="O103" s="16"/>
    </row>
    <row r="104" spans="1:15">
      <c r="A104" s="9"/>
      <c r="O104" s="16"/>
    </row>
    <row r="105" spans="1:15">
      <c r="A105" s="9"/>
      <c r="O105" s="16"/>
    </row>
    <row r="106" spans="1:15">
      <c r="A106" s="9"/>
      <c r="O106" s="16"/>
    </row>
    <row r="107" spans="1:15">
      <c r="A107" s="9"/>
      <c r="O107" s="16"/>
    </row>
    <row r="108" spans="1:15">
      <c r="A108" s="9"/>
      <c r="O108" s="16"/>
    </row>
    <row r="109" spans="1:15">
      <c r="A109" s="9"/>
      <c r="O109" s="16"/>
    </row>
    <row r="110" spans="1:15">
      <c r="A110" s="9"/>
      <c r="O110" s="16"/>
    </row>
    <row r="111" spans="1:15">
      <c r="A111" s="9"/>
      <c r="O111" s="16"/>
    </row>
    <row r="112" spans="1:15">
      <c r="A112" s="9"/>
      <c r="O112" s="16"/>
    </row>
    <row r="113" spans="1:15">
      <c r="A113" s="9"/>
      <c r="O113" s="16"/>
    </row>
    <row r="114" spans="1:15">
      <c r="A114" s="9"/>
      <c r="O114" s="16"/>
    </row>
    <row r="115" spans="1:15">
      <c r="A115" s="9"/>
      <c r="O115" s="16"/>
    </row>
    <row r="116" spans="1:15">
      <c r="A116" s="9"/>
      <c r="O116" s="16"/>
    </row>
    <row r="117" spans="1:15">
      <c r="A117" s="9"/>
      <c r="O117" s="16"/>
    </row>
    <row r="118" spans="1:15">
      <c r="A118" s="9"/>
      <c r="O118" s="16"/>
    </row>
    <row r="119" spans="1:15">
      <c r="A119" s="9"/>
      <c r="O119" s="16"/>
    </row>
    <row r="120" spans="1:15">
      <c r="A120" s="9"/>
      <c r="O120" s="16"/>
    </row>
    <row r="121" spans="1:15">
      <c r="A121" s="9"/>
      <c r="O121" s="16"/>
    </row>
    <row r="122" spans="1:15">
      <c r="A122" s="9"/>
      <c r="O122" s="16"/>
    </row>
    <row r="123" spans="1:15">
      <c r="A123" s="9"/>
      <c r="O123" s="16"/>
    </row>
    <row r="124" spans="1:15">
      <c r="A124" s="9"/>
      <c r="O124" s="16"/>
    </row>
    <row r="125" spans="1:15">
      <c r="A125" s="9"/>
      <c r="O125" s="16"/>
    </row>
    <row r="126" spans="1:15">
      <c r="A126" s="9"/>
      <c r="O126" s="16"/>
    </row>
    <row r="127" spans="1:15">
      <c r="A127" s="9"/>
      <c r="O127" s="16"/>
    </row>
    <row r="128" spans="1:15">
      <c r="A128" s="9"/>
      <c r="O128" s="16"/>
    </row>
    <row r="129" spans="1:15">
      <c r="A129" s="9"/>
      <c r="O129" s="16"/>
    </row>
    <row r="130" spans="1:15">
      <c r="A130" s="9"/>
      <c r="O130" s="16"/>
    </row>
    <row r="131" spans="1:15">
      <c r="A131" s="9"/>
      <c r="O131" s="16"/>
    </row>
    <row r="132" spans="1:15">
      <c r="A132" s="9"/>
      <c r="O132" s="16"/>
    </row>
    <row r="133" spans="1:15">
      <c r="A133" s="9"/>
      <c r="O133" s="16"/>
    </row>
    <row r="134" spans="1:15">
      <c r="A134" s="9"/>
      <c r="O134" s="16"/>
    </row>
    <row r="135" spans="1:15">
      <c r="A135" s="9"/>
      <c r="O135" s="16"/>
    </row>
    <row r="136" spans="1:15">
      <c r="A136" s="9"/>
      <c r="O136" s="16"/>
    </row>
    <row r="137" spans="1:15">
      <c r="A137" s="9"/>
      <c r="O137" s="16"/>
    </row>
    <row r="138" spans="1:15">
      <c r="A138" s="9"/>
      <c r="O138" s="16"/>
    </row>
    <row r="139" spans="1:15">
      <c r="A139" s="9"/>
      <c r="O139" s="16"/>
    </row>
    <row r="140" spans="1:15">
      <c r="A140" s="9"/>
      <c r="O140" s="16"/>
    </row>
    <row r="141" spans="1:15">
      <c r="A141" s="9"/>
      <c r="O141" s="16"/>
    </row>
    <row r="142" spans="1:15">
      <c r="A142" s="9"/>
      <c r="O142" s="16"/>
    </row>
    <row r="143" spans="1:15">
      <c r="A143" s="9"/>
      <c r="O143" s="16"/>
    </row>
    <row r="144" spans="1:15">
      <c r="A144" s="9"/>
      <c r="O144" s="16"/>
    </row>
    <row r="145" spans="1:15">
      <c r="A145" s="9"/>
      <c r="O145" s="16"/>
    </row>
    <row r="146" spans="1:15">
      <c r="A146" s="9"/>
      <c r="O146" s="16"/>
    </row>
    <row r="147" spans="1:15">
      <c r="A147" s="9"/>
      <c r="O147" s="16"/>
    </row>
    <row r="148" spans="1:15">
      <c r="A148" s="9"/>
      <c r="O148" s="16"/>
    </row>
    <row r="149" spans="1:15">
      <c r="A149" s="9"/>
      <c r="O149" s="16"/>
    </row>
    <row r="150" spans="1:15">
      <c r="A150" s="9"/>
      <c r="O150" s="16"/>
    </row>
    <row r="151" spans="1:15">
      <c r="A151" s="9"/>
      <c r="O151" s="16"/>
    </row>
    <row r="152" spans="1:15">
      <c r="A152" s="9"/>
      <c r="O152" s="16"/>
    </row>
    <row r="153" spans="1:15">
      <c r="A153" s="9"/>
      <c r="O153" s="16"/>
    </row>
    <row r="154" spans="1:15">
      <c r="A154" s="9"/>
      <c r="O154" s="16"/>
    </row>
    <row r="155" spans="1:15">
      <c r="A155" s="9"/>
      <c r="O155" s="16"/>
    </row>
    <row r="156" spans="1:15">
      <c r="A156" s="9"/>
      <c r="O156" s="16"/>
    </row>
    <row r="157" spans="1:15">
      <c r="A157" s="9"/>
      <c r="O157" s="16"/>
    </row>
    <row r="158" spans="1:15">
      <c r="A158" s="9"/>
      <c r="O158" s="16"/>
    </row>
    <row r="159" spans="1:15">
      <c r="A159" s="9"/>
      <c r="O159" s="16"/>
    </row>
    <row r="160" spans="1:15">
      <c r="A160" s="9"/>
      <c r="O160" s="16"/>
    </row>
    <row r="161" spans="1:15">
      <c r="A161" s="9"/>
      <c r="O161" s="16"/>
    </row>
    <row r="162" spans="1:15">
      <c r="A162" s="9"/>
      <c r="O162" s="16"/>
    </row>
    <row r="163" spans="1:15">
      <c r="A163" s="9"/>
      <c r="O163" s="16"/>
    </row>
    <row r="164" spans="1:15">
      <c r="A164" s="9"/>
      <c r="O164" s="16"/>
    </row>
    <row r="165" spans="1:15">
      <c r="A165" s="9"/>
      <c r="O165" s="16"/>
    </row>
    <row r="166" spans="1:15">
      <c r="A166" s="9"/>
      <c r="O166" s="16"/>
    </row>
    <row r="167" spans="1:15">
      <c r="A167" s="9"/>
      <c r="O167" s="16"/>
    </row>
    <row r="168" spans="1:15">
      <c r="A168" s="9"/>
      <c r="O168" s="16"/>
    </row>
    <row r="169" spans="1:15">
      <c r="A169" s="9"/>
      <c r="O169" s="16"/>
    </row>
    <row r="170" spans="1:15">
      <c r="A170" s="9"/>
      <c r="O170" s="16"/>
    </row>
    <row r="171" spans="1:15">
      <c r="A171" s="9"/>
      <c r="O171" s="16"/>
    </row>
    <row r="172" spans="1:15">
      <c r="A172" s="9"/>
      <c r="O172" s="16"/>
    </row>
    <row r="173" spans="1:15">
      <c r="A173" s="9"/>
      <c r="O173" s="16"/>
    </row>
    <row r="174" spans="1:15">
      <c r="A174" s="9"/>
      <c r="O174" s="16"/>
    </row>
    <row r="175" spans="1:15">
      <c r="A175" s="9"/>
      <c r="O175" s="16"/>
    </row>
    <row r="176" spans="1:15">
      <c r="A176" s="9"/>
      <c r="O176" s="16"/>
    </row>
    <row r="177" spans="1:15">
      <c r="A177" s="9"/>
      <c r="O177" s="16"/>
    </row>
    <row r="178" spans="1:15">
      <c r="A178" s="9"/>
      <c r="O178" s="16"/>
    </row>
    <row r="179" spans="1:15">
      <c r="A179" s="9"/>
      <c r="O179" s="16"/>
    </row>
    <row r="180" spans="1:15">
      <c r="A180" s="9"/>
      <c r="O180" s="16"/>
    </row>
    <row r="181" spans="1:15">
      <c r="A181" s="9"/>
      <c r="O181" s="16"/>
    </row>
    <row r="182" spans="1:15">
      <c r="A182" s="9"/>
      <c r="O182" s="16"/>
    </row>
    <row r="183" spans="1:15">
      <c r="A183" s="9"/>
      <c r="O183" s="16"/>
    </row>
    <row r="184" spans="1:15">
      <c r="A184" s="9"/>
      <c r="O184" s="16"/>
    </row>
    <row r="185" spans="1:15">
      <c r="A185" s="9"/>
      <c r="O185" s="16"/>
    </row>
    <row r="186" spans="1:15">
      <c r="A186" s="9"/>
      <c r="O186" s="16"/>
    </row>
    <row r="187" spans="1:15">
      <c r="A187" s="9"/>
      <c r="O187" s="16"/>
    </row>
    <row r="188" spans="1:15">
      <c r="A188" s="9"/>
      <c r="O188" s="16"/>
    </row>
    <row r="189" spans="1:15">
      <c r="A189" s="9"/>
      <c r="O189" s="16"/>
    </row>
    <row r="190" spans="1:15">
      <c r="A190" s="9"/>
      <c r="O190" s="16"/>
    </row>
    <row r="191" spans="1:15">
      <c r="A191" s="9"/>
      <c r="O191" s="16"/>
    </row>
    <row r="192" spans="1:15">
      <c r="A192" s="9"/>
      <c r="O192" s="16"/>
    </row>
    <row r="193" spans="1:15">
      <c r="A193" s="9"/>
      <c r="O193" s="16"/>
    </row>
    <row r="194" spans="1:15">
      <c r="A194" s="9"/>
      <c r="O194" s="16"/>
    </row>
    <row r="195" spans="1:15">
      <c r="A195" s="9"/>
      <c r="O195" s="16"/>
    </row>
    <row r="196" spans="1:15">
      <c r="A196" s="9"/>
      <c r="O196" s="16"/>
    </row>
    <row r="197" spans="1:15">
      <c r="A197" s="9"/>
      <c r="O197" s="16"/>
    </row>
    <row r="198" spans="1:15">
      <c r="A198" s="9"/>
      <c r="O198" s="16"/>
    </row>
    <row r="199" spans="1:15">
      <c r="A199" s="9"/>
      <c r="O199" s="16"/>
    </row>
    <row r="200" spans="1:15">
      <c r="A200" s="9"/>
      <c r="O200" s="16"/>
    </row>
    <row r="201" spans="1:15">
      <c r="A201" s="9"/>
      <c r="O201" s="16"/>
    </row>
    <row r="202" spans="1:15">
      <c r="A202" s="9"/>
      <c r="O202" s="16"/>
    </row>
    <row r="203" spans="1:15">
      <c r="A203" s="9"/>
      <c r="O203" s="16"/>
    </row>
    <row r="204" spans="1:15">
      <c r="A204" s="9"/>
      <c r="O204" s="16"/>
    </row>
    <row r="205" spans="1:15">
      <c r="A205" s="9"/>
      <c r="O205" s="16"/>
    </row>
    <row r="206" spans="1:15">
      <c r="A206" s="9"/>
      <c r="O206" s="16"/>
    </row>
    <row r="207" spans="1:15">
      <c r="A207" s="9"/>
      <c r="O207" s="16"/>
    </row>
    <row r="208" spans="1:15">
      <c r="A208" s="9"/>
      <c r="O208" s="16"/>
    </row>
    <row r="209" spans="1:15">
      <c r="A209" s="9"/>
      <c r="O209" s="16"/>
    </row>
    <row r="210" spans="1:15">
      <c r="A210" s="9"/>
      <c r="O210" s="16"/>
    </row>
    <row r="211" spans="1:15">
      <c r="A211" s="9"/>
      <c r="O211" s="16"/>
    </row>
    <row r="212" spans="1:15">
      <c r="A212" s="9"/>
      <c r="O212" s="16"/>
    </row>
    <row r="213" spans="1:15">
      <c r="A213" s="9"/>
      <c r="O213" s="16"/>
    </row>
    <row r="214" spans="1:15">
      <c r="A214" s="9"/>
      <c r="O214" s="16"/>
    </row>
    <row r="215" spans="1:15">
      <c r="A215" s="9"/>
      <c r="O215" s="16"/>
    </row>
    <row r="216" spans="1:15">
      <c r="A216" s="9"/>
      <c r="O216" s="16"/>
    </row>
    <row r="217" spans="1:15">
      <c r="A217" s="9"/>
      <c r="O217" s="16"/>
    </row>
    <row r="218" spans="1:15">
      <c r="A218" s="9"/>
      <c r="O218" s="16"/>
    </row>
    <row r="219" spans="1:15">
      <c r="A219" s="9"/>
      <c r="O219" s="16"/>
    </row>
    <row r="220" spans="1:15">
      <c r="A220" s="9"/>
      <c r="O220" s="16"/>
    </row>
    <row r="221" spans="1:15">
      <c r="A221" s="9"/>
      <c r="O221" s="16"/>
    </row>
    <row r="222" spans="1:15">
      <c r="A222" s="9"/>
      <c r="O222" s="16"/>
    </row>
    <row r="223" spans="1:15">
      <c r="A223" s="9"/>
      <c r="O223" s="16"/>
    </row>
    <row r="224" spans="1:15">
      <c r="A224" s="9"/>
      <c r="O224" s="16"/>
    </row>
    <row r="225" spans="1:15">
      <c r="A225" s="9"/>
      <c r="O225" s="16"/>
    </row>
    <row r="226" spans="1:15">
      <c r="A226" s="9"/>
      <c r="O226" s="16"/>
    </row>
    <row r="227" spans="1:15">
      <c r="A227" s="9"/>
      <c r="O227" s="16"/>
    </row>
    <row r="228" spans="1:15">
      <c r="A228" s="9"/>
      <c r="O228" s="16"/>
    </row>
    <row r="229" spans="1:15">
      <c r="A229" s="9"/>
      <c r="O229" s="16"/>
    </row>
    <row r="230" spans="1:15">
      <c r="A230" s="9"/>
      <c r="O230" s="16"/>
    </row>
    <row r="231" spans="1:15">
      <c r="A231" s="9"/>
      <c r="O231" s="16"/>
    </row>
    <row r="232" spans="1:15">
      <c r="A232" s="9"/>
      <c r="O232" s="16"/>
    </row>
    <row r="233" spans="1:15">
      <c r="A233" s="9"/>
      <c r="O233" s="16"/>
    </row>
    <row r="234" spans="1:15">
      <c r="A234" s="9"/>
      <c r="O234" s="16"/>
    </row>
    <row r="235" spans="1:15">
      <c r="A235" s="9"/>
      <c r="O235" s="16"/>
    </row>
    <row r="236" spans="1:15">
      <c r="A236" s="9"/>
      <c r="O236" s="16"/>
    </row>
    <row r="237" spans="1:15">
      <c r="A237" s="9"/>
      <c r="O237" s="16"/>
    </row>
    <row r="238" spans="1:15">
      <c r="A238" s="9"/>
      <c r="O238" s="16"/>
    </row>
    <row r="239" spans="1:15">
      <c r="A239" s="9"/>
      <c r="O239" s="16"/>
    </row>
    <row r="240" spans="1:15">
      <c r="A240" s="9"/>
      <c r="O240" s="16"/>
    </row>
    <row r="241" spans="1:15">
      <c r="A241" s="9"/>
      <c r="O241" s="16"/>
    </row>
    <row r="242" spans="1:15">
      <c r="A242" s="9"/>
      <c r="O242" s="16"/>
    </row>
    <row r="243" spans="1:15">
      <c r="A243" s="9"/>
      <c r="O243" s="16"/>
    </row>
    <row r="244" spans="1:15">
      <c r="A244" s="9"/>
      <c r="O244" s="16"/>
    </row>
    <row r="245" spans="1:15">
      <c r="A245" s="9"/>
      <c r="O245" s="16"/>
    </row>
    <row r="246" spans="1:15">
      <c r="A246" s="9"/>
      <c r="O246" s="16"/>
    </row>
    <row r="247" spans="1:15">
      <c r="A247" s="9"/>
      <c r="O247" s="16"/>
    </row>
    <row r="248" spans="1:15">
      <c r="A248" s="9"/>
      <c r="O248" s="16"/>
    </row>
    <row r="249" spans="1:15">
      <c r="A249" s="9"/>
      <c r="O249" s="16"/>
    </row>
    <row r="250" spans="1:15">
      <c r="A250" s="9"/>
      <c r="O250" s="16"/>
    </row>
    <row r="251" spans="1:15">
      <c r="A251" s="9"/>
      <c r="O251" s="16"/>
    </row>
    <row r="252" spans="1:15">
      <c r="A252" s="9"/>
    </row>
    <row r="253" spans="1:15">
      <c r="A253" s="9"/>
    </row>
    <row r="254" spans="1:15">
      <c r="A254" s="9"/>
    </row>
    <row r="255" spans="1:15">
      <c r="A255" s="9"/>
    </row>
    <row r="256" spans="1:15">
      <c r="A256" s="9"/>
    </row>
    <row r="257" spans="1:1">
      <c r="A257" s="9"/>
    </row>
    <row r="258" spans="1:1">
      <c r="A258" s="9"/>
    </row>
    <row r="259" spans="1:1">
      <c r="A259" s="9"/>
    </row>
    <row r="260" spans="1:1">
      <c r="A260" s="9"/>
    </row>
    <row r="261" spans="1:1">
      <c r="A261" s="9"/>
    </row>
    <row r="262" spans="1:1">
      <c r="A262" s="9"/>
    </row>
    <row r="263" spans="1:1">
      <c r="A263" s="9"/>
    </row>
    <row r="264" spans="1:1">
      <c r="A264" s="9"/>
    </row>
    <row r="265" spans="1:1">
      <c r="A265" s="9"/>
    </row>
    <row r="266" spans="1:1">
      <c r="A266" s="9"/>
    </row>
    <row r="267" spans="1:1">
      <c r="A267" s="9"/>
    </row>
    <row r="268" spans="1:1">
      <c r="A268" s="9"/>
    </row>
    <row r="269" spans="1:1">
      <c r="A269" s="9"/>
    </row>
    <row r="270" spans="1:1">
      <c r="A270" s="9"/>
    </row>
    <row r="271" spans="1:1">
      <c r="A271" s="9"/>
    </row>
    <row r="272" spans="1:1">
      <c r="A272" s="9"/>
    </row>
    <row r="273" spans="1:1">
      <c r="A273" s="9"/>
    </row>
    <row r="274" spans="1:1">
      <c r="A274" s="9"/>
    </row>
    <row r="275" spans="1:1">
      <c r="A275" s="9"/>
    </row>
    <row r="276" spans="1:1">
      <c r="A276" s="9"/>
    </row>
    <row r="277" spans="1:1">
      <c r="A277" s="9"/>
    </row>
    <row r="278" spans="1:1">
      <c r="A278" s="9"/>
    </row>
    <row r="279" spans="1:1">
      <c r="A279" s="9"/>
    </row>
    <row r="280" spans="1:1">
      <c r="A280" s="9"/>
    </row>
    <row r="281" spans="1:1">
      <c r="A281" s="9"/>
    </row>
  </sheetData>
  <mergeCells count="6">
    <mergeCell ref="E10:F10"/>
    <mergeCell ref="I8:K8"/>
    <mergeCell ref="I10:J10"/>
    <mergeCell ref="I9:J9"/>
    <mergeCell ref="E8:G8"/>
    <mergeCell ref="E9:F9"/>
  </mergeCells>
  <dataValidations count="4">
    <dataValidation type="list" allowBlank="1" showInputMessage="1" showErrorMessage="1" sqref="A3:A6">
      <formula1>Données!A19:A351</formula1>
    </dataValidation>
    <dataValidation type="list" allowBlank="1" showInputMessage="1" showErrorMessage="1" sqref="A2">
      <formula1>Données!A17:A251</formula1>
    </dataValidation>
    <dataValidation type="list" allowBlank="1" showInputMessage="1" showErrorMessage="1" sqref="G9">
      <formula1>Données!A18:A250</formula1>
    </dataValidation>
    <dataValidation type="list" allowBlank="1" showInputMessage="1" showErrorMessage="1" sqref="C9">
      <formula1>A:A</formula1>
    </dataValidation>
  </dataValidations>
  <hyperlinks>
    <hyperlink ref="N3" r:id="rId1"/>
    <hyperlink ref="N4:N6" r:id="rId2" display="fernand@live,be"/>
  </hyperlinks>
  <pageMargins left="0.7" right="0.7" top="0.75" bottom="0.75" header="0.3" footer="0.3"/>
  <pageSetup paperSize="9" orientation="portrait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N3"/>
  <sheetViews>
    <sheetView workbookViewId="0">
      <selection activeCell="C4" sqref="C4"/>
    </sheetView>
  </sheetViews>
  <sheetFormatPr baseColWidth="10" defaultRowHeight="15"/>
  <cols>
    <col min="1" max="1" width="17.85546875" customWidth="1"/>
    <col min="2" max="2" width="8.5703125" customWidth="1"/>
    <col min="3" max="3" width="11.42578125" style="2"/>
    <col min="4" max="4" width="11.42578125" style="16"/>
    <col min="6" max="6" width="11.42578125" style="16"/>
  </cols>
  <sheetData>
    <row r="1" spans="1:14">
      <c r="A1" s="62" t="s">
        <v>45</v>
      </c>
      <c r="B1" s="62"/>
      <c r="C1" s="62"/>
      <c r="D1" t="s">
        <v>43</v>
      </c>
      <c r="E1" s="2" t="s">
        <v>42</v>
      </c>
      <c r="F1" s="16" t="s">
        <v>44</v>
      </c>
      <c r="N1">
        <f>COUNTA(D:D)</f>
        <v>3</v>
      </c>
    </row>
    <row r="2" spans="1:14">
      <c r="A2" s="63"/>
      <c r="B2" s="63"/>
      <c r="C2" s="63"/>
      <c r="D2" s="27">
        <v>2</v>
      </c>
      <c r="E2" s="28">
        <v>43149</v>
      </c>
      <c r="F2" s="29">
        <v>0</v>
      </c>
    </row>
    <row r="3" spans="1:14" ht="15.75" thickBot="1">
      <c r="A3" s="61" t="s">
        <v>36</v>
      </c>
      <c r="B3" s="61"/>
      <c r="C3" s="61"/>
      <c r="D3" s="30">
        <v>1</v>
      </c>
      <c r="E3" s="26">
        <f ca="1">TODAY()</f>
        <v>43150</v>
      </c>
      <c r="F3" s="25">
        <v>630</v>
      </c>
    </row>
  </sheetData>
  <mergeCells count="3">
    <mergeCell ref="A3:C3"/>
    <mergeCell ref="A1:C1"/>
    <mergeCell ref="A2:C2"/>
  </mergeCells>
  <dataValidations count="1">
    <dataValidation type="list" allowBlank="1" showInputMessage="1" showErrorMessage="1" sqref="A3:C3">
      <formula1>Clients!A:A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2"/>
  <sheetViews>
    <sheetView workbookViewId="0">
      <selection activeCell="G2" sqref="G2"/>
    </sheetView>
  </sheetViews>
  <sheetFormatPr baseColWidth="10" defaultRowHeight="15"/>
  <cols>
    <col min="1" max="1" width="14.28515625" customWidth="1"/>
    <col min="2" max="2" width="19.42578125" customWidth="1"/>
    <col min="3" max="3" width="16.140625" customWidth="1"/>
    <col min="4" max="4" width="14.28515625" customWidth="1"/>
    <col min="6" max="6" width="26.5703125" customWidth="1"/>
    <col min="7" max="7" width="12.42578125" customWidth="1"/>
  </cols>
  <sheetData>
    <row r="1" spans="1:7" ht="30">
      <c r="A1" s="13" t="s">
        <v>29</v>
      </c>
      <c r="B1" s="9" t="s">
        <v>30</v>
      </c>
      <c r="C1" s="13" t="s">
        <v>31</v>
      </c>
      <c r="D1" s="13" t="s">
        <v>35</v>
      </c>
      <c r="E1" s="9" t="s">
        <v>32</v>
      </c>
      <c r="F1" s="9" t="s">
        <v>33</v>
      </c>
      <c r="G1" s="13" t="s">
        <v>34</v>
      </c>
    </row>
    <row r="2" spans="1:7">
      <c r="A2" s="1" t="s">
        <v>36</v>
      </c>
      <c r="B2" s="1" t="s">
        <v>37</v>
      </c>
      <c r="C2" s="1" t="s">
        <v>38</v>
      </c>
      <c r="D2" s="1" t="s">
        <v>39</v>
      </c>
      <c r="E2" s="1" t="s">
        <v>40</v>
      </c>
      <c r="F2" s="14" t="s">
        <v>41</v>
      </c>
      <c r="G2" s="1"/>
    </row>
  </sheetData>
  <hyperlinks>
    <hyperlink ref="F2" r:id="rId1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K23"/>
  <sheetViews>
    <sheetView workbookViewId="0">
      <selection activeCell="M19" sqref="M19"/>
    </sheetView>
  </sheetViews>
  <sheetFormatPr baseColWidth="10" defaultRowHeight="15"/>
  <cols>
    <col min="1" max="1" width="9.28515625" customWidth="1"/>
    <col min="2" max="2" width="12.7109375" customWidth="1"/>
    <col min="5" max="5" width="12.140625" customWidth="1"/>
    <col min="8" max="8" width="10.42578125" customWidth="1"/>
  </cols>
  <sheetData>
    <row r="1" spans="1:10">
      <c r="A1" s="1"/>
      <c r="B1" s="1" t="s">
        <v>14</v>
      </c>
    </row>
    <row r="2" spans="1:10">
      <c r="A2" s="9"/>
      <c r="B2" s="9">
        <v>0</v>
      </c>
      <c r="C2" s="10">
        <v>0</v>
      </c>
    </row>
    <row r="3" spans="1:10">
      <c r="A3" s="9"/>
      <c r="B3" s="9">
        <v>1</v>
      </c>
      <c r="C3" s="10">
        <v>0.06</v>
      </c>
    </row>
    <row r="4" spans="1:10">
      <c r="A4" s="9"/>
      <c r="B4" s="9">
        <v>2</v>
      </c>
      <c r="C4" s="10">
        <v>0.12</v>
      </c>
    </row>
    <row r="5" spans="1:10" ht="21.75" thickBot="1">
      <c r="A5" s="9"/>
      <c r="B5" s="9">
        <v>3</v>
      </c>
      <c r="C5" s="10">
        <v>0.21</v>
      </c>
      <c r="G5" s="64" t="s">
        <v>56</v>
      </c>
      <c r="H5" s="65"/>
      <c r="I5" s="65"/>
      <c r="J5" s="65"/>
    </row>
    <row r="6" spans="1:10" ht="18" customHeight="1" thickBot="1">
      <c r="G6" s="81" t="s">
        <v>57</v>
      </c>
      <c r="H6" s="82"/>
      <c r="I6" s="70"/>
      <c r="J6" s="85"/>
    </row>
    <row r="7" spans="1:10" ht="15.75" thickBot="1">
      <c r="A7" s="1"/>
      <c r="B7" s="1"/>
      <c r="G7" s="81" t="s">
        <v>3</v>
      </c>
      <c r="H7" s="82"/>
      <c r="I7" s="1"/>
      <c r="J7" s="7"/>
    </row>
    <row r="8" spans="1:10" ht="15.75" thickBot="1">
      <c r="A8" s="1"/>
      <c r="B8" s="11"/>
      <c r="G8" s="80" t="s">
        <v>60</v>
      </c>
      <c r="H8" s="82"/>
      <c r="I8" s="1"/>
      <c r="J8" s="7"/>
    </row>
    <row r="9" spans="1:10" ht="15.75" thickBot="1">
      <c r="A9" s="1"/>
      <c r="B9" s="11"/>
      <c r="G9" s="81" t="s">
        <v>58</v>
      </c>
      <c r="H9" s="82"/>
      <c r="I9" s="69"/>
      <c r="J9" s="7"/>
    </row>
    <row r="10" spans="1:10" ht="15.75" thickBot="1">
      <c r="A10" s="1"/>
      <c r="B10" s="11"/>
      <c r="G10" s="81" t="s">
        <v>16</v>
      </c>
      <c r="H10" s="82"/>
      <c r="I10" s="69"/>
      <c r="J10" s="7"/>
    </row>
    <row r="11" spans="1:10" ht="15.75" thickBot="1">
      <c r="A11" s="1"/>
      <c r="B11" s="11"/>
      <c r="G11" s="83" t="s">
        <v>14</v>
      </c>
      <c r="H11" s="84"/>
      <c r="I11" s="78"/>
      <c r="J11" s="7"/>
    </row>
    <row r="12" spans="1:10" ht="15.75" thickBot="1">
      <c r="B12" s="12"/>
      <c r="G12" s="83" t="s">
        <v>17</v>
      </c>
      <c r="H12" s="84"/>
      <c r="I12" s="9"/>
      <c r="J12" s="7"/>
    </row>
    <row r="13" spans="1:10" ht="15.75" thickBot="1">
      <c r="B13" s="12"/>
      <c r="G13" s="83" t="s">
        <v>68</v>
      </c>
      <c r="H13" s="84"/>
      <c r="I13" s="9"/>
      <c r="J13" s="7"/>
    </row>
    <row r="14" spans="1:10" ht="15.75" thickBot="1">
      <c r="B14" s="12"/>
      <c r="G14" s="83" t="s">
        <v>74</v>
      </c>
      <c r="H14" s="84"/>
      <c r="I14" s="1"/>
      <c r="J14" s="7"/>
    </row>
    <row r="15" spans="1:10" ht="15.75" thickBot="1">
      <c r="G15" s="83" t="s">
        <v>75</v>
      </c>
      <c r="H15" s="84"/>
      <c r="I15" s="1"/>
      <c r="J15" s="7"/>
    </row>
    <row r="16" spans="1:10" ht="15.75" thickBot="1">
      <c r="G16" s="83" t="s">
        <v>76</v>
      </c>
      <c r="H16" s="84"/>
      <c r="I16" s="86"/>
      <c r="J16" s="7"/>
    </row>
    <row r="17" spans="1:11">
      <c r="A17" s="1" t="s">
        <v>2</v>
      </c>
      <c r="B17" s="1" t="s">
        <v>19</v>
      </c>
      <c r="C17" s="1" t="s">
        <v>24</v>
      </c>
      <c r="D17" s="1" t="s">
        <v>15</v>
      </c>
      <c r="E17" s="1" t="s">
        <v>16</v>
      </c>
      <c r="F17" s="1" t="s">
        <v>28</v>
      </c>
      <c r="G17" s="1" t="s">
        <v>17</v>
      </c>
      <c r="H17" s="66" t="s">
        <v>68</v>
      </c>
      <c r="I17" s="66" t="s">
        <v>67</v>
      </c>
      <c r="J17" s="1" t="s">
        <v>73</v>
      </c>
      <c r="K17" s="1" t="s">
        <v>72</v>
      </c>
    </row>
    <row r="18" spans="1:11">
      <c r="A18" s="1" t="s">
        <v>61</v>
      </c>
      <c r="B18" s="1" t="s">
        <v>69</v>
      </c>
      <c r="C18" s="1">
        <v>1.4</v>
      </c>
      <c r="D18" s="1">
        <v>250</v>
      </c>
      <c r="E18" s="1">
        <v>350</v>
      </c>
      <c r="F18" s="1">
        <v>2</v>
      </c>
      <c r="G18" s="1">
        <v>5</v>
      </c>
      <c r="H18" s="66">
        <v>10</v>
      </c>
      <c r="I18" s="66" t="s">
        <v>77</v>
      </c>
      <c r="J18" s="1" t="s">
        <v>78</v>
      </c>
      <c r="K18" s="1" t="s">
        <v>79</v>
      </c>
    </row>
    <row r="19" spans="1:11">
      <c r="A19" s="67" t="s">
        <v>18</v>
      </c>
      <c r="B19" s="67" t="s">
        <v>20</v>
      </c>
      <c r="C19" s="68">
        <v>1.2</v>
      </c>
      <c r="D19" s="78">
        <v>500</v>
      </c>
      <c r="E19" s="78">
        <f>D19*C19</f>
        <v>600</v>
      </c>
      <c r="F19" s="68">
        <v>1</v>
      </c>
      <c r="H19" s="3"/>
      <c r="I19" s="3"/>
    </row>
    <row r="20" spans="1:11">
      <c r="A20" s="67" t="s">
        <v>25</v>
      </c>
      <c r="B20" s="67" t="s">
        <v>23</v>
      </c>
      <c r="C20" s="68">
        <v>1.25</v>
      </c>
      <c r="D20" s="78">
        <v>450</v>
      </c>
      <c r="E20" s="78">
        <f t="shared" ref="E20:E22" si="0">D20*C20</f>
        <v>562.5</v>
      </c>
      <c r="F20" s="68">
        <v>2</v>
      </c>
    </row>
    <row r="21" spans="1:11">
      <c r="A21" s="67" t="s">
        <v>26</v>
      </c>
      <c r="B21" s="67" t="s">
        <v>22</v>
      </c>
      <c r="C21" s="68">
        <v>1.3</v>
      </c>
      <c r="D21" s="78">
        <v>110</v>
      </c>
      <c r="E21" s="78">
        <f t="shared" si="0"/>
        <v>143</v>
      </c>
      <c r="F21" s="68">
        <v>3</v>
      </c>
    </row>
    <row r="22" spans="1:11">
      <c r="A22" s="67" t="s">
        <v>27</v>
      </c>
      <c r="B22" s="67" t="s">
        <v>21</v>
      </c>
      <c r="C22" s="68">
        <v>1.35</v>
      </c>
      <c r="D22" s="78">
        <v>230</v>
      </c>
      <c r="E22" s="78">
        <f t="shared" si="0"/>
        <v>310.5</v>
      </c>
      <c r="F22" s="68">
        <v>0</v>
      </c>
    </row>
    <row r="23" spans="1:11">
      <c r="A23" s="1"/>
      <c r="B23" s="1"/>
      <c r="C23" s="1"/>
      <c r="D23" s="1"/>
    </row>
  </sheetData>
  <mergeCells count="7">
    <mergeCell ref="G13:H13"/>
    <mergeCell ref="G14:H14"/>
    <mergeCell ref="G15:H15"/>
    <mergeCell ref="G16:H16"/>
    <mergeCell ref="G11:H11"/>
    <mergeCell ref="G12:H12"/>
    <mergeCell ref="G5:J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Tableau de bord</vt:lpstr>
      <vt:lpstr>Facture</vt:lpstr>
      <vt:lpstr>Stock</vt:lpstr>
      <vt:lpstr>Historique facture</vt:lpstr>
      <vt:lpstr>Clients</vt:lpstr>
      <vt:lpstr>Données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2018-02-18T16:45:30Z</cp:lastPrinted>
  <dcterms:created xsi:type="dcterms:W3CDTF">2018-02-18T08:17:59Z</dcterms:created>
  <dcterms:modified xsi:type="dcterms:W3CDTF">2018-02-19T17:27:54Z</dcterms:modified>
</cp:coreProperties>
</file>