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comments2.xml" ContentType="application/vnd.openxmlformats-officedocument.spreadsheetml.comments+xml"/>
  <Override PartName="/xl/drawings/drawing2.xml" ContentType="application/vnd.openxmlformats-officedocument.drawing+xml"/>
  <Override PartName="/xl/comments3.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defaultThemeVersion="124226"/>
  <bookViews>
    <workbookView xWindow="195" yWindow="45" windowWidth="14520" windowHeight="12465"/>
  </bookViews>
  <sheets>
    <sheet name="Feuil1" sheetId="1" r:id="rId1"/>
    <sheet name="Feuil4" sheetId="5" r:id="rId2"/>
    <sheet name="Optimisations palette" sheetId="6" r:id="rId3"/>
    <sheet name="Utilisation" sheetId="7" r:id="rId4"/>
    <sheet name="Feuil2" sheetId="2" r:id="rId5"/>
  </sheets>
  <definedNames>
    <definedName name="hautb">'Optimisations palette'!#REF!</definedName>
    <definedName name="_xlnm.Print_Titles" localSheetId="0">Feuil1!$5:$7</definedName>
    <definedName name="largb">'Optimisations palette'!$C$7</definedName>
    <definedName name="profb">'Optimisations palette'!$C$8</definedName>
    <definedName name="solver_adj" localSheetId="2" hidden="1">'Optimisations palette'!$C$17:$E$19</definedName>
    <definedName name="solver_cvg" localSheetId="2" hidden="1">0.0001</definedName>
    <definedName name="solver_drv" localSheetId="2" hidden="1">1</definedName>
    <definedName name="solver_eng" localSheetId="2" hidden="1">1</definedName>
    <definedName name="solver_est" localSheetId="2" hidden="1">1</definedName>
    <definedName name="solver_itr" localSheetId="2" hidden="1">100</definedName>
    <definedName name="solver_lhs1" localSheetId="2" hidden="1">'Optimisations palette'!$F$17:$F$19</definedName>
    <definedName name="solver_lhs2" localSheetId="2" hidden="1">'Optimisations palette'!$C$17:$E$19</definedName>
    <definedName name="solver_lhs3" localSheetId="2" hidden="1">'Optimisations palette'!$C$17:$E$19</definedName>
    <definedName name="solver_lhs4" localSheetId="2" hidden="1">'Optimisations palette'!$C$20:$E$20</definedName>
    <definedName name="solver_lhs5" localSheetId="2" hidden="1">'Optimisations palette'!$C$22:$E$22</definedName>
    <definedName name="solver_lhs6" localSheetId="2" hidden="1">'Optimisations palette'!$C$20:$E$20</definedName>
    <definedName name="solver_lhs7" localSheetId="2" hidden="1">'Optimisations palette'!$C$22:$E$22</definedName>
    <definedName name="solver_lin" localSheetId="2" hidden="1">2</definedName>
    <definedName name="solver_mip" localSheetId="2" hidden="1">2147483647</definedName>
    <definedName name="solver_mni" localSheetId="2" hidden="1">30</definedName>
    <definedName name="solver_mrt" localSheetId="2" hidden="1">0.075</definedName>
    <definedName name="solver_msl" localSheetId="2" hidden="1">2</definedName>
    <definedName name="solver_neg" localSheetId="2" hidden="1">2</definedName>
    <definedName name="solver_nod" localSheetId="2" hidden="1">2147483647</definedName>
    <definedName name="solver_num" localSheetId="2" hidden="1">5</definedName>
    <definedName name="solver_nwt" localSheetId="2" hidden="1">1</definedName>
    <definedName name="solver_opt" localSheetId="2" hidden="1">'Optimisations palette'!$F$20</definedName>
    <definedName name="solver_pre" localSheetId="2" hidden="1">0.000001</definedName>
    <definedName name="solver_rbv" localSheetId="2" hidden="1">1</definedName>
    <definedName name="solver_rel1" localSheetId="2" hidden="1">1</definedName>
    <definedName name="solver_rel2" localSheetId="2" hidden="1">4</definedName>
    <definedName name="solver_rel3" localSheetId="2" hidden="1">3</definedName>
    <definedName name="solver_rel4" localSheetId="2" hidden="1">3</definedName>
    <definedName name="solver_rel5" localSheetId="2" hidden="1">1</definedName>
    <definedName name="solver_rel6" localSheetId="2" hidden="1">3</definedName>
    <definedName name="solver_rel7" localSheetId="2" hidden="1">1</definedName>
    <definedName name="solver_rhs1" localSheetId="2" hidden="1">'Optimisations palette'!$G$17:$G$19</definedName>
    <definedName name="solver_rhs2" localSheetId="2" hidden="1">entier</definedName>
    <definedName name="solver_rhs3" localSheetId="2" hidden="1">'Optimisations palette'!$C$12:$E$14</definedName>
    <definedName name="solver_rhs4" localSheetId="2" hidden="1">'Optimisations palette'!$C$21:$E$21</definedName>
    <definedName name="solver_rhs5" localSheetId="2" hidden="1">'Optimisations palette'!$C$23:$E$23</definedName>
    <definedName name="solver_rhs6" localSheetId="2" hidden="1">'Optimisations palette'!$C$21:$E$21</definedName>
    <definedName name="solver_rhs7" localSheetId="2" hidden="1">'Optimisations palette'!$C$23:$E$23</definedName>
    <definedName name="solver_rlx" localSheetId="2" hidden="1">2</definedName>
    <definedName name="solver_rsd" localSheetId="2" hidden="1">0</definedName>
    <definedName name="solver_scl" localSheetId="2" hidden="1">2</definedName>
    <definedName name="solver_sho" localSheetId="2" hidden="1">2</definedName>
    <definedName name="solver_ssz" localSheetId="2" hidden="1">100</definedName>
    <definedName name="solver_tim" localSheetId="2" hidden="1">100</definedName>
    <definedName name="solver_tol" localSheetId="2" hidden="1">0.05</definedName>
    <definedName name="solver_typ" localSheetId="2" hidden="1">1</definedName>
    <definedName name="solver_val" localSheetId="2" hidden="1">0</definedName>
    <definedName name="solver_ver" localSheetId="2" hidden="1">3</definedName>
  </definedNames>
  <calcPr calcId="145621"/>
</workbook>
</file>

<file path=xl/calcChain.xml><?xml version="1.0" encoding="utf-8"?>
<calcChain xmlns="http://schemas.openxmlformats.org/spreadsheetml/2006/main">
  <c r="M125" i="1" l="1"/>
  <c r="L125" i="1"/>
  <c r="K125" i="1"/>
  <c r="J125" i="1"/>
  <c r="I125" i="1"/>
  <c r="H125" i="1"/>
  <c r="M124" i="1"/>
  <c r="L124" i="1"/>
  <c r="K124" i="1"/>
  <c r="J124" i="1"/>
  <c r="I124" i="1"/>
  <c r="H124" i="1"/>
  <c r="M123" i="1"/>
  <c r="L123" i="1"/>
  <c r="K123" i="1"/>
  <c r="J123" i="1"/>
  <c r="I123" i="1"/>
  <c r="H123" i="1"/>
  <c r="M122" i="1"/>
  <c r="L122" i="1"/>
  <c r="K122" i="1"/>
  <c r="J122" i="1"/>
  <c r="I122" i="1"/>
  <c r="H122" i="1"/>
  <c r="M121" i="1"/>
  <c r="L121" i="1"/>
  <c r="K121" i="1"/>
  <c r="J121" i="1"/>
  <c r="I121" i="1"/>
  <c r="H121" i="1"/>
  <c r="M120" i="1"/>
  <c r="L120" i="1"/>
  <c r="K120" i="1"/>
  <c r="J120" i="1"/>
  <c r="I120" i="1"/>
  <c r="H120" i="1"/>
  <c r="M119" i="1"/>
  <c r="L119" i="1"/>
  <c r="K119" i="1"/>
  <c r="J119" i="1"/>
  <c r="I119" i="1"/>
  <c r="H119" i="1"/>
  <c r="M118" i="1"/>
  <c r="L118" i="1"/>
  <c r="K118" i="1"/>
  <c r="J118" i="1"/>
  <c r="I118" i="1"/>
  <c r="H118" i="1"/>
  <c r="M117" i="1"/>
  <c r="L117" i="1"/>
  <c r="K117" i="1"/>
  <c r="J117" i="1"/>
  <c r="I117" i="1"/>
  <c r="H117" i="1"/>
  <c r="M116" i="1"/>
  <c r="L116" i="1"/>
  <c r="K116" i="1"/>
  <c r="J116" i="1"/>
  <c r="I116" i="1"/>
  <c r="H116" i="1"/>
  <c r="M115" i="1"/>
  <c r="L115" i="1"/>
  <c r="K115" i="1"/>
  <c r="J115" i="1"/>
  <c r="I115" i="1"/>
  <c r="H115" i="1"/>
  <c r="M114" i="1"/>
  <c r="L114" i="1"/>
  <c r="K114" i="1"/>
  <c r="J114" i="1"/>
  <c r="I114" i="1"/>
  <c r="H114" i="1"/>
  <c r="M113" i="1"/>
  <c r="L113" i="1"/>
  <c r="K113" i="1"/>
  <c r="J113" i="1"/>
  <c r="I113" i="1"/>
  <c r="H113" i="1"/>
  <c r="M112" i="1"/>
  <c r="L112" i="1"/>
  <c r="K112" i="1"/>
  <c r="J112" i="1"/>
  <c r="I112" i="1"/>
  <c r="H112" i="1"/>
  <c r="M111" i="1"/>
  <c r="L111" i="1"/>
  <c r="K111" i="1"/>
  <c r="J111" i="1"/>
  <c r="I111" i="1"/>
  <c r="H111" i="1"/>
  <c r="M110" i="1"/>
  <c r="L110" i="1"/>
  <c r="K110" i="1"/>
  <c r="J110" i="1"/>
  <c r="I110" i="1"/>
  <c r="H110" i="1"/>
  <c r="M109" i="1"/>
  <c r="L109" i="1"/>
  <c r="K109" i="1"/>
  <c r="J109" i="1"/>
  <c r="I109" i="1"/>
  <c r="H109" i="1"/>
  <c r="M108" i="1"/>
  <c r="L108" i="1"/>
  <c r="K108" i="1"/>
  <c r="J108" i="1"/>
  <c r="I108" i="1"/>
  <c r="H108" i="1"/>
  <c r="M107" i="1"/>
  <c r="L107" i="1"/>
  <c r="K107" i="1"/>
  <c r="J107" i="1"/>
  <c r="I107" i="1"/>
  <c r="H107" i="1"/>
  <c r="M106" i="1"/>
  <c r="L106" i="1"/>
  <c r="K106" i="1"/>
  <c r="J106" i="1"/>
  <c r="I106" i="1"/>
  <c r="H106" i="1"/>
  <c r="M105" i="1"/>
  <c r="L105" i="1"/>
  <c r="K105" i="1"/>
  <c r="J105" i="1"/>
  <c r="I105" i="1"/>
  <c r="H105" i="1"/>
  <c r="M104" i="1"/>
  <c r="L104" i="1"/>
  <c r="K104" i="1"/>
  <c r="J104" i="1"/>
  <c r="I104" i="1"/>
  <c r="H104" i="1"/>
  <c r="M103" i="1"/>
  <c r="L103" i="1"/>
  <c r="K103" i="1"/>
  <c r="J103" i="1"/>
  <c r="I103" i="1"/>
  <c r="H103" i="1"/>
  <c r="M102" i="1"/>
  <c r="L102" i="1"/>
  <c r="K102" i="1"/>
  <c r="J102" i="1"/>
  <c r="I102" i="1"/>
  <c r="H102" i="1"/>
  <c r="M101" i="1"/>
  <c r="L101" i="1"/>
  <c r="K101" i="1"/>
  <c r="J101" i="1"/>
  <c r="I101" i="1"/>
  <c r="H101" i="1"/>
  <c r="M100" i="1"/>
  <c r="L100" i="1"/>
  <c r="K100" i="1"/>
  <c r="J100" i="1"/>
  <c r="I100" i="1"/>
  <c r="H100" i="1"/>
  <c r="M99" i="1"/>
  <c r="L99" i="1"/>
  <c r="K99" i="1"/>
  <c r="J99" i="1"/>
  <c r="I99" i="1"/>
  <c r="H99" i="1"/>
  <c r="M98" i="1"/>
  <c r="L98" i="1"/>
  <c r="K98" i="1"/>
  <c r="J98" i="1"/>
  <c r="I98" i="1"/>
  <c r="H98" i="1"/>
  <c r="M97" i="1"/>
  <c r="L97" i="1"/>
  <c r="K97" i="1"/>
  <c r="J97" i="1"/>
  <c r="I97" i="1"/>
  <c r="H97" i="1"/>
  <c r="M96" i="1"/>
  <c r="L96" i="1"/>
  <c r="K96" i="1"/>
  <c r="J96" i="1"/>
  <c r="I96" i="1"/>
  <c r="H96" i="1"/>
  <c r="M95" i="1"/>
  <c r="L95" i="1"/>
  <c r="K95" i="1"/>
  <c r="J95" i="1"/>
  <c r="I95" i="1"/>
  <c r="H95" i="1"/>
  <c r="M94" i="1"/>
  <c r="L94" i="1"/>
  <c r="K94" i="1"/>
  <c r="J94" i="1"/>
  <c r="I94" i="1"/>
  <c r="H94" i="1"/>
  <c r="M93" i="1"/>
  <c r="L93" i="1"/>
  <c r="K93" i="1"/>
  <c r="J93" i="1"/>
  <c r="I93" i="1"/>
  <c r="H93" i="1"/>
  <c r="M92" i="1"/>
  <c r="L92" i="1"/>
  <c r="K92" i="1"/>
  <c r="J92" i="1"/>
  <c r="I92" i="1"/>
  <c r="H92" i="1"/>
  <c r="M91" i="1"/>
  <c r="L91" i="1"/>
  <c r="K91" i="1"/>
  <c r="J91" i="1"/>
  <c r="I91" i="1"/>
  <c r="H91" i="1"/>
  <c r="M90" i="1"/>
  <c r="L90" i="1"/>
  <c r="K90" i="1"/>
  <c r="J90" i="1"/>
  <c r="I90" i="1"/>
  <c r="H90" i="1"/>
  <c r="M89" i="1"/>
  <c r="L89" i="1"/>
  <c r="K89" i="1"/>
  <c r="J89" i="1"/>
  <c r="I89" i="1"/>
  <c r="H89" i="1"/>
  <c r="M88" i="1"/>
  <c r="L88" i="1"/>
  <c r="K88" i="1"/>
  <c r="J88" i="1"/>
  <c r="I88" i="1"/>
  <c r="H88" i="1"/>
  <c r="M87" i="1"/>
  <c r="L87" i="1"/>
  <c r="K87" i="1"/>
  <c r="J87" i="1"/>
  <c r="I87" i="1"/>
  <c r="H87" i="1"/>
  <c r="M86" i="1"/>
  <c r="L86" i="1"/>
  <c r="K86" i="1"/>
  <c r="J86" i="1"/>
  <c r="I86" i="1"/>
  <c r="H86" i="1"/>
  <c r="M85" i="1"/>
  <c r="L85" i="1"/>
  <c r="K85" i="1"/>
  <c r="J85" i="1"/>
  <c r="I85" i="1"/>
  <c r="H85" i="1"/>
  <c r="M84" i="1"/>
  <c r="L84" i="1"/>
  <c r="K84" i="1"/>
  <c r="J84" i="1"/>
  <c r="I84" i="1"/>
  <c r="H84" i="1"/>
  <c r="M83" i="1"/>
  <c r="L83" i="1"/>
  <c r="K83" i="1"/>
  <c r="J83" i="1"/>
  <c r="I83" i="1"/>
  <c r="H83" i="1"/>
  <c r="M82" i="1"/>
  <c r="L82" i="1"/>
  <c r="K82" i="1"/>
  <c r="J82" i="1"/>
  <c r="I82" i="1"/>
  <c r="H82" i="1"/>
  <c r="M81" i="1"/>
  <c r="L81" i="1"/>
  <c r="K81" i="1"/>
  <c r="J81" i="1"/>
  <c r="I81" i="1"/>
  <c r="H81" i="1"/>
  <c r="M80" i="1"/>
  <c r="L80" i="1"/>
  <c r="K80" i="1"/>
  <c r="J80" i="1"/>
  <c r="I80" i="1"/>
  <c r="H80" i="1"/>
  <c r="M79" i="1"/>
  <c r="L79" i="1"/>
  <c r="K79" i="1"/>
  <c r="J79" i="1"/>
  <c r="I79" i="1"/>
  <c r="H79" i="1"/>
  <c r="M78" i="1"/>
  <c r="L78" i="1"/>
  <c r="K78" i="1"/>
  <c r="J78" i="1"/>
  <c r="I78" i="1"/>
  <c r="H78" i="1"/>
  <c r="M77" i="1"/>
  <c r="L77" i="1"/>
  <c r="K77" i="1"/>
  <c r="J77" i="1"/>
  <c r="I77" i="1"/>
  <c r="H77" i="1"/>
  <c r="M76" i="1"/>
  <c r="L76" i="1"/>
  <c r="K76" i="1"/>
  <c r="J76" i="1"/>
  <c r="I76" i="1"/>
  <c r="H76" i="1"/>
  <c r="M75" i="1"/>
  <c r="L75" i="1"/>
  <c r="K75" i="1"/>
  <c r="J75" i="1"/>
  <c r="I75" i="1"/>
  <c r="H75" i="1"/>
  <c r="M74" i="1"/>
  <c r="L74" i="1"/>
  <c r="K74" i="1"/>
  <c r="J74" i="1"/>
  <c r="I74" i="1"/>
  <c r="H74" i="1"/>
  <c r="M73" i="1"/>
  <c r="L73" i="1"/>
  <c r="K73" i="1"/>
  <c r="J73" i="1"/>
  <c r="I73" i="1"/>
  <c r="H73" i="1"/>
  <c r="M72" i="1"/>
  <c r="L72" i="1"/>
  <c r="K72" i="1"/>
  <c r="J72" i="1"/>
  <c r="I72" i="1"/>
  <c r="H72" i="1"/>
  <c r="M71" i="1"/>
  <c r="L71" i="1"/>
  <c r="K71" i="1"/>
  <c r="J71" i="1"/>
  <c r="I71" i="1"/>
  <c r="H71" i="1"/>
  <c r="M70" i="1"/>
  <c r="L70" i="1"/>
  <c r="K70" i="1"/>
  <c r="J70" i="1"/>
  <c r="I70" i="1"/>
  <c r="H70" i="1"/>
  <c r="M69" i="1"/>
  <c r="L69" i="1"/>
  <c r="K69" i="1"/>
  <c r="J69" i="1"/>
  <c r="I69" i="1"/>
  <c r="H69" i="1"/>
  <c r="M68" i="1"/>
  <c r="L68" i="1"/>
  <c r="K68" i="1"/>
  <c r="J68" i="1"/>
  <c r="I68" i="1"/>
  <c r="H68" i="1"/>
  <c r="M67" i="1"/>
  <c r="L67" i="1"/>
  <c r="K67" i="1"/>
  <c r="J67" i="1"/>
  <c r="I67" i="1"/>
  <c r="H67" i="1"/>
  <c r="M66" i="1"/>
  <c r="L66" i="1"/>
  <c r="K66" i="1"/>
  <c r="J66" i="1"/>
  <c r="I66" i="1"/>
  <c r="H66" i="1"/>
  <c r="M65" i="1"/>
  <c r="L65" i="1"/>
  <c r="K65" i="1"/>
  <c r="J65" i="1"/>
  <c r="I65" i="1"/>
  <c r="H65" i="1"/>
  <c r="M64" i="1"/>
  <c r="L64" i="1"/>
  <c r="K64" i="1"/>
  <c r="J64" i="1"/>
  <c r="I64" i="1"/>
  <c r="H64" i="1"/>
  <c r="M63" i="1"/>
  <c r="L63" i="1"/>
  <c r="K63" i="1"/>
  <c r="J63" i="1"/>
  <c r="I63" i="1"/>
  <c r="H63" i="1"/>
  <c r="M62" i="1"/>
  <c r="L62" i="1"/>
  <c r="K62" i="1"/>
  <c r="J62" i="1"/>
  <c r="I62" i="1"/>
  <c r="H62" i="1"/>
  <c r="M61" i="1"/>
  <c r="L61" i="1"/>
  <c r="K61" i="1"/>
  <c r="J61" i="1"/>
  <c r="I61" i="1"/>
  <c r="H61" i="1"/>
  <c r="M60" i="1"/>
  <c r="L60" i="1"/>
  <c r="K60" i="1"/>
  <c r="J60" i="1"/>
  <c r="I60" i="1"/>
  <c r="H60" i="1"/>
  <c r="M59" i="1"/>
  <c r="L59" i="1"/>
  <c r="K59" i="1"/>
  <c r="J59" i="1"/>
  <c r="I59" i="1"/>
  <c r="H59" i="1"/>
  <c r="M58" i="1"/>
  <c r="L58" i="1"/>
  <c r="K58" i="1"/>
  <c r="J58" i="1"/>
  <c r="I58" i="1"/>
  <c r="H58" i="1"/>
  <c r="M57" i="1"/>
  <c r="L57" i="1"/>
  <c r="K57" i="1"/>
  <c r="J57" i="1"/>
  <c r="I57" i="1"/>
  <c r="H57" i="1"/>
  <c r="M56" i="1"/>
  <c r="L56" i="1"/>
  <c r="K56" i="1"/>
  <c r="J56" i="1"/>
  <c r="I56" i="1"/>
  <c r="H56" i="1"/>
  <c r="M55" i="1"/>
  <c r="L55" i="1"/>
  <c r="K55" i="1"/>
  <c r="J55" i="1"/>
  <c r="I55" i="1"/>
  <c r="H55" i="1"/>
  <c r="M54" i="1"/>
  <c r="L54" i="1"/>
  <c r="K54" i="1"/>
  <c r="J54" i="1"/>
  <c r="I54" i="1"/>
  <c r="H54" i="1"/>
  <c r="M53" i="1"/>
  <c r="L53" i="1"/>
  <c r="K53" i="1"/>
  <c r="J53" i="1"/>
  <c r="I53" i="1"/>
  <c r="H53" i="1"/>
  <c r="M52" i="1"/>
  <c r="L52" i="1"/>
  <c r="K52" i="1"/>
  <c r="J52" i="1"/>
  <c r="I52" i="1"/>
  <c r="H52" i="1"/>
  <c r="M51" i="1"/>
  <c r="L51" i="1"/>
  <c r="K51" i="1"/>
  <c r="J51" i="1"/>
  <c r="I51" i="1"/>
  <c r="H51" i="1"/>
  <c r="M50" i="1"/>
  <c r="L50" i="1"/>
  <c r="K50" i="1"/>
  <c r="J50" i="1"/>
  <c r="I50" i="1"/>
  <c r="H50" i="1"/>
  <c r="M49" i="1"/>
  <c r="L49" i="1"/>
  <c r="K49" i="1"/>
  <c r="J49" i="1"/>
  <c r="I49" i="1"/>
  <c r="H49" i="1"/>
  <c r="M48" i="1"/>
  <c r="L48" i="1"/>
  <c r="K48" i="1"/>
  <c r="J48" i="1"/>
  <c r="I48" i="1"/>
  <c r="H48" i="1"/>
  <c r="M47" i="1"/>
  <c r="L47" i="1"/>
  <c r="K47" i="1"/>
  <c r="J47" i="1"/>
  <c r="I47" i="1"/>
  <c r="H47" i="1"/>
  <c r="M46" i="1"/>
  <c r="L46" i="1"/>
  <c r="K46" i="1"/>
  <c r="J46" i="1"/>
  <c r="I46" i="1"/>
  <c r="H46" i="1"/>
  <c r="M45" i="1"/>
  <c r="L45" i="1"/>
  <c r="K45" i="1"/>
  <c r="J45" i="1"/>
  <c r="I45" i="1"/>
  <c r="H45" i="1"/>
  <c r="M44" i="1"/>
  <c r="L44" i="1"/>
  <c r="K44" i="1"/>
  <c r="J44" i="1"/>
  <c r="I44" i="1"/>
  <c r="H44" i="1"/>
  <c r="M43" i="1"/>
  <c r="L43" i="1"/>
  <c r="K43" i="1"/>
  <c r="J43" i="1"/>
  <c r="I43" i="1"/>
  <c r="H43" i="1"/>
  <c r="M42" i="1"/>
  <c r="L42" i="1"/>
  <c r="K42" i="1"/>
  <c r="J42" i="1"/>
  <c r="I42" i="1"/>
  <c r="H42" i="1"/>
  <c r="M41" i="1"/>
  <c r="L41" i="1"/>
  <c r="K41" i="1"/>
  <c r="J41" i="1"/>
  <c r="I41" i="1"/>
  <c r="H41" i="1"/>
  <c r="M40" i="1"/>
  <c r="L40" i="1"/>
  <c r="K40" i="1"/>
  <c r="J40" i="1"/>
  <c r="I40" i="1"/>
  <c r="H40" i="1"/>
  <c r="M39" i="1"/>
  <c r="L39" i="1"/>
  <c r="K39" i="1"/>
  <c r="J39" i="1"/>
  <c r="I39" i="1"/>
  <c r="H39" i="1"/>
  <c r="M38" i="1"/>
  <c r="L38" i="1"/>
  <c r="K38" i="1"/>
  <c r="J38" i="1"/>
  <c r="I38" i="1"/>
  <c r="H38" i="1"/>
  <c r="M37" i="1"/>
  <c r="L37" i="1"/>
  <c r="K37" i="1"/>
  <c r="J37" i="1"/>
  <c r="I37" i="1"/>
  <c r="H37" i="1"/>
  <c r="M36" i="1"/>
  <c r="L36" i="1"/>
  <c r="K36" i="1"/>
  <c r="J36" i="1"/>
  <c r="I36" i="1"/>
  <c r="H36" i="1"/>
  <c r="M35" i="1"/>
  <c r="L35" i="1"/>
  <c r="K35" i="1"/>
  <c r="J35" i="1"/>
  <c r="I35" i="1"/>
  <c r="H35" i="1"/>
  <c r="M34" i="1"/>
  <c r="L34" i="1"/>
  <c r="K34" i="1"/>
  <c r="J34" i="1"/>
  <c r="I34" i="1"/>
  <c r="H34" i="1"/>
  <c r="M33" i="1"/>
  <c r="L33" i="1"/>
  <c r="K33" i="1"/>
  <c r="J33" i="1"/>
  <c r="I33" i="1"/>
  <c r="H33" i="1"/>
  <c r="M32" i="1"/>
  <c r="L32" i="1"/>
  <c r="K32" i="1"/>
  <c r="J32" i="1"/>
  <c r="I32" i="1"/>
  <c r="H32" i="1"/>
  <c r="M31" i="1"/>
  <c r="L31" i="1"/>
  <c r="K31" i="1"/>
  <c r="J31" i="1"/>
  <c r="I31" i="1"/>
  <c r="H31" i="1"/>
  <c r="M30" i="1"/>
  <c r="L30" i="1"/>
  <c r="K30" i="1"/>
  <c r="J30" i="1"/>
  <c r="I30" i="1"/>
  <c r="H30" i="1"/>
  <c r="M29" i="1"/>
  <c r="L29" i="1"/>
  <c r="K29" i="1"/>
  <c r="J29" i="1"/>
  <c r="I29" i="1"/>
  <c r="H29" i="1"/>
  <c r="M28" i="1"/>
  <c r="L28" i="1"/>
  <c r="K28" i="1"/>
  <c r="J28" i="1"/>
  <c r="I28" i="1"/>
  <c r="H28" i="1"/>
  <c r="M27" i="1"/>
  <c r="L27" i="1"/>
  <c r="K27" i="1"/>
  <c r="J27" i="1"/>
  <c r="I27" i="1"/>
  <c r="H27" i="1"/>
  <c r="M26" i="1"/>
  <c r="L26" i="1"/>
  <c r="K26" i="1"/>
  <c r="J26" i="1"/>
  <c r="I26" i="1"/>
  <c r="H26" i="1"/>
  <c r="M25" i="1"/>
  <c r="L25" i="1"/>
  <c r="K25" i="1"/>
  <c r="J25" i="1"/>
  <c r="I25" i="1"/>
  <c r="H25" i="1"/>
  <c r="M24" i="1"/>
  <c r="L24" i="1"/>
  <c r="K24" i="1"/>
  <c r="J24" i="1"/>
  <c r="I24" i="1"/>
  <c r="H24" i="1"/>
  <c r="M23" i="1"/>
  <c r="L23" i="1"/>
  <c r="K23" i="1"/>
  <c r="J23" i="1"/>
  <c r="I23" i="1"/>
  <c r="H23" i="1"/>
  <c r="M22" i="1"/>
  <c r="L22" i="1"/>
  <c r="K22" i="1"/>
  <c r="J22" i="1"/>
  <c r="I22" i="1"/>
  <c r="H22" i="1"/>
  <c r="M21" i="1"/>
  <c r="L21" i="1"/>
  <c r="K21" i="1"/>
  <c r="J21" i="1"/>
  <c r="I21" i="1"/>
  <c r="H21" i="1"/>
  <c r="M20" i="1"/>
  <c r="L20" i="1"/>
  <c r="K20" i="1"/>
  <c r="J20" i="1"/>
  <c r="I20" i="1"/>
  <c r="H20" i="1"/>
  <c r="M19" i="1"/>
  <c r="L19" i="1"/>
  <c r="K19" i="1"/>
  <c r="J19" i="1"/>
  <c r="I19" i="1"/>
  <c r="H19" i="1"/>
  <c r="M18" i="1"/>
  <c r="L18" i="1"/>
  <c r="K18" i="1"/>
  <c r="J18" i="1"/>
  <c r="I18" i="1"/>
  <c r="H18" i="1"/>
  <c r="M17" i="1"/>
  <c r="L17" i="1"/>
  <c r="K17" i="1"/>
  <c r="J17" i="1"/>
  <c r="I17" i="1"/>
  <c r="H17" i="1"/>
  <c r="M16" i="1"/>
  <c r="L16" i="1"/>
  <c r="K16" i="1"/>
  <c r="J16" i="1"/>
  <c r="I16" i="1"/>
  <c r="H16" i="1"/>
  <c r="M15" i="1"/>
  <c r="L15" i="1"/>
  <c r="K15" i="1"/>
  <c r="J15" i="1"/>
  <c r="I15" i="1"/>
  <c r="H15" i="1"/>
  <c r="M14" i="1"/>
  <c r="L14" i="1"/>
  <c r="K14" i="1"/>
  <c r="J14" i="1"/>
  <c r="I14" i="1"/>
  <c r="H14" i="1"/>
  <c r="M13" i="1"/>
  <c r="L13" i="1"/>
  <c r="K13" i="1"/>
  <c r="J13" i="1"/>
  <c r="I13" i="1"/>
  <c r="H13" i="1"/>
  <c r="M12" i="1"/>
  <c r="L12" i="1"/>
  <c r="K12" i="1"/>
  <c r="J12" i="1"/>
  <c r="I12" i="1"/>
  <c r="H12" i="1"/>
  <c r="M11" i="1"/>
  <c r="L11" i="1"/>
  <c r="K11" i="1"/>
  <c r="J11" i="1"/>
  <c r="I11" i="1"/>
  <c r="H11" i="1"/>
  <c r="M10" i="1"/>
  <c r="L10" i="1"/>
  <c r="K10" i="1"/>
  <c r="J10" i="1"/>
  <c r="I10" i="1"/>
  <c r="H10" i="1"/>
  <c r="M9" i="1"/>
  <c r="L9" i="1"/>
  <c r="K9" i="1"/>
  <c r="J9" i="1"/>
  <c r="I9" i="1"/>
  <c r="H9" i="1"/>
  <c r="I8" i="1"/>
  <c r="J8" i="1"/>
  <c r="K8" i="1"/>
  <c r="L8" i="1"/>
  <c r="M8" i="1"/>
  <c r="H7" i="1"/>
  <c r="H8" i="1"/>
  <c r="D7" i="1"/>
  <c r="D8" i="1"/>
  <c r="D9" i="1"/>
  <c r="D10" i="1"/>
  <c r="D11" i="1"/>
  <c r="D12" i="1"/>
  <c r="D13" i="1"/>
  <c r="D14" i="1"/>
  <c r="D15" i="1"/>
  <c r="D16" i="1"/>
  <c r="D17" i="1"/>
  <c r="D18" i="1"/>
  <c r="D19" i="1"/>
  <c r="D20" i="1"/>
  <c r="D21" i="1"/>
  <c r="D22" i="1"/>
  <c r="D23" i="1"/>
  <c r="D24" i="1"/>
  <c r="D25" i="1"/>
  <c r="D26" i="1"/>
  <c r="D27" i="1"/>
  <c r="D28" i="1"/>
  <c r="D29" i="1"/>
  <c r="D30" i="1"/>
  <c r="D31" i="1"/>
  <c r="D32" i="1"/>
  <c r="D33" i="1"/>
  <c r="D34" i="1"/>
  <c r="D35" i="1"/>
  <c r="D36" i="1"/>
  <c r="D37" i="1"/>
  <c r="D38" i="1"/>
  <c r="D39" i="1"/>
  <c r="D40" i="1"/>
  <c r="D41" i="1"/>
  <c r="D42" i="1"/>
  <c r="D43" i="1"/>
  <c r="D44" i="1"/>
  <c r="D45" i="1"/>
  <c r="D46" i="1"/>
  <c r="D47" i="1"/>
  <c r="D48" i="1"/>
  <c r="D49" i="1"/>
  <c r="D50" i="1"/>
  <c r="D51" i="1"/>
  <c r="D52" i="1"/>
  <c r="D53" i="1"/>
  <c r="D54" i="1"/>
  <c r="D55" i="1"/>
  <c r="D56" i="1"/>
  <c r="D57" i="1"/>
  <c r="D58" i="1"/>
  <c r="D59" i="1"/>
  <c r="D60" i="1"/>
  <c r="D61" i="1"/>
  <c r="D62" i="1"/>
  <c r="D63" i="1"/>
  <c r="D64" i="1"/>
  <c r="D65" i="1"/>
  <c r="D66" i="1"/>
  <c r="D67" i="1"/>
  <c r="D68" i="1"/>
  <c r="D69" i="1"/>
  <c r="D70" i="1"/>
  <c r="D71" i="1"/>
  <c r="D72" i="1"/>
  <c r="D73" i="1"/>
  <c r="D74" i="1"/>
  <c r="D75" i="1"/>
  <c r="D76" i="1"/>
  <c r="D77" i="1"/>
  <c r="D78" i="1"/>
  <c r="D79" i="1"/>
  <c r="D80" i="1"/>
  <c r="D81" i="1"/>
  <c r="D82" i="1"/>
  <c r="D83" i="1"/>
  <c r="D84" i="1"/>
  <c r="D85" i="1"/>
  <c r="D86" i="1"/>
  <c r="D87" i="1"/>
  <c r="D88" i="1"/>
  <c r="D89" i="1"/>
  <c r="D90" i="1"/>
  <c r="D91" i="1"/>
  <c r="D92" i="1"/>
  <c r="D93" i="1"/>
  <c r="D94" i="1"/>
  <c r="D95" i="1"/>
  <c r="D96" i="1"/>
  <c r="D97" i="1"/>
  <c r="D98" i="1"/>
  <c r="D99" i="1"/>
  <c r="D100" i="1"/>
  <c r="D101" i="1"/>
  <c r="D102" i="1"/>
  <c r="D103" i="1"/>
  <c r="D104" i="1"/>
  <c r="D105" i="1"/>
  <c r="D106" i="1"/>
  <c r="D107" i="1"/>
  <c r="D108" i="1"/>
  <c r="D109" i="1"/>
  <c r="D110" i="1"/>
  <c r="D111" i="1"/>
  <c r="D112" i="1"/>
  <c r="D113" i="1"/>
  <c r="D114" i="1"/>
  <c r="D115" i="1"/>
  <c r="D116" i="1"/>
  <c r="D117" i="1"/>
  <c r="D118" i="1"/>
  <c r="D119" i="1"/>
  <c r="D120" i="1"/>
  <c r="D121" i="1"/>
  <c r="D122" i="1"/>
  <c r="D123" i="1"/>
  <c r="D124" i="1"/>
  <c r="D125" i="1"/>
  <c r="F17" i="6" l="1"/>
  <c r="N11" i="6"/>
  <c r="O11" i="6"/>
  <c r="P11" i="6"/>
  <c r="O12" i="6"/>
  <c r="P12" i="6"/>
  <c r="N12" i="6"/>
  <c r="C10" i="6"/>
  <c r="C6" i="6"/>
  <c r="C5" i="6"/>
  <c r="C4" i="6"/>
  <c r="H7" i="6"/>
  <c r="G17" i="6"/>
  <c r="G18" i="6"/>
  <c r="G19" i="6"/>
  <c r="G20" i="6" s="1"/>
  <c r="C20" i="6"/>
  <c r="D20" i="6"/>
  <c r="E20" i="6"/>
  <c r="C23" i="6"/>
  <c r="D23" i="6"/>
  <c r="E23" i="6"/>
  <c r="D25" i="6"/>
  <c r="AX8" i="1"/>
  <c r="AW8" i="1"/>
  <c r="AT8" i="1"/>
  <c r="AS8" i="1"/>
  <c r="H17" i="6" l="1"/>
  <c r="F18" i="6"/>
  <c r="H18" i="6" s="1"/>
  <c r="C22" i="6"/>
  <c r="C7" i="6"/>
  <c r="C8" i="6" s="1"/>
  <c r="C25" i="6"/>
  <c r="E22" i="6"/>
  <c r="D22" i="6"/>
  <c r="C27" i="6"/>
  <c r="E25" i="6"/>
  <c r="F19" i="6"/>
  <c r="H19" i="6" s="1"/>
  <c r="V9" i="1"/>
  <c r="V64" i="1"/>
  <c r="V65" i="1"/>
  <c r="V66" i="1"/>
  <c r="V67" i="1"/>
  <c r="V68" i="1"/>
  <c r="AL68" i="1" s="1"/>
  <c r="V69" i="1"/>
  <c r="V70" i="1"/>
  <c r="V71" i="1"/>
  <c r="V72" i="1"/>
  <c r="AL72" i="1" s="1"/>
  <c r="V73" i="1"/>
  <c r="V74" i="1"/>
  <c r="V75" i="1"/>
  <c r="V76" i="1"/>
  <c r="V77" i="1"/>
  <c r="V79" i="1"/>
  <c r="V81" i="1"/>
  <c r="V82" i="1"/>
  <c r="V83" i="1"/>
  <c r="V84" i="1"/>
  <c r="V85" i="1"/>
  <c r="V86" i="1"/>
  <c r="V87" i="1"/>
  <c r="V88" i="1"/>
  <c r="V89" i="1"/>
  <c r="V90" i="1"/>
  <c r="AL90" i="1" s="1"/>
  <c r="V91" i="1"/>
  <c r="V92" i="1"/>
  <c r="V93" i="1"/>
  <c r="AL93" i="1" s="1"/>
  <c r="V94" i="1"/>
  <c r="V95" i="1"/>
  <c r="V96" i="1"/>
  <c r="V97" i="1"/>
  <c r="V98" i="1"/>
  <c r="V99" i="1"/>
  <c r="V100" i="1"/>
  <c r="V101" i="1"/>
  <c r="V102" i="1"/>
  <c r="V103" i="1"/>
  <c r="V104" i="1"/>
  <c r="V105" i="1"/>
  <c r="AL105" i="1" s="1"/>
  <c r="V106" i="1"/>
  <c r="V107" i="1"/>
  <c r="V108" i="1"/>
  <c r="V109" i="1"/>
  <c r="V110" i="1"/>
  <c r="V111" i="1"/>
  <c r="V112" i="1"/>
  <c r="V113" i="1"/>
  <c r="V114" i="1"/>
  <c r="V115" i="1"/>
  <c r="V116" i="1"/>
  <c r="V117" i="1"/>
  <c r="AL117" i="1" s="1"/>
  <c r="V118" i="1"/>
  <c r="AL118" i="1" s="1"/>
  <c r="V119" i="1"/>
  <c r="V120" i="1"/>
  <c r="V121" i="1"/>
  <c r="AL121" i="1" s="1"/>
  <c r="V122" i="1"/>
  <c r="AL122" i="1" s="1"/>
  <c r="V123" i="1"/>
  <c r="V124" i="1"/>
  <c r="V125" i="1"/>
  <c r="AL125" i="1" s="1"/>
  <c r="V55" i="1"/>
  <c r="V56" i="1"/>
  <c r="V57" i="1"/>
  <c r="V58" i="1"/>
  <c r="V59" i="1"/>
  <c r="V60" i="1"/>
  <c r="V61" i="1"/>
  <c r="V62" i="1"/>
  <c r="V63" i="1"/>
  <c r="V47" i="1"/>
  <c r="V48" i="1"/>
  <c r="AL48" i="1" s="1"/>
  <c r="V49" i="1"/>
  <c r="V50" i="1"/>
  <c r="V51" i="1"/>
  <c r="V52" i="1"/>
  <c r="AL52" i="1" s="1"/>
  <c r="V53" i="1"/>
  <c r="V54" i="1"/>
  <c r="V25" i="1"/>
  <c r="V26" i="1"/>
  <c r="V27" i="1"/>
  <c r="V28" i="1"/>
  <c r="V29" i="1"/>
  <c r="V30" i="1"/>
  <c r="V31" i="1"/>
  <c r="V32" i="1"/>
  <c r="AL32" i="1" s="1"/>
  <c r="V33" i="1"/>
  <c r="V35" i="1"/>
  <c r="V36" i="1"/>
  <c r="V37" i="1"/>
  <c r="V38" i="1"/>
  <c r="V39" i="1"/>
  <c r="V40" i="1"/>
  <c r="V41" i="1"/>
  <c r="V42" i="1"/>
  <c r="V43" i="1"/>
  <c r="V44" i="1"/>
  <c r="V45" i="1"/>
  <c r="V46" i="1"/>
  <c r="V21" i="1"/>
  <c r="V22" i="1"/>
  <c r="V23" i="1"/>
  <c r="V24" i="1"/>
  <c r="V20" i="1"/>
  <c r="V14" i="1"/>
  <c r="V15" i="1"/>
  <c r="V16" i="1"/>
  <c r="V17" i="1"/>
  <c r="V18" i="1"/>
  <c r="AL18" i="1" s="1"/>
  <c r="AO18" i="1" s="1"/>
  <c r="V19" i="1"/>
  <c r="V10" i="1"/>
  <c r="V11" i="1"/>
  <c r="V12" i="1"/>
  <c r="V13" i="1"/>
  <c r="V8" i="1"/>
  <c r="AL8" i="1"/>
  <c r="V7" i="1"/>
  <c r="AL9" i="1"/>
  <c r="AL10" i="1"/>
  <c r="AO10" i="1" s="1"/>
  <c r="AL11" i="1"/>
  <c r="AO11" i="1" s="1"/>
  <c r="AL12" i="1"/>
  <c r="AO12" i="1" s="1"/>
  <c r="AL13" i="1"/>
  <c r="AO13" i="1" s="1"/>
  <c r="AL14" i="1"/>
  <c r="AO14" i="1" s="1"/>
  <c r="AL15" i="1"/>
  <c r="AO15" i="1" s="1"/>
  <c r="AL16" i="1"/>
  <c r="AO16" i="1" s="1"/>
  <c r="AL17" i="1"/>
  <c r="AO17" i="1" s="1"/>
  <c r="AL19" i="1"/>
  <c r="AO19" i="1" s="1"/>
  <c r="AL20" i="1"/>
  <c r="AO20" i="1" s="1"/>
  <c r="AL21" i="1"/>
  <c r="AO21" i="1" s="1"/>
  <c r="AL22" i="1"/>
  <c r="AO22" i="1" s="1"/>
  <c r="AL23" i="1"/>
  <c r="AO23" i="1" s="1"/>
  <c r="AL24" i="1"/>
  <c r="AO24" i="1" s="1"/>
  <c r="AL25" i="1"/>
  <c r="AO25" i="1" s="1"/>
  <c r="AL26" i="1"/>
  <c r="AO26" i="1" s="1"/>
  <c r="AL27" i="1"/>
  <c r="AO27" i="1" s="1"/>
  <c r="AL28" i="1"/>
  <c r="AO28" i="1" s="1"/>
  <c r="AL29" i="1"/>
  <c r="AO29" i="1" s="1"/>
  <c r="AL30" i="1"/>
  <c r="AO30" i="1" s="1"/>
  <c r="AL31" i="1"/>
  <c r="AO31" i="1" s="1"/>
  <c r="AL33" i="1"/>
  <c r="AO33" i="1" s="1"/>
  <c r="AL34" i="1"/>
  <c r="AO34" i="1" s="1"/>
  <c r="AL35" i="1"/>
  <c r="AO35" i="1" s="1"/>
  <c r="AL36" i="1"/>
  <c r="AO36" i="1" s="1"/>
  <c r="AL37" i="1"/>
  <c r="AO37" i="1" s="1"/>
  <c r="AL38" i="1"/>
  <c r="AO38" i="1" s="1"/>
  <c r="AL39" i="1"/>
  <c r="AO39" i="1" s="1"/>
  <c r="AL40" i="1"/>
  <c r="AO40" i="1" s="1"/>
  <c r="AL41" i="1"/>
  <c r="AO41" i="1" s="1"/>
  <c r="AL42" i="1"/>
  <c r="AO42" i="1" s="1"/>
  <c r="AL43" i="1"/>
  <c r="AO43" i="1" s="1"/>
  <c r="AL44" i="1"/>
  <c r="AO44" i="1" s="1"/>
  <c r="AL45" i="1"/>
  <c r="AO45" i="1" s="1"/>
  <c r="AL46" i="1"/>
  <c r="AO46" i="1" s="1"/>
  <c r="AL47" i="1"/>
  <c r="AO47" i="1" s="1"/>
  <c r="AL49" i="1"/>
  <c r="AO49" i="1" s="1"/>
  <c r="AL50" i="1"/>
  <c r="AO50" i="1" s="1"/>
  <c r="AL51" i="1"/>
  <c r="AO51" i="1" s="1"/>
  <c r="AL53" i="1"/>
  <c r="AO53" i="1" s="1"/>
  <c r="AL54" i="1"/>
  <c r="AO54" i="1" s="1"/>
  <c r="AL55" i="1"/>
  <c r="AO55" i="1" s="1"/>
  <c r="AL56" i="1"/>
  <c r="AO56" i="1" s="1"/>
  <c r="AL57" i="1"/>
  <c r="AO57" i="1" s="1"/>
  <c r="AL58" i="1"/>
  <c r="AO58" i="1" s="1"/>
  <c r="AL59" i="1"/>
  <c r="AO59" i="1" s="1"/>
  <c r="AL60" i="1"/>
  <c r="AO60" i="1" s="1"/>
  <c r="AL61" i="1"/>
  <c r="AO61" i="1" s="1"/>
  <c r="AL62" i="1"/>
  <c r="AO62" i="1" s="1"/>
  <c r="AL63" i="1"/>
  <c r="AO63" i="1" s="1"/>
  <c r="AL64" i="1"/>
  <c r="AO64" i="1" s="1"/>
  <c r="AL65" i="1"/>
  <c r="AO65" i="1" s="1"/>
  <c r="AL66" i="1"/>
  <c r="AO66" i="1" s="1"/>
  <c r="AL67" i="1"/>
  <c r="AO67" i="1" s="1"/>
  <c r="AL69" i="1"/>
  <c r="AO69" i="1" s="1"/>
  <c r="AL70" i="1"/>
  <c r="AO70" i="1" s="1"/>
  <c r="AL71" i="1"/>
  <c r="AO71" i="1" s="1"/>
  <c r="AL73" i="1"/>
  <c r="AO73" i="1" s="1"/>
  <c r="AL74" i="1"/>
  <c r="AO74" i="1" s="1"/>
  <c r="AL75" i="1"/>
  <c r="AO75" i="1" s="1"/>
  <c r="AL76" i="1"/>
  <c r="AO76" i="1" s="1"/>
  <c r="AL77" i="1"/>
  <c r="AO77" i="1" s="1"/>
  <c r="AL78" i="1"/>
  <c r="AO78" i="1" s="1"/>
  <c r="AL79" i="1"/>
  <c r="AO79" i="1" s="1"/>
  <c r="AL80" i="1"/>
  <c r="AO80" i="1" s="1"/>
  <c r="AL81" i="1"/>
  <c r="AO81" i="1" s="1"/>
  <c r="AL82" i="1"/>
  <c r="AO82" i="1" s="1"/>
  <c r="AL83" i="1"/>
  <c r="AO83" i="1" s="1"/>
  <c r="AL84" i="1"/>
  <c r="AO84" i="1" s="1"/>
  <c r="AL85" i="1"/>
  <c r="AO85" i="1" s="1"/>
  <c r="AL86" i="1"/>
  <c r="AO86" i="1" s="1"/>
  <c r="AL87" i="1"/>
  <c r="AO87" i="1" s="1"/>
  <c r="AL88" i="1"/>
  <c r="AO88" i="1" s="1"/>
  <c r="AL89" i="1"/>
  <c r="AO89" i="1" s="1"/>
  <c r="AL91" i="1"/>
  <c r="AO91" i="1" s="1"/>
  <c r="AL92" i="1"/>
  <c r="AO92" i="1" s="1"/>
  <c r="AL94" i="1"/>
  <c r="AO94" i="1" s="1"/>
  <c r="AL95" i="1"/>
  <c r="AO95" i="1" s="1"/>
  <c r="AL96" i="1"/>
  <c r="AO96" i="1" s="1"/>
  <c r="AL97" i="1"/>
  <c r="AO97" i="1" s="1"/>
  <c r="AL98" i="1"/>
  <c r="AO98" i="1" s="1"/>
  <c r="AL99" i="1"/>
  <c r="AO99" i="1" s="1"/>
  <c r="AL100" i="1"/>
  <c r="AO100" i="1" s="1"/>
  <c r="AL101" i="1"/>
  <c r="AO101" i="1" s="1"/>
  <c r="AL102" i="1"/>
  <c r="AO102" i="1" s="1"/>
  <c r="AL103" i="1"/>
  <c r="AO103" i="1" s="1"/>
  <c r="AL104" i="1"/>
  <c r="AO104" i="1" s="1"/>
  <c r="AL106" i="1"/>
  <c r="AO106" i="1" s="1"/>
  <c r="AL107" i="1"/>
  <c r="AO107" i="1" s="1"/>
  <c r="AL108" i="1"/>
  <c r="AO108" i="1" s="1"/>
  <c r="AL109" i="1"/>
  <c r="AO109" i="1" s="1"/>
  <c r="AL110" i="1"/>
  <c r="AO110" i="1" s="1"/>
  <c r="AL111" i="1"/>
  <c r="AO111" i="1" s="1"/>
  <c r="AL112" i="1"/>
  <c r="AO112" i="1" s="1"/>
  <c r="AL113" i="1"/>
  <c r="AO113" i="1" s="1"/>
  <c r="AL114" i="1"/>
  <c r="AO114" i="1" s="1"/>
  <c r="AL115" i="1"/>
  <c r="AO115" i="1" s="1"/>
  <c r="AL116" i="1"/>
  <c r="AO116" i="1" s="1"/>
  <c r="AL119" i="1"/>
  <c r="AO119" i="1" s="1"/>
  <c r="AL120" i="1"/>
  <c r="AO120" i="1" s="1"/>
  <c r="AL123" i="1"/>
  <c r="AO123" i="1" s="1"/>
  <c r="AL124" i="1"/>
  <c r="AO124" i="1" s="1"/>
  <c r="AK11" i="1"/>
  <c r="AK12" i="1"/>
  <c r="AK20" i="1"/>
  <c r="AK21" i="1"/>
  <c r="AK27" i="1"/>
  <c r="AK28" i="1"/>
  <c r="AK36" i="1"/>
  <c r="AK39" i="1"/>
  <c r="AK43" i="1"/>
  <c r="AK44" i="1"/>
  <c r="AK51" i="1"/>
  <c r="AK53" i="1"/>
  <c r="AK55" i="1"/>
  <c r="AK56" i="1"/>
  <c r="AK57" i="1"/>
  <c r="AK61" i="1"/>
  <c r="AK63" i="1"/>
  <c r="AK64" i="1"/>
  <c r="AK65" i="1"/>
  <c r="AK69" i="1"/>
  <c r="AK73" i="1"/>
  <c r="AK76" i="1"/>
  <c r="AK77" i="1"/>
  <c r="AK79" i="1"/>
  <c r="AK81" i="1"/>
  <c r="AK84" i="1"/>
  <c r="AK85" i="1"/>
  <c r="AK89" i="1"/>
  <c r="AK92" i="1"/>
  <c r="AK96" i="1"/>
  <c r="AK97" i="1"/>
  <c r="AK100" i="1"/>
  <c r="AK101" i="1"/>
  <c r="AK102" i="1"/>
  <c r="AK108" i="1"/>
  <c r="AK109" i="1"/>
  <c r="AK112" i="1"/>
  <c r="AK113" i="1"/>
  <c r="AK116" i="1"/>
  <c r="AK124" i="1"/>
  <c r="AK3" i="1"/>
  <c r="AO134" i="1"/>
  <c r="AL134" i="1"/>
  <c r="AK134" i="1"/>
  <c r="AJ134" i="1"/>
  <c r="AO133" i="1"/>
  <c r="AL133" i="1"/>
  <c r="AK133" i="1"/>
  <c r="AJ133" i="1"/>
  <c r="AO132" i="1"/>
  <c r="AL132" i="1"/>
  <c r="AK132" i="1"/>
  <c r="AJ132" i="1"/>
  <c r="AO131" i="1"/>
  <c r="AL131" i="1"/>
  <c r="AK131" i="1"/>
  <c r="AJ131" i="1"/>
  <c r="AO130" i="1"/>
  <c r="AL130" i="1"/>
  <c r="AK130" i="1"/>
  <c r="AJ130" i="1"/>
  <c r="AO129" i="1"/>
  <c r="AL129" i="1"/>
  <c r="AK129" i="1"/>
  <c r="AJ129" i="1"/>
  <c r="AO128" i="1"/>
  <c r="AL128" i="1"/>
  <c r="AK128" i="1"/>
  <c r="AJ128" i="1"/>
  <c r="AO127" i="1"/>
  <c r="AL127" i="1"/>
  <c r="AK127" i="1"/>
  <c r="AJ127" i="1"/>
  <c r="AO126" i="1"/>
  <c r="AL126" i="1"/>
  <c r="AK126" i="1"/>
  <c r="AJ126" i="1"/>
  <c r="F20" i="6" l="1"/>
  <c r="H22" i="6" s="1"/>
  <c r="AO68" i="1"/>
  <c r="AK68" i="1"/>
  <c r="AO117" i="1"/>
  <c r="AK117" i="1"/>
  <c r="AO32" i="1"/>
  <c r="AK32" i="1"/>
  <c r="AO122" i="1"/>
  <c r="AK122" i="1"/>
  <c r="AO118" i="1"/>
  <c r="AK118" i="1"/>
  <c r="AO90" i="1"/>
  <c r="AK90" i="1"/>
  <c r="AO125" i="1"/>
  <c r="AK125" i="1"/>
  <c r="AO121" i="1"/>
  <c r="AK121" i="1"/>
  <c r="AO105" i="1"/>
  <c r="AK105" i="1"/>
  <c r="AO72" i="1"/>
  <c r="AK72" i="1"/>
  <c r="AO93" i="1"/>
  <c r="AK93" i="1"/>
  <c r="AK106" i="1"/>
  <c r="AK94" i="1"/>
  <c r="AK83" i="1"/>
  <c r="AK71" i="1"/>
  <c r="AK41" i="1"/>
  <c r="AK33" i="1"/>
  <c r="AK25" i="1"/>
  <c r="AK17" i="1"/>
  <c r="AK67" i="1"/>
  <c r="AK110" i="1"/>
  <c r="AK98" i="1"/>
  <c r="AK87" i="1"/>
  <c r="AK75" i="1"/>
  <c r="AK49" i="1"/>
  <c r="AK40" i="1"/>
  <c r="AK24" i="1"/>
  <c r="AK16" i="1"/>
  <c r="AK80" i="1"/>
  <c r="AO9" i="1"/>
  <c r="AK9" i="1"/>
  <c r="AK60" i="1"/>
  <c r="AK59" i="1"/>
  <c r="AO48" i="1"/>
  <c r="AK48" i="1"/>
  <c r="AO52" i="1"/>
  <c r="AK52" i="1"/>
  <c r="AK47" i="1"/>
  <c r="AK45" i="1"/>
  <c r="AK31" i="1"/>
  <c r="AK37" i="1"/>
  <c r="AK35" i="1"/>
  <c r="AK29" i="1"/>
  <c r="AK23" i="1"/>
  <c r="AK15" i="1"/>
  <c r="AK18" i="1"/>
  <c r="AK14" i="1"/>
  <c r="AK13" i="1"/>
  <c r="AK10" i="1"/>
  <c r="AK114" i="1"/>
  <c r="AK104" i="1"/>
  <c r="AK120" i="1"/>
  <c r="AK123" i="1"/>
  <c r="AK119" i="1"/>
  <c r="AK115" i="1"/>
  <c r="AK111" i="1"/>
  <c r="AK107" i="1"/>
  <c r="AK103" i="1"/>
  <c r="AK99" i="1"/>
  <c r="AK95" i="1"/>
  <c r="AK91" i="1"/>
  <c r="AK86" i="1"/>
  <c r="AK82" i="1"/>
  <c r="AK78" i="1"/>
  <c r="AK74" i="1"/>
  <c r="AK70" i="1"/>
  <c r="AK66" i="1"/>
  <c r="AK62" i="1"/>
  <c r="AK58" i="1"/>
  <c r="AK54" i="1"/>
  <c r="AK50" i="1"/>
  <c r="AK46" i="1"/>
  <c r="AK42" i="1"/>
  <c r="AK38" i="1"/>
  <c r="AK34" i="1"/>
  <c r="AK30" i="1"/>
  <c r="AK26" i="1"/>
  <c r="AK22" i="1"/>
  <c r="AK19" i="1"/>
  <c r="AK88" i="1"/>
  <c r="AN125" i="1"/>
  <c r="AJ125" i="1" s="1"/>
  <c r="AN121" i="1"/>
  <c r="AJ121" i="1" s="1"/>
  <c r="AN117" i="1"/>
  <c r="AJ117" i="1" s="1"/>
  <c r="AN113" i="1"/>
  <c r="AJ113" i="1" s="1"/>
  <c r="AN109" i="1"/>
  <c r="AJ109" i="1" s="1"/>
  <c r="AN105" i="1"/>
  <c r="AJ105" i="1" s="1"/>
  <c r="AN101" i="1"/>
  <c r="AJ101" i="1" s="1"/>
  <c r="AN97" i="1"/>
  <c r="AJ97" i="1" s="1"/>
  <c r="AN93" i="1"/>
  <c r="AJ93" i="1" s="1"/>
  <c r="AN89" i="1"/>
  <c r="AJ89" i="1" s="1"/>
  <c r="AN85" i="1"/>
  <c r="AJ85" i="1" s="1"/>
  <c r="AN81" i="1"/>
  <c r="AJ81" i="1" s="1"/>
  <c r="AN77" i="1"/>
  <c r="AJ77" i="1" s="1"/>
  <c r="AN73" i="1"/>
  <c r="AJ73" i="1" s="1"/>
  <c r="AN69" i="1"/>
  <c r="AJ69" i="1" s="1"/>
  <c r="AN65" i="1"/>
  <c r="AJ65" i="1" s="1"/>
  <c r="AN61" i="1"/>
  <c r="AJ61" i="1" s="1"/>
  <c r="AN57" i="1"/>
  <c r="AJ57" i="1" s="1"/>
  <c r="AN53" i="1"/>
  <c r="AJ53" i="1" s="1"/>
  <c r="AN49" i="1"/>
  <c r="AJ49" i="1" s="1"/>
  <c r="AN45" i="1"/>
  <c r="AJ45" i="1" s="1"/>
  <c r="AN41" i="1"/>
  <c r="AJ41" i="1" s="1"/>
  <c r="AN37" i="1"/>
  <c r="AJ37" i="1" s="1"/>
  <c r="AN33" i="1"/>
  <c r="AJ33" i="1" s="1"/>
  <c r="AN29" i="1"/>
  <c r="AJ29" i="1" s="1"/>
  <c r="AN25" i="1"/>
  <c r="AJ25" i="1" s="1"/>
  <c r="AN21" i="1"/>
  <c r="AJ21" i="1" s="1"/>
  <c r="AN17" i="1"/>
  <c r="AJ17" i="1" s="1"/>
  <c r="AN13" i="1"/>
  <c r="AJ13" i="1" s="1"/>
  <c r="AN124" i="1"/>
  <c r="AJ124" i="1" s="1"/>
  <c r="AN120" i="1"/>
  <c r="AJ120" i="1" s="1"/>
  <c r="AN116" i="1"/>
  <c r="AJ116" i="1" s="1"/>
  <c r="AN112" i="1"/>
  <c r="AJ112" i="1" s="1"/>
  <c r="AN108" i="1"/>
  <c r="AJ108" i="1" s="1"/>
  <c r="AN104" i="1"/>
  <c r="AJ104" i="1" s="1"/>
  <c r="AN100" i="1"/>
  <c r="AJ100" i="1" s="1"/>
  <c r="AN96" i="1"/>
  <c r="AJ96" i="1" s="1"/>
  <c r="AN92" i="1"/>
  <c r="AJ92" i="1" s="1"/>
  <c r="AN88" i="1"/>
  <c r="AJ88" i="1" s="1"/>
  <c r="AN84" i="1"/>
  <c r="AJ84" i="1" s="1"/>
  <c r="AN80" i="1"/>
  <c r="AJ80" i="1" s="1"/>
  <c r="AN76" i="1"/>
  <c r="AJ76" i="1" s="1"/>
  <c r="AN72" i="1"/>
  <c r="AJ72" i="1" s="1"/>
  <c r="AN68" i="1"/>
  <c r="AJ68" i="1" s="1"/>
  <c r="AN64" i="1"/>
  <c r="AJ64" i="1" s="1"/>
  <c r="AN60" i="1"/>
  <c r="AJ60" i="1" s="1"/>
  <c r="AN56" i="1"/>
  <c r="AJ56" i="1" s="1"/>
  <c r="AN52" i="1"/>
  <c r="AJ52" i="1" s="1"/>
  <c r="AN48" i="1"/>
  <c r="AJ48" i="1" s="1"/>
  <c r="AN44" i="1"/>
  <c r="AJ44" i="1" s="1"/>
  <c r="AN40" i="1"/>
  <c r="AJ40" i="1" s="1"/>
  <c r="AN36" i="1"/>
  <c r="AJ36" i="1" s="1"/>
  <c r="AN32" i="1"/>
  <c r="AJ32" i="1" s="1"/>
  <c r="AN28" i="1"/>
  <c r="AJ28" i="1" s="1"/>
  <c r="AN24" i="1"/>
  <c r="AJ24" i="1" s="1"/>
  <c r="AN20" i="1"/>
  <c r="AJ20" i="1" s="1"/>
  <c r="AN16" i="1"/>
  <c r="AJ16" i="1" s="1"/>
  <c r="AN12" i="1"/>
  <c r="AJ12" i="1" s="1"/>
  <c r="AN123" i="1"/>
  <c r="AJ123" i="1" s="1"/>
  <c r="AN119" i="1"/>
  <c r="AJ119" i="1" s="1"/>
  <c r="AN115" i="1"/>
  <c r="AJ115" i="1" s="1"/>
  <c r="AN111" i="1"/>
  <c r="AJ111" i="1" s="1"/>
  <c r="AN107" i="1"/>
  <c r="AJ107" i="1" s="1"/>
  <c r="AN103" i="1"/>
  <c r="AJ103" i="1" s="1"/>
  <c r="AN99" i="1"/>
  <c r="AJ99" i="1" s="1"/>
  <c r="AN95" i="1"/>
  <c r="AJ95" i="1" s="1"/>
  <c r="AN91" i="1"/>
  <c r="AJ91" i="1" s="1"/>
  <c r="AN87" i="1"/>
  <c r="AJ87" i="1" s="1"/>
  <c r="AN83" i="1"/>
  <c r="AJ83" i="1" s="1"/>
  <c r="AN79" i="1"/>
  <c r="AJ79" i="1" s="1"/>
  <c r="AN75" i="1"/>
  <c r="AJ75" i="1" s="1"/>
  <c r="AN71" i="1"/>
  <c r="AJ71" i="1" s="1"/>
  <c r="AN67" i="1"/>
  <c r="AJ67" i="1" s="1"/>
  <c r="AN63" i="1"/>
  <c r="AJ63" i="1" s="1"/>
  <c r="AN59" i="1"/>
  <c r="AJ59" i="1" s="1"/>
  <c r="AN55" i="1"/>
  <c r="AJ55" i="1" s="1"/>
  <c r="AN51" i="1"/>
  <c r="AJ51" i="1" s="1"/>
  <c r="AN47" i="1"/>
  <c r="AJ47" i="1" s="1"/>
  <c r="AN43" i="1"/>
  <c r="AJ43" i="1" s="1"/>
  <c r="AN39" i="1"/>
  <c r="AJ39" i="1" s="1"/>
  <c r="AN35" i="1"/>
  <c r="AJ35" i="1" s="1"/>
  <c r="AN31" i="1"/>
  <c r="AJ31" i="1" s="1"/>
  <c r="AN27" i="1"/>
  <c r="AJ27" i="1" s="1"/>
  <c r="AN23" i="1"/>
  <c r="AJ23" i="1" s="1"/>
  <c r="AN19" i="1"/>
  <c r="AJ19" i="1" s="1"/>
  <c r="AN15" i="1"/>
  <c r="AJ15" i="1" s="1"/>
  <c r="AN11" i="1"/>
  <c r="AJ11" i="1" s="1"/>
  <c r="AN122" i="1"/>
  <c r="AJ122" i="1" s="1"/>
  <c r="AN118" i="1"/>
  <c r="AJ118" i="1" s="1"/>
  <c r="AN114" i="1"/>
  <c r="AJ114" i="1" s="1"/>
  <c r="AN110" i="1"/>
  <c r="AJ110" i="1" s="1"/>
  <c r="AN106" i="1"/>
  <c r="AJ106" i="1" s="1"/>
  <c r="AN102" i="1"/>
  <c r="AJ102" i="1" s="1"/>
  <c r="AN98" i="1"/>
  <c r="AJ98" i="1" s="1"/>
  <c r="AN94" i="1"/>
  <c r="AJ94" i="1" s="1"/>
  <c r="AN90" i="1"/>
  <c r="AJ90" i="1" s="1"/>
  <c r="AN86" i="1"/>
  <c r="AJ86" i="1" s="1"/>
  <c r="AN82" i="1"/>
  <c r="AJ82" i="1" s="1"/>
  <c r="AN78" i="1"/>
  <c r="AJ78" i="1" s="1"/>
  <c r="AN74" i="1"/>
  <c r="AJ74" i="1" s="1"/>
  <c r="AN70" i="1"/>
  <c r="AJ70" i="1" s="1"/>
  <c r="AN66" i="1"/>
  <c r="AJ66" i="1" s="1"/>
  <c r="AN62" i="1"/>
  <c r="AJ62" i="1" s="1"/>
  <c r="AN58" i="1"/>
  <c r="AJ58" i="1" s="1"/>
  <c r="AN54" i="1"/>
  <c r="AJ54" i="1" s="1"/>
  <c r="AN50" i="1"/>
  <c r="AJ50" i="1" s="1"/>
  <c r="AN46" i="1"/>
  <c r="AJ46" i="1" s="1"/>
  <c r="AN42" i="1"/>
  <c r="AJ42" i="1" s="1"/>
  <c r="AN38" i="1"/>
  <c r="AJ38" i="1" s="1"/>
  <c r="AN34" i="1"/>
  <c r="AJ34" i="1" s="1"/>
  <c r="AN30" i="1"/>
  <c r="AJ30" i="1" s="1"/>
  <c r="AN26" i="1"/>
  <c r="AJ26" i="1" s="1"/>
  <c r="AN22" i="1"/>
  <c r="AJ22" i="1" s="1"/>
  <c r="AN18" i="1"/>
  <c r="AJ18" i="1" s="1"/>
  <c r="AN14" i="1"/>
  <c r="AJ14" i="1" s="1"/>
  <c r="AN10" i="1"/>
  <c r="AJ10" i="1" s="1"/>
  <c r="AN9" i="1"/>
  <c r="AJ9" i="1" s="1"/>
  <c r="AK8" i="1"/>
  <c r="AO8" i="1"/>
  <c r="AN8" i="1"/>
  <c r="AM3" i="1"/>
  <c r="H20" i="6" l="1"/>
  <c r="AL4" i="1"/>
  <c r="AJ8" i="1"/>
  <c r="AK5" i="1"/>
</calcChain>
</file>

<file path=xl/comments1.xml><?xml version="1.0" encoding="utf-8"?>
<comments xmlns="http://schemas.openxmlformats.org/spreadsheetml/2006/main">
  <authors>
    <author>Jean-Luc Peuziat</author>
    <author>Kaëlig Le Gall</author>
  </authors>
  <commentList>
    <comment ref="H22" authorId="0">
      <text>
        <r>
          <rPr>
            <b/>
            <sz val="9"/>
            <color rgb="FF000000"/>
            <rFont val="Tahoma"/>
            <family val="2"/>
          </rPr>
          <t>Jean-Luc Peuziat:</t>
        </r>
        <r>
          <rPr>
            <sz val="9"/>
            <color rgb="FF000000"/>
            <rFont val="Tahoma"/>
            <family val="2"/>
          </rPr>
          <t xml:space="preserve">
3010 €</t>
        </r>
      </text>
    </comment>
    <comment ref="H27" authorId="0">
      <text>
        <r>
          <rPr>
            <b/>
            <sz val="9"/>
            <color rgb="FF000000"/>
            <rFont val="Tahoma"/>
            <family val="2"/>
          </rPr>
          <t>Jean-Luc Peuziat:</t>
        </r>
        <r>
          <rPr>
            <sz val="9"/>
            <color rgb="FF000000"/>
            <rFont val="Tahoma"/>
            <family val="2"/>
          </rPr>
          <t xml:space="preserve">
2209€</t>
        </r>
      </text>
    </comment>
    <comment ref="H28" authorId="0">
      <text>
        <r>
          <rPr>
            <b/>
            <sz val="9"/>
            <color rgb="FF000000"/>
            <rFont val="Tahoma"/>
            <family val="2"/>
          </rPr>
          <t>Jean-Luc Peuziat:</t>
        </r>
        <r>
          <rPr>
            <sz val="9"/>
            <color rgb="FF000000"/>
            <rFont val="Tahoma"/>
            <family val="2"/>
          </rPr>
          <t xml:space="preserve">
3260 €</t>
        </r>
      </text>
    </comment>
    <comment ref="H29" authorId="0">
      <text>
        <r>
          <rPr>
            <b/>
            <sz val="9"/>
            <color rgb="FF000000"/>
            <rFont val="Tahoma"/>
            <family val="2"/>
          </rPr>
          <t>Jean-Luc Peuziat:</t>
        </r>
        <r>
          <rPr>
            <sz val="9"/>
            <color rgb="FF000000"/>
            <rFont val="Tahoma"/>
            <family val="2"/>
          </rPr>
          <t xml:space="preserve">
2134 €</t>
        </r>
      </text>
    </comment>
    <comment ref="D48" authorId="1">
      <text>
        <r>
          <rPr>
            <b/>
            <sz val="9"/>
            <color indexed="81"/>
            <rFont val="Tahoma"/>
            <family val="2"/>
          </rPr>
          <t>Kaëlig Le Gall:</t>
        </r>
        <r>
          <rPr>
            <sz val="9"/>
            <color indexed="81"/>
            <rFont val="Tahoma"/>
            <family val="2"/>
          </rPr>
          <t xml:space="preserve">
En diparition</t>
        </r>
      </text>
    </comment>
    <comment ref="D49" authorId="1">
      <text>
        <r>
          <rPr>
            <b/>
            <sz val="9"/>
            <color indexed="81"/>
            <rFont val="Tahoma"/>
            <family val="2"/>
          </rPr>
          <t>Kaëlig Le Gall:</t>
        </r>
        <r>
          <rPr>
            <sz val="9"/>
            <color indexed="81"/>
            <rFont val="Tahoma"/>
            <family val="2"/>
          </rPr>
          <t xml:space="preserve">
En disparition</t>
        </r>
      </text>
    </comment>
    <comment ref="D51" authorId="1">
      <text>
        <r>
          <rPr>
            <b/>
            <sz val="9"/>
            <color indexed="81"/>
            <rFont val="Tahoma"/>
            <family val="2"/>
          </rPr>
          <t>Kaëlig Le Gall:</t>
        </r>
        <r>
          <rPr>
            <sz val="9"/>
            <color indexed="81"/>
            <rFont val="Tahoma"/>
            <family val="2"/>
          </rPr>
          <t xml:space="preserve">
Suffisament de place pour mettre 2000 u dans un carton
</t>
        </r>
      </text>
    </comment>
    <comment ref="D85" authorId="1">
      <text>
        <r>
          <rPr>
            <b/>
            <sz val="9"/>
            <color indexed="81"/>
            <rFont val="Tahoma"/>
            <family val="2"/>
          </rPr>
          <t>Kaëlig Le Gall:</t>
        </r>
        <r>
          <rPr>
            <sz val="9"/>
            <color indexed="81"/>
            <rFont val="Tahoma"/>
            <family val="2"/>
          </rPr>
          <t xml:space="preserve">
 2 cartons different  190 130 115 1000 2.8kg</t>
        </r>
      </text>
    </comment>
  </commentList>
</comments>
</file>

<file path=xl/comments2.xml><?xml version="1.0" encoding="utf-8"?>
<comments xmlns="http://schemas.openxmlformats.org/spreadsheetml/2006/main">
  <authors>
    <author>LIBRAIRIE DIDEROT</author>
  </authors>
  <commentList>
    <comment ref="H4" authorId="0">
      <text>
        <r>
          <rPr>
            <b/>
            <sz val="8"/>
            <color indexed="81"/>
            <rFont val="Tahoma"/>
            <family val="2"/>
          </rPr>
          <t>LIBRAIRIE DIDEROT:</t>
        </r>
        <r>
          <rPr>
            <sz val="8"/>
            <color indexed="81"/>
            <rFont val="Tahoma"/>
            <family val="2"/>
          </rPr>
          <t xml:space="preserve">
Soustraire la hauteur de la palette vide pour un calcul réaliste, et soustraire une marge d'erreur de manœuvre de quelques centimètres lors du rangement des palettes dans la remorque ou le container, dans les 3 dimensions.</t>
        </r>
      </text>
    </comment>
    <comment ref="B20" authorId="0">
      <text>
        <r>
          <rPr>
            <b/>
            <sz val="8"/>
            <color indexed="81"/>
            <rFont val="Tahoma"/>
            <family val="2"/>
          </rPr>
          <t>LIBRAIRIE DIDEROT:</t>
        </r>
        <r>
          <rPr>
            <sz val="8"/>
            <color indexed="81"/>
            <rFont val="Tahoma"/>
            <family val="2"/>
          </rPr>
          <t xml:space="preserve">
Pour obliger à répondre sur les 3 axes</t>
        </r>
      </text>
    </comment>
    <comment ref="F28" authorId="0">
      <text>
        <r>
          <rPr>
            <b/>
            <sz val="8"/>
            <color indexed="81"/>
            <rFont val="Tahoma"/>
            <family val="2"/>
          </rPr>
          <t>LIBRAIRIE DIDEROT:</t>
        </r>
        <r>
          <rPr>
            <sz val="8"/>
            <color indexed="81"/>
            <rFont val="Tahoma"/>
            <family val="2"/>
          </rPr>
          <t xml:space="preserve">
C'est le volume de la boite</t>
        </r>
      </text>
    </comment>
    <comment ref="F29" authorId="0">
      <text>
        <r>
          <rPr>
            <b/>
            <sz val="8"/>
            <color indexed="81"/>
            <rFont val="Tahoma"/>
            <family val="2"/>
          </rPr>
          <t>LIBRAIRIE DIDEROT:</t>
        </r>
        <r>
          <rPr>
            <sz val="8"/>
            <color indexed="81"/>
            <rFont val="Tahoma"/>
            <family val="2"/>
          </rPr>
          <t xml:space="preserve">
Les valeurs tiennent compte de l'encombrement des boites sur la palette, mais pas de la hauteur de cette dernière.</t>
        </r>
      </text>
    </comment>
  </commentList>
</comments>
</file>

<file path=xl/comments3.xml><?xml version="1.0" encoding="utf-8"?>
<comments xmlns="http://schemas.openxmlformats.org/spreadsheetml/2006/main">
  <authors>
    <author>LIBRAIRIE DIDEROT</author>
  </authors>
  <commentList>
    <comment ref="I11" authorId="0">
      <text>
        <r>
          <rPr>
            <b/>
            <sz val="8"/>
            <color indexed="81"/>
            <rFont val="Tahoma"/>
            <family val="2"/>
          </rPr>
          <t>LIBRAIRIE DIDEROT:</t>
        </r>
        <r>
          <rPr>
            <sz val="8"/>
            <color indexed="81"/>
            <rFont val="Tahoma"/>
            <family val="2"/>
          </rPr>
          <t xml:space="preserve">
Qu'est ce qu'on veut optimiser ?</t>
        </r>
      </text>
    </comment>
    <comment ref="I13" authorId="0">
      <text>
        <r>
          <rPr>
            <b/>
            <sz val="8"/>
            <color indexed="81"/>
            <rFont val="Tahoma"/>
            <family val="2"/>
          </rPr>
          <t>LIBRAIRIE DIDEROT:</t>
        </r>
        <r>
          <rPr>
            <sz val="8"/>
            <color indexed="81"/>
            <rFont val="Tahoma"/>
            <family val="2"/>
          </rPr>
          <t xml:space="preserve">
Comment on l'optimise ?</t>
        </r>
      </text>
    </comment>
    <comment ref="I15" authorId="0">
      <text>
        <r>
          <rPr>
            <b/>
            <sz val="8"/>
            <color indexed="81"/>
            <rFont val="Tahoma"/>
            <family val="2"/>
          </rPr>
          <t>LIBRAIRIE DIDEROT:</t>
        </r>
        <r>
          <rPr>
            <sz val="8"/>
            <color indexed="81"/>
            <rFont val="Tahoma"/>
            <family val="2"/>
          </rPr>
          <t xml:space="preserve">
Quelles sont les variables qui formeront le résultat final ?</t>
        </r>
      </text>
    </comment>
    <comment ref="I18" authorId="0">
      <text>
        <r>
          <rPr>
            <b/>
            <sz val="8"/>
            <color indexed="81"/>
            <rFont val="Tahoma"/>
            <family val="2"/>
          </rPr>
          <t>LIBRAIRIE DIDEROT:</t>
        </r>
        <r>
          <rPr>
            <sz val="8"/>
            <color indexed="81"/>
            <rFont val="Tahoma"/>
            <family val="2"/>
          </rPr>
          <t xml:space="preserve">
Comment contraindre les variables pour obtenir un résultat significatif et répondant à la demande ?</t>
        </r>
      </text>
    </comment>
  </commentList>
</comments>
</file>

<file path=xl/sharedStrings.xml><?xml version="1.0" encoding="utf-8"?>
<sst xmlns="http://schemas.openxmlformats.org/spreadsheetml/2006/main" count="1310" uniqueCount="205">
  <si>
    <t>UN</t>
  </si>
  <si>
    <t>L</t>
  </si>
  <si>
    <t>RLX</t>
  </si>
  <si>
    <t>KG</t>
  </si>
  <si>
    <t>TU</t>
  </si>
  <si>
    <t>BOUT</t>
  </si>
  <si>
    <t>SAC</t>
  </si>
  <si>
    <t>N° chrono</t>
  </si>
  <si>
    <t>Réf article</t>
  </si>
  <si>
    <t>unité</t>
  </si>
  <si>
    <t>Prix unité €uros</t>
  </si>
  <si>
    <t>cout compo / 1pack</t>
  </si>
  <si>
    <t>Cout composants</t>
  </si>
  <si>
    <t>Clients</t>
  </si>
  <si>
    <t>Gestion 
Kanban
(O/N)</t>
  </si>
  <si>
    <t>Atelier</t>
  </si>
  <si>
    <t>Type UM</t>
  </si>
  <si>
    <t>Longeur</t>
  </si>
  <si>
    <t>Largeur</t>
  </si>
  <si>
    <t>Hauteur</t>
  </si>
  <si>
    <t>Qtt/ UM</t>
  </si>
  <si>
    <t>Poids UM</t>
  </si>
  <si>
    <t>Type UC</t>
  </si>
  <si>
    <t>Longueur</t>
  </si>
  <si>
    <t>Qtt/UC</t>
  </si>
  <si>
    <t>Poids UC</t>
  </si>
  <si>
    <t>Type USC</t>
  </si>
  <si>
    <t>Qtt/USC</t>
  </si>
  <si>
    <t>UM</t>
  </si>
  <si>
    <t>UC</t>
  </si>
  <si>
    <t>UC/ Couche</t>
  </si>
  <si>
    <t>Couche/ UM</t>
  </si>
  <si>
    <t>USC/ UC</t>
  </si>
  <si>
    <t>USC</t>
  </si>
  <si>
    <t>Donnée</t>
  </si>
  <si>
    <t>Existant</t>
  </si>
  <si>
    <t>Article détail</t>
  </si>
  <si>
    <t>Palette</t>
  </si>
  <si>
    <t>Caisse Plast.</t>
  </si>
  <si>
    <t>-</t>
  </si>
  <si>
    <t>Carton</t>
  </si>
  <si>
    <t>Sachet Plast.</t>
  </si>
  <si>
    <t>Hors Norme mais approuvé</t>
  </si>
  <si>
    <t>ok</t>
  </si>
  <si>
    <t>Hors Normes</t>
  </si>
  <si>
    <t>Sachet Bulle</t>
  </si>
  <si>
    <t>Cale Burk</t>
  </si>
  <si>
    <t>Sachet. Plast</t>
  </si>
  <si>
    <t>Sachet plast.</t>
  </si>
  <si>
    <t>Pieces</t>
  </si>
  <si>
    <t>*</t>
  </si>
  <si>
    <t>Sac</t>
  </si>
  <si>
    <t>Fut</t>
  </si>
  <si>
    <t>Palette Plast.</t>
  </si>
  <si>
    <t>Colonne4</t>
  </si>
  <si>
    <t>Colonne5</t>
  </si>
  <si>
    <t>Colonne7</t>
  </si>
  <si>
    <t>Colonne8</t>
  </si>
  <si>
    <t>Sachet</t>
  </si>
  <si>
    <t>Caisse Grise</t>
  </si>
  <si>
    <t>Poids USC KG</t>
  </si>
  <si>
    <t>Planche autoc</t>
  </si>
  <si>
    <t xml:space="preserve">5*6 </t>
  </si>
  <si>
    <t>Dimension3</t>
  </si>
  <si>
    <t>Dimension6</t>
  </si>
  <si>
    <t>Caisse plast.</t>
  </si>
  <si>
    <t>Caisse polyest.</t>
  </si>
  <si>
    <t>EMB</t>
  </si>
  <si>
    <t>?</t>
  </si>
  <si>
    <t>Module</t>
  </si>
  <si>
    <t>Nbrs palette</t>
  </si>
  <si>
    <t>Nbrs de couche total Cde</t>
  </si>
  <si>
    <r>
      <t>Qté voulue</t>
    </r>
    <r>
      <rPr>
        <b/>
        <u/>
        <sz val="11"/>
        <color theme="1"/>
        <rFont val="Calibri"/>
        <family val="2"/>
        <scheme val="minor"/>
      </rPr>
      <t xml:space="preserve"> </t>
    </r>
    <r>
      <rPr>
        <b/>
        <u/>
        <sz val="12"/>
        <color theme="1"/>
        <rFont val="Calibri"/>
        <family val="2"/>
        <scheme val="minor"/>
      </rPr>
      <t>à remplire</t>
    </r>
  </si>
  <si>
    <t>Prix Qt Cde</t>
  </si>
  <si>
    <t>QTT/couche</t>
  </si>
  <si>
    <t>SI(AL8=Tableau3[@[Qtt/UC]];"1 colis";SI(AL8=Tableau3[@[QTT/couche]];"1 couche";SI(AL8=Tableau3[@[Qtt/ UM]];"1 palette";</t>
  </si>
  <si>
    <t>SI(ET(B3&gt;=17;B3&lt;=32);"ok";"pas ok")</t>
  </si>
  <si>
    <t>SI(ET((AK8/Tableau3[@[Couche/ UM]])&gt;=1;(AK8/Tableau3[@[Couche/ UM]])&lt;2);"1 palette";SI(ET((AK8/Tableau3[@[Couche/ UM]])&gt;=2;(AK8/Tableau3[@[Couche/ UM]])&lt;3);"2 palettes";SI(ET((AK8/Tableau3[@[Couche/ UM]])&gt;=3;(AK8/Tableau3[@[Couche/ UM]])&lt;4);"3 palettes";SI(ET((AK8/Tableau3[@[Couche/ UM]])&gt;=4;(AK8/Tableau3[@[Couche/ UM]])&lt;5);"4 palettes";SI(ET((AK8/Tableau3[@[Couche/ UM]])&gt;=5;(AK8/Tableau3[@[Couche/ UM]])&lt;6);"5 palettes";SI(ET((AK8/Tableau3[@[Couche/ UM]])&gt;=6;(AK8/Tableau3[@[Couche/ UM]])&lt;7);"6 palettes"; "Attention quantité importante"))))))</t>
  </si>
  <si>
    <t>Nombre de palette a partir de 1 a verifier</t>
  </si>
  <si>
    <t>Nbrs UC ou Colis</t>
  </si>
  <si>
    <t>Quantité a commander</t>
  </si>
  <si>
    <t>Palette Optimisée</t>
  </si>
  <si>
    <t>RemplPalette</t>
  </si>
  <si>
    <t>utilisation du solveur</t>
  </si>
  <si>
    <t>Limites</t>
  </si>
  <si>
    <t>dimensions des boites à palettiser</t>
  </si>
  <si>
    <t>Entrée des valeurs</t>
  </si>
  <si>
    <t>dimensions de la palette</t>
  </si>
  <si>
    <t>V1</t>
  </si>
  <si>
    <t>hauteur</t>
  </si>
  <si>
    <t>a - mètre</t>
  </si>
  <si>
    <t>h - mètre</t>
  </si>
  <si>
    <t>V2</t>
  </si>
  <si>
    <t>largeur</t>
  </si>
  <si>
    <t>b - mètre</t>
  </si>
  <si>
    <t>d - mètre</t>
  </si>
  <si>
    <t>V3</t>
  </si>
  <si>
    <t>profondeur</t>
  </si>
  <si>
    <t>c - mètre</t>
  </si>
  <si>
    <t>e - mètre</t>
  </si>
  <si>
    <t>Volume vb= (a.b.c)</t>
  </si>
  <si>
    <t>vb - m3</t>
  </si>
  <si>
    <t>Volume vp= (e.d.h)</t>
  </si>
  <si>
    <t>vp - m3</t>
  </si>
  <si>
    <t>vb - litres / boite</t>
  </si>
  <si>
    <t>volume max</t>
  </si>
  <si>
    <t>nbre entier théorique de boites par palette</t>
  </si>
  <si>
    <t>la boite</t>
  </si>
  <si>
    <t>C1</t>
  </si>
  <si>
    <t>Limite Cellules Variables</t>
  </si>
  <si>
    <t>C2</t>
  </si>
  <si>
    <t>C3</t>
  </si>
  <si>
    <t>Cellules Variables</t>
  </si>
  <si>
    <t>hauteur totale</t>
  </si>
  <si>
    <t>lim sup</t>
  </si>
  <si>
    <t>R1</t>
  </si>
  <si>
    <t>remplissage palette en hauteur : n.boites</t>
  </si>
  <si>
    <t>R2</t>
  </si>
  <si>
    <t>remplissage palette en largeur : n.boites</t>
  </si>
  <si>
    <t>R3</t>
  </si>
  <si>
    <t>remplissage palette en profondeur : n.boites</t>
  </si>
  <si>
    <t>R</t>
  </si>
  <si>
    <t>dénombrement suivant les 3 axes</t>
  </si>
  <si>
    <t>min</t>
  </si>
  <si>
    <t>T1</t>
  </si>
  <si>
    <t>limite inférieure</t>
  </si>
  <si>
    <t>MAXIMISER</t>
  </si>
  <si>
    <t>vol. limite m3</t>
  </si>
  <si>
    <t>vol.résiduel - m3</t>
  </si>
  <si>
    <t>T2</t>
  </si>
  <si>
    <t>valeurs calculées</t>
  </si>
  <si>
    <t>vol. calculé m3</t>
  </si>
  <si>
    <t>taux remplissage %</t>
  </si>
  <si>
    <t>T3</t>
  </si>
  <si>
    <t>limite du volume</t>
  </si>
  <si>
    <t>v1</t>
  </si>
  <si>
    <t>v2</t>
  </si>
  <si>
    <t>v3 = v2 - v1</t>
  </si>
  <si>
    <t>R = ligne de résultat</t>
  </si>
  <si>
    <t>rappel des dimensions de la boite en m</t>
  </si>
  <si>
    <t>COMMENT FAIRE ? COMMENT FAIRE ? COMMENT FAIRE ? COMMENT FAIRE ?</t>
  </si>
  <si>
    <t>nbre de boites par palette après calcul du solveur</t>
  </si>
  <si>
    <t>1)</t>
  </si>
  <si>
    <t>Remplir les valeurs lignes V1,V2,V3 fond gris encre noire pour la boite</t>
  </si>
  <si>
    <t>2)</t>
  </si>
  <si>
    <t>Remplir les valeurs lignes V1,V2,V3 fond orange encre noire pour la palette pleine</t>
  </si>
  <si>
    <t>3)</t>
  </si>
  <si>
    <t>Remplir les valeurs R1,R2 et R3 des 9 cases jaunes avec des 1</t>
  </si>
  <si>
    <t>ou cliquer sur le bouton JAUNE qui fait ce travail</t>
  </si>
  <si>
    <t>exemples de dimensions de boites</t>
  </si>
  <si>
    <t>ex1</t>
  </si>
  <si>
    <t>ex2</t>
  </si>
  <si>
    <t>ex3</t>
  </si>
  <si>
    <t>4)</t>
  </si>
  <si>
    <t>Faire la résoluton par la barre de menu : Outils -&gt; Solveur</t>
  </si>
  <si>
    <t>ex_1 = boite cubique ; ex_2 = boite aplatie ; ex_3 = boite longiforme. Vous pouvez créer vouv même vos modèles</t>
  </si>
  <si>
    <t>Avertissement :</t>
  </si>
  <si>
    <t>Le système fonctionne très bien sans les macros.</t>
  </si>
  <si>
    <t xml:space="preserve">Les contrôles de la boite de dialogue </t>
  </si>
  <si>
    <t>Le Problème:</t>
  </si>
  <si>
    <t>ou comment charger le solveur:</t>
  </si>
  <si>
    <t>On dispose de boites de dimensions a,b,c</t>
  </si>
  <si>
    <t>On veut charger un maximum de ces boites sur une palette</t>
  </si>
  <si>
    <t>Dès que Outils &gt; Solveur est fait, apparaît une boite de dialogue</t>
  </si>
  <si>
    <t>et on veut que le volume occupé sur la palette ne dépasse pas les</t>
  </si>
  <si>
    <t>Charger alors les cases de la manière suivante:</t>
  </si>
  <si>
    <t>limites h,d,e du volume total.</t>
  </si>
  <si>
    <t>On suppose que la hauteur même de la palette est négligeable</t>
  </si>
  <si>
    <t>Dans le traitement réel d'un chargement de remorque ou de</t>
  </si>
  <si>
    <t>Cellule à définir:</t>
  </si>
  <si>
    <t>$F$20</t>
  </si>
  <si>
    <t>container, il faudra en tenir compte.</t>
  </si>
  <si>
    <t>Egale à:</t>
  </si>
  <si>
    <t>Max</t>
  </si>
  <si>
    <t>Procédure:</t>
  </si>
  <si>
    <t>Suivre les instructions 1) à 4) sous COMMENT FAIRE ?</t>
  </si>
  <si>
    <t>Cellules variables</t>
  </si>
  <si>
    <t>Lorsque le calcul est lancé, celui-ci peut durer plusieurs secondes.</t>
  </si>
  <si>
    <t>$C$17:$E$19</t>
  </si>
  <si>
    <t>Résultat:</t>
  </si>
  <si>
    <t>Contraintes:</t>
  </si>
  <si>
    <t>Le résultat, c'est l'ensemble des nombres apparaissant dans le</t>
  </si>
  <si>
    <t>$C$17:$E$19 = entier</t>
  </si>
  <si>
    <t>rectangle jaune.</t>
  </si>
  <si>
    <t>$C$17:$E$19 &gt;= $C$12:$E$14</t>
  </si>
  <si>
    <t>Ils indiquent pour chaque arête du volume à remplir h,d,e</t>
  </si>
  <si>
    <t>$C$20:$E$20 &gt;= $C$21:$E$21</t>
  </si>
  <si>
    <t>le nombre de boites à placer et leur sens</t>
  </si>
  <si>
    <t>$C$22:$E$22 &lt;= $C$23:$E$23</t>
  </si>
  <si>
    <t>$F$17:$F$19 &lt;= $G$17:$G$19</t>
  </si>
  <si>
    <t>Interprétation:</t>
  </si>
  <si>
    <t>Au niveau des lignes R1,R2,R3 ,chaque ligne représentant</t>
  </si>
  <si>
    <t>faire "AJOUTER" pour ajouter une nouvelle ligne de contraintes</t>
  </si>
  <si>
    <t>une des 3 arêtes de la palette constituée,</t>
  </si>
  <si>
    <t>sont données le nombre de boites placées</t>
  </si>
  <si>
    <t>selon sa hauteur</t>
  </si>
  <si>
    <t>selon sa largeur</t>
  </si>
  <si>
    <t>selon sa profondeur</t>
  </si>
  <si>
    <t>Dimension colis</t>
  </si>
  <si>
    <t>Longeur/profondeur</t>
  </si>
  <si>
    <t>Calculé</t>
  </si>
  <si>
    <t>max</t>
  </si>
  <si>
    <t>Colonne1</t>
  </si>
  <si>
    <t>Colonne2</t>
  </si>
  <si>
    <t>Colonne3</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</si>
</sst>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44" formatCode="_-* #,##0.00\ &quot;€&quot;_-;\-* #,##0.00\ &quot;€&quot;_-;_-* &quot;-&quot;??\ &quot;€&quot;_-;_-@_-"/>
    <numFmt numFmtId="164" formatCode="#,##0.0000"/>
    <numFmt numFmtId="165" formatCode="#,##0.00000"/>
    <numFmt numFmtId="166" formatCode="#,##0.0000_ ;\-#,##0.0000\ "/>
    <numFmt numFmtId="167" formatCode="_-* #,##0.00\ [$€-1]_-;\-* #,##0.00\ [$€-1]_-;_-* &quot;-&quot;??\ [$€-1]_-"/>
    <numFmt numFmtId="168" formatCode="#,##0.000"/>
  </numFmts>
  <fonts count="35" x14ac:knownFonts="1">
    <font>
      <sz val="11"/>
      <color theme="1"/>
      <name val="Calibri"/>
      <family val="2"/>
      <scheme val="minor"/>
    </font>
    <font>
      <b/>
      <sz val="12"/>
      <color rgb="FF000000"/>
      <name val="Calibri"/>
      <family val="2"/>
    </font>
    <font>
      <b/>
      <sz val="12"/>
      <name val="Calibri"/>
      <family val="2"/>
    </font>
    <font>
      <b/>
      <sz val="9"/>
      <color rgb="FF000000"/>
      <name val="Tahoma"/>
      <family val="2"/>
    </font>
    <font>
      <sz val="9"/>
      <color rgb="FF000000"/>
      <name val="Tahoma"/>
      <family val="2"/>
    </font>
    <font>
      <b/>
      <sz val="12"/>
      <color theme="1"/>
      <name val="Calibri"/>
      <family val="2"/>
      <scheme val="minor"/>
    </font>
    <font>
      <sz val="12"/>
      <color theme="1"/>
      <name val="Calibri"/>
      <family val="2"/>
      <scheme val="minor"/>
    </font>
    <font>
      <sz val="12"/>
      <color theme="1"/>
      <name val="Calibri"/>
      <family val="2"/>
    </font>
    <font>
      <sz val="12"/>
      <name val="Calibri"/>
      <family val="2"/>
    </font>
    <font>
      <strike/>
      <sz val="12"/>
      <color rgb="FF000000"/>
      <name val="Calibri"/>
      <family val="2"/>
    </font>
    <font>
      <strike/>
      <sz val="12"/>
      <name val="Calibri"/>
      <family val="2"/>
    </font>
    <font>
      <sz val="12"/>
      <color rgb="FF000000"/>
      <name val="Calibri"/>
      <family val="2"/>
    </font>
    <font>
      <sz val="9"/>
      <color indexed="81"/>
      <name val="Tahoma"/>
      <family val="2"/>
    </font>
    <font>
      <b/>
      <sz val="9"/>
      <color indexed="81"/>
      <name val="Tahoma"/>
      <family val="2"/>
    </font>
    <font>
      <sz val="11"/>
      <color rgb="FFFF0000"/>
      <name val="Calibri"/>
      <family val="2"/>
      <scheme val="minor"/>
    </font>
    <font>
      <b/>
      <sz val="11"/>
      <color theme="1"/>
      <name val="Calibri"/>
      <family val="2"/>
      <scheme val="minor"/>
    </font>
    <font>
      <b/>
      <u/>
      <sz val="11"/>
      <color theme="1"/>
      <name val="Calibri"/>
      <family val="2"/>
      <scheme val="minor"/>
    </font>
    <font>
      <b/>
      <u/>
      <sz val="12"/>
      <color theme="1"/>
      <name val="Calibri"/>
      <family val="2"/>
      <scheme val="minor"/>
    </font>
    <font>
      <sz val="10"/>
      <color theme="1"/>
      <name val="Arial Unicode MS"/>
      <family val="2"/>
    </font>
    <font>
      <b/>
      <sz val="11"/>
      <color rgb="FFFF0000"/>
      <name val="Calibri"/>
      <family val="2"/>
      <scheme val="minor"/>
    </font>
    <font>
      <b/>
      <sz val="18"/>
      <color theme="1"/>
      <name val="Calibri"/>
      <family val="2"/>
      <scheme val="minor"/>
    </font>
    <font>
      <sz val="8"/>
      <name val="Arial"/>
      <family val="2"/>
    </font>
    <font>
      <b/>
      <sz val="8"/>
      <name val="Arial"/>
      <family val="2"/>
    </font>
    <font>
      <b/>
      <sz val="10"/>
      <name val="Arial"/>
      <family val="2"/>
    </font>
    <font>
      <b/>
      <sz val="10"/>
      <color indexed="12"/>
      <name val="Arial"/>
      <family val="2"/>
    </font>
    <font>
      <sz val="10"/>
      <name val="Arial"/>
      <family val="2"/>
    </font>
    <font>
      <b/>
      <sz val="8"/>
      <color indexed="12"/>
      <name val="Arial"/>
      <family val="2"/>
    </font>
    <font>
      <sz val="8"/>
      <color indexed="10"/>
      <name val="Arial"/>
      <family val="2"/>
    </font>
    <font>
      <b/>
      <sz val="9"/>
      <color indexed="16"/>
      <name val="Arial"/>
      <family val="2"/>
    </font>
    <font>
      <b/>
      <sz val="9"/>
      <name val="Arial"/>
      <family val="2"/>
    </font>
    <font>
      <i/>
      <sz val="8"/>
      <name val="Arial"/>
      <family val="2"/>
    </font>
    <font>
      <sz val="8"/>
      <color indexed="9"/>
      <name val="Arial"/>
      <family val="2"/>
    </font>
    <font>
      <b/>
      <sz val="8"/>
      <color indexed="81"/>
      <name val="Tahoma"/>
      <family val="2"/>
    </font>
    <font>
      <sz val="8"/>
      <color indexed="81"/>
      <name val="Tahoma"/>
      <family val="2"/>
    </font>
    <font>
      <b/>
      <u/>
      <sz val="10"/>
      <name val="Arial"/>
      <family val="2"/>
    </font>
  </fonts>
  <fills count="33">
    <fill>
      <patternFill patternType="none"/>
    </fill>
    <fill>
      <patternFill patternType="gray125"/>
    </fill>
    <fill>
      <patternFill patternType="solid">
        <fgColor theme="0"/>
        <bgColor indexed="64"/>
      </patternFill>
    </fill>
    <fill>
      <patternFill patternType="solid">
        <fgColor rgb="FF92D050"/>
        <bgColor rgb="FF000000"/>
      </patternFill>
    </fill>
    <fill>
      <patternFill patternType="solid">
        <fgColor rgb="FFDCE6F1"/>
        <bgColor rgb="FF000000"/>
      </patternFill>
    </fill>
    <fill>
      <patternFill patternType="solid">
        <fgColor theme="0"/>
        <bgColor rgb="FF000000"/>
      </patternFill>
    </fill>
    <fill>
      <patternFill patternType="solid">
        <fgColor theme="3" tint="0.59999389629810485"/>
        <bgColor rgb="FF000000"/>
      </patternFill>
    </fill>
    <fill>
      <patternFill patternType="solid">
        <fgColor theme="3" tint="0.59999389629810485"/>
        <bgColor indexed="64"/>
      </patternFill>
    </fill>
    <fill>
      <patternFill patternType="solid">
        <fgColor theme="3" tint="0.39997558519241921"/>
        <bgColor indexed="64"/>
      </patternFill>
    </fill>
    <fill>
      <patternFill patternType="solid">
        <fgColor theme="4" tint="0.39997558519241921"/>
        <bgColor indexed="64"/>
      </patternFill>
    </fill>
    <fill>
      <patternFill patternType="solid">
        <fgColor theme="4" tint="-0.249977111117893"/>
        <bgColor indexed="64"/>
      </patternFill>
    </fill>
    <fill>
      <patternFill patternType="solid">
        <fgColor theme="4" tint="0.79998168889431442"/>
        <bgColor indexed="64"/>
      </patternFill>
    </fill>
    <fill>
      <patternFill patternType="solid">
        <fgColor rgb="FF92D050"/>
        <bgColor indexed="64"/>
      </patternFill>
    </fill>
    <fill>
      <patternFill patternType="solid">
        <fgColor rgb="FF00B050"/>
        <bgColor indexed="64"/>
      </patternFill>
    </fill>
    <fill>
      <patternFill patternType="solid">
        <fgColor rgb="FF0070C0"/>
        <bgColor indexed="64"/>
      </patternFill>
    </fill>
    <fill>
      <patternFill patternType="solid">
        <fgColor rgb="FFFF0000"/>
        <bgColor indexed="64"/>
      </patternFill>
    </fill>
    <fill>
      <patternFill patternType="solid">
        <fgColor rgb="FFFF0000"/>
        <bgColor rgb="FF000000"/>
      </patternFill>
    </fill>
    <fill>
      <patternFill patternType="solid">
        <fgColor rgb="FF0070C0"/>
        <bgColor rgb="FF000000"/>
      </patternFill>
    </fill>
    <fill>
      <patternFill patternType="solid">
        <fgColor theme="5" tint="0.39997558519241921"/>
        <bgColor indexed="64"/>
      </patternFill>
    </fill>
    <fill>
      <patternFill patternType="solid">
        <fgColor rgb="FFFFFF00"/>
        <bgColor indexed="64"/>
      </patternFill>
    </fill>
    <fill>
      <patternFill patternType="solid">
        <fgColor theme="8" tint="0.39997558519241921"/>
        <bgColor indexed="64"/>
      </patternFill>
    </fill>
    <fill>
      <patternFill patternType="solid">
        <fgColor theme="8" tint="0.39997558519241921"/>
        <bgColor rgb="FF000000"/>
      </patternFill>
    </fill>
    <fill>
      <patternFill patternType="solid">
        <fgColor indexed="22"/>
        <bgColor indexed="64"/>
      </patternFill>
    </fill>
    <fill>
      <patternFill patternType="solid">
        <fgColor indexed="47"/>
        <bgColor indexed="64"/>
      </patternFill>
    </fill>
    <fill>
      <patternFill patternType="solid">
        <fgColor indexed="41"/>
        <bgColor indexed="64"/>
      </patternFill>
    </fill>
    <fill>
      <patternFill patternType="solid">
        <fgColor indexed="13"/>
        <bgColor indexed="64"/>
      </patternFill>
    </fill>
    <fill>
      <patternFill patternType="solid">
        <fgColor indexed="46"/>
        <bgColor indexed="64"/>
      </patternFill>
    </fill>
    <fill>
      <patternFill patternType="solid">
        <fgColor indexed="50"/>
        <bgColor indexed="64"/>
      </patternFill>
    </fill>
    <fill>
      <patternFill patternType="solid">
        <fgColor indexed="42"/>
        <bgColor indexed="64"/>
      </patternFill>
    </fill>
    <fill>
      <patternFill patternType="solid">
        <fgColor indexed="45"/>
        <bgColor indexed="64"/>
      </patternFill>
    </fill>
    <fill>
      <patternFill patternType="solid">
        <fgColor indexed="44"/>
        <bgColor indexed="64"/>
      </patternFill>
    </fill>
    <fill>
      <patternFill patternType="solid">
        <fgColor indexed="43"/>
        <bgColor indexed="64"/>
      </patternFill>
    </fill>
    <fill>
      <patternFill patternType="solid">
        <fgColor theme="9" tint="-0.249977111117893"/>
        <bgColor indexed="64"/>
      </patternFill>
    </fill>
  </fills>
  <borders count="39">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top/>
      <bottom style="thin">
        <color indexed="64"/>
      </bottom>
      <diagonal/>
    </border>
    <border>
      <left/>
      <right style="thin">
        <color indexed="64"/>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thin">
        <color indexed="64"/>
      </right>
      <top/>
      <bottom style="thin">
        <color indexed="64"/>
      </bottom>
      <diagonal/>
    </border>
    <border>
      <left/>
      <right style="thin">
        <color indexed="64"/>
      </right>
      <top/>
      <bottom style="thin">
        <color indexed="64"/>
      </bottom>
      <diagonal/>
    </border>
    <border>
      <left/>
      <right/>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bottom/>
      <diagonal/>
    </border>
    <border>
      <left/>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bottom style="double">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s>
  <cellStyleXfs count="3">
    <xf numFmtId="0" fontId="0" fillId="0" borderId="0"/>
    <xf numFmtId="0" fontId="25" fillId="0" borderId="0"/>
    <xf numFmtId="167" fontId="25" fillId="0" borderId="0" applyFont="0" applyFill="0" applyBorder="0" applyAlignment="0" applyProtection="0"/>
  </cellStyleXfs>
  <cellXfs count="263">
    <xf numFmtId="0" fontId="0" fillId="0" borderId="0" xfId="0"/>
    <xf numFmtId="0" fontId="2" fillId="6" borderId="1" xfId="0" applyFont="1" applyFill="1" applyBorder="1" applyAlignment="1">
      <alignment horizontal="center" vertical="center" wrapText="1"/>
    </xf>
    <xf numFmtId="0" fontId="5" fillId="0" borderId="0" xfId="0" applyFont="1" applyAlignment="1">
      <alignment horizontal="center" vertical="center"/>
    </xf>
    <xf numFmtId="0" fontId="5" fillId="7" borderId="1" xfId="0" applyFont="1" applyFill="1" applyBorder="1" applyAlignment="1">
      <alignment horizontal="center" vertical="center" wrapText="1"/>
    </xf>
    <xf numFmtId="0" fontId="6" fillId="0" borderId="0" xfId="0" applyFont="1"/>
    <xf numFmtId="0" fontId="6" fillId="15" borderId="0" xfId="0" applyFont="1" applyFill="1"/>
    <xf numFmtId="0" fontId="6" fillId="14" borderId="0" xfId="0" applyFont="1" applyFill="1"/>
    <xf numFmtId="0" fontId="6" fillId="13" borderId="0" xfId="0" applyFont="1" applyFill="1"/>
    <xf numFmtId="0" fontId="6" fillId="0" borderId="0" xfId="0" applyFont="1" applyAlignment="1">
      <alignment horizontal="center" vertical="center"/>
    </xf>
    <xf numFmtId="0" fontId="6" fillId="0" borderId="3" xfId="0" applyFont="1" applyBorder="1" applyAlignment="1">
      <alignment horizontal="center" vertical="center"/>
    </xf>
    <xf numFmtId="0" fontId="6" fillId="0" borderId="1" xfId="0" applyFont="1" applyBorder="1" applyAlignment="1">
      <alignment horizontal="center" vertical="center"/>
    </xf>
    <xf numFmtId="0" fontId="6" fillId="0" borderId="4" xfId="0" applyFont="1" applyBorder="1" applyAlignment="1">
      <alignment horizontal="center" vertical="center"/>
    </xf>
    <xf numFmtId="0" fontId="2" fillId="2" borderId="1" xfId="0" applyFont="1" applyFill="1" applyBorder="1" applyAlignment="1">
      <alignment horizontal="center" vertical="center"/>
    </xf>
    <xf numFmtId="0" fontId="7" fillId="2" borderId="1" xfId="0" applyFont="1" applyFill="1" applyBorder="1" applyAlignment="1">
      <alignment horizontal="center" vertical="center"/>
    </xf>
    <xf numFmtId="0" fontId="8" fillId="5" borderId="1" xfId="0" applyFont="1" applyFill="1" applyBorder="1" applyAlignment="1">
      <alignment horizontal="center" vertical="center"/>
    </xf>
    <xf numFmtId="1" fontId="8" fillId="5" borderId="1" xfId="0" applyNumberFormat="1" applyFont="1" applyFill="1" applyBorder="1" applyAlignment="1">
      <alignment horizontal="center" vertical="center" wrapText="1"/>
    </xf>
    <xf numFmtId="0" fontId="7" fillId="5" borderId="4" xfId="0" applyFont="1" applyFill="1" applyBorder="1" applyAlignment="1">
      <alignment horizontal="center" vertical="center"/>
    </xf>
    <xf numFmtId="0" fontId="7" fillId="5" borderId="3" xfId="0" applyFont="1" applyFill="1" applyBorder="1" applyAlignment="1">
      <alignment horizontal="center" vertical="center"/>
    </xf>
    <xf numFmtId="0" fontId="7" fillId="5" borderId="1" xfId="0" applyFont="1" applyFill="1" applyBorder="1" applyAlignment="1">
      <alignment horizontal="center" vertical="center"/>
    </xf>
    <xf numFmtId="0" fontId="2" fillId="5" borderId="1" xfId="0" applyFont="1" applyFill="1" applyBorder="1" applyAlignment="1">
      <alignment horizontal="center" vertical="center"/>
    </xf>
    <xf numFmtId="0" fontId="8" fillId="2" borderId="1" xfId="0" applyFont="1" applyFill="1" applyBorder="1" applyAlignment="1">
      <alignment horizontal="center" vertical="center"/>
    </xf>
    <xf numFmtId="0" fontId="7" fillId="2" borderId="4" xfId="0" applyFont="1" applyFill="1" applyBorder="1" applyAlignment="1">
      <alignment horizontal="center" vertical="center"/>
    </xf>
    <xf numFmtId="2" fontId="8" fillId="5" borderId="1" xfId="0" applyNumberFormat="1" applyFont="1" applyFill="1" applyBorder="1" applyAlignment="1">
      <alignment horizontal="center" vertical="center"/>
    </xf>
    <xf numFmtId="0" fontId="10" fillId="5" borderId="1" xfId="0" applyFont="1" applyFill="1" applyBorder="1" applyAlignment="1">
      <alignment horizontal="center" vertical="center"/>
    </xf>
    <xf numFmtId="1" fontId="10" fillId="5" borderId="1" xfId="0" applyNumberFormat="1" applyFont="1" applyFill="1" applyBorder="1" applyAlignment="1">
      <alignment horizontal="center" vertical="center" wrapText="1"/>
    </xf>
    <xf numFmtId="0" fontId="9" fillId="5" borderId="4" xfId="0" applyFont="1" applyFill="1" applyBorder="1" applyAlignment="1">
      <alignment horizontal="center" vertical="center"/>
    </xf>
    <xf numFmtId="0" fontId="9" fillId="2" borderId="1" xfId="0" applyFont="1" applyFill="1" applyBorder="1" applyAlignment="1">
      <alignment horizontal="center" vertical="center"/>
    </xf>
    <xf numFmtId="0" fontId="11" fillId="2" borderId="1" xfId="0" applyFont="1" applyFill="1" applyBorder="1" applyAlignment="1">
      <alignment horizontal="center" vertical="center"/>
    </xf>
    <xf numFmtId="0" fontId="11" fillId="5" borderId="4" xfId="0" applyFont="1" applyFill="1" applyBorder="1" applyAlignment="1">
      <alignment horizontal="center" vertical="center"/>
    </xf>
    <xf numFmtId="0" fontId="11" fillId="5" borderId="1" xfId="0" applyFont="1" applyFill="1" applyBorder="1" applyAlignment="1">
      <alignment horizontal="center" vertical="center"/>
    </xf>
    <xf numFmtId="1" fontId="7" fillId="13" borderId="9" xfId="0" applyNumberFormat="1" applyFont="1" applyFill="1" applyBorder="1" applyAlignment="1">
      <alignment horizontal="center" vertical="center"/>
    </xf>
    <xf numFmtId="1" fontId="7" fillId="2" borderId="9" xfId="0" applyNumberFormat="1" applyFont="1" applyFill="1" applyBorder="1" applyAlignment="1">
      <alignment horizontal="center" vertical="center"/>
    </xf>
    <xf numFmtId="1" fontId="7" fillId="14" borderId="9" xfId="0" applyNumberFormat="1" applyFont="1" applyFill="1" applyBorder="1" applyAlignment="1">
      <alignment horizontal="center" vertical="center"/>
    </xf>
    <xf numFmtId="1" fontId="9" fillId="2" borderId="9" xfId="0" applyNumberFormat="1" applyFont="1" applyFill="1" applyBorder="1" applyAlignment="1">
      <alignment horizontal="center" vertical="center"/>
    </xf>
    <xf numFmtId="1" fontId="7" fillId="15" borderId="9" xfId="0" applyNumberFormat="1" applyFont="1" applyFill="1" applyBorder="1" applyAlignment="1">
      <alignment horizontal="center" vertical="center"/>
    </xf>
    <xf numFmtId="1" fontId="11" fillId="2" borderId="9" xfId="0" applyNumberFormat="1" applyFont="1" applyFill="1" applyBorder="1" applyAlignment="1">
      <alignment horizontal="center" vertical="center"/>
    </xf>
    <xf numFmtId="0" fontId="6" fillId="0" borderId="10" xfId="0" applyFont="1" applyBorder="1" applyAlignment="1">
      <alignment horizontal="center" vertical="center"/>
    </xf>
    <xf numFmtId="1" fontId="7" fillId="2" borderId="15" xfId="0" applyNumberFormat="1" applyFont="1" applyFill="1" applyBorder="1" applyAlignment="1">
      <alignment horizontal="center" vertical="center"/>
    </xf>
    <xf numFmtId="0" fontId="8" fillId="2" borderId="16" xfId="0" applyFont="1" applyFill="1" applyBorder="1" applyAlignment="1">
      <alignment horizontal="center" vertical="center"/>
    </xf>
    <xf numFmtId="0" fontId="8" fillId="5" borderId="16" xfId="0" applyFont="1" applyFill="1" applyBorder="1" applyAlignment="1">
      <alignment horizontal="center" vertical="center"/>
    </xf>
    <xf numFmtId="1" fontId="8" fillId="5" borderId="16" xfId="0" applyNumberFormat="1" applyFont="1" applyFill="1" applyBorder="1" applyAlignment="1">
      <alignment horizontal="center" vertical="center" wrapText="1"/>
    </xf>
    <xf numFmtId="0" fontId="7" fillId="5" borderId="17" xfId="0" applyFont="1" applyFill="1" applyBorder="1" applyAlignment="1">
      <alignment horizontal="center" vertical="center"/>
    </xf>
    <xf numFmtId="0" fontId="6" fillId="0" borderId="18" xfId="0" applyFont="1" applyBorder="1" applyAlignment="1">
      <alignment horizontal="center" vertical="center"/>
    </xf>
    <xf numFmtId="0" fontId="6" fillId="0" borderId="16" xfId="0" applyFont="1" applyBorder="1" applyAlignment="1">
      <alignment horizontal="center" vertical="center"/>
    </xf>
    <xf numFmtId="0" fontId="6" fillId="0" borderId="17" xfId="0" applyFont="1" applyBorder="1" applyAlignment="1">
      <alignment horizontal="center" vertical="center"/>
    </xf>
    <xf numFmtId="0" fontId="0" fillId="0" borderId="0" xfId="0" applyAlignment="1">
      <alignment wrapText="1"/>
    </xf>
    <xf numFmtId="0" fontId="5" fillId="0" borderId="0" xfId="0" applyFont="1" applyAlignment="1">
      <alignment horizontal="center" vertical="center" wrapText="1"/>
    </xf>
    <xf numFmtId="0" fontId="5" fillId="8" borderId="1" xfId="0" applyFont="1" applyFill="1" applyBorder="1" applyAlignment="1">
      <alignment horizontal="center" vertical="center" wrapText="1"/>
    </xf>
    <xf numFmtId="0" fontId="5" fillId="10" borderId="1" xfId="0" applyFont="1" applyFill="1" applyBorder="1" applyAlignment="1">
      <alignment horizontal="center" vertical="center" wrapText="1"/>
    </xf>
    <xf numFmtId="0" fontId="2" fillId="3" borderId="2" xfId="0" applyFont="1" applyFill="1" applyBorder="1" applyAlignment="1">
      <alignment horizontal="center" vertical="center" wrapText="1"/>
    </xf>
    <xf numFmtId="0" fontId="2" fillId="3" borderId="6" xfId="0" applyFont="1" applyFill="1" applyBorder="1" applyAlignment="1">
      <alignment horizontal="center" vertical="center" wrapText="1"/>
    </xf>
    <xf numFmtId="0" fontId="2" fillId="4" borderId="1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1" fillId="4" borderId="2" xfId="0" applyFont="1" applyFill="1" applyBorder="1" applyAlignment="1">
      <alignment horizontal="center" vertical="center" wrapText="1"/>
    </xf>
    <xf numFmtId="0" fontId="1" fillId="4" borderId="6" xfId="0" applyFont="1" applyFill="1" applyBorder="1" applyAlignment="1">
      <alignment horizontal="center" vertical="center" wrapText="1"/>
    </xf>
    <xf numFmtId="0" fontId="2" fillId="6" borderId="12" xfId="0" applyFont="1" applyFill="1" applyBorder="1" applyAlignment="1">
      <alignment horizontal="center" vertical="center" wrapText="1"/>
    </xf>
    <xf numFmtId="0" fontId="5" fillId="7" borderId="2" xfId="0" applyFont="1" applyFill="1" applyBorder="1" applyAlignment="1">
      <alignment horizontal="center" vertical="center" wrapText="1"/>
    </xf>
    <xf numFmtId="0" fontId="5" fillId="7" borderId="6" xfId="0" applyFont="1" applyFill="1" applyBorder="1" applyAlignment="1">
      <alignment horizontal="center" vertical="center" wrapText="1"/>
    </xf>
    <xf numFmtId="0" fontId="5" fillId="8" borderId="12" xfId="0" applyFont="1" applyFill="1" applyBorder="1" applyAlignment="1">
      <alignment horizontal="center" vertical="center" wrapText="1"/>
    </xf>
    <xf numFmtId="0" fontId="5" fillId="8" borderId="2" xfId="0" applyFont="1" applyFill="1" applyBorder="1" applyAlignment="1">
      <alignment horizontal="center" vertical="center" wrapText="1"/>
    </xf>
    <xf numFmtId="0" fontId="5" fillId="8" borderId="6" xfId="0" applyFont="1" applyFill="1" applyBorder="1" applyAlignment="1">
      <alignment horizontal="center" vertical="center" wrapText="1"/>
    </xf>
    <xf numFmtId="0" fontId="5" fillId="10" borderId="12" xfId="0" applyFont="1" applyFill="1" applyBorder="1" applyAlignment="1">
      <alignment horizontal="center" vertical="center" wrapText="1"/>
    </xf>
    <xf numFmtId="0" fontId="5" fillId="10" borderId="2" xfId="0" applyFont="1" applyFill="1" applyBorder="1" applyAlignment="1">
      <alignment horizontal="center" vertical="center" wrapText="1"/>
    </xf>
    <xf numFmtId="0" fontId="6" fillId="0" borderId="5" xfId="0" applyFont="1" applyBorder="1" applyAlignment="1">
      <alignment horizontal="center" vertical="center"/>
    </xf>
    <xf numFmtId="0" fontId="5" fillId="10" borderId="8" xfId="0" applyFont="1" applyFill="1" applyBorder="1" applyAlignment="1">
      <alignment horizontal="center" vertical="center" wrapText="1"/>
    </xf>
    <xf numFmtId="1" fontId="1" fillId="3" borderId="13" xfId="0" applyNumberFormat="1" applyFont="1" applyFill="1" applyBorder="1" applyAlignment="1">
      <alignment horizontal="center" vertical="center" wrapText="1"/>
    </xf>
    <xf numFmtId="1" fontId="1" fillId="3" borderId="21" xfId="0" applyNumberFormat="1" applyFont="1" applyFill="1" applyBorder="1" applyAlignment="1">
      <alignment horizontal="center" vertical="center" wrapText="1"/>
    </xf>
    <xf numFmtId="0" fontId="2" fillId="3" borderId="22" xfId="0" applyFont="1" applyFill="1" applyBorder="1" applyAlignment="1">
      <alignment horizontal="center" vertical="center" wrapText="1"/>
    </xf>
    <xf numFmtId="0" fontId="2" fillId="3" borderId="23" xfId="0" applyFont="1" applyFill="1" applyBorder="1" applyAlignment="1">
      <alignment horizontal="center" vertical="center" wrapText="1"/>
    </xf>
    <xf numFmtId="0" fontId="2" fillId="4" borderId="24" xfId="0" applyFont="1" applyFill="1" applyBorder="1" applyAlignment="1">
      <alignment horizontal="center" vertical="center" wrapText="1"/>
    </xf>
    <xf numFmtId="0" fontId="2" fillId="4" borderId="22" xfId="0" applyFont="1" applyFill="1" applyBorder="1" applyAlignment="1">
      <alignment horizontal="center" vertical="center" wrapText="1"/>
    </xf>
    <xf numFmtId="0" fontId="1" fillId="4" borderId="22" xfId="0" applyFont="1" applyFill="1" applyBorder="1" applyAlignment="1">
      <alignment horizontal="center" vertical="center" wrapText="1"/>
    </xf>
    <xf numFmtId="0" fontId="1" fillId="4" borderId="23" xfId="0" applyFont="1" applyFill="1" applyBorder="1" applyAlignment="1">
      <alignment horizontal="center" vertical="center" wrapText="1"/>
    </xf>
    <xf numFmtId="0" fontId="2" fillId="6" borderId="24" xfId="0" applyFont="1" applyFill="1" applyBorder="1" applyAlignment="1">
      <alignment horizontal="center" vertical="center" wrapText="1"/>
    </xf>
    <xf numFmtId="0" fontId="5" fillId="7" borderId="8" xfId="0" applyFont="1" applyFill="1" applyBorder="1" applyAlignment="1">
      <alignment horizontal="center" vertical="center" wrapText="1"/>
    </xf>
    <xf numFmtId="0" fontId="5" fillId="7" borderId="14" xfId="0" applyFont="1" applyFill="1" applyBorder="1" applyAlignment="1">
      <alignment horizontal="center" vertical="center" wrapText="1"/>
    </xf>
    <xf numFmtId="0" fontId="5" fillId="7" borderId="13" xfId="0" applyFont="1" applyFill="1" applyBorder="1" applyAlignment="1">
      <alignment horizontal="center" vertical="center" wrapText="1"/>
    </xf>
    <xf numFmtId="0" fontId="5" fillId="7" borderId="22" xfId="0" applyFont="1" applyFill="1" applyBorder="1" applyAlignment="1">
      <alignment horizontal="center" vertical="center" wrapText="1"/>
    </xf>
    <xf numFmtId="0" fontId="5" fillId="7" borderId="23" xfId="0" applyFont="1" applyFill="1" applyBorder="1" applyAlignment="1">
      <alignment horizontal="center" vertical="center" wrapText="1"/>
    </xf>
    <xf numFmtId="0" fontId="5" fillId="8" borderId="24" xfId="0" applyFont="1" applyFill="1" applyBorder="1" applyAlignment="1">
      <alignment horizontal="center" vertical="center" wrapText="1"/>
    </xf>
    <xf numFmtId="0" fontId="5" fillId="8" borderId="8" xfId="0" applyFont="1" applyFill="1" applyBorder="1" applyAlignment="1">
      <alignment horizontal="center" vertical="center" wrapText="1"/>
    </xf>
    <xf numFmtId="0" fontId="5" fillId="8" borderId="14" xfId="0" applyFont="1" applyFill="1" applyBorder="1" applyAlignment="1">
      <alignment horizontal="center" vertical="center" wrapText="1"/>
    </xf>
    <xf numFmtId="0" fontId="5" fillId="8" borderId="13" xfId="0" applyFont="1" applyFill="1" applyBorder="1" applyAlignment="1">
      <alignment horizontal="center" vertical="center" wrapText="1"/>
    </xf>
    <xf numFmtId="0" fontId="5" fillId="8" borderId="22" xfId="0" applyFont="1" applyFill="1" applyBorder="1" applyAlignment="1">
      <alignment horizontal="center" vertical="center" wrapText="1"/>
    </xf>
    <xf numFmtId="0" fontId="5" fillId="8" borderId="23" xfId="0" applyFont="1" applyFill="1" applyBorder="1" applyAlignment="1">
      <alignment horizontal="center" vertical="center" wrapText="1"/>
    </xf>
    <xf numFmtId="0" fontId="5" fillId="10" borderId="24" xfId="0" applyFont="1" applyFill="1" applyBorder="1" applyAlignment="1">
      <alignment horizontal="center" vertical="center" wrapText="1"/>
    </xf>
    <xf numFmtId="0" fontId="5" fillId="10" borderId="14" xfId="0" applyFont="1" applyFill="1" applyBorder="1" applyAlignment="1">
      <alignment horizontal="center" vertical="center" wrapText="1"/>
    </xf>
    <xf numFmtId="0" fontId="5" fillId="10" borderId="13" xfId="0" applyFont="1" applyFill="1" applyBorder="1" applyAlignment="1">
      <alignment horizontal="center" vertical="center" wrapText="1"/>
    </xf>
    <xf numFmtId="0" fontId="5" fillId="10" borderId="22" xfId="0" applyFont="1" applyFill="1" applyBorder="1" applyAlignment="1">
      <alignment horizontal="center" vertical="center" wrapText="1"/>
    </xf>
    <xf numFmtId="0" fontId="5" fillId="10" borderId="20" xfId="0" applyFont="1" applyFill="1" applyBorder="1" applyAlignment="1">
      <alignment horizontal="center" vertical="center" wrapText="1"/>
    </xf>
    <xf numFmtId="0" fontId="5" fillId="7" borderId="5" xfId="0" applyFont="1" applyFill="1" applyBorder="1" applyAlignment="1">
      <alignment horizontal="center" vertical="center" wrapText="1"/>
    </xf>
    <xf numFmtId="1" fontId="6" fillId="0" borderId="1" xfId="0" applyNumberFormat="1" applyFont="1" applyBorder="1" applyAlignment="1">
      <alignment horizontal="center" vertical="center"/>
    </xf>
    <xf numFmtId="1" fontId="6" fillId="0" borderId="3" xfId="0" applyNumberFormat="1" applyFont="1" applyBorder="1" applyAlignment="1">
      <alignment horizontal="center" vertical="center"/>
    </xf>
    <xf numFmtId="1" fontId="6" fillId="0" borderId="16" xfId="0" applyNumberFormat="1" applyFont="1" applyBorder="1" applyAlignment="1">
      <alignment horizontal="center" vertical="center"/>
    </xf>
    <xf numFmtId="1" fontId="6" fillId="0" borderId="7" xfId="0" applyNumberFormat="1" applyFont="1" applyBorder="1" applyAlignment="1">
      <alignment horizontal="center" vertical="center"/>
    </xf>
    <xf numFmtId="1" fontId="6" fillId="0" borderId="19" xfId="0" applyNumberFormat="1" applyFont="1" applyBorder="1" applyAlignment="1">
      <alignment horizontal="center" vertical="center"/>
    </xf>
    <xf numFmtId="0" fontId="6" fillId="15" borderId="1" xfId="0" applyFont="1" applyFill="1" applyBorder="1" applyAlignment="1">
      <alignment horizontal="center" vertical="center"/>
    </xf>
    <xf numFmtId="1" fontId="7" fillId="16" borderId="9" xfId="0" applyNumberFormat="1" applyFont="1" applyFill="1" applyBorder="1" applyAlignment="1">
      <alignment horizontal="center" vertical="center"/>
    </xf>
    <xf numFmtId="1" fontId="7" fillId="17" borderId="9" xfId="0" applyNumberFormat="1" applyFont="1" applyFill="1" applyBorder="1" applyAlignment="1">
      <alignment horizontal="center" vertical="center"/>
    </xf>
    <xf numFmtId="1" fontId="11" fillId="13" borderId="9" xfId="0" applyNumberFormat="1" applyFont="1" applyFill="1" applyBorder="1" applyAlignment="1">
      <alignment horizontal="center" vertical="center"/>
    </xf>
    <xf numFmtId="0" fontId="6" fillId="0" borderId="9" xfId="0" applyFont="1" applyBorder="1" applyAlignment="1">
      <alignment horizontal="center" vertical="center"/>
    </xf>
    <xf numFmtId="0" fontId="0" fillId="18" borderId="3" xfId="0" applyFill="1" applyBorder="1" applyAlignment="1">
      <alignment horizontal="center" vertical="center" wrapText="1"/>
    </xf>
    <xf numFmtId="0" fontId="0" fillId="18" borderId="1" xfId="0" applyFill="1" applyBorder="1" applyAlignment="1">
      <alignment horizontal="center" vertical="center" wrapText="1"/>
    </xf>
    <xf numFmtId="44" fontId="0" fillId="18" borderId="1" xfId="0" applyNumberFormat="1" applyFill="1" applyBorder="1" applyAlignment="1">
      <alignment horizontal="center" vertical="center" wrapText="1"/>
    </xf>
    <xf numFmtId="0" fontId="0" fillId="0" borderId="10" xfId="0" applyBorder="1" applyAlignment="1">
      <alignment horizontal="center" vertical="center"/>
    </xf>
    <xf numFmtId="1" fontId="0" fillId="0" borderId="4" xfId="0" applyNumberFormat="1" applyBorder="1" applyAlignment="1">
      <alignment horizontal="center" vertical="center"/>
    </xf>
    <xf numFmtId="0" fontId="0" fillId="19" borderId="1" xfId="0" applyFill="1" applyBorder="1"/>
    <xf numFmtId="0" fontId="5" fillId="7" borderId="0" xfId="0" applyFont="1" applyFill="1" applyBorder="1" applyAlignment="1">
      <alignment horizontal="center" vertical="center" wrapText="1"/>
    </xf>
    <xf numFmtId="1" fontId="6" fillId="0" borderId="5" xfId="0" applyNumberFormat="1" applyFont="1" applyBorder="1" applyAlignment="1">
      <alignment horizontal="center" vertical="center"/>
    </xf>
    <xf numFmtId="1" fontId="5" fillId="7" borderId="14" xfId="0" applyNumberFormat="1" applyFont="1" applyFill="1" applyBorder="1" applyAlignment="1">
      <alignment horizontal="center" vertical="center" wrapText="1"/>
    </xf>
    <xf numFmtId="2" fontId="0" fillId="2" borderId="1" xfId="0" applyNumberFormat="1" applyFill="1" applyBorder="1"/>
    <xf numFmtId="0" fontId="0" fillId="0" borderId="0" xfId="0" applyFill="1" applyBorder="1"/>
    <xf numFmtId="0" fontId="18" fillId="0" borderId="0" xfId="0" applyFont="1"/>
    <xf numFmtId="0" fontId="0" fillId="0" borderId="1" xfId="0" applyFill="1" applyBorder="1"/>
    <xf numFmtId="0" fontId="14" fillId="0" borderId="0" xfId="0" applyFont="1"/>
    <xf numFmtId="0" fontId="19" fillId="0" borderId="4" xfId="0" applyFont="1" applyBorder="1" applyAlignment="1">
      <alignment horizontal="center"/>
    </xf>
    <xf numFmtId="0" fontId="0" fillId="0" borderId="0" xfId="0" applyFill="1" applyBorder="1" applyAlignment="1">
      <alignment horizontal="center" vertical="center"/>
    </xf>
    <xf numFmtId="1" fontId="0" fillId="0" borderId="0" xfId="0" applyNumberFormat="1" applyFill="1" applyBorder="1" applyAlignment="1">
      <alignment horizontal="center" vertical="center"/>
    </xf>
    <xf numFmtId="0" fontId="15" fillId="0" borderId="0" xfId="0" applyFont="1" applyFill="1" applyBorder="1"/>
    <xf numFmtId="44" fontId="0" fillId="0" borderId="0" xfId="0" applyNumberFormat="1" applyFill="1" applyBorder="1"/>
    <xf numFmtId="0" fontId="2" fillId="21" borderId="18" xfId="0" applyFont="1" applyFill="1" applyBorder="1" applyAlignment="1">
      <alignment horizontal="center" vertical="center" wrapText="1"/>
    </xf>
    <xf numFmtId="0" fontId="5" fillId="20" borderId="16" xfId="0" applyFont="1" applyFill="1" applyBorder="1" applyAlignment="1">
      <alignment horizontal="center" vertical="center" wrapText="1"/>
    </xf>
    <xf numFmtId="0" fontId="5" fillId="20" borderId="17" xfId="0" applyFont="1" applyFill="1" applyBorder="1" applyAlignment="1">
      <alignment horizontal="center" vertical="center" wrapText="1"/>
    </xf>
    <xf numFmtId="0" fontId="2" fillId="21" borderId="16" xfId="0" applyFont="1" applyFill="1" applyBorder="1" applyAlignment="1">
      <alignment horizontal="center" vertical="center" wrapText="1"/>
    </xf>
    <xf numFmtId="0" fontId="21" fillId="0" borderId="0" xfId="1" applyFont="1"/>
    <xf numFmtId="0" fontId="21" fillId="0" borderId="0" xfId="1" applyFont="1" applyFill="1"/>
    <xf numFmtId="0" fontId="21" fillId="0" borderId="33" xfId="1" applyFont="1" applyFill="1" applyBorder="1"/>
    <xf numFmtId="0" fontId="21" fillId="0" borderId="32" xfId="1" applyFont="1" applyFill="1" applyBorder="1"/>
    <xf numFmtId="0" fontId="21" fillId="0" borderId="31" xfId="1" applyFont="1" applyFill="1" applyBorder="1"/>
    <xf numFmtId="0" fontId="21" fillId="0" borderId="30" xfId="1" applyFont="1" applyFill="1" applyBorder="1"/>
    <xf numFmtId="4" fontId="21" fillId="0" borderId="0" xfId="1" applyNumberFormat="1" applyFont="1" applyFill="1" applyBorder="1"/>
    <xf numFmtId="0" fontId="21" fillId="0" borderId="29" xfId="1" applyFont="1" applyFill="1" applyBorder="1" applyAlignment="1">
      <alignment horizontal="right"/>
    </xf>
    <xf numFmtId="0" fontId="21" fillId="0" borderId="0" xfId="1" applyFont="1" applyFill="1" applyAlignment="1">
      <alignment horizontal="right"/>
    </xf>
    <xf numFmtId="0" fontId="21" fillId="0" borderId="38" xfId="1" applyFont="1" applyFill="1" applyBorder="1" applyAlignment="1">
      <alignment horizontal="right"/>
    </xf>
    <xf numFmtId="0" fontId="21" fillId="0" borderId="37" xfId="1" applyFont="1" applyFill="1" applyBorder="1" applyAlignment="1">
      <alignment horizontal="right"/>
    </xf>
    <xf numFmtId="0" fontId="21" fillId="0" borderId="36" xfId="1" applyFont="1" applyFill="1" applyBorder="1" applyAlignment="1">
      <alignment horizontal="right"/>
    </xf>
    <xf numFmtId="0" fontId="21" fillId="0" borderId="32" xfId="1" applyFont="1" applyBorder="1"/>
    <xf numFmtId="0" fontId="21" fillId="0" borderId="35" xfId="1" applyFont="1" applyFill="1" applyBorder="1" applyAlignment="1">
      <alignment horizontal="center"/>
    </xf>
    <xf numFmtId="0" fontId="21" fillId="0" borderId="35" xfId="1" applyFont="1" applyFill="1" applyBorder="1" applyAlignment="1">
      <alignment horizontal="right"/>
    </xf>
    <xf numFmtId="0" fontId="31" fillId="0" borderId="35" xfId="1" applyFont="1" applyFill="1" applyBorder="1"/>
    <xf numFmtId="0" fontId="22" fillId="0" borderId="0" xfId="1" applyFont="1"/>
    <xf numFmtId="0" fontId="23" fillId="0" borderId="0" xfId="1" applyFont="1"/>
    <xf numFmtId="0" fontId="21" fillId="0" borderId="0" xfId="1" applyFont="1" applyFill="1" applyBorder="1"/>
    <xf numFmtId="0" fontId="22" fillId="0" borderId="0" xfId="1" applyFont="1" applyFill="1" applyAlignment="1">
      <alignment horizontal="center"/>
    </xf>
    <xf numFmtId="0" fontId="21" fillId="0" borderId="0" xfId="1" applyFont="1" applyAlignment="1">
      <alignment horizontal="center"/>
    </xf>
    <xf numFmtId="4" fontId="27" fillId="24" borderId="0" xfId="1" applyNumberFormat="1" applyFont="1" applyFill="1"/>
    <xf numFmtId="0" fontId="21" fillId="0" borderId="0" xfId="1" applyFont="1" applyAlignment="1">
      <alignment horizontal="right"/>
    </xf>
    <xf numFmtId="0" fontId="21" fillId="0" borderId="35" xfId="1" applyFont="1" applyBorder="1"/>
    <xf numFmtId="4" fontId="21" fillId="0" borderId="35" xfId="1" applyNumberFormat="1" applyFont="1" applyBorder="1" applyAlignment="1">
      <alignment horizontal="center"/>
    </xf>
    <xf numFmtId="0" fontId="21" fillId="28" borderId="0" xfId="1" applyFont="1" applyFill="1" applyAlignment="1">
      <alignment horizontal="center"/>
    </xf>
    <xf numFmtId="4" fontId="21" fillId="29" borderId="0" xfId="1" applyNumberFormat="1" applyFont="1" applyFill="1"/>
    <xf numFmtId="0" fontId="22" fillId="28" borderId="0" xfId="1" applyFont="1" applyFill="1" applyAlignment="1">
      <alignment horizontal="center"/>
    </xf>
    <xf numFmtId="0" fontId="21" fillId="24" borderId="0" xfId="1" applyFont="1" applyFill="1"/>
    <xf numFmtId="0" fontId="30" fillId="0" borderId="0" xfId="1" applyFont="1" applyAlignment="1">
      <alignment horizontal="right"/>
    </xf>
    <xf numFmtId="0" fontId="21" fillId="0" borderId="9" xfId="1" applyFont="1" applyBorder="1" applyAlignment="1">
      <alignment horizontal="right"/>
    </xf>
    <xf numFmtId="166" fontId="27" fillId="0" borderId="4" xfId="1" applyNumberFormat="1" applyFont="1" applyBorder="1"/>
    <xf numFmtId="4" fontId="22" fillId="0" borderId="0" xfId="1" applyNumberFormat="1" applyFont="1"/>
    <xf numFmtId="3" fontId="29" fillId="27" borderId="13" xfId="1" applyNumberFormat="1" applyFont="1" applyFill="1" applyBorder="1"/>
    <xf numFmtId="3" fontId="29" fillId="27" borderId="14" xfId="1" applyNumberFormat="1" applyFont="1" applyFill="1" applyBorder="1"/>
    <xf numFmtId="0" fontId="21" fillId="0" borderId="4" xfId="1" applyFont="1" applyBorder="1" applyAlignment="1">
      <alignment horizontal="right"/>
    </xf>
    <xf numFmtId="0" fontId="22" fillId="0" borderId="34" xfId="1" applyFont="1" applyBorder="1" applyAlignment="1">
      <alignment horizontal="left"/>
    </xf>
    <xf numFmtId="4" fontId="21" fillId="0" borderId="0" xfId="1" applyNumberFormat="1" applyFont="1" applyBorder="1"/>
    <xf numFmtId="4" fontId="27" fillId="24" borderId="14" xfId="1" applyNumberFormat="1" applyFont="1" applyFill="1" applyBorder="1"/>
    <xf numFmtId="3" fontId="28" fillId="25" borderId="33" xfId="1" applyNumberFormat="1" applyFont="1" applyFill="1" applyBorder="1"/>
    <xf numFmtId="3" fontId="28" fillId="25" borderId="32" xfId="1" applyNumberFormat="1" applyFont="1" applyFill="1" applyBorder="1"/>
    <xf numFmtId="3" fontId="28" fillId="25" borderId="31" xfId="1" applyNumberFormat="1" applyFont="1" applyFill="1" applyBorder="1"/>
    <xf numFmtId="0" fontId="21" fillId="0" borderId="0" xfId="1" applyFont="1" applyBorder="1" applyAlignment="1">
      <alignment horizontal="right"/>
    </xf>
    <xf numFmtId="4" fontId="21" fillId="0" borderId="0" xfId="1" applyNumberFormat="1" applyFont="1"/>
    <xf numFmtId="3" fontId="28" fillId="25" borderId="30" xfId="1" applyNumberFormat="1" applyFont="1" applyFill="1" applyBorder="1"/>
    <xf numFmtId="3" fontId="28" fillId="25" borderId="0" xfId="1" applyNumberFormat="1" applyFont="1" applyFill="1" applyBorder="1"/>
    <xf numFmtId="3" fontId="28" fillId="25" borderId="29" xfId="1" applyNumberFormat="1" applyFont="1" applyFill="1" applyBorder="1"/>
    <xf numFmtId="3" fontId="28" fillId="25" borderId="28" xfId="1" applyNumberFormat="1" applyFont="1" applyFill="1" applyBorder="1"/>
    <xf numFmtId="3" fontId="28" fillId="25" borderId="27" xfId="1" applyNumberFormat="1" applyFont="1" applyFill="1" applyBorder="1"/>
    <xf numFmtId="3" fontId="28" fillId="25" borderId="26" xfId="1" applyNumberFormat="1" applyFont="1" applyFill="1" applyBorder="1"/>
    <xf numFmtId="0" fontId="22" fillId="25" borderId="0" xfId="1" applyFont="1" applyFill="1" applyAlignment="1">
      <alignment horizontal="center"/>
    </xf>
    <xf numFmtId="0" fontId="27" fillId="24" borderId="0" xfId="1" applyFont="1" applyFill="1"/>
    <xf numFmtId="0" fontId="22" fillId="24" borderId="0" xfId="1" applyFont="1" applyFill="1" applyAlignment="1">
      <alignment horizontal="center"/>
    </xf>
    <xf numFmtId="0" fontId="21" fillId="0" borderId="14" xfId="1" applyFont="1" applyBorder="1"/>
    <xf numFmtId="3" fontId="21" fillId="0" borderId="14" xfId="1" applyNumberFormat="1" applyFont="1" applyBorder="1" applyAlignment="1">
      <alignment horizontal="center"/>
    </xf>
    <xf numFmtId="0" fontId="21" fillId="0" borderId="0" xfId="1" applyFont="1" applyBorder="1"/>
    <xf numFmtId="4" fontId="26" fillId="0" borderId="0" xfId="1" applyNumberFormat="1" applyFont="1"/>
    <xf numFmtId="4" fontId="24" fillId="23" borderId="0" xfId="1" applyNumberFormat="1" applyFont="1" applyFill="1"/>
    <xf numFmtId="0" fontId="25" fillId="0" borderId="0" xfId="1" applyFont="1" applyBorder="1"/>
    <xf numFmtId="165" fontId="24" fillId="22" borderId="0" xfId="1" applyNumberFormat="1" applyFont="1" applyFill="1"/>
    <xf numFmtId="0" fontId="21" fillId="0" borderId="13" xfId="1" applyFont="1" applyBorder="1"/>
    <xf numFmtId="4" fontId="23" fillId="23" borderId="14" xfId="1" applyNumberFormat="1" applyFont="1" applyFill="1" applyBorder="1"/>
    <xf numFmtId="4" fontId="21" fillId="0" borderId="14" xfId="1" applyNumberFormat="1" applyFont="1" applyBorder="1"/>
    <xf numFmtId="0" fontId="21" fillId="0" borderId="8" xfId="1" applyFont="1" applyBorder="1"/>
    <xf numFmtId="0" fontId="21" fillId="0" borderId="21" xfId="1" applyFont="1" applyBorder="1"/>
    <xf numFmtId="4" fontId="23" fillId="23" borderId="0" xfId="1" applyNumberFormat="1" applyFont="1" applyFill="1" applyBorder="1"/>
    <xf numFmtId="0" fontId="21" fillId="0" borderId="20" xfId="1" applyFont="1" applyBorder="1"/>
    <xf numFmtId="0" fontId="21" fillId="0" borderId="15" xfId="1" applyFont="1" applyBorder="1"/>
    <xf numFmtId="4" fontId="23" fillId="23" borderId="25" xfId="1" applyNumberFormat="1" applyFont="1" applyFill="1" applyBorder="1"/>
    <xf numFmtId="0" fontId="21" fillId="0" borderId="25" xfId="1" applyFont="1" applyBorder="1"/>
    <xf numFmtId="4" fontId="21" fillId="0" borderId="25" xfId="1" applyNumberFormat="1" applyFont="1" applyBorder="1"/>
    <xf numFmtId="0" fontId="21" fillId="0" borderId="17" xfId="1" applyFont="1" applyBorder="1"/>
    <xf numFmtId="0" fontId="22" fillId="0" borderId="0" xfId="1" applyFont="1" applyBorder="1" applyAlignment="1">
      <alignment horizontal="right"/>
    </xf>
    <xf numFmtId="0" fontId="21" fillId="0" borderId="0" xfId="1" applyFont="1" applyBorder="1" applyAlignment="1">
      <alignment horizontal="center"/>
    </xf>
    <xf numFmtId="14" fontId="21" fillId="0" borderId="0" xfId="1" applyNumberFormat="1" applyFont="1" applyBorder="1"/>
    <xf numFmtId="0" fontId="25" fillId="0" borderId="0" xfId="1"/>
    <xf numFmtId="0" fontId="25" fillId="23" borderId="0" xfId="1" applyFill="1"/>
    <xf numFmtId="0" fontId="25" fillId="30" borderId="0" xfId="1" applyFill="1"/>
    <xf numFmtId="0" fontId="25" fillId="22" borderId="33" xfId="1" applyFill="1" applyBorder="1"/>
    <xf numFmtId="0" fontId="25" fillId="22" borderId="32" xfId="1" applyFill="1" applyBorder="1"/>
    <xf numFmtId="0" fontId="25" fillId="22" borderId="31" xfId="1" applyFill="1" applyBorder="1"/>
    <xf numFmtId="0" fontId="25" fillId="22" borderId="30" xfId="1" applyFill="1" applyBorder="1"/>
    <xf numFmtId="0" fontId="25" fillId="22" borderId="0" xfId="1" applyFill="1" applyBorder="1"/>
    <xf numFmtId="0" fontId="25" fillId="22" borderId="29" xfId="1" applyFill="1" applyBorder="1"/>
    <xf numFmtId="0" fontId="25" fillId="25" borderId="0" xfId="1" applyFill="1"/>
    <xf numFmtId="0" fontId="34" fillId="25" borderId="0" xfId="1" applyFont="1" applyFill="1"/>
    <xf numFmtId="0" fontId="25" fillId="24" borderId="0" xfId="1" applyFill="1" applyBorder="1"/>
    <xf numFmtId="0" fontId="25" fillId="26" borderId="0" xfId="1" applyFill="1" applyBorder="1"/>
    <xf numFmtId="0" fontId="25" fillId="29" borderId="0" xfId="1" applyFill="1" applyBorder="1"/>
    <xf numFmtId="0" fontId="25" fillId="27" borderId="0" xfId="1" applyFill="1" applyBorder="1"/>
    <xf numFmtId="0" fontId="25" fillId="31" borderId="0" xfId="1" applyFill="1" applyBorder="1"/>
    <xf numFmtId="0" fontId="25" fillId="31" borderId="30" xfId="1" applyFill="1" applyBorder="1"/>
    <xf numFmtId="0" fontId="23" fillId="22" borderId="0" xfId="1" applyFont="1" applyFill="1" applyBorder="1"/>
    <xf numFmtId="0" fontId="25" fillId="28" borderId="30" xfId="1" applyFill="1" applyBorder="1"/>
    <xf numFmtId="0" fontId="25" fillId="28" borderId="0" xfId="1" applyFill="1" applyBorder="1"/>
    <xf numFmtId="0" fontId="25" fillId="22" borderId="28" xfId="1" applyFill="1" applyBorder="1"/>
    <xf numFmtId="0" fontId="25" fillId="22" borderId="27" xfId="1" applyFill="1" applyBorder="1"/>
    <xf numFmtId="0" fontId="25" fillId="22" borderId="26" xfId="1" applyFill="1" applyBorder="1"/>
    <xf numFmtId="0" fontId="34" fillId="23" borderId="0" xfId="1" applyFont="1" applyFill="1"/>
    <xf numFmtId="0" fontId="21" fillId="0" borderId="1" xfId="1" applyFont="1" applyBorder="1"/>
    <xf numFmtId="164" fontId="23" fillId="22" borderId="0" xfId="1" applyNumberFormat="1" applyFont="1" applyFill="1" applyBorder="1"/>
    <xf numFmtId="164" fontId="23" fillId="22" borderId="25" xfId="1" applyNumberFormat="1" applyFont="1" applyFill="1" applyBorder="1"/>
    <xf numFmtId="164" fontId="23" fillId="22" borderId="14" xfId="1" applyNumberFormat="1" applyFont="1" applyFill="1" applyBorder="1"/>
    <xf numFmtId="164" fontId="21" fillId="0" borderId="0" xfId="1" applyNumberFormat="1" applyFont="1" applyFill="1" applyAlignment="1">
      <alignment horizontal="center"/>
    </xf>
    <xf numFmtId="168" fontId="26" fillId="28" borderId="0" xfId="1" applyNumberFormat="1" applyFont="1" applyFill="1"/>
    <xf numFmtId="1" fontId="21" fillId="0" borderId="1" xfId="1" applyNumberFormat="1" applyFont="1" applyBorder="1"/>
    <xf numFmtId="3" fontId="21" fillId="0" borderId="0" xfId="1" applyNumberFormat="1" applyFont="1"/>
    <xf numFmtId="168" fontId="21" fillId="26" borderId="0" xfId="1" applyNumberFormat="1" applyFont="1" applyFill="1"/>
    <xf numFmtId="168" fontId="21" fillId="26" borderId="14" xfId="1" applyNumberFormat="1" applyFont="1" applyFill="1" applyBorder="1"/>
    <xf numFmtId="0" fontId="20" fillId="20" borderId="4" xfId="0" applyFont="1" applyFill="1" applyBorder="1" applyAlignment="1">
      <alignment horizontal="center" vertical="center"/>
    </xf>
    <xf numFmtId="0" fontId="0" fillId="20" borderId="5" xfId="0" applyFill="1" applyBorder="1" applyAlignment="1">
      <alignment horizontal="center" vertical="center"/>
    </xf>
    <xf numFmtId="0" fontId="0" fillId="20" borderId="9" xfId="0" applyFill="1" applyBorder="1" applyAlignment="1">
      <alignment horizontal="center" vertical="center"/>
    </xf>
    <xf numFmtId="0" fontId="5" fillId="10" borderId="10" xfId="0" applyFont="1" applyFill="1" applyBorder="1" applyAlignment="1">
      <alignment horizontal="center" vertical="center" wrapText="1"/>
    </xf>
    <xf numFmtId="0" fontId="5" fillId="10" borderId="5" xfId="0" applyFont="1" applyFill="1" applyBorder="1" applyAlignment="1">
      <alignment horizontal="center" vertical="center" wrapText="1"/>
    </xf>
    <xf numFmtId="0" fontId="5" fillId="10" borderId="9" xfId="0" applyFont="1" applyFill="1" applyBorder="1" applyAlignment="1">
      <alignment horizontal="center" vertical="center" wrapText="1"/>
    </xf>
    <xf numFmtId="0" fontId="6" fillId="11" borderId="10" xfId="0" applyFont="1" applyFill="1" applyBorder="1" applyAlignment="1">
      <alignment horizontal="center" vertical="center" wrapText="1"/>
    </xf>
    <xf numFmtId="0" fontId="6" fillId="11" borderId="5" xfId="0" applyFont="1" applyFill="1" applyBorder="1" applyAlignment="1">
      <alignment horizontal="center" vertical="center" wrapText="1"/>
    </xf>
    <xf numFmtId="0" fontId="6" fillId="11" borderId="11" xfId="0" applyFont="1" applyFill="1" applyBorder="1" applyAlignment="1">
      <alignment horizontal="center" vertical="center" wrapText="1"/>
    </xf>
    <xf numFmtId="0" fontId="5" fillId="9" borderId="4" xfId="0" applyFont="1" applyFill="1" applyBorder="1" applyAlignment="1">
      <alignment horizontal="center" vertical="center"/>
    </xf>
    <xf numFmtId="0" fontId="5" fillId="9" borderId="5" xfId="0" applyFont="1" applyFill="1" applyBorder="1" applyAlignment="1">
      <alignment horizontal="center" vertical="center"/>
    </xf>
    <xf numFmtId="0" fontId="5" fillId="9" borderId="9" xfId="0" applyFont="1" applyFill="1" applyBorder="1" applyAlignment="1">
      <alignment horizontal="center" vertical="center"/>
    </xf>
    <xf numFmtId="0" fontId="6" fillId="12" borderId="4" xfId="0" applyFont="1" applyFill="1" applyBorder="1" applyAlignment="1">
      <alignment horizontal="center" vertical="center" wrapText="1"/>
    </xf>
    <xf numFmtId="0" fontId="6" fillId="12" borderId="5" xfId="0" applyFont="1" applyFill="1" applyBorder="1" applyAlignment="1">
      <alignment horizontal="center" vertical="center" wrapText="1"/>
    </xf>
    <xf numFmtId="0" fontId="6" fillId="12" borderId="11" xfId="0" applyFont="1" applyFill="1" applyBorder="1" applyAlignment="1">
      <alignment horizontal="center" vertical="center" wrapText="1"/>
    </xf>
    <xf numFmtId="0" fontId="5" fillId="7" borderId="10" xfId="0" applyFont="1" applyFill="1" applyBorder="1" applyAlignment="1">
      <alignment horizontal="center" vertical="center" wrapText="1"/>
    </xf>
    <xf numFmtId="0" fontId="5" fillId="7" borderId="5" xfId="0" applyFont="1" applyFill="1" applyBorder="1" applyAlignment="1">
      <alignment horizontal="center" vertical="center" wrapText="1"/>
    </xf>
    <xf numFmtId="0" fontId="5" fillId="7" borderId="11" xfId="0" applyFont="1" applyFill="1" applyBorder="1" applyAlignment="1">
      <alignment horizontal="center" vertical="center" wrapText="1"/>
    </xf>
    <xf numFmtId="0" fontId="5" fillId="8" borderId="10" xfId="0" applyFont="1" applyFill="1" applyBorder="1" applyAlignment="1">
      <alignment horizontal="center" vertical="center" wrapText="1"/>
    </xf>
    <xf numFmtId="0" fontId="5" fillId="8" borderId="5" xfId="0" applyFont="1" applyFill="1" applyBorder="1" applyAlignment="1">
      <alignment horizontal="center" vertical="center" wrapText="1"/>
    </xf>
    <xf numFmtId="0" fontId="5" fillId="8" borderId="11" xfId="0" applyFont="1" applyFill="1" applyBorder="1" applyAlignment="1">
      <alignment horizontal="center" vertical="center" wrapText="1"/>
    </xf>
    <xf numFmtId="0" fontId="21" fillId="0" borderId="0" xfId="1" applyFont="1" applyAlignment="1">
      <alignment horizontal="center"/>
    </xf>
    <xf numFmtId="0" fontId="25" fillId="0" borderId="0" xfId="1" applyAlignment="1">
      <alignment horizontal="center"/>
    </xf>
    <xf numFmtId="0" fontId="21" fillId="0" borderId="0" xfId="1" applyFont="1" applyFill="1" applyAlignment="1">
      <alignment vertical="center"/>
    </xf>
    <xf numFmtId="0" fontId="25" fillId="0" borderId="0" xfId="1" applyFill="1" applyAlignment="1">
      <alignment vertical="center"/>
    </xf>
    <xf numFmtId="0" fontId="21" fillId="0" borderId="0" xfId="1" applyFont="1" applyBorder="1" applyAlignment="1">
      <alignment horizontal="center"/>
    </xf>
    <xf numFmtId="0" fontId="21" fillId="0" borderId="14" xfId="1" applyFont="1" applyBorder="1" applyAlignment="1">
      <alignment horizontal="center"/>
    </xf>
    <xf numFmtId="0" fontId="25" fillId="0" borderId="14" xfId="1" applyBorder="1" applyAlignment="1">
      <alignment horizontal="center"/>
    </xf>
    <xf numFmtId="0" fontId="0" fillId="32" borderId="1" xfId="0" applyFont="1" applyFill="1" applyBorder="1" applyAlignment="1">
      <alignment horizontal="center" vertical="center" wrapText="1"/>
    </xf>
    <xf numFmtId="0" fontId="0" fillId="32" borderId="1" xfId="0" applyFill="1" applyBorder="1"/>
  </cellXfs>
  <cellStyles count="3">
    <cellStyle name="Euro" xfId="2"/>
    <cellStyle name="Normal" xfId="0" builtinId="0"/>
    <cellStyle name="Normal 2" xfId="1"/>
  </cellStyles>
  <dxfs count="42">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outline="0">
        <left style="medium">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outline="0">
        <left style="medium">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scheme val="minor"/>
      </font>
      <numFmt numFmtId="1" formatCode="0"/>
      <alignment horizontal="center" vertical="center" textRotation="0" wrapText="0" indent="0" justifyLastLine="0" shrinkToFit="0" readingOrder="0"/>
      <border diagonalUp="0" diagonalDown="0">
        <left/>
        <right/>
        <top style="thin">
          <color indexed="64"/>
        </top>
        <bottom style="thin">
          <color indexed="64"/>
        </bottom>
        <vertical/>
        <horizontal/>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outline="0">
        <left style="thin">
          <color indexed="64"/>
        </left>
        <right style="medium">
          <color indexed="64"/>
        </right>
        <top style="thin">
          <color indexed="64"/>
        </top>
        <bottom style="thin">
          <color indexed="64"/>
        </bottom>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border diagonalUp="0" diagonalDown="0" outline="0">
        <left style="medium">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scheme val="none"/>
      </font>
      <numFmt numFmtId="2" formatCode="0.00"/>
      <fill>
        <patternFill patternType="solid">
          <fgColor rgb="FF000000"/>
          <bgColor theme="0"/>
        </patternFill>
      </fill>
      <alignment horizontal="center" vertical="center" textRotation="0" wrapText="0" indent="0" justifyLastLine="0" shrinkToFit="0" readingOrder="0"/>
      <border diagonalUp="0" diagonalDown="0" outline="0">
        <left style="thin">
          <color indexed="64"/>
        </left>
        <right style="medium">
          <color indexed="64"/>
        </right>
        <top style="thin">
          <color indexed="64"/>
        </top>
        <bottom style="thin">
          <color indexed="64"/>
        </bottom>
      </border>
    </dxf>
    <dxf>
      <font>
        <outline val="0"/>
        <shadow val="0"/>
        <u val="none"/>
        <vertAlign val="baseline"/>
        <sz val="12"/>
        <name val="Calibri"/>
      </font>
    </dxf>
    <dxf>
      <font>
        <b val="0"/>
        <i val="0"/>
        <strike val="0"/>
        <condense val="0"/>
        <extend val="0"/>
        <outline val="0"/>
        <shadow val="0"/>
        <u val="none"/>
        <vertAlign val="baseline"/>
        <sz val="12"/>
        <color theme="1"/>
        <name val="Calibri"/>
        <scheme val="none"/>
      </font>
      <fill>
        <patternFill patternType="solid">
          <fgColor rgb="FF000000"/>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scheme val="none"/>
      </font>
      <fill>
        <patternFill patternType="solid">
          <fgColor rgb="FF000000"/>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scheme val="none"/>
      </font>
      <fill>
        <patternFill patternType="solid">
          <fgColor rgb="FF000000"/>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scheme val="none"/>
      </font>
      <numFmt numFmtId="0" formatCode="General"/>
      <fill>
        <patternFill patternType="solid">
          <fgColor rgb="FF000000"/>
          <bgColor theme="0"/>
        </patternFill>
      </fill>
      <alignment horizontal="center" vertical="center" textRotation="0" wrapText="0" indent="0" justifyLastLine="0" shrinkToFit="0" readingOrder="0"/>
      <border diagonalUp="0" diagonalDown="0">
        <left style="medium">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scheme val="none"/>
      </font>
      <fill>
        <patternFill patternType="solid">
          <fgColor rgb="FF000000"/>
          <bgColor theme="0"/>
        </patternFill>
      </fill>
      <alignment horizontal="center" vertical="center" textRotation="0" wrapText="0" indent="0" justifyLastLine="0" shrinkToFit="0" readingOrder="0"/>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2"/>
        <color auto="1"/>
        <name val="Calibri"/>
        <scheme val="none"/>
      </font>
      <numFmt numFmtId="1" formatCode="0"/>
      <fill>
        <patternFill patternType="solid">
          <fgColor rgb="FF000000"/>
          <bgColor theme="0"/>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Calibri"/>
        <scheme val="none"/>
      </font>
      <fill>
        <patternFill patternType="solid">
          <fgColor rgb="FF000000"/>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Calibri"/>
        <scheme val="none"/>
      </font>
      <numFmt numFmtId="0" formatCode="General"/>
      <fill>
        <patternFill patternType="solid">
          <fgColor indexed="64"/>
          <bgColor theme="0"/>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2"/>
        <color auto="1"/>
        <name val="Calibri"/>
        <scheme val="none"/>
      </font>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scheme val="none"/>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right style="thin">
          <color indexed="64"/>
        </right>
        <top style="thin">
          <color indexed="64"/>
        </top>
        <bottom style="thin">
          <color indexed="64"/>
        </bottom>
      </border>
    </dxf>
    <dxf>
      <border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strike val="0"/>
        <color auto="1"/>
      </font>
      <fill>
        <patternFill>
          <fgColor auto="1"/>
        </patternFill>
      </fill>
    </dxf>
    <dxf>
      <font>
        <color rgb="FFC00000"/>
      </font>
      <fill>
        <patternFill>
          <bgColor theme="5" tint="0.39994506668294322"/>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1" defaultTableStyle="TableStyleMedium2" defaultPivotStyle="PivotStyleLight16">
    <tableStyle name="klg blueSolutions 1" pivot="0" count="0"/>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drawings/_rels/vmlDrawing2.vml.rels><?xml version="1.0" encoding="UTF-8" standalone="yes"?>
<Relationships xmlns="http://schemas.openxmlformats.org/package/2006/relationships"><Relationship Id="rId3" Type="http://schemas.openxmlformats.org/officeDocument/2006/relationships/image" Target="../media/image2.emf"/><Relationship Id="rId2" Type="http://schemas.openxmlformats.org/officeDocument/2006/relationships/image" Target="../media/image3.emf"/><Relationship Id="rId1" Type="http://schemas.openxmlformats.org/officeDocument/2006/relationships/image" Target="../media/image4.emf"/><Relationship Id="rId4"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10</xdr:col>
      <xdr:colOff>266700</xdr:colOff>
      <xdr:row>0</xdr:row>
      <xdr:rowOff>47625</xdr:rowOff>
    </xdr:from>
    <xdr:to>
      <xdr:col>11</xdr:col>
      <xdr:colOff>561975</xdr:colOff>
      <xdr:row>8</xdr:row>
      <xdr:rowOff>57150</xdr:rowOff>
    </xdr:to>
    <xdr:grpSp>
      <xdr:nvGrpSpPr>
        <xdr:cNvPr id="2" name="Group 35"/>
        <xdr:cNvGrpSpPr>
          <a:grpSpLocks/>
        </xdr:cNvGrpSpPr>
      </xdr:nvGrpSpPr>
      <xdr:grpSpPr bwMode="auto">
        <a:xfrm>
          <a:off x="7991475" y="47625"/>
          <a:ext cx="904875" cy="1181100"/>
          <a:chOff x="438" y="126"/>
          <a:chExt cx="111" cy="155"/>
        </a:xfrm>
      </xdr:grpSpPr>
      <xdr:grpSp>
        <xdr:nvGrpSpPr>
          <xdr:cNvPr id="3" name="Group 36"/>
          <xdr:cNvGrpSpPr>
            <a:grpSpLocks/>
          </xdr:cNvGrpSpPr>
        </xdr:nvGrpSpPr>
        <xdr:grpSpPr bwMode="auto">
          <a:xfrm>
            <a:off x="438" y="126"/>
            <a:ext cx="111" cy="155"/>
            <a:chOff x="502" y="108"/>
            <a:chExt cx="111" cy="155"/>
          </a:xfrm>
        </xdr:grpSpPr>
        <xdr:sp macro="" textlink="">
          <xdr:nvSpPr>
            <xdr:cNvPr id="7" name="Rectangle 37"/>
            <xdr:cNvSpPr>
              <a:spLocks noChangeArrowheads="1"/>
            </xdr:cNvSpPr>
          </xdr:nvSpPr>
          <xdr:spPr bwMode="auto">
            <a:xfrm>
              <a:off x="502" y="145"/>
              <a:ext cx="77" cy="118"/>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8" name="Line 38"/>
            <xdr:cNvSpPr>
              <a:spLocks noChangeShapeType="1"/>
            </xdr:cNvSpPr>
          </xdr:nvSpPr>
          <xdr:spPr bwMode="auto">
            <a:xfrm flipV="1">
              <a:off x="579" y="230"/>
              <a:ext cx="33" cy="33"/>
            </a:xfrm>
            <a:prstGeom prst="line">
              <a:avLst/>
            </a:prstGeom>
            <a:noFill/>
            <a:ln w="9525">
              <a:solidFill>
                <a:srgbClr xmlns:mc="http://schemas.openxmlformats.org/markup-compatibility/2006" xmlns:a14="http://schemas.microsoft.com/office/drawing/2010/main" val="000000" mc:Ignorable="a14" a14:legacySpreadsheetColorIndex="64"/>
              </a:solidFill>
              <a:round/>
              <a:headEnd/>
              <a:tailEnd/>
            </a:ln>
            <a:extLst>
              <a:ext uri="{909E8E84-426E-40DD-AFC4-6F175D3DCCD1}">
                <a14:hiddenFill xmlns:a14="http://schemas.microsoft.com/office/drawing/2010/main">
                  <a:noFill/>
                </a14:hiddenFill>
              </a:ext>
            </a:extLst>
          </xdr:spPr>
        </xdr:sp>
        <xdr:sp macro="" textlink="">
          <xdr:nvSpPr>
            <xdr:cNvPr id="9" name="Line 39"/>
            <xdr:cNvSpPr>
              <a:spLocks noChangeShapeType="1"/>
            </xdr:cNvSpPr>
          </xdr:nvSpPr>
          <xdr:spPr bwMode="auto">
            <a:xfrm flipV="1">
              <a:off x="579" y="109"/>
              <a:ext cx="34" cy="36"/>
            </a:xfrm>
            <a:prstGeom prst="line">
              <a:avLst/>
            </a:prstGeom>
            <a:noFill/>
            <a:ln w="9525">
              <a:solidFill>
                <a:srgbClr xmlns:mc="http://schemas.openxmlformats.org/markup-compatibility/2006" xmlns:a14="http://schemas.microsoft.com/office/drawing/2010/main" val="000000" mc:Ignorable="a14" a14:legacySpreadsheetColorIndex="64"/>
              </a:solidFill>
              <a:round/>
              <a:headEnd/>
              <a:tailEnd/>
            </a:ln>
            <a:extLst>
              <a:ext uri="{909E8E84-426E-40DD-AFC4-6F175D3DCCD1}">
                <a14:hiddenFill xmlns:a14="http://schemas.microsoft.com/office/drawing/2010/main">
                  <a:noFill/>
                </a14:hiddenFill>
              </a:ext>
            </a:extLst>
          </xdr:spPr>
        </xdr:sp>
        <xdr:sp macro="" textlink="">
          <xdr:nvSpPr>
            <xdr:cNvPr id="10" name="Line 40"/>
            <xdr:cNvSpPr>
              <a:spLocks noChangeShapeType="1"/>
            </xdr:cNvSpPr>
          </xdr:nvSpPr>
          <xdr:spPr bwMode="auto">
            <a:xfrm flipV="1">
              <a:off x="612" y="108"/>
              <a:ext cx="0" cy="122"/>
            </a:xfrm>
            <a:prstGeom prst="line">
              <a:avLst/>
            </a:prstGeom>
            <a:noFill/>
            <a:ln w="9525">
              <a:solidFill>
                <a:srgbClr xmlns:mc="http://schemas.openxmlformats.org/markup-compatibility/2006" xmlns:a14="http://schemas.microsoft.com/office/drawing/2010/main" val="000000" mc:Ignorable="a14" a14:legacySpreadsheetColorIndex="64"/>
              </a:solidFill>
              <a:round/>
              <a:headEnd/>
              <a:tailEnd/>
            </a:ln>
            <a:extLst>
              <a:ext uri="{909E8E84-426E-40DD-AFC4-6F175D3DCCD1}">
                <a14:hiddenFill xmlns:a14="http://schemas.microsoft.com/office/drawing/2010/main">
                  <a:noFill/>
                </a14:hiddenFill>
              </a:ext>
            </a:extLst>
          </xdr:spPr>
        </xdr:sp>
        <xdr:sp macro="" textlink="">
          <xdr:nvSpPr>
            <xdr:cNvPr id="11" name="Line 41"/>
            <xdr:cNvSpPr>
              <a:spLocks noChangeShapeType="1"/>
            </xdr:cNvSpPr>
          </xdr:nvSpPr>
          <xdr:spPr bwMode="auto">
            <a:xfrm flipV="1">
              <a:off x="502" y="109"/>
              <a:ext cx="34" cy="36"/>
            </a:xfrm>
            <a:prstGeom prst="line">
              <a:avLst/>
            </a:prstGeom>
            <a:noFill/>
            <a:ln w="9525">
              <a:solidFill>
                <a:srgbClr xmlns:mc="http://schemas.openxmlformats.org/markup-compatibility/2006" xmlns:a14="http://schemas.microsoft.com/office/drawing/2010/main" val="000000" mc:Ignorable="a14" a14:legacySpreadsheetColorIndex="64"/>
              </a:solidFill>
              <a:round/>
              <a:headEnd/>
              <a:tailEnd/>
            </a:ln>
            <a:extLst>
              <a:ext uri="{909E8E84-426E-40DD-AFC4-6F175D3DCCD1}">
                <a14:hiddenFill xmlns:a14="http://schemas.microsoft.com/office/drawing/2010/main">
                  <a:noFill/>
                </a14:hiddenFill>
              </a:ext>
            </a:extLst>
          </xdr:spPr>
        </xdr:sp>
        <xdr:sp macro="" textlink="">
          <xdr:nvSpPr>
            <xdr:cNvPr id="12" name="Line 42"/>
            <xdr:cNvSpPr>
              <a:spLocks noChangeShapeType="1"/>
            </xdr:cNvSpPr>
          </xdr:nvSpPr>
          <xdr:spPr bwMode="auto">
            <a:xfrm>
              <a:off x="536" y="109"/>
              <a:ext cx="76" cy="0"/>
            </a:xfrm>
            <a:prstGeom prst="line">
              <a:avLst/>
            </a:prstGeom>
            <a:noFill/>
            <a:ln w="9525">
              <a:solidFill>
                <a:srgbClr xmlns:mc="http://schemas.openxmlformats.org/markup-compatibility/2006" xmlns:a14="http://schemas.microsoft.com/office/drawing/2010/main" val="000000" mc:Ignorable="a14" a14:legacySpreadsheetColorIndex="64"/>
              </a:solidFill>
              <a:round/>
              <a:headEnd/>
              <a:tailEnd/>
            </a:ln>
            <a:extLst>
              <a:ext uri="{909E8E84-426E-40DD-AFC4-6F175D3DCCD1}">
                <a14:hiddenFill xmlns:a14="http://schemas.microsoft.com/office/drawing/2010/main">
                  <a:noFill/>
                </a14:hiddenFill>
              </a:ext>
            </a:extLst>
          </xdr:spPr>
        </xdr:sp>
      </xdr:grpSp>
      <xdr:sp macro="" textlink="">
        <xdr:nvSpPr>
          <xdr:cNvPr id="4" name="Text Box 43"/>
          <xdr:cNvSpPr txBox="1">
            <a:spLocks noChangeArrowheads="1"/>
          </xdr:cNvSpPr>
        </xdr:nvSpPr>
        <xdr:spPr bwMode="auto">
          <a:xfrm>
            <a:off x="496" y="215"/>
            <a:ext cx="15" cy="17"/>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a</a:t>
            </a:r>
          </a:p>
        </xdr:txBody>
      </xdr:sp>
      <xdr:sp macro="" textlink="">
        <xdr:nvSpPr>
          <xdr:cNvPr id="5" name="Text Box 44"/>
          <xdr:cNvSpPr txBox="1">
            <a:spLocks noChangeArrowheads="1"/>
          </xdr:cNvSpPr>
        </xdr:nvSpPr>
        <xdr:spPr bwMode="auto">
          <a:xfrm>
            <a:off x="470" y="257"/>
            <a:ext cx="14" cy="18"/>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b</a:t>
            </a:r>
          </a:p>
        </xdr:txBody>
      </xdr:sp>
      <xdr:sp macro="" textlink="">
        <xdr:nvSpPr>
          <xdr:cNvPr id="6" name="Text Box 45"/>
          <xdr:cNvSpPr txBox="1">
            <a:spLocks noChangeArrowheads="1"/>
          </xdr:cNvSpPr>
        </xdr:nvSpPr>
        <xdr:spPr bwMode="auto">
          <a:xfrm>
            <a:off x="525" y="234"/>
            <a:ext cx="16" cy="19"/>
          </a:xfrm>
          <a:prstGeom prst="rect">
            <a:avLst/>
          </a:prstGeom>
          <a:solidFill>
            <a:srgbClr xmlns:mc="http://schemas.openxmlformats.org/markup-compatibility/2006" xmlns:a14="http://schemas.microsoft.com/office/drawing/2010/main" val="FFFFFF" mc:Ignorable="a14" a14:legacySpreadsheetColorIndex="65"/>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c</a:t>
            </a:r>
          </a:p>
        </xdr:txBody>
      </xdr:sp>
    </xdr:grpSp>
    <xdr:clientData/>
  </xdr:twoCellAnchor>
  <mc:AlternateContent xmlns:mc="http://schemas.openxmlformats.org/markup-compatibility/2006">
    <mc:Choice xmlns:a14="http://schemas.microsoft.com/office/drawing/2010/main" Requires="a14">
      <xdr:twoCellAnchor editAs="oneCell">
        <xdr:from>
          <xdr:col>9</xdr:col>
          <xdr:colOff>47625</xdr:colOff>
          <xdr:row>30</xdr:row>
          <xdr:rowOff>28575</xdr:rowOff>
        </xdr:from>
        <xdr:to>
          <xdr:col>11</xdr:col>
          <xdr:colOff>638175</xdr:colOff>
          <xdr:row>32</xdr:row>
          <xdr:rowOff>9525</xdr:rowOff>
        </xdr:to>
        <xdr:sp macro="" textlink="">
          <xdr:nvSpPr>
            <xdr:cNvPr id="6149" name="CommandButton1" hidden="1">
              <a:extLst>
                <a:ext uri="{63B3BB69-23CF-44E3-9099-C40C66FF867C}">
                  <a14:compatExt spid="_x0000_s61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361950</xdr:colOff>
          <xdr:row>28</xdr:row>
          <xdr:rowOff>133350</xdr:rowOff>
        </xdr:from>
        <xdr:to>
          <xdr:col>3</xdr:col>
          <xdr:colOff>142875</xdr:colOff>
          <xdr:row>30</xdr:row>
          <xdr:rowOff>104775</xdr:rowOff>
        </xdr:to>
        <xdr:sp macro="" textlink="">
          <xdr:nvSpPr>
            <xdr:cNvPr id="6150" name="CommandButton2" hidden="1">
              <a:extLst>
                <a:ext uri="{63B3BB69-23CF-44E3-9099-C40C66FF867C}">
                  <a14:compatExt spid="_x0000_s61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409575</xdr:colOff>
          <xdr:row>28</xdr:row>
          <xdr:rowOff>133350</xdr:rowOff>
        </xdr:from>
        <xdr:to>
          <xdr:col>4</xdr:col>
          <xdr:colOff>171450</xdr:colOff>
          <xdr:row>30</xdr:row>
          <xdr:rowOff>104775</xdr:rowOff>
        </xdr:to>
        <xdr:sp macro="" textlink="">
          <xdr:nvSpPr>
            <xdr:cNvPr id="6151" name="CommandButton3" hidden="1">
              <a:extLst>
                <a:ext uri="{63B3BB69-23CF-44E3-9099-C40C66FF867C}">
                  <a14:compatExt spid="_x0000_s61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342900</xdr:colOff>
          <xdr:row>28</xdr:row>
          <xdr:rowOff>133350</xdr:rowOff>
        </xdr:from>
        <xdr:to>
          <xdr:col>5</xdr:col>
          <xdr:colOff>152400</xdr:colOff>
          <xdr:row>30</xdr:row>
          <xdr:rowOff>104775</xdr:rowOff>
        </xdr:to>
        <xdr:sp macro="" textlink="">
          <xdr:nvSpPr>
            <xdr:cNvPr id="6152" name="CommandButton4" hidden="1">
              <a:extLst>
                <a:ext uri="{63B3BB69-23CF-44E3-9099-C40C66FF867C}">
                  <a14:compatExt spid="_x0000_s6152"/>
                </a:ext>
              </a:extLst>
            </xdr:cNvPr>
            <xdr:cNvSpPr/>
          </xdr:nvSpPr>
          <xdr:spPr>
            <a:xfrm>
              <a:off x="0" y="0"/>
              <a:ext cx="0" cy="0"/>
            </a:xfrm>
            <a:prstGeom prst="rect">
              <a:avLst/>
            </a:prstGeom>
          </xdr:spPr>
        </xdr:sp>
        <xdr:clientData/>
      </xdr:twoCellAnchor>
    </mc:Choice>
    <mc:Fallback/>
  </mc:AlternateContent>
  <xdr:twoCellAnchor>
    <xdr:from>
      <xdr:col>2</xdr:col>
      <xdr:colOff>19050</xdr:colOff>
      <xdr:row>16</xdr:row>
      <xdr:rowOff>9525</xdr:rowOff>
    </xdr:from>
    <xdr:to>
      <xdr:col>5</xdr:col>
      <xdr:colOff>19050</xdr:colOff>
      <xdr:row>19</xdr:row>
      <xdr:rowOff>9525</xdr:rowOff>
    </xdr:to>
    <xdr:sp macro="" textlink="">
      <xdr:nvSpPr>
        <xdr:cNvPr id="17" name="Rectangle 127"/>
        <xdr:cNvSpPr>
          <a:spLocks noChangeArrowheads="1"/>
        </xdr:cNvSpPr>
      </xdr:nvSpPr>
      <xdr:spPr bwMode="auto">
        <a:xfrm>
          <a:off x="2438400" y="2276475"/>
          <a:ext cx="2276475" cy="466725"/>
        </a:xfrm>
        <a:prstGeom prst="rect">
          <a:avLst/>
        </a:prstGeom>
        <a:noFill/>
        <a:ln w="9525">
          <a:solidFill>
            <a:srgbClr xmlns:mc="http://schemas.openxmlformats.org/markup-compatibility/2006" xmlns:a14="http://schemas.microsoft.com/office/drawing/2010/main" val="000000" mc:Ignorable="a14" a14:legacySpreadsheetColorIndex="64"/>
          </a:solidFill>
          <a:miter lim="800000"/>
          <a:headEnd/>
          <a:tailEnd/>
        </a:ln>
        <a:effectLst>
          <a:outerShdw dist="35921" dir="2700000" algn="ctr" rotWithShape="0">
            <a:srgbClr val="808080"/>
          </a:outerShdw>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val="1"/>
          </a:ext>
        </a:extLst>
      </xdr:spPr>
    </xdr:sp>
    <xdr:clientData/>
  </xdr:twoCellAnchor>
  <xdr:twoCellAnchor>
    <xdr:from>
      <xdr:col>2</xdr:col>
      <xdr:colOff>28575</xdr:colOff>
      <xdr:row>15</xdr:row>
      <xdr:rowOff>133350</xdr:rowOff>
    </xdr:from>
    <xdr:to>
      <xdr:col>5</xdr:col>
      <xdr:colOff>28575</xdr:colOff>
      <xdr:row>18</xdr:row>
      <xdr:rowOff>142875</xdr:rowOff>
    </xdr:to>
    <xdr:sp macro="" textlink="">
      <xdr:nvSpPr>
        <xdr:cNvPr id="18" name="Rectangle 128"/>
        <xdr:cNvSpPr>
          <a:spLocks noChangeArrowheads="1"/>
        </xdr:cNvSpPr>
      </xdr:nvSpPr>
      <xdr:spPr bwMode="auto">
        <a:xfrm>
          <a:off x="2447925" y="2247900"/>
          <a:ext cx="2276475" cy="466725"/>
        </a:xfrm>
        <a:prstGeom prst="rect">
          <a:avLst/>
        </a:prstGeom>
        <a:noFill/>
        <a:ln w="9525">
          <a:solidFill>
            <a:srgbClr xmlns:mc="http://schemas.openxmlformats.org/markup-compatibility/2006" xmlns:a14="http://schemas.microsoft.com/office/drawing/2010/main" val="000000" mc:Ignorable="a14" a14:legacySpreadsheetColorIndex="64"/>
          </a:solidFill>
          <a:miter lim="800000"/>
          <a:headEnd/>
          <a:tailEnd/>
        </a:ln>
        <a:effectLst>
          <a:outerShdw dist="107763" dir="18900000" algn="ctr" rotWithShape="0">
            <a:srgbClr val="808080">
              <a:alpha val="50000"/>
            </a:srgbClr>
          </a:outerShdw>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val="1"/>
          </a:ext>
        </a:extLst>
      </xdr:spPr>
    </xdr:sp>
    <xdr:clientData/>
  </xdr:twoCellAnchor>
</xdr:wsDr>
</file>

<file path=xl/drawings/drawing2.xml><?xml version="1.0" encoding="utf-8"?>
<xdr:wsDr xmlns:xdr="http://schemas.openxmlformats.org/drawingml/2006/spreadsheetDrawing" xmlns:a="http://schemas.openxmlformats.org/drawingml/2006/main">
  <xdr:twoCellAnchor>
    <xdr:from>
      <xdr:col>6</xdr:col>
      <xdr:colOff>0</xdr:colOff>
      <xdr:row>9</xdr:row>
      <xdr:rowOff>0</xdr:rowOff>
    </xdr:from>
    <xdr:to>
      <xdr:col>12</xdr:col>
      <xdr:colOff>0</xdr:colOff>
      <xdr:row>26</xdr:row>
      <xdr:rowOff>0</xdr:rowOff>
    </xdr:to>
    <xdr:sp macro="" textlink="">
      <xdr:nvSpPr>
        <xdr:cNvPr id="2" name="Rectangle 7"/>
        <xdr:cNvSpPr>
          <a:spLocks noChangeArrowheads="1"/>
        </xdr:cNvSpPr>
      </xdr:nvSpPr>
      <xdr:spPr bwMode="auto">
        <a:xfrm>
          <a:off x="4572000" y="1457325"/>
          <a:ext cx="4572000" cy="2752725"/>
        </a:xfrm>
        <a:prstGeom prst="rect">
          <a:avLst/>
        </a:prstGeom>
        <a:noFill/>
        <a:ln w="9525">
          <a:solidFill>
            <a:srgbClr xmlns:mc="http://schemas.openxmlformats.org/markup-compatibility/2006" xmlns:a14="http://schemas.microsoft.com/office/drawing/2010/main" val="000000" mc:Ignorable="a14" a14:legacySpreadsheetColorIndex="64"/>
          </a:solidFill>
          <a:miter lim="800000"/>
          <a:headEnd/>
          <a:tailEnd/>
        </a:ln>
        <a:effectLst>
          <a:outerShdw dist="107763" dir="2700000" algn="ctr" rotWithShape="0">
            <a:srgbClr val="808080">
              <a:alpha val="50000"/>
            </a:srgbClr>
          </a:outerShdw>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val="1"/>
          </a:ext>
        </a:extLst>
      </xdr:spPr>
    </xdr:sp>
    <xdr:clientData/>
  </xdr:twoCellAnchor>
  <xdr:twoCellAnchor>
    <xdr:from>
      <xdr:col>0</xdr:col>
      <xdr:colOff>0</xdr:colOff>
      <xdr:row>23</xdr:row>
      <xdr:rowOff>0</xdr:rowOff>
    </xdr:from>
    <xdr:to>
      <xdr:col>5</xdr:col>
      <xdr:colOff>0</xdr:colOff>
      <xdr:row>24</xdr:row>
      <xdr:rowOff>0</xdr:rowOff>
    </xdr:to>
    <xdr:sp macro="" textlink="">
      <xdr:nvSpPr>
        <xdr:cNvPr id="3" name="Rectangle 8"/>
        <xdr:cNvSpPr>
          <a:spLocks noChangeArrowheads="1"/>
        </xdr:cNvSpPr>
      </xdr:nvSpPr>
      <xdr:spPr bwMode="auto">
        <a:xfrm>
          <a:off x="0" y="3724275"/>
          <a:ext cx="3810000" cy="161925"/>
        </a:xfrm>
        <a:prstGeom prst="rect">
          <a:avLst/>
        </a:prstGeom>
        <a:noFill/>
        <a:ln w="9525">
          <a:solidFill>
            <a:srgbClr xmlns:mc="http://schemas.openxmlformats.org/markup-compatibility/2006" xmlns:a14="http://schemas.microsoft.com/office/drawing/2010/main" val="000000" mc:Ignorable="a14" a14:legacySpreadsheetColorIndex="64"/>
          </a:solidFill>
          <a:miter lim="800000"/>
          <a:headEnd/>
          <a:tailEnd/>
        </a:ln>
        <a:effectLst>
          <a:outerShdw dist="107763" dir="18900000" algn="ctr" rotWithShape="0">
            <a:srgbClr val="808080">
              <a:alpha val="50000"/>
            </a:srgbClr>
          </a:outerShdw>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val="1"/>
          </a:ext>
        </a:extLst>
      </xdr:spPr>
    </xdr:sp>
    <xdr:clientData/>
  </xdr:twoCellAnchor>
  <xdr:twoCellAnchor>
    <xdr:from>
      <xdr:col>0</xdr:col>
      <xdr:colOff>0</xdr:colOff>
      <xdr:row>17</xdr:row>
      <xdr:rowOff>0</xdr:rowOff>
    </xdr:from>
    <xdr:to>
      <xdr:col>5</xdr:col>
      <xdr:colOff>0</xdr:colOff>
      <xdr:row>18</xdr:row>
      <xdr:rowOff>0</xdr:rowOff>
    </xdr:to>
    <xdr:sp macro="" textlink="">
      <xdr:nvSpPr>
        <xdr:cNvPr id="4" name="Rectangle 9"/>
        <xdr:cNvSpPr>
          <a:spLocks noChangeArrowheads="1"/>
        </xdr:cNvSpPr>
      </xdr:nvSpPr>
      <xdr:spPr bwMode="auto">
        <a:xfrm>
          <a:off x="0" y="2752725"/>
          <a:ext cx="3810000" cy="161925"/>
        </a:xfrm>
        <a:prstGeom prst="rect">
          <a:avLst/>
        </a:prstGeom>
        <a:noFill/>
        <a:ln w="9525">
          <a:solidFill>
            <a:srgbClr xmlns:mc="http://schemas.openxmlformats.org/markup-compatibility/2006" xmlns:a14="http://schemas.microsoft.com/office/drawing/2010/main" val="000000" mc:Ignorable="a14" a14:legacySpreadsheetColorIndex="64"/>
          </a:solidFill>
          <a:miter lim="800000"/>
          <a:headEnd/>
          <a:tailEnd/>
        </a:ln>
        <a:effectLst>
          <a:outerShdw dist="107763" dir="18900000" algn="ctr" rotWithShape="0">
            <a:srgbClr val="808080">
              <a:alpha val="50000"/>
            </a:srgbClr>
          </a:outerShdw>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val="1"/>
          </a:ext>
        </a:extLst>
      </xdr:spPr>
    </xdr:sp>
    <xdr:clientData/>
  </xdr:twoCellAnchor>
  <xdr:twoCellAnchor>
    <xdr:from>
      <xdr:col>0</xdr:col>
      <xdr:colOff>0</xdr:colOff>
      <xdr:row>13</xdr:row>
      <xdr:rowOff>0</xdr:rowOff>
    </xdr:from>
    <xdr:to>
      <xdr:col>5</xdr:col>
      <xdr:colOff>0</xdr:colOff>
      <xdr:row>14</xdr:row>
      <xdr:rowOff>0</xdr:rowOff>
    </xdr:to>
    <xdr:sp macro="" textlink="">
      <xdr:nvSpPr>
        <xdr:cNvPr id="5" name="Rectangle 10"/>
        <xdr:cNvSpPr>
          <a:spLocks noChangeArrowheads="1"/>
        </xdr:cNvSpPr>
      </xdr:nvSpPr>
      <xdr:spPr bwMode="auto">
        <a:xfrm>
          <a:off x="0" y="2105025"/>
          <a:ext cx="3810000" cy="161925"/>
        </a:xfrm>
        <a:prstGeom prst="rect">
          <a:avLst/>
        </a:prstGeom>
        <a:noFill/>
        <a:ln w="9525">
          <a:solidFill>
            <a:srgbClr xmlns:mc="http://schemas.openxmlformats.org/markup-compatibility/2006" xmlns:a14="http://schemas.microsoft.com/office/drawing/2010/main" val="000000" mc:Ignorable="a14" a14:legacySpreadsheetColorIndex="64"/>
          </a:solidFill>
          <a:miter lim="800000"/>
          <a:headEnd/>
          <a:tailEnd/>
        </a:ln>
        <a:effectLst>
          <a:outerShdw dist="107763" dir="18900000" algn="ctr" rotWithShape="0">
            <a:srgbClr val="808080">
              <a:alpha val="50000"/>
            </a:srgbClr>
          </a:outerShdw>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val="1"/>
          </a:ext>
        </a:extLst>
      </xdr:spPr>
    </xdr:sp>
    <xdr:clientData/>
  </xdr:twoCellAnchor>
  <xdr:twoCellAnchor>
    <xdr:from>
      <xdr:col>0</xdr:col>
      <xdr:colOff>0</xdr:colOff>
      <xdr:row>4</xdr:row>
      <xdr:rowOff>0</xdr:rowOff>
    </xdr:from>
    <xdr:to>
      <xdr:col>5</xdr:col>
      <xdr:colOff>0</xdr:colOff>
      <xdr:row>5</xdr:row>
      <xdr:rowOff>0</xdr:rowOff>
    </xdr:to>
    <xdr:sp macro="" textlink="">
      <xdr:nvSpPr>
        <xdr:cNvPr id="6" name="Rectangle 11"/>
        <xdr:cNvSpPr>
          <a:spLocks noChangeArrowheads="1"/>
        </xdr:cNvSpPr>
      </xdr:nvSpPr>
      <xdr:spPr bwMode="auto">
        <a:xfrm>
          <a:off x="0" y="647700"/>
          <a:ext cx="3810000" cy="161925"/>
        </a:xfrm>
        <a:prstGeom prst="rect">
          <a:avLst/>
        </a:prstGeom>
        <a:noFill/>
        <a:ln w="9525">
          <a:solidFill>
            <a:srgbClr xmlns:mc="http://schemas.openxmlformats.org/markup-compatibility/2006" xmlns:a14="http://schemas.microsoft.com/office/drawing/2010/main" val="000000" mc:Ignorable="a14" a14:legacySpreadsheetColorIndex="64"/>
          </a:solidFill>
          <a:miter lim="800000"/>
          <a:headEnd/>
          <a:tailEnd/>
        </a:ln>
        <a:effectLst>
          <a:outerShdw dist="107763" dir="18900000" algn="ctr" rotWithShape="0">
            <a:srgbClr val="808080">
              <a:alpha val="50000"/>
            </a:srgbClr>
          </a:outerShdw>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val="1"/>
          </a:ext>
        </a:extLst>
      </xdr:spPr>
    </xdr:sp>
    <xdr:clientData/>
  </xdr:twoCellAnchor>
  <xdr:twoCellAnchor>
    <xdr:from>
      <xdr:col>6</xdr:col>
      <xdr:colOff>0</xdr:colOff>
      <xdr:row>9</xdr:row>
      <xdr:rowOff>0</xdr:rowOff>
    </xdr:from>
    <xdr:to>
      <xdr:col>12</xdr:col>
      <xdr:colOff>0</xdr:colOff>
      <xdr:row>26</xdr:row>
      <xdr:rowOff>0</xdr:rowOff>
    </xdr:to>
    <xdr:sp macro="" textlink="">
      <xdr:nvSpPr>
        <xdr:cNvPr id="7" name="Rectangle 12"/>
        <xdr:cNvSpPr>
          <a:spLocks noChangeArrowheads="1"/>
        </xdr:cNvSpPr>
      </xdr:nvSpPr>
      <xdr:spPr bwMode="auto">
        <a:xfrm>
          <a:off x="4572000" y="1457325"/>
          <a:ext cx="4572000" cy="2752725"/>
        </a:xfrm>
        <a:prstGeom prst="rect">
          <a:avLst/>
        </a:prstGeom>
        <a:noFill/>
        <a:ln w="9525">
          <a:solidFill>
            <a:srgbClr xmlns:mc="http://schemas.openxmlformats.org/markup-compatibility/2006" xmlns:a14="http://schemas.microsoft.com/office/drawing/2010/main" val="000000" mc:Ignorable="a14" a14:legacySpreadsheetColorIndex="64"/>
          </a:solidFill>
          <a:miter lim="800000"/>
          <a:headEnd/>
          <a:tailEnd/>
        </a:ln>
        <a:effectLst>
          <a:outerShdw dist="107763" dir="18900000" algn="ctr" rotWithShape="0">
            <a:srgbClr val="808080">
              <a:alpha val="50000"/>
            </a:srgbClr>
          </a:outerShdw>
        </a:effectLst>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 uri="{53640926-AAD7-44D8-BBD7-CCE9431645EC}">
            <a14:shadowObscured xmlns:a14="http://schemas.microsoft.com/office/drawing/2010/main" val="1"/>
          </a:ext>
        </a:extLst>
      </xdr:spPr>
    </xdr:sp>
    <xdr:clientData/>
  </xdr:twoCellAnchor>
</xdr:wsDr>
</file>

<file path=xl/tables/table1.xml><?xml version="1.0" encoding="utf-8"?>
<table xmlns="http://schemas.openxmlformats.org/spreadsheetml/2006/main" id="3" name="Tableau3" displayName="Tableau3" ref="B6:AI125" totalsRowShown="0" dataDxfId="35" tableBorderDxfId="34">
  <autoFilter ref="B6:AI125"/>
  <tableColumns count="34">
    <tableColumn id="1" name="N° chrono" dataDxfId="33"/>
    <tableColumn id="2" name="Réf article" dataDxfId="32"/>
    <tableColumn id="3" name="Colonne1" dataDxfId="31">
      <calculatedColumnFormula>RAND()</calculatedColumnFormula>
    </tableColumn>
    <tableColumn id="4" name="Colonne2" dataDxfId="30"/>
    <tableColumn id="5" name="Colonne3" dataDxfId="29"/>
    <tableColumn id="6" name="unité" dataDxfId="28"/>
    <tableColumn id="7" name="Prix unité €uros" dataDxfId="27">
      <calculatedColumnFormula>RAND()</calculatedColumnFormula>
    </tableColumn>
    <tableColumn id="8" name="cout compo / 1pack" dataDxfId="26"/>
    <tableColumn id="9" name="Cout composants" dataDxfId="25"/>
    <tableColumn id="10" name="Clients" dataDxfId="24"/>
    <tableColumn id="11" name="Gestion _x000a_Kanban_x000a_(O/N)" dataDxfId="23"/>
    <tableColumn id="12" name="Atelier" dataDxfId="22"/>
    <tableColumn id="13" name="Type UM" dataDxfId="21"/>
    <tableColumn id="14" name="Longeur" dataDxfId="20"/>
    <tableColumn id="15" name="Largeur" dataDxfId="19"/>
    <tableColumn id="16" name="Hauteur" dataDxfId="18"/>
    <tableColumn id="17" name="Qtt/ UM" dataDxfId="17"/>
    <tableColumn id="18" name="UC/ Couche" dataDxfId="16"/>
    <tableColumn id="19" name="Couche/ UM" dataDxfId="15"/>
    <tableColumn id="20" name="Poids UM" dataDxfId="14"/>
    <tableColumn id="35" name="QTT/couche" dataDxfId="13">
      <calculatedColumnFormula>IF(Tableau3[[#This Row],[UC/ Couche]]="-","-",Tableau3[[#This Row],[UC/ Couche]]*Tableau3[[#This Row],[Qtt/UC]])</calculatedColumnFormula>
    </tableColumn>
    <tableColumn id="21" name="Type UC" dataDxfId="12"/>
    <tableColumn id="22" name="Dimension3" dataDxfId="11"/>
    <tableColumn id="23" name="Colonne4" dataDxfId="10"/>
    <tableColumn id="24" name="Colonne5" dataDxfId="9"/>
    <tableColumn id="25" name="Qtt/UC" dataDxfId="8"/>
    <tableColumn id="26" name="USC/ UC" dataDxfId="7"/>
    <tableColumn id="27" name="Poids UC" dataDxfId="6"/>
    <tableColumn id="28" name="Type USC" dataDxfId="5"/>
    <tableColumn id="29" name="Dimension6" dataDxfId="4"/>
    <tableColumn id="30" name="Colonne7" dataDxfId="3"/>
    <tableColumn id="31" name="Colonne8" dataDxfId="2"/>
    <tableColumn id="32" name="Qtt/USC" dataDxfId="1"/>
    <tableColumn id="33" name="Poids USC KG" dataDxfId="0"/>
  </tableColumns>
  <tableStyleInfo name="klg blueSolutions 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3.xml.rels><?xml version="1.0" encoding="UTF-8" standalone="yes"?>
<Relationships xmlns="http://schemas.openxmlformats.org/package/2006/relationships"><Relationship Id="rId8" Type="http://schemas.openxmlformats.org/officeDocument/2006/relationships/control" Target="../activeX/activeX3.xml"/><Relationship Id="rId3" Type="http://schemas.openxmlformats.org/officeDocument/2006/relationships/vmlDrawing" Target="../drawings/vmlDrawing2.vml"/><Relationship Id="rId7" Type="http://schemas.openxmlformats.org/officeDocument/2006/relationships/image" Target="../media/image2.emf"/><Relationship Id="rId12" Type="http://schemas.openxmlformats.org/officeDocument/2006/relationships/comments" Target="../comments2.xml"/><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ontrol" Target="../activeX/activeX2.xml"/><Relationship Id="rId11" Type="http://schemas.openxmlformats.org/officeDocument/2006/relationships/image" Target="../media/image4.emf"/><Relationship Id="rId5" Type="http://schemas.openxmlformats.org/officeDocument/2006/relationships/image" Target="../media/image1.emf"/><Relationship Id="rId10" Type="http://schemas.openxmlformats.org/officeDocument/2006/relationships/control" Target="../activeX/activeX4.xml"/><Relationship Id="rId4" Type="http://schemas.openxmlformats.org/officeDocument/2006/relationships/control" Target="../activeX/activeX1.xml"/><Relationship Id="rId9" Type="http://schemas.openxmlformats.org/officeDocument/2006/relationships/image" Target="../media/image3.emf"/></Relationships>
</file>

<file path=xl/worksheets/_rels/sheet4.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AX134"/>
  <sheetViews>
    <sheetView tabSelected="1" zoomScale="70" zoomScaleNormal="70" workbookViewId="0">
      <pane xSplit="3" ySplit="7" topLeftCell="L8" activePane="bottomRight" state="frozen"/>
      <selection pane="topRight" activeCell="D1" sqref="D1"/>
      <selection pane="bottomLeft" activeCell="A8" sqref="A8"/>
      <selection pane="bottomRight" activeCell="BA19" sqref="BA19"/>
    </sheetView>
  </sheetViews>
  <sheetFormatPr baseColWidth="10" defaultRowHeight="15" x14ac:dyDescent="0.25"/>
  <cols>
    <col min="1" max="1" width="3.7109375" customWidth="1"/>
    <col min="2" max="2" width="7" customWidth="1"/>
    <col min="3" max="3" width="17.28515625" customWidth="1"/>
    <col min="4" max="4" width="34.42578125" customWidth="1"/>
    <col min="5" max="5" width="11" customWidth="1"/>
    <col min="6" max="6" width="10.42578125" customWidth="1"/>
    <col min="7" max="7" width="8.42578125" customWidth="1"/>
    <col min="8" max="8" width="16.5703125" customWidth="1"/>
    <col min="9" max="9" width="20.7109375" customWidth="1"/>
    <col min="10" max="10" width="18" customWidth="1"/>
    <col min="11" max="11" width="7.85546875" customWidth="1"/>
    <col min="12" max="12" width="8.7109375" customWidth="1"/>
    <col min="13" max="13" width="9.7109375" customWidth="1"/>
    <col min="14" max="14" width="13.7109375" customWidth="1"/>
    <col min="15" max="15" width="14.42578125" customWidth="1"/>
    <col min="16" max="16" width="8.5703125" customWidth="1"/>
    <col min="17" max="17" width="10.5703125" customWidth="1"/>
    <col min="18" max="18" width="11.42578125" customWidth="1"/>
    <col min="19" max="19" width="10.85546875" customWidth="1"/>
    <col min="20" max="20" width="11.140625" customWidth="1"/>
    <col min="21" max="21" width="12.28515625" customWidth="1"/>
    <col min="22" max="22" width="13.85546875" customWidth="1"/>
    <col min="23" max="23" width="12" customWidth="1"/>
    <col min="24" max="24" width="14.7109375" customWidth="1"/>
    <col min="25" max="26" width="12.42578125" customWidth="1"/>
    <col min="27" max="27" width="10.140625" customWidth="1"/>
    <col min="28" max="28" width="11" customWidth="1"/>
    <col min="29" max="29" width="11.42578125" customWidth="1"/>
    <col min="30" max="30" width="17" hidden="1" customWidth="1"/>
    <col min="31" max="31" width="14.7109375" hidden="1" customWidth="1"/>
    <col min="32" max="33" width="12.42578125" hidden="1" customWidth="1"/>
    <col min="34" max="34" width="11.28515625" hidden="1" customWidth="1"/>
    <col min="35" max="35" width="15.5703125" hidden="1" customWidth="1"/>
    <col min="36" max="36" width="29.5703125" hidden="1" customWidth="1"/>
    <col min="37" max="41" width="0" hidden="1" customWidth="1"/>
    <col min="42" max="44" width="11.42578125" style="111"/>
  </cols>
  <sheetData>
    <row r="1" spans="1:50" ht="15.75" x14ac:dyDescent="0.25">
      <c r="B1" s="4"/>
      <c r="C1" s="5"/>
      <c r="D1" s="4" t="s">
        <v>44</v>
      </c>
      <c r="E1" s="4"/>
      <c r="F1" s="4"/>
      <c r="G1" s="4"/>
      <c r="H1" s="4"/>
      <c r="I1" s="4"/>
      <c r="J1" s="4"/>
      <c r="K1" s="4"/>
      <c r="L1" s="4"/>
      <c r="M1" s="4"/>
      <c r="N1" s="4"/>
      <c r="O1" s="4"/>
      <c r="P1" s="4"/>
      <c r="Q1" s="4"/>
      <c r="R1" s="4"/>
      <c r="S1" s="4"/>
      <c r="T1" s="4"/>
      <c r="U1" s="4"/>
      <c r="V1" s="4"/>
      <c r="W1" s="4"/>
      <c r="X1" s="4"/>
      <c r="Y1" s="4"/>
      <c r="Z1" s="4"/>
      <c r="AA1" s="4"/>
      <c r="AB1" s="4"/>
      <c r="AC1" s="4"/>
      <c r="AD1" s="4"/>
      <c r="AE1" s="4"/>
      <c r="AF1" s="4"/>
      <c r="AG1" s="4"/>
      <c r="AH1" s="4"/>
      <c r="AI1" s="4"/>
    </row>
    <row r="2" spans="1:50" ht="15.75" x14ac:dyDescent="0.25">
      <c r="B2" s="4"/>
      <c r="C2" s="6"/>
      <c r="D2" s="4" t="s">
        <v>42</v>
      </c>
      <c r="E2" s="4"/>
      <c r="F2" s="4"/>
      <c r="G2" s="4"/>
      <c r="H2" s="4"/>
      <c r="I2" s="4"/>
      <c r="J2" s="4"/>
      <c r="K2" s="4"/>
      <c r="L2" s="4"/>
      <c r="M2" s="4"/>
      <c r="N2" s="4"/>
      <c r="O2" s="4"/>
      <c r="P2" s="4"/>
      <c r="Q2" s="4"/>
      <c r="R2" s="4"/>
      <c r="S2" s="4"/>
      <c r="T2" s="4"/>
      <c r="U2" s="4"/>
      <c r="V2" s="4"/>
      <c r="W2" s="4"/>
      <c r="X2" s="4"/>
      <c r="Y2" s="4"/>
      <c r="Z2" s="4"/>
      <c r="AA2" s="4"/>
      <c r="AB2" s="4"/>
      <c r="AC2" s="4"/>
      <c r="AD2" s="4"/>
      <c r="AE2" s="4"/>
      <c r="AF2" s="4"/>
      <c r="AG2" s="4"/>
      <c r="AH2" s="4"/>
      <c r="AI2" s="4"/>
    </row>
    <row r="3" spans="1:50" ht="15.75" x14ac:dyDescent="0.25">
      <c r="B3" s="4"/>
      <c r="C3" s="7"/>
      <c r="D3" s="4" t="s">
        <v>43</v>
      </c>
      <c r="E3" s="4"/>
      <c r="F3" s="4"/>
      <c r="G3" s="4"/>
      <c r="H3" s="4"/>
      <c r="I3" s="4"/>
      <c r="J3" s="4"/>
      <c r="K3" s="4"/>
      <c r="L3" s="4"/>
      <c r="M3" s="4"/>
      <c r="N3" s="4"/>
      <c r="O3" s="4"/>
      <c r="P3" s="4"/>
      <c r="Q3" s="4"/>
      <c r="R3" s="4"/>
      <c r="S3" s="4"/>
      <c r="T3" s="4"/>
      <c r="U3" s="4"/>
      <c r="V3" s="4"/>
      <c r="W3" s="4"/>
      <c r="X3" s="4"/>
      <c r="Y3" s="4"/>
      <c r="Z3" s="4"/>
      <c r="AA3" s="4"/>
      <c r="AB3" s="4"/>
      <c r="AC3" s="4"/>
      <c r="AD3" s="4"/>
      <c r="AE3" s="4"/>
      <c r="AF3" s="4"/>
      <c r="AG3" s="4"/>
      <c r="AH3" s="4"/>
      <c r="AI3" s="4"/>
      <c r="AK3">
        <f>(AM8/V8)</f>
        <v>1.3888888888888888E-2</v>
      </c>
      <c r="AM3" t="b">
        <f>ISBLANK(AL8)</f>
        <v>0</v>
      </c>
      <c r="AP3" s="111" t="s">
        <v>75</v>
      </c>
    </row>
    <row r="4" spans="1:50" ht="15.75" x14ac:dyDescent="0.25">
      <c r="B4" s="8"/>
      <c r="C4" s="8"/>
      <c r="D4" s="8"/>
      <c r="E4" s="8"/>
      <c r="F4" s="8"/>
      <c r="G4" s="8"/>
      <c r="H4" s="8"/>
      <c r="I4" s="8"/>
      <c r="J4" s="8"/>
      <c r="K4" s="8"/>
      <c r="L4" s="8"/>
      <c r="M4" s="8"/>
      <c r="N4" s="242" t="s">
        <v>35</v>
      </c>
      <c r="O4" s="243"/>
      <c r="P4" s="243"/>
      <c r="Q4" s="243"/>
      <c r="R4" s="243"/>
      <c r="S4" s="243"/>
      <c r="T4" s="243"/>
      <c r="U4" s="243"/>
      <c r="V4" s="243"/>
      <c r="W4" s="243"/>
      <c r="X4" s="243"/>
      <c r="Y4" s="243"/>
      <c r="Z4" s="243"/>
      <c r="AA4" s="243"/>
      <c r="AB4" s="243"/>
      <c r="AC4" s="243"/>
      <c r="AD4" s="243"/>
      <c r="AE4" s="243"/>
      <c r="AF4" s="243"/>
      <c r="AG4" s="243"/>
      <c r="AH4" s="243"/>
      <c r="AI4" s="244"/>
      <c r="AL4">
        <f>AN8/(S8*T8)</f>
        <v>8.3333333333333329E-2</v>
      </c>
    </row>
    <row r="5" spans="1:50" ht="15.75" x14ac:dyDescent="0.25">
      <c r="A5" s="45"/>
      <c r="B5" s="245" t="s">
        <v>36</v>
      </c>
      <c r="C5" s="246"/>
      <c r="D5" s="246"/>
      <c r="E5" s="246"/>
      <c r="F5" s="246"/>
      <c r="G5" s="247"/>
      <c r="H5" s="239" t="s">
        <v>34</v>
      </c>
      <c r="I5" s="240"/>
      <c r="J5" s="240"/>
      <c r="K5" s="240"/>
      <c r="L5" s="240"/>
      <c r="M5" s="241"/>
      <c r="N5" s="248" t="s">
        <v>28</v>
      </c>
      <c r="O5" s="249"/>
      <c r="P5" s="249"/>
      <c r="Q5" s="249"/>
      <c r="R5" s="249"/>
      <c r="S5" s="249"/>
      <c r="T5" s="249"/>
      <c r="U5" s="250"/>
      <c r="V5" s="90"/>
      <c r="W5" s="251" t="s">
        <v>29</v>
      </c>
      <c r="X5" s="252"/>
      <c r="Y5" s="252"/>
      <c r="Z5" s="252"/>
      <c r="AA5" s="252"/>
      <c r="AB5" s="252"/>
      <c r="AC5" s="253"/>
      <c r="AD5" s="236" t="s">
        <v>33</v>
      </c>
      <c r="AE5" s="237"/>
      <c r="AF5" s="237"/>
      <c r="AG5" s="237"/>
      <c r="AH5" s="237"/>
      <c r="AI5" s="238"/>
      <c r="AK5" t="e">
        <f>IF(AND((AK8/Tableau3[[#This Row],[Couche/ UM]])&gt;=1,(AK8/Tableau3[[#This Row],[Couche/ UM]])&lt;2),"1 palette",AND((AK8/Tableau3[[#This Row],[Couche/ UM]])&gt;=2,(AK8/Tableau3[[#This Row],[Couche/ UM]])&lt;3))</f>
        <v>#VALUE!</v>
      </c>
    </row>
    <row r="6" spans="1:50" ht="47.25" x14ac:dyDescent="0.3">
      <c r="A6" s="45"/>
      <c r="B6" s="66" t="s">
        <v>7</v>
      </c>
      <c r="C6" s="67" t="s">
        <v>8</v>
      </c>
      <c r="D6" s="67" t="s">
        <v>202</v>
      </c>
      <c r="E6" s="67" t="s">
        <v>203</v>
      </c>
      <c r="F6" s="67" t="s">
        <v>204</v>
      </c>
      <c r="G6" s="68" t="s">
        <v>9</v>
      </c>
      <c r="H6" s="69" t="s">
        <v>10</v>
      </c>
      <c r="I6" s="70" t="s">
        <v>11</v>
      </c>
      <c r="J6" s="70" t="s">
        <v>12</v>
      </c>
      <c r="K6" s="70" t="s">
        <v>13</v>
      </c>
      <c r="L6" s="71" t="s">
        <v>14</v>
      </c>
      <c r="M6" s="72" t="s">
        <v>15</v>
      </c>
      <c r="N6" s="73" t="s">
        <v>16</v>
      </c>
      <c r="O6" s="74" t="s">
        <v>17</v>
      </c>
      <c r="P6" s="75" t="s">
        <v>18</v>
      </c>
      <c r="Q6" s="76" t="s">
        <v>19</v>
      </c>
      <c r="R6" s="77" t="s">
        <v>20</v>
      </c>
      <c r="S6" s="77" t="s">
        <v>30</v>
      </c>
      <c r="T6" s="77" t="s">
        <v>31</v>
      </c>
      <c r="U6" s="78" t="s">
        <v>21</v>
      </c>
      <c r="V6" s="107" t="s">
        <v>74</v>
      </c>
      <c r="W6" s="79" t="s">
        <v>22</v>
      </c>
      <c r="X6" s="80" t="s">
        <v>63</v>
      </c>
      <c r="Y6" s="81" t="s">
        <v>54</v>
      </c>
      <c r="Z6" s="82" t="s">
        <v>55</v>
      </c>
      <c r="AA6" s="83" t="s">
        <v>24</v>
      </c>
      <c r="AB6" s="83" t="s">
        <v>32</v>
      </c>
      <c r="AC6" s="84" t="s">
        <v>25</v>
      </c>
      <c r="AD6" s="85" t="s">
        <v>26</v>
      </c>
      <c r="AE6" s="64" t="s">
        <v>64</v>
      </c>
      <c r="AF6" s="86" t="s">
        <v>56</v>
      </c>
      <c r="AG6" s="87" t="s">
        <v>57</v>
      </c>
      <c r="AH6" s="88" t="s">
        <v>27</v>
      </c>
      <c r="AI6" s="89" t="s">
        <v>60</v>
      </c>
      <c r="AK6" s="112" t="s">
        <v>76</v>
      </c>
      <c r="AP6" s="233" t="s">
        <v>81</v>
      </c>
      <c r="AQ6" s="234"/>
      <c r="AR6" s="234"/>
      <c r="AS6" s="234"/>
      <c r="AT6" s="234"/>
      <c r="AU6" s="234"/>
      <c r="AV6" s="234"/>
      <c r="AW6" s="234"/>
      <c r="AX6" s="235"/>
    </row>
    <row r="7" spans="1:50" s="2" customFormat="1" ht="47.25" customHeight="1" x14ac:dyDescent="0.25">
      <c r="A7" s="46"/>
      <c r="B7" s="65"/>
      <c r="C7" s="49"/>
      <c r="D7" s="49">
        <f t="shared" ref="D7:D38" ca="1" si="0">RAND()</f>
        <v>0.93558692857430159</v>
      </c>
      <c r="E7" s="49"/>
      <c r="F7" s="49"/>
      <c r="G7" s="50"/>
      <c r="H7" s="51">
        <f t="shared" ref="H7:M38" ca="1" si="1">RAND()</f>
        <v>0.34110128657564531</v>
      </c>
      <c r="I7" s="52"/>
      <c r="J7" s="52"/>
      <c r="K7" s="52"/>
      <c r="L7" s="53"/>
      <c r="M7" s="54"/>
      <c r="N7" s="55"/>
      <c r="O7" s="1" t="s">
        <v>17</v>
      </c>
      <c r="P7" s="3" t="s">
        <v>18</v>
      </c>
      <c r="Q7" s="3" t="s">
        <v>19</v>
      </c>
      <c r="R7" s="56"/>
      <c r="S7" s="56"/>
      <c r="T7" s="56"/>
      <c r="U7" s="57"/>
      <c r="V7" s="109">
        <f>IF(Tableau3[[#This Row],[UC/ Couche]]="-","-",Tableau3[[#This Row],[UC/ Couche]]*Tableau3[[#This Row],[Qtt/UC]])</f>
        <v>0</v>
      </c>
      <c r="W7" s="58"/>
      <c r="X7" s="47" t="s">
        <v>23</v>
      </c>
      <c r="Y7" s="47" t="s">
        <v>18</v>
      </c>
      <c r="Z7" s="47" t="s">
        <v>19</v>
      </c>
      <c r="AA7" s="59"/>
      <c r="AB7" s="59"/>
      <c r="AC7" s="60"/>
      <c r="AD7" s="61"/>
      <c r="AE7" s="48" t="s">
        <v>17</v>
      </c>
      <c r="AF7" s="48" t="s">
        <v>18</v>
      </c>
      <c r="AG7" s="48" t="s">
        <v>19</v>
      </c>
      <c r="AH7" s="62"/>
      <c r="AI7" s="64"/>
      <c r="AJ7" s="101" t="s">
        <v>70</v>
      </c>
      <c r="AK7" s="102" t="s">
        <v>71</v>
      </c>
      <c r="AL7" s="102" t="s">
        <v>80</v>
      </c>
      <c r="AM7" s="102" t="s">
        <v>72</v>
      </c>
      <c r="AN7" s="102" t="s">
        <v>79</v>
      </c>
      <c r="AO7" s="103" t="s">
        <v>73</v>
      </c>
      <c r="AP7" s="120" t="s">
        <v>16</v>
      </c>
      <c r="AQ7" s="123" t="s">
        <v>17</v>
      </c>
      <c r="AR7" s="121" t="s">
        <v>18</v>
      </c>
      <c r="AS7" s="121" t="s">
        <v>19</v>
      </c>
      <c r="AT7" s="121" t="s">
        <v>20</v>
      </c>
      <c r="AU7" s="121" t="s">
        <v>30</v>
      </c>
      <c r="AV7" s="121" t="s">
        <v>31</v>
      </c>
      <c r="AW7" s="122" t="s">
        <v>21</v>
      </c>
      <c r="AX7" s="121" t="s">
        <v>74</v>
      </c>
    </row>
    <row r="8" spans="1:50" ht="15.75" x14ac:dyDescent="0.25">
      <c r="B8" s="34">
        <v>4</v>
      </c>
      <c r="C8" s="12">
        <v>1</v>
      </c>
      <c r="D8" s="13">
        <f t="shared" ca="1" si="0"/>
        <v>0.18064074505021732</v>
      </c>
      <c r="E8" s="14">
        <v>6</v>
      </c>
      <c r="F8" s="15">
        <v>6</v>
      </c>
      <c r="G8" s="16" t="s">
        <v>0</v>
      </c>
      <c r="H8" s="17">
        <f t="shared" ca="1" si="1"/>
        <v>0.29387640543759919</v>
      </c>
      <c r="I8" s="17">
        <f t="shared" ca="1" si="1"/>
        <v>0.79067884166251856</v>
      </c>
      <c r="J8" s="17">
        <f t="shared" ca="1" si="1"/>
        <v>0.70270840122417189</v>
      </c>
      <c r="K8" s="17">
        <f t="shared" ca="1" si="1"/>
        <v>0.18864674400470183</v>
      </c>
      <c r="L8" s="17">
        <f t="shared" ca="1" si="1"/>
        <v>3.595246315977807E-2</v>
      </c>
      <c r="M8" s="17">
        <f t="shared" ca="1" si="1"/>
        <v>0.35391393099345836</v>
      </c>
      <c r="N8" s="9" t="s">
        <v>37</v>
      </c>
      <c r="O8" s="91">
        <v>1100</v>
      </c>
      <c r="P8" s="91">
        <v>1100</v>
      </c>
      <c r="Q8" s="91">
        <v>1050</v>
      </c>
      <c r="R8" s="91">
        <v>216</v>
      </c>
      <c r="S8" s="91">
        <v>4</v>
      </c>
      <c r="T8" s="91">
        <v>3</v>
      </c>
      <c r="U8" s="94"/>
      <c r="V8" s="108">
        <f>IF(Tableau3[[#This Row],[UC/ Couche]]="-","-",Tableau3[[#This Row],[UC/ Couche]]*Tableau3[[#This Row],[Qtt/UC]])</f>
        <v>72</v>
      </c>
      <c r="W8" s="9" t="s">
        <v>38</v>
      </c>
      <c r="X8" s="10">
        <v>650</v>
      </c>
      <c r="Y8" s="10">
        <v>495</v>
      </c>
      <c r="Z8" s="10">
        <v>310</v>
      </c>
      <c r="AA8" s="10">
        <v>18</v>
      </c>
      <c r="AB8" s="10" t="s">
        <v>39</v>
      </c>
      <c r="AC8" s="11">
        <v>20.5</v>
      </c>
      <c r="AD8" s="9" t="s">
        <v>39</v>
      </c>
      <c r="AE8" s="9" t="s">
        <v>39</v>
      </c>
      <c r="AF8" s="9" t="s">
        <v>39</v>
      </c>
      <c r="AG8" s="9" t="s">
        <v>39</v>
      </c>
      <c r="AH8" s="9" t="s">
        <v>39</v>
      </c>
      <c r="AI8" s="36" t="s">
        <v>39</v>
      </c>
      <c r="AJ8" s="104" t="str">
        <f>IF(ISBLANK(AM8),"",IF(AN8=1,"1 colis",IF(AND(AN8/(Tableau3[[#This Row],[UC/ Couche]]*Tableau3[[#This Row],[Couche/ UM]])&lt;1,(AN8/(Tableau3[[#This Row],[UC/ Couche]]*Tableau3[[#This Row],[Couche/ UM]])&gt;0)),AK8 &amp;" couches",AN8/(Tableau3[[#This Row],[UC/ Couche]]*Tableau3[[#This Row],[Couche/ UM]])&amp;" palettes")))</f>
        <v>1 colis</v>
      </c>
      <c r="AK8" s="105" t="str">
        <f>IF(ISBLANK(AM8),"",IF(AL8=Tableau3[[#This Row],[Qtt/UC]]," 1 colis",AL8/Tableau3[[#This Row],[QTT/couche]]))</f>
        <v xml:space="preserve"> 1 colis</v>
      </c>
      <c r="AL8" s="115">
        <f>IF(ISBLANK(AM8),"",IF(AM8&lt;=Tableau3[[#This Row],[Qtt/UC]],Tableau3[[#This Row],[Qtt/UC]],ROUNDUP(AM8/Tableau3[[#This Row],[QTT/couche]],0)*Tableau3[[#This Row],[QTT/couche]]))</f>
        <v>18</v>
      </c>
      <c r="AM8" s="106">
        <v>1</v>
      </c>
      <c r="AN8" s="113">
        <f>IF(ISBLANK(AM8),"",AL8/Tableau3[[#This Row],[Qtt/UC]])</f>
        <v>1</v>
      </c>
      <c r="AO8" s="110">
        <f ca="1">IF(ISBLANK(AM8),"",Tableau3[[#This Row],[Prix unité €uros]]*AL8)</f>
        <v>5.2897752978767851</v>
      </c>
      <c r="AP8" s="261" t="s">
        <v>37</v>
      </c>
      <c r="AQ8" s="262">
        <v>1200</v>
      </c>
      <c r="AR8" s="262">
        <v>800</v>
      </c>
      <c r="AS8" s="262">
        <f>(Tableau3[[#This Row],[Colonne5]]*AV8)+150</f>
        <v>1080</v>
      </c>
      <c r="AT8" s="262">
        <f>(Tableau3[[#This Row],[Qtt/UC]]*AU8)*AV8</f>
        <v>108</v>
      </c>
      <c r="AU8" s="262">
        <v>2</v>
      </c>
      <c r="AV8" s="262">
        <v>3</v>
      </c>
      <c r="AW8" s="262">
        <f>(AU8*AV8)*Tableau3[[#This Row],[Poids UC]]+15</f>
        <v>138</v>
      </c>
      <c r="AX8" s="262">
        <f>AU8*Tableau3[[#This Row],[Qtt/UC]]</f>
        <v>36</v>
      </c>
    </row>
    <row r="9" spans="1:50" ht="15.75" x14ac:dyDescent="0.25">
      <c r="B9" s="34">
        <v>5</v>
      </c>
      <c r="C9" s="12">
        <v>2</v>
      </c>
      <c r="D9" s="13">
        <f t="shared" ca="1" si="0"/>
        <v>0.26352688604165941</v>
      </c>
      <c r="E9" s="14">
        <v>6</v>
      </c>
      <c r="F9" s="15">
        <v>6</v>
      </c>
      <c r="G9" s="16" t="s">
        <v>0</v>
      </c>
      <c r="H9" s="17">
        <f t="shared" ca="1" si="1"/>
        <v>0.34394543291669799</v>
      </c>
      <c r="I9" s="17">
        <f t="shared" ca="1" si="1"/>
        <v>0.71450836137640739</v>
      </c>
      <c r="J9" s="17">
        <f t="shared" ca="1" si="1"/>
        <v>0.97288831357195393</v>
      </c>
      <c r="K9" s="17">
        <f t="shared" ca="1" si="1"/>
        <v>0.89590381324523782</v>
      </c>
      <c r="L9" s="17">
        <f t="shared" ca="1" si="1"/>
        <v>1.0134619588552551E-2</v>
      </c>
      <c r="M9" s="17">
        <f t="shared" ca="1" si="1"/>
        <v>0.12674370270041202</v>
      </c>
      <c r="N9" s="9" t="s">
        <v>37</v>
      </c>
      <c r="O9" s="91">
        <v>1100</v>
      </c>
      <c r="P9" s="91">
        <v>1100</v>
      </c>
      <c r="Q9" s="91">
        <v>1050</v>
      </c>
      <c r="R9" s="91">
        <v>336</v>
      </c>
      <c r="S9" s="91">
        <v>4</v>
      </c>
      <c r="T9" s="91">
        <v>3</v>
      </c>
      <c r="U9" s="94">
        <v>227</v>
      </c>
      <c r="V9" s="108">
        <f>IF(Tableau3[[#This Row],[UC/ Couche]]="-","-",Tableau3[[#This Row],[UC/ Couche]]*Tableau3[[#This Row],[Qtt/UC]])</f>
        <v>112</v>
      </c>
      <c r="W9" s="9" t="s">
        <v>38</v>
      </c>
      <c r="X9" s="10">
        <v>650</v>
      </c>
      <c r="Y9" s="10">
        <v>495</v>
      </c>
      <c r="Z9" s="10">
        <v>310</v>
      </c>
      <c r="AA9" s="10">
        <v>28</v>
      </c>
      <c r="AB9" s="10" t="s">
        <v>39</v>
      </c>
      <c r="AC9" s="11">
        <v>18.3</v>
      </c>
      <c r="AD9" s="9" t="s">
        <v>39</v>
      </c>
      <c r="AE9" s="9" t="s">
        <v>39</v>
      </c>
      <c r="AF9" s="9" t="s">
        <v>39</v>
      </c>
      <c r="AG9" s="9" t="s">
        <v>39</v>
      </c>
      <c r="AH9" s="9" t="s">
        <v>39</v>
      </c>
      <c r="AI9" s="36" t="s">
        <v>39</v>
      </c>
      <c r="AJ9" s="104" t="str">
        <f>IF(ISBLANK(AM9),"",IF(AN9=1,"1 colis",IF(AND(AN9/(Tableau3[[#This Row],[UC/ Couche]]*Tableau3[[#This Row],[Couche/ UM]])&lt;1,(AN9/(Tableau3[[#This Row],[UC/ Couche]]*Tableau3[[#This Row],[Couche/ UM]])&gt;0)),AK9 &amp;" couches",AN9/(Tableau3[[#This Row],[UC/ Couche]]*Tableau3[[#This Row],[Couche/ UM]])&amp;" palettes")))</f>
        <v>1 colis</v>
      </c>
      <c r="AK9" s="105" t="str">
        <f>IF(ISBLANK(AM9),"",IF(AL9=Tableau3[[#This Row],[Qtt/UC]]," 1 colis",AL9/Tableau3[[#This Row],[QTT/couche]]))</f>
        <v xml:space="preserve"> 1 colis</v>
      </c>
      <c r="AL9" s="115">
        <f>IF(ISBLANK(AM9),"",IF(AM9&lt;=Tableau3[[#This Row],[Qtt/UC]],Tableau3[[#This Row],[Qtt/UC]],ROUNDUP(AM9/Tableau3[[#This Row],[QTT/couche]],0)*Tableau3[[#This Row],[QTT/couche]]))</f>
        <v>28</v>
      </c>
      <c r="AM9" s="106">
        <v>1</v>
      </c>
      <c r="AN9" s="113">
        <f>IF(ISBLANK(AM9),"",AL9/Tableau3[[#This Row],[Qtt/UC]])</f>
        <v>1</v>
      </c>
      <c r="AO9" s="110">
        <f ca="1">IF(ISBLANK(AM9),"",Tableau3[[#This Row],[Prix unité €uros]]*AL9)</f>
        <v>9.6304721216675446</v>
      </c>
      <c r="AP9" s="262"/>
      <c r="AQ9" s="262"/>
      <c r="AR9" s="262"/>
      <c r="AS9" s="262"/>
      <c r="AT9" s="262"/>
      <c r="AU9" s="262"/>
      <c r="AV9" s="262"/>
      <c r="AW9" s="262"/>
      <c r="AX9" s="262"/>
    </row>
    <row r="10" spans="1:50" ht="15.75" x14ac:dyDescent="0.25">
      <c r="B10" s="34">
        <v>48</v>
      </c>
      <c r="C10" s="12">
        <v>3</v>
      </c>
      <c r="D10" s="13">
        <f t="shared" ca="1" si="0"/>
        <v>0.41628483934841309</v>
      </c>
      <c r="E10" s="14">
        <v>5</v>
      </c>
      <c r="F10" s="15">
        <v>5</v>
      </c>
      <c r="G10" s="16" t="s">
        <v>0</v>
      </c>
      <c r="H10" s="17">
        <f t="shared" ca="1" si="1"/>
        <v>0.88377495625898228</v>
      </c>
      <c r="I10" s="17">
        <f t="shared" ca="1" si="1"/>
        <v>0.70199808658293894</v>
      </c>
      <c r="J10" s="17">
        <f t="shared" ca="1" si="1"/>
        <v>0.88476611408102301</v>
      </c>
      <c r="K10" s="17">
        <f t="shared" ca="1" si="1"/>
        <v>0.13160102974765275</v>
      </c>
      <c r="L10" s="17">
        <f t="shared" ca="1" si="1"/>
        <v>0.87034136003199969</v>
      </c>
      <c r="M10" s="17">
        <f t="shared" ca="1" si="1"/>
        <v>0.75922613709163067</v>
      </c>
      <c r="N10" s="9" t="s">
        <v>39</v>
      </c>
      <c r="O10" s="92" t="s">
        <v>39</v>
      </c>
      <c r="P10" s="92" t="s">
        <v>39</v>
      </c>
      <c r="Q10" s="92" t="s">
        <v>39</v>
      </c>
      <c r="R10" s="92" t="s">
        <v>39</v>
      </c>
      <c r="S10" s="92" t="s">
        <v>39</v>
      </c>
      <c r="T10" s="92" t="s">
        <v>39</v>
      </c>
      <c r="U10" s="92" t="s">
        <v>39</v>
      </c>
      <c r="V10" s="108" t="str">
        <f>IF(Tableau3[[#This Row],[UC/ Couche]]="-","-",Tableau3[[#This Row],[UC/ Couche]]*Tableau3[[#This Row],[Qtt/UC]])</f>
        <v>-</v>
      </c>
      <c r="W10" s="9" t="s">
        <v>59</v>
      </c>
      <c r="X10" s="10">
        <v>290</v>
      </c>
      <c r="Y10" s="10">
        <v>180</v>
      </c>
      <c r="Z10" s="10">
        <v>185</v>
      </c>
      <c r="AA10" s="10">
        <v>250</v>
      </c>
      <c r="AB10" s="10" t="s">
        <v>39</v>
      </c>
      <c r="AC10" s="11">
        <v>15.5</v>
      </c>
      <c r="AD10" s="9" t="s">
        <v>39</v>
      </c>
      <c r="AE10" s="9" t="s">
        <v>39</v>
      </c>
      <c r="AF10" s="9" t="s">
        <v>39</v>
      </c>
      <c r="AG10" s="9" t="s">
        <v>39</v>
      </c>
      <c r="AH10" s="9" t="s">
        <v>39</v>
      </c>
      <c r="AI10" s="36" t="s">
        <v>39</v>
      </c>
      <c r="AJ10" s="104" t="str">
        <f>IF(ISBLANK(AM10),"",IF(AN10=1,"1 colis",IF(AND(AN10/(Tableau3[[#This Row],[UC/ Couche]]*Tableau3[[#This Row],[Couche/ UM]])&lt;1,(AN10/(Tableau3[[#This Row],[UC/ Couche]]*Tableau3[[#This Row],[Couche/ UM]])&gt;0)),AK10 &amp;" couches",AN10/(Tableau3[[#This Row],[UC/ Couche]]*Tableau3[[#This Row],[Couche/ UM]])&amp;" palettes")))</f>
        <v>1 colis</v>
      </c>
      <c r="AK10" s="105" t="str">
        <f>IF(ISBLANK(AM10),"",IF(AL10=Tableau3[[#This Row],[Qtt/UC]]," 1 colis",AL10/Tableau3[[#This Row],[QTT/couche]]))</f>
        <v xml:space="preserve"> 1 colis</v>
      </c>
      <c r="AL10" s="115">
        <f>IF(ISBLANK(AM10),"",IF(AM10&lt;=Tableau3[[#This Row],[Qtt/UC]],Tableau3[[#This Row],[Qtt/UC]],ROUNDUP(AM10/Tableau3[[#This Row],[QTT/couche]],0)*Tableau3[[#This Row],[QTT/couche]]))</f>
        <v>250</v>
      </c>
      <c r="AM10" s="106">
        <v>1</v>
      </c>
      <c r="AN10" s="113">
        <f>IF(ISBLANK(AM10),"",AL10/Tableau3[[#This Row],[Qtt/UC]])</f>
        <v>1</v>
      </c>
      <c r="AO10" s="110">
        <f ca="1">IF(ISBLANK(AM10),"",Tableau3[[#This Row],[Prix unité €uros]]*AL10)</f>
        <v>220.94373906474556</v>
      </c>
      <c r="AP10" s="262"/>
      <c r="AQ10" s="262"/>
      <c r="AR10" s="262"/>
      <c r="AS10" s="262"/>
      <c r="AT10" s="262"/>
      <c r="AU10" s="262"/>
      <c r="AV10" s="262"/>
      <c r="AW10" s="262"/>
      <c r="AX10" s="262"/>
    </row>
    <row r="11" spans="1:50" ht="15.75" x14ac:dyDescent="0.25">
      <c r="B11" s="97">
        <v>1</v>
      </c>
      <c r="C11" s="19">
        <v>4</v>
      </c>
      <c r="D11" s="18">
        <f t="shared" ca="1" si="0"/>
        <v>1.4982221317527689E-2</v>
      </c>
      <c r="E11" s="14">
        <v>6</v>
      </c>
      <c r="F11" s="15">
        <v>6</v>
      </c>
      <c r="G11" s="16" t="s">
        <v>0</v>
      </c>
      <c r="H11" s="17">
        <f t="shared" ca="1" si="1"/>
        <v>0.81171564597834889</v>
      </c>
      <c r="I11" s="17">
        <f t="shared" ca="1" si="1"/>
        <v>0.45809441551229835</v>
      </c>
      <c r="J11" s="17">
        <f t="shared" ca="1" si="1"/>
        <v>0.92509488484051838</v>
      </c>
      <c r="K11" s="17">
        <f t="shared" ca="1" si="1"/>
        <v>0.83932107775901843</v>
      </c>
      <c r="L11" s="17">
        <f t="shared" ca="1" si="1"/>
        <v>7.9133352778353538E-2</v>
      </c>
      <c r="M11" s="17">
        <f t="shared" ca="1" si="1"/>
        <v>0.56698056750018122</v>
      </c>
      <c r="N11" s="9" t="s">
        <v>37</v>
      </c>
      <c r="O11" s="91">
        <v>1100</v>
      </c>
      <c r="P11" s="91">
        <v>1100</v>
      </c>
      <c r="Q11" s="91">
        <v>1240</v>
      </c>
      <c r="R11" s="91">
        <v>40</v>
      </c>
      <c r="S11" s="91">
        <v>4</v>
      </c>
      <c r="T11" s="91">
        <v>5</v>
      </c>
      <c r="U11" s="94">
        <v>350</v>
      </c>
      <c r="V11" s="108">
        <f>IF(Tableau3[[#This Row],[UC/ Couche]]="-","-",Tableau3[[#This Row],[UC/ Couche]]*Tableau3[[#This Row],[Qtt/UC]])</f>
        <v>4</v>
      </c>
      <c r="W11" s="9" t="s">
        <v>69</v>
      </c>
      <c r="X11" s="10">
        <v>665</v>
      </c>
      <c r="Y11" s="10">
        <v>190</v>
      </c>
      <c r="Z11" s="10">
        <v>220</v>
      </c>
      <c r="AA11" s="10">
        <v>1</v>
      </c>
      <c r="AB11" s="10" t="s">
        <v>39</v>
      </c>
      <c r="AC11" s="11" t="s">
        <v>39</v>
      </c>
      <c r="AD11" s="9" t="s">
        <v>39</v>
      </c>
      <c r="AE11" s="9" t="s">
        <v>39</v>
      </c>
      <c r="AF11" s="9" t="s">
        <v>39</v>
      </c>
      <c r="AG11" s="9" t="s">
        <v>39</v>
      </c>
      <c r="AH11" s="9" t="s">
        <v>39</v>
      </c>
      <c r="AI11" s="36" t="s">
        <v>39</v>
      </c>
      <c r="AJ11" s="104" t="str">
        <f>IF(ISBLANK(AM11),"",IF(AN11=1,"1 colis",IF(AND(AN11/(Tableau3[[#This Row],[UC/ Couche]]*Tableau3[[#This Row],[Couche/ UM]])&lt;1,(AN11/(Tableau3[[#This Row],[UC/ Couche]]*Tableau3[[#This Row],[Couche/ UM]])&gt;0)),AK11 &amp;" couches",AN11/(Tableau3[[#This Row],[UC/ Couche]]*Tableau3[[#This Row],[Couche/ UM]])&amp;" palettes")))</f>
        <v>1 colis</v>
      </c>
      <c r="AK11" s="105" t="str">
        <f>IF(ISBLANK(AM11),"",IF(AL11=Tableau3[[#This Row],[Qtt/UC]]," 1 colis",AL11/Tableau3[[#This Row],[QTT/couche]]))</f>
        <v xml:space="preserve"> 1 colis</v>
      </c>
      <c r="AL11" s="115">
        <f>IF(ISBLANK(AM11),"",IF(AM11&lt;=Tableau3[[#This Row],[Qtt/UC]],Tableau3[[#This Row],[Qtt/UC]],ROUNDUP(AM11/Tableau3[[#This Row],[QTT/couche]],0)*Tableau3[[#This Row],[QTT/couche]]))</f>
        <v>1</v>
      </c>
      <c r="AM11" s="106">
        <v>1</v>
      </c>
      <c r="AN11" s="113">
        <f>IF(ISBLANK(AM11),"",AL11/Tableau3[[#This Row],[Qtt/UC]])</f>
        <v>1</v>
      </c>
      <c r="AO11" s="110">
        <f ca="1">IF(ISBLANK(AM11),"",Tableau3[[#This Row],[Prix unité €uros]]*AL11)</f>
        <v>0.81171564597834889</v>
      </c>
      <c r="AP11" s="262"/>
      <c r="AQ11" s="262"/>
      <c r="AR11" s="262"/>
      <c r="AS11" s="262"/>
      <c r="AT11" s="262"/>
      <c r="AU11" s="262"/>
      <c r="AV11" s="262"/>
      <c r="AW11" s="262"/>
      <c r="AX11" s="262"/>
    </row>
    <row r="12" spans="1:50" ht="15.75" x14ac:dyDescent="0.25">
      <c r="B12" s="30">
        <v>10</v>
      </c>
      <c r="C12" s="12">
        <v>5</v>
      </c>
      <c r="D12" s="13">
        <f t="shared" ca="1" si="0"/>
        <v>0.39640490095943159</v>
      </c>
      <c r="E12" s="14">
        <v>12</v>
      </c>
      <c r="F12" s="15">
        <v>12</v>
      </c>
      <c r="G12" s="16" t="s">
        <v>0</v>
      </c>
      <c r="H12" s="17">
        <f t="shared" ca="1" si="1"/>
        <v>0.99816305977624875</v>
      </c>
      <c r="I12" s="17">
        <f t="shared" ca="1" si="1"/>
        <v>0.99383541504890238</v>
      </c>
      <c r="J12" s="17">
        <f t="shared" ca="1" si="1"/>
        <v>0.70089562622366386</v>
      </c>
      <c r="K12" s="17">
        <f t="shared" ca="1" si="1"/>
        <v>0.16213428173861377</v>
      </c>
      <c r="L12" s="17">
        <f t="shared" ca="1" si="1"/>
        <v>0.61232156872835319</v>
      </c>
      <c r="M12" s="17">
        <f t="shared" ca="1" si="1"/>
        <v>0.7010829191195378</v>
      </c>
      <c r="N12" s="9" t="s">
        <v>37</v>
      </c>
      <c r="O12" s="91">
        <v>1200</v>
      </c>
      <c r="P12" s="91">
        <v>800</v>
      </c>
      <c r="Q12" s="91">
        <v>950</v>
      </c>
      <c r="R12" s="91">
        <v>960</v>
      </c>
      <c r="S12" s="91">
        <v>2</v>
      </c>
      <c r="T12" s="91">
        <v>1</v>
      </c>
      <c r="U12" s="94">
        <v>104</v>
      </c>
      <c r="V12" s="108">
        <f>IF(Tableau3[[#This Row],[UC/ Couche]]="-","-",Tableau3[[#This Row],[UC/ Couche]]*Tableau3[[#This Row],[Qtt/UC]])</f>
        <v>960</v>
      </c>
      <c r="W12" s="9" t="s">
        <v>40</v>
      </c>
      <c r="X12" s="10">
        <v>600</v>
      </c>
      <c r="Y12" s="10">
        <v>800</v>
      </c>
      <c r="Z12" s="10">
        <v>950</v>
      </c>
      <c r="AA12" s="10">
        <v>480</v>
      </c>
      <c r="AB12" s="10">
        <v>40</v>
      </c>
      <c r="AC12" s="11"/>
      <c r="AD12" s="9" t="s">
        <v>41</v>
      </c>
      <c r="AE12" s="10">
        <v>650</v>
      </c>
      <c r="AF12" s="10">
        <v>230</v>
      </c>
      <c r="AG12" s="10">
        <v>90</v>
      </c>
      <c r="AH12" s="10">
        <v>12</v>
      </c>
      <c r="AI12" s="11"/>
      <c r="AJ12" s="104" t="str">
        <f>IF(ISBLANK(AM12),"",IF(AN12=1,"1 colis",IF(AND(AN12/(Tableau3[[#This Row],[UC/ Couche]]*Tableau3[[#This Row],[Couche/ UM]])&lt;1,(AN12/(Tableau3[[#This Row],[UC/ Couche]]*Tableau3[[#This Row],[Couche/ UM]])&gt;0)),AK12 &amp;" couches",AN12/(Tableau3[[#This Row],[UC/ Couche]]*Tableau3[[#This Row],[Couche/ UM]])&amp;" palettes")))</f>
        <v>1 colis</v>
      </c>
      <c r="AK12" s="105" t="str">
        <f>IF(ISBLANK(AM12),"",IF(AL12=Tableau3[[#This Row],[Qtt/UC]]," 1 colis",AL12/Tableau3[[#This Row],[QTT/couche]]))</f>
        <v xml:space="preserve"> 1 colis</v>
      </c>
      <c r="AL12" s="115">
        <f>IF(ISBLANK(AM12),"",IF(AM12&lt;=Tableau3[[#This Row],[Qtt/UC]],Tableau3[[#This Row],[Qtt/UC]],ROUNDUP(AM12/Tableau3[[#This Row],[QTT/couche]],0)*Tableau3[[#This Row],[QTT/couche]]))</f>
        <v>480</v>
      </c>
      <c r="AM12" s="106">
        <v>1</v>
      </c>
      <c r="AN12" s="113">
        <f>IF(ISBLANK(AM12),"",AL12/Tableau3[[#This Row],[Qtt/UC]])</f>
        <v>1</v>
      </c>
      <c r="AO12" s="110">
        <f ca="1">IF(ISBLANK(AM12),"",Tableau3[[#This Row],[Prix unité €uros]]*AL12)</f>
        <v>479.11826869259937</v>
      </c>
      <c r="AP12" s="262"/>
      <c r="AQ12" s="262"/>
      <c r="AR12" s="262"/>
      <c r="AS12" s="262"/>
      <c r="AT12" s="262"/>
      <c r="AU12" s="262"/>
      <c r="AV12" s="262"/>
      <c r="AW12" s="262"/>
      <c r="AX12" s="262"/>
    </row>
    <row r="13" spans="1:50" ht="15.75" x14ac:dyDescent="0.25">
      <c r="B13" s="30">
        <v>11</v>
      </c>
      <c r="C13" s="12">
        <v>6</v>
      </c>
      <c r="D13" s="13">
        <f t="shared" ca="1" si="0"/>
        <v>0.67506443435964814</v>
      </c>
      <c r="E13" s="14">
        <v>12</v>
      </c>
      <c r="F13" s="15">
        <v>12</v>
      </c>
      <c r="G13" s="16" t="s">
        <v>0</v>
      </c>
      <c r="H13" s="17">
        <f t="shared" ca="1" si="1"/>
        <v>0.62032441979907182</v>
      </c>
      <c r="I13" s="17">
        <f t="shared" ca="1" si="1"/>
        <v>0.19836351737297353</v>
      </c>
      <c r="J13" s="17">
        <f t="shared" ca="1" si="1"/>
        <v>0.94414465566851102</v>
      </c>
      <c r="K13" s="17">
        <f t="shared" ca="1" si="1"/>
        <v>0.10230481494102894</v>
      </c>
      <c r="L13" s="17">
        <f t="shared" ca="1" si="1"/>
        <v>9.0507520242070649E-2</v>
      </c>
      <c r="M13" s="17">
        <f t="shared" ca="1" si="1"/>
        <v>1.2010586684567226E-2</v>
      </c>
      <c r="N13" s="9" t="s">
        <v>37</v>
      </c>
      <c r="O13" s="91">
        <v>1200</v>
      </c>
      <c r="P13" s="91">
        <v>800</v>
      </c>
      <c r="Q13" s="91">
        <v>950</v>
      </c>
      <c r="R13" s="91">
        <v>960</v>
      </c>
      <c r="S13" s="91">
        <v>2</v>
      </c>
      <c r="T13" s="91">
        <v>1</v>
      </c>
      <c r="U13" s="94">
        <v>104</v>
      </c>
      <c r="V13" s="108">
        <f>IF(Tableau3[[#This Row],[UC/ Couche]]="-","-",Tableau3[[#This Row],[UC/ Couche]]*Tableau3[[#This Row],[Qtt/UC]])</f>
        <v>960</v>
      </c>
      <c r="W13" s="9" t="s">
        <v>40</v>
      </c>
      <c r="X13" s="10">
        <v>600</v>
      </c>
      <c r="Y13" s="10">
        <v>800</v>
      </c>
      <c r="Z13" s="10">
        <v>950</v>
      </c>
      <c r="AA13" s="10">
        <v>480</v>
      </c>
      <c r="AB13" s="10">
        <v>40</v>
      </c>
      <c r="AC13" s="11"/>
      <c r="AD13" s="9" t="s">
        <v>41</v>
      </c>
      <c r="AE13" s="10">
        <v>650</v>
      </c>
      <c r="AF13" s="10">
        <v>230</v>
      </c>
      <c r="AG13" s="10">
        <v>90</v>
      </c>
      <c r="AH13" s="10">
        <v>12</v>
      </c>
      <c r="AI13" s="11"/>
      <c r="AJ13" s="104" t="str">
        <f>IF(ISBLANK(AM13),"",IF(AN13=1,"1 colis",IF(AND(AN13/(Tableau3[[#This Row],[UC/ Couche]]*Tableau3[[#This Row],[Couche/ UM]])&lt;1,(AN13/(Tableau3[[#This Row],[UC/ Couche]]*Tableau3[[#This Row],[Couche/ UM]])&gt;0)),AK13 &amp;" couches",AN13/(Tableau3[[#This Row],[UC/ Couche]]*Tableau3[[#This Row],[Couche/ UM]])&amp;" palettes")))</f>
        <v>1 colis</v>
      </c>
      <c r="AK13" s="105" t="str">
        <f>IF(ISBLANK(AM13),"",IF(AL13=Tableau3[[#This Row],[Qtt/UC]]," 1 colis",AL13/Tableau3[[#This Row],[QTT/couche]]))</f>
        <v xml:space="preserve"> 1 colis</v>
      </c>
      <c r="AL13" s="115">
        <f>IF(ISBLANK(AM13),"",IF(AM13&lt;=Tableau3[[#This Row],[Qtt/UC]],Tableau3[[#This Row],[Qtt/UC]],ROUNDUP(AM13/Tableau3[[#This Row],[QTT/couche]],0)*Tableau3[[#This Row],[QTT/couche]]))</f>
        <v>480</v>
      </c>
      <c r="AM13" s="106">
        <v>1</v>
      </c>
      <c r="AN13" s="113">
        <f>IF(ISBLANK(AM13),"",AL13/Tableau3[[#This Row],[Qtt/UC]])</f>
        <v>1</v>
      </c>
      <c r="AO13" s="110">
        <f ca="1">IF(ISBLANK(AM13),"",Tableau3[[#This Row],[Prix unité €uros]]*AL13)</f>
        <v>297.75572150355447</v>
      </c>
      <c r="AP13" s="262"/>
      <c r="AQ13" s="262"/>
      <c r="AR13" s="262"/>
      <c r="AS13" s="262"/>
      <c r="AT13" s="262"/>
      <c r="AU13" s="262"/>
      <c r="AV13" s="262"/>
      <c r="AW13" s="262"/>
      <c r="AX13" s="262"/>
    </row>
    <row r="14" spans="1:50" ht="15.75" x14ac:dyDescent="0.25">
      <c r="B14" s="30">
        <v>26</v>
      </c>
      <c r="C14" s="12">
        <v>7</v>
      </c>
      <c r="D14" s="13">
        <f t="shared" ca="1" si="0"/>
        <v>0.76598957446656812</v>
      </c>
      <c r="E14" s="14">
        <v>6</v>
      </c>
      <c r="F14" s="15">
        <v>6</v>
      </c>
      <c r="G14" s="16" t="s">
        <v>0</v>
      </c>
      <c r="H14" s="17">
        <f t="shared" ca="1" si="1"/>
        <v>0.50679318692658115</v>
      </c>
      <c r="I14" s="17">
        <f t="shared" ca="1" si="1"/>
        <v>0.87437796853080496</v>
      </c>
      <c r="J14" s="17">
        <f t="shared" ca="1" si="1"/>
        <v>0.50973074999627366</v>
      </c>
      <c r="K14" s="17">
        <f t="shared" ca="1" si="1"/>
        <v>0.57757511587408172</v>
      </c>
      <c r="L14" s="17">
        <f t="shared" ca="1" si="1"/>
        <v>1.8160791584357905E-2</v>
      </c>
      <c r="M14" s="17">
        <f t="shared" ca="1" si="1"/>
        <v>0.26204369663624061</v>
      </c>
      <c r="N14" s="9" t="s">
        <v>39</v>
      </c>
      <c r="O14" s="92" t="s">
        <v>39</v>
      </c>
      <c r="P14" s="92" t="s">
        <v>39</v>
      </c>
      <c r="Q14" s="92" t="s">
        <v>39</v>
      </c>
      <c r="R14" s="92" t="s">
        <v>39</v>
      </c>
      <c r="S14" s="92" t="s">
        <v>39</v>
      </c>
      <c r="T14" s="92" t="s">
        <v>39</v>
      </c>
      <c r="U14" s="92" t="s">
        <v>39</v>
      </c>
      <c r="V14" s="108" t="str">
        <f>IF(Tableau3[[#This Row],[UC/ Couche]]="-","-",Tableau3[[#This Row],[UC/ Couche]]*Tableau3[[#This Row],[Qtt/UC]])</f>
        <v>-</v>
      </c>
      <c r="W14" s="9" t="s">
        <v>40</v>
      </c>
      <c r="X14" s="10">
        <v>350</v>
      </c>
      <c r="Y14" s="10">
        <v>150</v>
      </c>
      <c r="Z14" s="10">
        <v>145</v>
      </c>
      <c r="AA14" s="10">
        <v>72</v>
      </c>
      <c r="AB14" s="10" t="s">
        <v>39</v>
      </c>
      <c r="AC14" s="11">
        <v>3</v>
      </c>
      <c r="AD14" s="9" t="s">
        <v>39</v>
      </c>
      <c r="AE14" s="9" t="s">
        <v>39</v>
      </c>
      <c r="AF14" s="9" t="s">
        <v>39</v>
      </c>
      <c r="AG14" s="9" t="s">
        <v>39</v>
      </c>
      <c r="AH14" s="9" t="s">
        <v>39</v>
      </c>
      <c r="AI14" s="36" t="s">
        <v>39</v>
      </c>
      <c r="AJ14" s="104" t="str">
        <f>IF(ISBLANK(AM14),"",IF(AN14=1,"1 colis",IF(AND(AN14/(Tableau3[[#This Row],[UC/ Couche]]*Tableau3[[#This Row],[Couche/ UM]])&lt;1,(AN14/(Tableau3[[#This Row],[UC/ Couche]]*Tableau3[[#This Row],[Couche/ UM]])&gt;0)),AK14 &amp;" couches",AN14/(Tableau3[[#This Row],[UC/ Couche]]*Tableau3[[#This Row],[Couche/ UM]])&amp;" palettes")))</f>
        <v>1 colis</v>
      </c>
      <c r="AK14" s="105" t="str">
        <f>IF(ISBLANK(AM14),"",IF(AL14=Tableau3[[#This Row],[Qtt/UC]]," 1 colis",AL14/Tableau3[[#This Row],[QTT/couche]]))</f>
        <v xml:space="preserve"> 1 colis</v>
      </c>
      <c r="AL14" s="115">
        <f>IF(ISBLANK(AM14),"",IF(AM14&lt;=Tableau3[[#This Row],[Qtt/UC]],Tableau3[[#This Row],[Qtt/UC]],ROUNDUP(AM14/Tableau3[[#This Row],[QTT/couche]],0)*Tableau3[[#This Row],[QTT/couche]]))</f>
        <v>72</v>
      </c>
      <c r="AM14" s="106">
        <v>1</v>
      </c>
      <c r="AN14" s="113">
        <f>IF(ISBLANK(AM14),"",AL14/Tableau3[[#This Row],[Qtt/UC]])</f>
        <v>1</v>
      </c>
      <c r="AO14" s="110">
        <f ca="1">IF(ISBLANK(AM14),"",Tableau3[[#This Row],[Prix unité €uros]]*AL14)</f>
        <v>36.489109458713841</v>
      </c>
      <c r="AP14" s="262"/>
      <c r="AQ14" s="262"/>
      <c r="AR14" s="262"/>
      <c r="AS14" s="262"/>
      <c r="AT14" s="262"/>
      <c r="AU14" s="262"/>
      <c r="AV14" s="262"/>
      <c r="AW14" s="262"/>
      <c r="AX14" s="262"/>
    </row>
    <row r="15" spans="1:50" ht="15.75" x14ac:dyDescent="0.25">
      <c r="B15" s="30">
        <v>26</v>
      </c>
      <c r="C15" s="12">
        <v>8</v>
      </c>
      <c r="D15" s="13">
        <f t="shared" ca="1" si="0"/>
        <v>0.33553542369721268</v>
      </c>
      <c r="E15" s="14">
        <v>6</v>
      </c>
      <c r="F15" s="15">
        <v>6</v>
      </c>
      <c r="G15" s="16" t="s">
        <v>0</v>
      </c>
      <c r="H15" s="17">
        <f t="shared" ca="1" si="1"/>
        <v>0.95673055028203324</v>
      </c>
      <c r="I15" s="17">
        <f t="shared" ca="1" si="1"/>
        <v>0.9533554208431726</v>
      </c>
      <c r="J15" s="17">
        <f t="shared" ca="1" si="1"/>
        <v>0.63254798362629849</v>
      </c>
      <c r="K15" s="17">
        <f t="shared" ca="1" si="1"/>
        <v>0.26403769733691551</v>
      </c>
      <c r="L15" s="17">
        <f t="shared" ca="1" si="1"/>
        <v>0.96687113489417331</v>
      </c>
      <c r="M15" s="17">
        <f t="shared" ca="1" si="1"/>
        <v>0.71428330152002706</v>
      </c>
      <c r="N15" s="9" t="s">
        <v>39</v>
      </c>
      <c r="O15" s="92" t="s">
        <v>39</v>
      </c>
      <c r="P15" s="92" t="s">
        <v>39</v>
      </c>
      <c r="Q15" s="92" t="s">
        <v>39</v>
      </c>
      <c r="R15" s="92" t="s">
        <v>39</v>
      </c>
      <c r="S15" s="92" t="s">
        <v>39</v>
      </c>
      <c r="T15" s="92" t="s">
        <v>39</v>
      </c>
      <c r="U15" s="92" t="s">
        <v>39</v>
      </c>
      <c r="V15" s="108" t="str">
        <f>IF(Tableau3[[#This Row],[UC/ Couche]]="-","-",Tableau3[[#This Row],[UC/ Couche]]*Tableau3[[#This Row],[Qtt/UC]])</f>
        <v>-</v>
      </c>
      <c r="W15" s="9" t="s">
        <v>40</v>
      </c>
      <c r="X15" s="10">
        <v>350</v>
      </c>
      <c r="Y15" s="10">
        <v>150</v>
      </c>
      <c r="Z15" s="10">
        <v>145</v>
      </c>
      <c r="AA15" s="10">
        <v>72</v>
      </c>
      <c r="AB15" s="10" t="s">
        <v>39</v>
      </c>
      <c r="AC15" s="11">
        <v>3</v>
      </c>
      <c r="AD15" s="9" t="s">
        <v>39</v>
      </c>
      <c r="AE15" s="9" t="s">
        <v>39</v>
      </c>
      <c r="AF15" s="9" t="s">
        <v>39</v>
      </c>
      <c r="AG15" s="9" t="s">
        <v>39</v>
      </c>
      <c r="AH15" s="9" t="s">
        <v>39</v>
      </c>
      <c r="AI15" s="36" t="s">
        <v>39</v>
      </c>
      <c r="AJ15" s="104" t="str">
        <f>IF(ISBLANK(AM15),"",IF(AN15=1,"1 colis",IF(AND(AN15/(Tableau3[[#This Row],[UC/ Couche]]*Tableau3[[#This Row],[Couche/ UM]])&lt;1,(AN15/(Tableau3[[#This Row],[UC/ Couche]]*Tableau3[[#This Row],[Couche/ UM]])&gt;0)),AK15 &amp;" couches",AN15/(Tableau3[[#This Row],[UC/ Couche]]*Tableau3[[#This Row],[Couche/ UM]])&amp;" palettes")))</f>
        <v>1 colis</v>
      </c>
      <c r="AK15" s="105" t="str">
        <f>IF(ISBLANK(AM15),"",IF(AL15=Tableau3[[#This Row],[Qtt/UC]]," 1 colis",AL15/Tableau3[[#This Row],[QTT/couche]]))</f>
        <v xml:space="preserve"> 1 colis</v>
      </c>
      <c r="AL15" s="115">
        <f>IF(ISBLANK(AM15),"",IF(AM15&lt;=Tableau3[[#This Row],[Qtt/UC]],Tableau3[[#This Row],[Qtt/UC]],ROUNDUP(AM15/Tableau3[[#This Row],[QTT/couche]],0)*Tableau3[[#This Row],[QTT/couche]]))</f>
        <v>72</v>
      </c>
      <c r="AM15" s="106">
        <v>1</v>
      </c>
      <c r="AN15" s="113">
        <f>IF(ISBLANK(AM15),"",AL15/Tableau3[[#This Row],[Qtt/UC]])</f>
        <v>1</v>
      </c>
      <c r="AO15" s="110">
        <f ca="1">IF(ISBLANK(AM15),"",Tableau3[[#This Row],[Prix unité €uros]]*AL15)</f>
        <v>68.884599620306389</v>
      </c>
      <c r="AP15" s="262"/>
      <c r="AQ15" s="262"/>
      <c r="AR15" s="262"/>
      <c r="AS15" s="262"/>
      <c r="AT15" s="262"/>
      <c r="AU15" s="262"/>
      <c r="AV15" s="262"/>
      <c r="AW15" s="262"/>
      <c r="AX15" s="262"/>
    </row>
    <row r="16" spans="1:50" ht="15.75" x14ac:dyDescent="0.25">
      <c r="B16" s="30">
        <v>27</v>
      </c>
      <c r="C16" s="12">
        <v>9</v>
      </c>
      <c r="D16" s="13">
        <f t="shared" ca="1" si="0"/>
        <v>0.52745607182354459</v>
      </c>
      <c r="E16" s="14">
        <v>6</v>
      </c>
      <c r="F16" s="15">
        <v>6</v>
      </c>
      <c r="G16" s="16" t="s">
        <v>0</v>
      </c>
      <c r="H16" s="17">
        <f t="shared" ca="1" si="1"/>
        <v>0.25785022574203242</v>
      </c>
      <c r="I16" s="17">
        <f t="shared" ca="1" si="1"/>
        <v>0.97122363434429071</v>
      </c>
      <c r="J16" s="17">
        <f t="shared" ca="1" si="1"/>
        <v>0.95653612114480668</v>
      </c>
      <c r="K16" s="17">
        <f t="shared" ca="1" si="1"/>
        <v>0.3442579493189043</v>
      </c>
      <c r="L16" s="17">
        <f t="shared" ca="1" si="1"/>
        <v>0.42957821602781932</v>
      </c>
      <c r="M16" s="17">
        <f t="shared" ca="1" si="1"/>
        <v>0.37911027013998166</v>
      </c>
      <c r="N16" s="9" t="s">
        <v>39</v>
      </c>
      <c r="O16" s="92" t="s">
        <v>39</v>
      </c>
      <c r="P16" s="92" t="s">
        <v>39</v>
      </c>
      <c r="Q16" s="92" t="s">
        <v>39</v>
      </c>
      <c r="R16" s="92" t="s">
        <v>39</v>
      </c>
      <c r="S16" s="92" t="s">
        <v>39</v>
      </c>
      <c r="T16" s="92" t="s">
        <v>39</v>
      </c>
      <c r="U16" s="92" t="s">
        <v>39</v>
      </c>
      <c r="V16" s="108" t="str">
        <f>IF(Tableau3[[#This Row],[UC/ Couche]]="-","-",Tableau3[[#This Row],[UC/ Couche]]*Tableau3[[#This Row],[Qtt/UC]])</f>
        <v>-</v>
      </c>
      <c r="W16" s="9" t="s">
        <v>40</v>
      </c>
      <c r="X16" s="10">
        <v>350</v>
      </c>
      <c r="Y16" s="10">
        <v>150</v>
      </c>
      <c r="Z16" s="10">
        <v>145</v>
      </c>
      <c r="AA16" s="10">
        <v>72</v>
      </c>
      <c r="AB16" s="10" t="s">
        <v>39</v>
      </c>
      <c r="AC16" s="11">
        <v>3</v>
      </c>
      <c r="AD16" s="9" t="s">
        <v>39</v>
      </c>
      <c r="AE16" s="9" t="s">
        <v>39</v>
      </c>
      <c r="AF16" s="9" t="s">
        <v>39</v>
      </c>
      <c r="AG16" s="9" t="s">
        <v>39</v>
      </c>
      <c r="AH16" s="9" t="s">
        <v>39</v>
      </c>
      <c r="AI16" s="36" t="s">
        <v>39</v>
      </c>
      <c r="AJ16" s="104" t="str">
        <f>IF(ISBLANK(AM16),"",IF(AN16=1,"1 colis",IF(AND(AN16/(Tableau3[[#This Row],[UC/ Couche]]*Tableau3[[#This Row],[Couche/ UM]])&lt;1,(AN16/(Tableau3[[#This Row],[UC/ Couche]]*Tableau3[[#This Row],[Couche/ UM]])&gt;0)),AK16 &amp;" couches",AN16/(Tableau3[[#This Row],[UC/ Couche]]*Tableau3[[#This Row],[Couche/ UM]])&amp;" palettes")))</f>
        <v>1 colis</v>
      </c>
      <c r="AK16" s="105" t="str">
        <f>IF(ISBLANK(AM16),"",IF(AL16=Tableau3[[#This Row],[Qtt/UC]]," 1 colis",AL16/Tableau3[[#This Row],[QTT/couche]]))</f>
        <v xml:space="preserve"> 1 colis</v>
      </c>
      <c r="AL16" s="115">
        <f>IF(ISBLANK(AM16),"",IF(AM16&lt;=Tableau3[[#This Row],[Qtt/UC]],Tableau3[[#This Row],[Qtt/UC]],ROUNDUP(AM16/Tableau3[[#This Row],[QTT/couche]],0)*Tableau3[[#This Row],[QTT/couche]]))</f>
        <v>72</v>
      </c>
      <c r="AM16" s="106">
        <v>1</v>
      </c>
      <c r="AN16" s="113">
        <f>IF(ISBLANK(AM16),"",AL16/Tableau3[[#This Row],[Qtt/UC]])</f>
        <v>1</v>
      </c>
      <c r="AO16" s="110">
        <f ca="1">IF(ISBLANK(AM16),"",Tableau3[[#This Row],[Prix unité €uros]]*AL16)</f>
        <v>18.565216253426335</v>
      </c>
      <c r="AP16" s="262"/>
      <c r="AQ16" s="262"/>
      <c r="AR16" s="262"/>
      <c r="AS16" s="262"/>
      <c r="AT16" s="262"/>
      <c r="AU16" s="262"/>
      <c r="AV16" s="262"/>
      <c r="AW16" s="262"/>
      <c r="AX16" s="262"/>
    </row>
    <row r="17" spans="2:50" ht="15.75" x14ac:dyDescent="0.25">
      <c r="B17" s="30">
        <v>27</v>
      </c>
      <c r="C17" s="12">
        <v>10</v>
      </c>
      <c r="D17" s="13">
        <f t="shared" ca="1" si="0"/>
        <v>0.10449950050831425</v>
      </c>
      <c r="E17" s="14">
        <v>6</v>
      </c>
      <c r="F17" s="15">
        <v>6</v>
      </c>
      <c r="G17" s="16" t="s">
        <v>0</v>
      </c>
      <c r="H17" s="17">
        <f t="shared" ca="1" si="1"/>
        <v>0.98168369837592584</v>
      </c>
      <c r="I17" s="17">
        <f t="shared" ca="1" si="1"/>
        <v>0.51182063916753695</v>
      </c>
      <c r="J17" s="17">
        <f t="shared" ca="1" si="1"/>
        <v>0.39333695371903676</v>
      </c>
      <c r="K17" s="17">
        <f t="shared" ca="1" si="1"/>
        <v>0.4380932456609502</v>
      </c>
      <c r="L17" s="17">
        <f t="shared" ca="1" si="1"/>
        <v>0.97109265462946193</v>
      </c>
      <c r="M17" s="17">
        <f t="shared" ca="1" si="1"/>
        <v>0.92632539973740391</v>
      </c>
      <c r="N17" s="9" t="s">
        <v>39</v>
      </c>
      <c r="O17" s="92" t="s">
        <v>39</v>
      </c>
      <c r="P17" s="92" t="s">
        <v>39</v>
      </c>
      <c r="Q17" s="92" t="s">
        <v>39</v>
      </c>
      <c r="R17" s="92" t="s">
        <v>39</v>
      </c>
      <c r="S17" s="92" t="s">
        <v>39</v>
      </c>
      <c r="T17" s="92" t="s">
        <v>39</v>
      </c>
      <c r="U17" s="92" t="s">
        <v>39</v>
      </c>
      <c r="V17" s="108" t="str">
        <f>IF(Tableau3[[#This Row],[UC/ Couche]]="-","-",Tableau3[[#This Row],[UC/ Couche]]*Tableau3[[#This Row],[Qtt/UC]])</f>
        <v>-</v>
      </c>
      <c r="W17" s="9" t="s">
        <v>40</v>
      </c>
      <c r="X17" s="10">
        <v>350</v>
      </c>
      <c r="Y17" s="10">
        <v>150</v>
      </c>
      <c r="Z17" s="10">
        <v>145</v>
      </c>
      <c r="AA17" s="10">
        <v>72</v>
      </c>
      <c r="AB17" s="10" t="s">
        <v>39</v>
      </c>
      <c r="AC17" s="11">
        <v>3</v>
      </c>
      <c r="AD17" s="9" t="s">
        <v>39</v>
      </c>
      <c r="AE17" s="9" t="s">
        <v>39</v>
      </c>
      <c r="AF17" s="9" t="s">
        <v>39</v>
      </c>
      <c r="AG17" s="9" t="s">
        <v>39</v>
      </c>
      <c r="AH17" s="9" t="s">
        <v>39</v>
      </c>
      <c r="AI17" s="36" t="s">
        <v>39</v>
      </c>
      <c r="AJ17" s="104" t="str">
        <f>IF(ISBLANK(AM17),"",IF(AN17=1,"1 colis",IF(AND(AN17/(Tableau3[[#This Row],[UC/ Couche]]*Tableau3[[#This Row],[Couche/ UM]])&lt;1,(AN17/(Tableau3[[#This Row],[UC/ Couche]]*Tableau3[[#This Row],[Couche/ UM]])&gt;0)),AK17 &amp;" couches",AN17/(Tableau3[[#This Row],[UC/ Couche]]*Tableau3[[#This Row],[Couche/ UM]])&amp;" palettes")))</f>
        <v>1 colis</v>
      </c>
      <c r="AK17" s="105" t="str">
        <f>IF(ISBLANK(AM17),"",IF(AL17=Tableau3[[#This Row],[Qtt/UC]]," 1 colis",AL17/Tableau3[[#This Row],[QTT/couche]]))</f>
        <v xml:space="preserve"> 1 colis</v>
      </c>
      <c r="AL17" s="115">
        <f>IF(ISBLANK(AM17),"",IF(AM17&lt;=Tableau3[[#This Row],[Qtt/UC]],Tableau3[[#This Row],[Qtt/UC]],ROUNDUP(AM17/Tableau3[[#This Row],[QTT/couche]],0)*Tableau3[[#This Row],[QTT/couche]]))</f>
        <v>72</v>
      </c>
      <c r="AM17" s="106">
        <v>1</v>
      </c>
      <c r="AN17" s="113">
        <f>IF(ISBLANK(AM17),"",AL17/Tableau3[[#This Row],[Qtt/UC]])</f>
        <v>1</v>
      </c>
      <c r="AO17" s="110">
        <f ca="1">IF(ISBLANK(AM17),"",Tableau3[[#This Row],[Prix unité €uros]]*AL17)</f>
        <v>70.681226283066664</v>
      </c>
      <c r="AP17" s="262"/>
      <c r="AQ17" s="262"/>
      <c r="AR17" s="262"/>
      <c r="AS17" s="262"/>
      <c r="AT17" s="262"/>
      <c r="AU17" s="262"/>
      <c r="AV17" s="262"/>
      <c r="AW17" s="262"/>
      <c r="AX17" s="262"/>
    </row>
    <row r="18" spans="2:50" ht="15.75" x14ac:dyDescent="0.25">
      <c r="B18" s="34">
        <v>120</v>
      </c>
      <c r="C18" s="12">
        <v>11</v>
      </c>
      <c r="D18" s="18">
        <f t="shared" ca="1" si="0"/>
        <v>0.4712937503443515</v>
      </c>
      <c r="E18" s="14">
        <v>5</v>
      </c>
      <c r="F18" s="15">
        <v>5</v>
      </c>
      <c r="G18" s="16" t="s">
        <v>1</v>
      </c>
      <c r="H18" s="17">
        <f t="shared" ca="1" si="1"/>
        <v>0.42134026291235682</v>
      </c>
      <c r="I18" s="17">
        <f t="shared" ca="1" si="1"/>
        <v>4.2571099856116845E-3</v>
      </c>
      <c r="J18" s="17">
        <f t="shared" ca="1" si="1"/>
        <v>0.82567741691741148</v>
      </c>
      <c r="K18" s="17">
        <f t="shared" ca="1" si="1"/>
        <v>0.84242231612658003</v>
      </c>
      <c r="L18" s="17">
        <f t="shared" ca="1" si="1"/>
        <v>0.50151359359730729</v>
      </c>
      <c r="M18" s="17">
        <f t="shared" ca="1" si="1"/>
        <v>3.0036296348044944E-3</v>
      </c>
      <c r="N18" s="9"/>
      <c r="O18" s="91"/>
      <c r="P18" s="91"/>
      <c r="Q18" s="91"/>
      <c r="R18" s="91"/>
      <c r="S18" s="91"/>
      <c r="T18" s="91"/>
      <c r="U18" s="94"/>
      <c r="V18" s="108">
        <f>IF(Tableau3[[#This Row],[UC/ Couche]]="-","-",Tableau3[[#This Row],[UC/ Couche]]*Tableau3[[#This Row],[Qtt/UC]])</f>
        <v>0</v>
      </c>
      <c r="W18" s="9"/>
      <c r="X18" s="10"/>
      <c r="Y18" s="10"/>
      <c r="Z18" s="10"/>
      <c r="AA18" s="10"/>
      <c r="AB18" s="10"/>
      <c r="AC18" s="11"/>
      <c r="AD18" s="9"/>
      <c r="AE18" s="10"/>
      <c r="AF18" s="10"/>
      <c r="AG18" s="10"/>
      <c r="AH18" s="10"/>
      <c r="AI18" s="11"/>
      <c r="AJ18" s="104" t="e">
        <f>IF(ISBLANK(AM18),"",IF(AN18=1,"1 colis",IF(AND(AN18/(Tableau3[[#This Row],[UC/ Couche]]*Tableau3[[#This Row],[Couche/ UM]])&lt;1,(AN18/(Tableau3[[#This Row],[UC/ Couche]]*Tableau3[[#This Row],[Couche/ UM]])&gt;0)),AK18 &amp;" couches",AN18/(Tableau3[[#This Row],[UC/ Couche]]*Tableau3[[#This Row],[Couche/ UM]])&amp;" palettes")))</f>
        <v>#DIV/0!</v>
      </c>
      <c r="AK18" s="105" t="e">
        <f>IF(ISBLANK(AM18),"",IF(AL18=Tableau3[[#This Row],[Qtt/UC]]," 1 colis",AL18/Tableau3[[#This Row],[QTT/couche]]))</f>
        <v>#DIV/0!</v>
      </c>
      <c r="AL18" s="115" t="e">
        <f>IF(ISBLANK(AM18),"",IF(AM18&lt;=Tableau3[[#This Row],[Qtt/UC]],Tableau3[[#This Row],[Qtt/UC]],ROUNDUP(AM18/Tableau3[[#This Row],[QTT/couche]],0)*Tableau3[[#This Row],[QTT/couche]]))</f>
        <v>#DIV/0!</v>
      </c>
      <c r="AM18" s="106">
        <v>1</v>
      </c>
      <c r="AN18" s="113" t="e">
        <f>IF(ISBLANK(AM18),"",AL18/Tableau3[[#This Row],[Qtt/UC]])</f>
        <v>#DIV/0!</v>
      </c>
      <c r="AO18" s="110" t="e">
        <f ca="1">IF(ISBLANK(AM18),"",Tableau3[[#This Row],[Prix unité €uros]]*AL18)</f>
        <v>#DIV/0!</v>
      </c>
      <c r="AP18" s="262"/>
      <c r="AQ18" s="262"/>
      <c r="AR18" s="262"/>
      <c r="AS18" s="262"/>
      <c r="AT18" s="262"/>
      <c r="AU18" s="262"/>
      <c r="AV18" s="262"/>
      <c r="AW18" s="262"/>
      <c r="AX18" s="262"/>
    </row>
    <row r="19" spans="2:50" ht="15.75" x14ac:dyDescent="0.25">
      <c r="B19" s="30">
        <v>2</v>
      </c>
      <c r="C19" s="12">
        <v>12</v>
      </c>
      <c r="D19" s="13">
        <f t="shared" ca="1" si="0"/>
        <v>0.9231568771227332</v>
      </c>
      <c r="E19" s="14">
        <v>240</v>
      </c>
      <c r="F19" s="15">
        <v>240</v>
      </c>
      <c r="G19" s="16" t="s">
        <v>0</v>
      </c>
      <c r="H19" s="17">
        <f t="shared" ca="1" si="1"/>
        <v>0.91456350895772054</v>
      </c>
      <c r="I19" s="17">
        <f t="shared" ca="1" si="1"/>
        <v>0.55531330423996117</v>
      </c>
      <c r="J19" s="17">
        <f t="shared" ca="1" si="1"/>
        <v>0.70559632965764474</v>
      </c>
      <c r="K19" s="17">
        <f t="shared" ca="1" si="1"/>
        <v>8.4919286411959449E-2</v>
      </c>
      <c r="L19" s="17">
        <f t="shared" ca="1" si="1"/>
        <v>0.20815505538047296</v>
      </c>
      <c r="M19" s="17">
        <f t="shared" ca="1" si="1"/>
        <v>0.25082768278072254</v>
      </c>
      <c r="N19" s="9" t="s">
        <v>65</v>
      </c>
      <c r="O19" s="91">
        <v>830</v>
      </c>
      <c r="P19" s="91">
        <v>780</v>
      </c>
      <c r="Q19" s="91">
        <v>900</v>
      </c>
      <c r="R19" s="91">
        <v>8640</v>
      </c>
      <c r="S19" s="91">
        <v>1</v>
      </c>
      <c r="T19" s="91">
        <v>1</v>
      </c>
      <c r="U19" s="94"/>
      <c r="V19" s="108" t="e">
        <f>IF(Tableau3[[#This Row],[UC/ Couche]]="-","-",Tableau3[[#This Row],[UC/ Couche]]*Tableau3[[#This Row],[Qtt/UC]])</f>
        <v>#VALUE!</v>
      </c>
      <c r="W19" s="10" t="s">
        <v>39</v>
      </c>
      <c r="X19" s="10" t="s">
        <v>39</v>
      </c>
      <c r="Y19" s="10" t="s">
        <v>39</v>
      </c>
      <c r="Z19" s="10" t="s">
        <v>39</v>
      </c>
      <c r="AA19" s="10" t="s">
        <v>39</v>
      </c>
      <c r="AB19" s="10" t="s">
        <v>39</v>
      </c>
      <c r="AC19" s="11" t="s">
        <v>39</v>
      </c>
      <c r="AD19" s="11" t="s">
        <v>39</v>
      </c>
      <c r="AE19" s="11" t="s">
        <v>39</v>
      </c>
      <c r="AF19" s="11" t="s">
        <v>39</v>
      </c>
      <c r="AG19" s="11" t="s">
        <v>39</v>
      </c>
      <c r="AH19" s="11" t="s">
        <v>39</v>
      </c>
      <c r="AI19" s="11" t="s">
        <v>39</v>
      </c>
      <c r="AJ19" s="104" t="e">
        <f>IF(ISBLANK(AM19),"",IF(AN19=1,"1 colis",IF(AND(AN19/(Tableau3[[#This Row],[UC/ Couche]]*Tableau3[[#This Row],[Couche/ UM]])&lt;1,(AN19/(Tableau3[[#This Row],[UC/ Couche]]*Tableau3[[#This Row],[Couche/ UM]])&gt;0)),AK19 &amp;" couches",AN19/(Tableau3[[#This Row],[UC/ Couche]]*Tableau3[[#This Row],[Couche/ UM]])&amp;" palettes")))</f>
        <v>#VALUE!</v>
      </c>
      <c r="AK19" s="105" t="str">
        <f>IF(ISBLANK(AM19),"",IF(AL19=Tableau3[[#This Row],[Qtt/UC]]," 1 colis",AL19/Tableau3[[#This Row],[QTT/couche]]))</f>
        <v xml:space="preserve"> 1 colis</v>
      </c>
      <c r="AL19" s="115" t="str">
        <f>IF(ISBLANK(AM19),"",IF(AM19&lt;=Tableau3[[#This Row],[Qtt/UC]],Tableau3[[#This Row],[Qtt/UC]],ROUNDUP(AM19/Tableau3[[#This Row],[QTT/couche]],0)*Tableau3[[#This Row],[QTT/couche]]))</f>
        <v>-</v>
      </c>
      <c r="AM19" s="106">
        <v>1</v>
      </c>
      <c r="AN19" s="113" t="e">
        <f>IF(ISBLANK(AM19),"",AL19/Tableau3[[#This Row],[Qtt/UC]])</f>
        <v>#VALUE!</v>
      </c>
      <c r="AO19" s="110" t="e">
        <f ca="1">IF(ISBLANK(AM19),"",Tableau3[[#This Row],[Prix unité €uros]]*AL19)</f>
        <v>#VALUE!</v>
      </c>
      <c r="AP19" s="262"/>
      <c r="AQ19" s="262"/>
      <c r="AR19" s="262"/>
      <c r="AS19" s="262"/>
      <c r="AT19" s="262"/>
      <c r="AU19" s="262"/>
      <c r="AV19" s="262"/>
      <c r="AW19" s="262"/>
      <c r="AX19" s="262"/>
    </row>
    <row r="20" spans="2:50" ht="15.75" x14ac:dyDescent="0.25">
      <c r="B20" s="30">
        <v>92</v>
      </c>
      <c r="C20" s="19">
        <v>13</v>
      </c>
      <c r="D20" s="13">
        <f t="shared" ca="1" si="0"/>
        <v>0.72096968242106829</v>
      </c>
      <c r="E20" s="14">
        <v>6</v>
      </c>
      <c r="F20" s="15">
        <v>6</v>
      </c>
      <c r="G20" s="16" t="s">
        <v>0</v>
      </c>
      <c r="H20" s="17">
        <f t="shared" ca="1" si="1"/>
        <v>6.4177162734201487E-2</v>
      </c>
      <c r="I20" s="17">
        <f t="shared" ca="1" si="1"/>
        <v>0.27552555845361493</v>
      </c>
      <c r="J20" s="17">
        <f t="shared" ca="1" si="1"/>
        <v>9.8534419816910246E-2</v>
      </c>
      <c r="K20" s="17">
        <f t="shared" ca="1" si="1"/>
        <v>0.42937305941881454</v>
      </c>
      <c r="L20" s="17">
        <f t="shared" ca="1" si="1"/>
        <v>0.61324001984059684</v>
      </c>
      <c r="M20" s="17">
        <f t="shared" ca="1" si="1"/>
        <v>0.12244182425820027</v>
      </c>
      <c r="N20" s="9" t="s">
        <v>53</v>
      </c>
      <c r="O20" s="91">
        <v>1100</v>
      </c>
      <c r="P20" s="91">
        <v>1100</v>
      </c>
      <c r="Q20" s="91">
        <v>1035</v>
      </c>
      <c r="R20" s="91">
        <v>336</v>
      </c>
      <c r="S20" s="91">
        <v>4</v>
      </c>
      <c r="T20" s="91">
        <v>3</v>
      </c>
      <c r="U20" s="94"/>
      <c r="V20" s="108">
        <f>IF(Tableau3[[#This Row],[UC/ Couche]]="-","-",Tableau3[[#This Row],[UC/ Couche]]*Tableau3[[#This Row],[Qtt/UC]])</f>
        <v>112</v>
      </c>
      <c r="W20" s="9" t="s">
        <v>66</v>
      </c>
      <c r="X20" s="10">
        <v>600</v>
      </c>
      <c r="Y20" s="10">
        <v>500</v>
      </c>
      <c r="Z20" s="10">
        <v>310</v>
      </c>
      <c r="AA20" s="10">
        <v>28</v>
      </c>
      <c r="AB20" s="10" t="s">
        <v>39</v>
      </c>
      <c r="AC20" s="11"/>
      <c r="AD20" s="11" t="s">
        <v>39</v>
      </c>
      <c r="AE20" s="11" t="s">
        <v>39</v>
      </c>
      <c r="AF20" s="11" t="s">
        <v>39</v>
      </c>
      <c r="AG20" s="11" t="s">
        <v>39</v>
      </c>
      <c r="AH20" s="11" t="s">
        <v>39</v>
      </c>
      <c r="AI20" s="11" t="s">
        <v>39</v>
      </c>
      <c r="AJ20" s="104" t="str">
        <f>IF(ISBLANK(AM20),"",IF(AN20=1,"1 colis",IF(AND(AN20/(Tableau3[[#This Row],[UC/ Couche]]*Tableau3[[#This Row],[Couche/ UM]])&lt;1,(AN20/(Tableau3[[#This Row],[UC/ Couche]]*Tableau3[[#This Row],[Couche/ UM]])&gt;0)),AK20 &amp;" couches",AN20/(Tableau3[[#This Row],[UC/ Couche]]*Tableau3[[#This Row],[Couche/ UM]])&amp;" palettes")))</f>
        <v>1 colis</v>
      </c>
      <c r="AK20" s="105" t="str">
        <f>IF(ISBLANK(AM20),"",IF(AL20=Tableau3[[#This Row],[Qtt/UC]]," 1 colis",AL20/Tableau3[[#This Row],[QTT/couche]]))</f>
        <v xml:space="preserve"> 1 colis</v>
      </c>
      <c r="AL20" s="115">
        <f>IF(ISBLANK(AM20),"",IF(AM20&lt;=Tableau3[[#This Row],[Qtt/UC]],Tableau3[[#This Row],[Qtt/UC]],ROUNDUP(AM20/Tableau3[[#This Row],[QTT/couche]],0)*Tableau3[[#This Row],[QTT/couche]]))</f>
        <v>28</v>
      </c>
      <c r="AM20" s="106">
        <v>1</v>
      </c>
      <c r="AN20" s="113">
        <f>IF(ISBLANK(AM20),"",AL20/Tableau3[[#This Row],[Qtt/UC]])</f>
        <v>1</v>
      </c>
      <c r="AO20" s="110">
        <f ca="1">IF(ISBLANK(AM20),"",Tableau3[[#This Row],[Prix unité €uros]]*AL20)</f>
        <v>1.7969605565576416</v>
      </c>
      <c r="AP20" s="262"/>
      <c r="AQ20" s="262"/>
      <c r="AR20" s="262"/>
      <c r="AS20" s="262"/>
      <c r="AT20" s="262"/>
      <c r="AU20" s="262"/>
      <c r="AV20" s="262"/>
      <c r="AW20" s="262"/>
      <c r="AX20" s="262"/>
    </row>
    <row r="21" spans="2:50" ht="15.75" x14ac:dyDescent="0.25">
      <c r="B21" s="30">
        <v>101</v>
      </c>
      <c r="C21" s="12">
        <v>14</v>
      </c>
      <c r="D21" s="20">
        <f t="shared" ca="1" si="0"/>
        <v>0.82752148987630336</v>
      </c>
      <c r="E21" s="14">
        <v>1</v>
      </c>
      <c r="F21" s="15">
        <v>1</v>
      </c>
      <c r="G21" s="16" t="s">
        <v>0</v>
      </c>
      <c r="H21" s="17">
        <f t="shared" ca="1" si="1"/>
        <v>0.45528236017468693</v>
      </c>
      <c r="I21" s="17">
        <f t="shared" ca="1" si="1"/>
        <v>0.42725504183687479</v>
      </c>
      <c r="J21" s="17">
        <f t="shared" ca="1" si="1"/>
        <v>0.71851649180973098</v>
      </c>
      <c r="K21" s="17">
        <f t="shared" ca="1" si="1"/>
        <v>0.13470075867337628</v>
      </c>
      <c r="L21" s="17">
        <f t="shared" ca="1" si="1"/>
        <v>9.9431196020906221E-2</v>
      </c>
      <c r="M21" s="17">
        <f t="shared" ca="1" si="1"/>
        <v>0.53264230025328441</v>
      </c>
      <c r="N21" s="9" t="s">
        <v>37</v>
      </c>
      <c r="O21" s="91">
        <v>1200</v>
      </c>
      <c r="P21" s="91">
        <v>800</v>
      </c>
      <c r="Q21" s="91">
        <v>780</v>
      </c>
      <c r="R21" s="91">
        <v>12</v>
      </c>
      <c r="S21" s="91">
        <v>3</v>
      </c>
      <c r="T21" s="91">
        <v>2</v>
      </c>
      <c r="U21" s="94"/>
      <c r="V21" s="108">
        <f>IF(Tableau3[[#This Row],[UC/ Couche]]="-","-",Tableau3[[#This Row],[UC/ Couche]]*Tableau3[[#This Row],[Qtt/UC]])</f>
        <v>6</v>
      </c>
      <c r="W21" s="9" t="s">
        <v>40</v>
      </c>
      <c r="X21" s="10">
        <v>775</v>
      </c>
      <c r="Y21" s="10">
        <v>390</v>
      </c>
      <c r="Z21" s="10">
        <v>325</v>
      </c>
      <c r="AA21" s="10">
        <v>2</v>
      </c>
      <c r="AB21" s="10"/>
      <c r="AC21" s="11"/>
      <c r="AD21" s="9" t="s">
        <v>39</v>
      </c>
      <c r="AE21" s="9" t="s">
        <v>39</v>
      </c>
      <c r="AF21" s="9" t="s">
        <v>39</v>
      </c>
      <c r="AG21" s="9" t="s">
        <v>39</v>
      </c>
      <c r="AH21" s="9" t="s">
        <v>39</v>
      </c>
      <c r="AI21" s="36" t="s">
        <v>39</v>
      </c>
      <c r="AJ21" s="104" t="str">
        <f>IF(ISBLANK(AM21),"",IF(AN21=1,"1 colis",IF(AND(AN21/(Tableau3[[#This Row],[UC/ Couche]]*Tableau3[[#This Row],[Couche/ UM]])&lt;1,(AN21/(Tableau3[[#This Row],[UC/ Couche]]*Tableau3[[#This Row],[Couche/ UM]])&gt;0)),AK21 &amp;" couches",AN21/(Tableau3[[#This Row],[UC/ Couche]]*Tableau3[[#This Row],[Couche/ UM]])&amp;" palettes")))</f>
        <v>1 colis</v>
      </c>
      <c r="AK21" s="105" t="str">
        <f>IF(ISBLANK(AM21),"",IF(AL21=Tableau3[[#This Row],[Qtt/UC]]," 1 colis",AL21/Tableau3[[#This Row],[QTT/couche]]))</f>
        <v xml:space="preserve"> 1 colis</v>
      </c>
      <c r="AL21" s="115">
        <f>IF(ISBLANK(AM21),"",IF(AM21&lt;=Tableau3[[#This Row],[Qtt/UC]],Tableau3[[#This Row],[Qtt/UC]],ROUNDUP(AM21/Tableau3[[#This Row],[QTT/couche]],0)*Tableau3[[#This Row],[QTT/couche]]))</f>
        <v>2</v>
      </c>
      <c r="AM21" s="106">
        <v>1</v>
      </c>
      <c r="AN21" s="113">
        <f>IF(ISBLANK(AM21),"",AL21/Tableau3[[#This Row],[Qtt/UC]])</f>
        <v>1</v>
      </c>
      <c r="AO21" s="110">
        <f ca="1">IF(ISBLANK(AM21),"",Tableau3[[#This Row],[Prix unité €uros]]*AL21)</f>
        <v>0.91056472034937386</v>
      </c>
      <c r="AP21" s="262"/>
      <c r="AQ21" s="262"/>
      <c r="AR21" s="262"/>
      <c r="AS21" s="262"/>
      <c r="AT21" s="262"/>
      <c r="AU21" s="262"/>
      <c r="AV21" s="262"/>
      <c r="AW21" s="262"/>
      <c r="AX21" s="262"/>
    </row>
    <row r="22" spans="2:50" ht="15.75" x14ac:dyDescent="0.25">
      <c r="B22" s="30">
        <v>91</v>
      </c>
      <c r="C22" s="12">
        <v>15</v>
      </c>
      <c r="D22" s="20">
        <f t="shared" ca="1" si="0"/>
        <v>0.40087419867203511</v>
      </c>
      <c r="E22" s="14">
        <v>1</v>
      </c>
      <c r="F22" s="15">
        <v>1</v>
      </c>
      <c r="G22" s="16" t="s">
        <v>0</v>
      </c>
      <c r="H22" s="17">
        <f t="shared" ca="1" si="1"/>
        <v>0.15338262030126537</v>
      </c>
      <c r="I22" s="17">
        <f t="shared" ca="1" si="1"/>
        <v>0.15297010698570768</v>
      </c>
      <c r="J22" s="17">
        <f t="shared" ca="1" si="1"/>
        <v>1.0232926636757012E-2</v>
      </c>
      <c r="K22" s="17">
        <f t="shared" ca="1" si="1"/>
        <v>0.32746563365655279</v>
      </c>
      <c r="L22" s="17">
        <f t="shared" ca="1" si="1"/>
        <v>0.74321499553947401</v>
      </c>
      <c r="M22" s="17">
        <f t="shared" ca="1" si="1"/>
        <v>0.81897915910351393</v>
      </c>
      <c r="N22" s="9" t="s">
        <v>37</v>
      </c>
      <c r="O22" s="91">
        <v>1200</v>
      </c>
      <c r="P22" s="91">
        <v>800</v>
      </c>
      <c r="Q22" s="91">
        <v>780</v>
      </c>
      <c r="R22" s="91">
        <v>12</v>
      </c>
      <c r="S22" s="91">
        <v>3</v>
      </c>
      <c r="T22" s="91">
        <v>2</v>
      </c>
      <c r="U22" s="94"/>
      <c r="V22" s="108">
        <f>IF(Tableau3[[#This Row],[UC/ Couche]]="-","-",Tableau3[[#This Row],[UC/ Couche]]*Tableau3[[#This Row],[Qtt/UC]])</f>
        <v>6</v>
      </c>
      <c r="W22" s="9" t="s">
        <v>40</v>
      </c>
      <c r="X22" s="10">
        <v>775</v>
      </c>
      <c r="Y22" s="10">
        <v>390</v>
      </c>
      <c r="Z22" s="10">
        <v>325</v>
      </c>
      <c r="AA22" s="10">
        <v>2</v>
      </c>
      <c r="AB22" s="10"/>
      <c r="AC22" s="11"/>
      <c r="AD22" s="9" t="s">
        <v>39</v>
      </c>
      <c r="AE22" s="9" t="s">
        <v>39</v>
      </c>
      <c r="AF22" s="9" t="s">
        <v>39</v>
      </c>
      <c r="AG22" s="9" t="s">
        <v>39</v>
      </c>
      <c r="AH22" s="9" t="s">
        <v>39</v>
      </c>
      <c r="AI22" s="36" t="s">
        <v>39</v>
      </c>
      <c r="AJ22" s="104" t="str">
        <f>IF(ISBLANK(AM22),"",IF(AN22=1,"1 colis",IF(AND(AN22/(Tableau3[[#This Row],[UC/ Couche]]*Tableau3[[#This Row],[Couche/ UM]])&lt;1,(AN22/(Tableau3[[#This Row],[UC/ Couche]]*Tableau3[[#This Row],[Couche/ UM]])&gt;0)),AK22 &amp;" couches",AN22/(Tableau3[[#This Row],[UC/ Couche]]*Tableau3[[#This Row],[Couche/ UM]])&amp;" palettes")))</f>
        <v>1 colis</v>
      </c>
      <c r="AK22" s="105" t="str">
        <f>IF(ISBLANK(AM22),"",IF(AL22=Tableau3[[#This Row],[Qtt/UC]]," 1 colis",AL22/Tableau3[[#This Row],[QTT/couche]]))</f>
        <v xml:space="preserve"> 1 colis</v>
      </c>
      <c r="AL22" s="115">
        <f>IF(ISBLANK(AM22),"",IF(AM22&lt;=Tableau3[[#This Row],[Qtt/UC]],Tableau3[[#This Row],[Qtt/UC]],ROUNDUP(AM22/Tableau3[[#This Row],[QTT/couche]],0)*Tableau3[[#This Row],[QTT/couche]]))</f>
        <v>2</v>
      </c>
      <c r="AM22" s="106">
        <v>1</v>
      </c>
      <c r="AN22" s="113">
        <f>IF(ISBLANK(AM22),"",AL22/Tableau3[[#This Row],[Qtt/UC]])</f>
        <v>1</v>
      </c>
      <c r="AO22" s="110">
        <f ca="1">IF(ISBLANK(AM22),"",Tableau3[[#This Row],[Prix unité €uros]]*AL22)</f>
        <v>0.30676524060253074</v>
      </c>
      <c r="AP22" s="262"/>
      <c r="AQ22" s="262"/>
      <c r="AR22" s="262"/>
      <c r="AS22" s="262"/>
      <c r="AT22" s="262"/>
      <c r="AU22" s="262"/>
      <c r="AV22" s="262"/>
      <c r="AW22" s="262"/>
      <c r="AX22" s="262"/>
    </row>
    <row r="23" spans="2:50" ht="15.75" x14ac:dyDescent="0.25">
      <c r="B23" s="32">
        <v>41</v>
      </c>
      <c r="C23" s="12">
        <v>16</v>
      </c>
      <c r="D23" s="20">
        <f t="shared" ca="1" si="0"/>
        <v>0.43369321748703349</v>
      </c>
      <c r="E23" s="14">
        <v>1</v>
      </c>
      <c r="F23" s="15">
        <v>1</v>
      </c>
      <c r="G23" s="21" t="s">
        <v>0</v>
      </c>
      <c r="H23" s="17">
        <f t="shared" ca="1" si="1"/>
        <v>0.64866763277318329</v>
      </c>
      <c r="I23" s="17">
        <f t="shared" ca="1" si="1"/>
        <v>0.37225607320576615</v>
      </c>
      <c r="J23" s="17">
        <f t="shared" ca="1" si="1"/>
        <v>0.11555161775486178</v>
      </c>
      <c r="K23" s="17">
        <f t="shared" ca="1" si="1"/>
        <v>0.43476600309862157</v>
      </c>
      <c r="L23" s="17">
        <f t="shared" ca="1" si="1"/>
        <v>0.9125417725307079</v>
      </c>
      <c r="M23" s="17">
        <f t="shared" ca="1" si="1"/>
        <v>0.97042888744719713</v>
      </c>
      <c r="N23" s="9" t="s">
        <v>37</v>
      </c>
      <c r="O23" s="91">
        <v>1420</v>
      </c>
      <c r="P23" s="91">
        <v>1000</v>
      </c>
      <c r="Q23" s="91">
        <v>1400</v>
      </c>
      <c r="R23" s="91">
        <v>300</v>
      </c>
      <c r="S23" s="91">
        <v>3</v>
      </c>
      <c r="T23" s="91">
        <v>10</v>
      </c>
      <c r="U23" s="94">
        <v>378</v>
      </c>
      <c r="V23" s="108">
        <f>IF(Tableau3[[#This Row],[UC/ Couche]]="-","-",Tableau3[[#This Row],[UC/ Couche]]*Tableau3[[#This Row],[Qtt/UC]])</f>
        <v>30</v>
      </c>
      <c r="W23" s="9" t="s">
        <v>40</v>
      </c>
      <c r="X23" s="10">
        <v>1420</v>
      </c>
      <c r="Y23" s="10">
        <v>290</v>
      </c>
      <c r="Z23" s="10">
        <v>130</v>
      </c>
      <c r="AA23" s="10">
        <v>10</v>
      </c>
      <c r="AB23" s="10"/>
      <c r="AC23" s="11">
        <v>12</v>
      </c>
      <c r="AD23" s="9"/>
      <c r="AE23" s="10"/>
      <c r="AF23" s="10"/>
      <c r="AG23" s="10"/>
      <c r="AH23" s="10"/>
      <c r="AI23" s="11"/>
      <c r="AJ23" s="104" t="str">
        <f>IF(ISBLANK(AM23),"",IF(AN23=1,"1 colis",IF(AND(AN23/(Tableau3[[#This Row],[UC/ Couche]]*Tableau3[[#This Row],[Couche/ UM]])&lt;1,(AN23/(Tableau3[[#This Row],[UC/ Couche]]*Tableau3[[#This Row],[Couche/ UM]])&gt;0)),AK23 &amp;" couches",AN23/(Tableau3[[#This Row],[UC/ Couche]]*Tableau3[[#This Row],[Couche/ UM]])&amp;" palettes")))</f>
        <v>1 colis</v>
      </c>
      <c r="AK23" s="105" t="str">
        <f>IF(ISBLANK(AM23),"",IF(AL23=Tableau3[[#This Row],[Qtt/UC]]," 1 colis",AL23/Tableau3[[#This Row],[QTT/couche]]))</f>
        <v xml:space="preserve"> 1 colis</v>
      </c>
      <c r="AL23" s="115">
        <f>IF(ISBLANK(AM23),"",IF(AM23&lt;=Tableau3[[#This Row],[Qtt/UC]],Tableau3[[#This Row],[Qtt/UC]],ROUNDUP(AM23/Tableau3[[#This Row],[QTT/couche]],0)*Tableau3[[#This Row],[QTT/couche]]))</f>
        <v>10</v>
      </c>
      <c r="AM23" s="106">
        <v>1</v>
      </c>
      <c r="AN23" s="113">
        <f>IF(ISBLANK(AM23),"",AL23/Tableau3[[#This Row],[Qtt/UC]])</f>
        <v>1</v>
      </c>
      <c r="AO23" s="110">
        <f ca="1">IF(ISBLANK(AM23),"",Tableau3[[#This Row],[Prix unité €uros]]*AL23)</f>
        <v>6.4866763277318329</v>
      </c>
      <c r="AP23" s="262"/>
      <c r="AQ23" s="262"/>
      <c r="AR23" s="262"/>
      <c r="AS23" s="262"/>
      <c r="AT23" s="262"/>
      <c r="AU23" s="262"/>
      <c r="AV23" s="262"/>
      <c r="AW23" s="262"/>
      <c r="AX23" s="262"/>
    </row>
    <row r="24" spans="2:50" ht="15.75" x14ac:dyDescent="0.25">
      <c r="B24" s="30">
        <v>125</v>
      </c>
      <c r="C24" s="12">
        <v>17</v>
      </c>
      <c r="D24" s="20">
        <f t="shared" ca="1" si="0"/>
        <v>0.85967715003291834</v>
      </c>
      <c r="E24" s="14">
        <v>12</v>
      </c>
      <c r="F24" s="15">
        <v>12</v>
      </c>
      <c r="G24" s="16" t="s">
        <v>0</v>
      </c>
      <c r="H24" s="17">
        <f t="shared" ca="1" si="1"/>
        <v>0.12690915726412033</v>
      </c>
      <c r="I24" s="17">
        <f t="shared" ca="1" si="1"/>
        <v>0.50580209777153295</v>
      </c>
      <c r="J24" s="17">
        <f t="shared" ca="1" si="1"/>
        <v>4.4661119553299988E-2</v>
      </c>
      <c r="K24" s="17">
        <f t="shared" ca="1" si="1"/>
        <v>0.38847789597830662</v>
      </c>
      <c r="L24" s="17">
        <f t="shared" ca="1" si="1"/>
        <v>0.96163743574402361</v>
      </c>
      <c r="M24" s="17">
        <f t="shared" ca="1" si="1"/>
        <v>0.94406087655346649</v>
      </c>
      <c r="N24" s="9" t="s">
        <v>37</v>
      </c>
      <c r="O24" s="91">
        <v>1200</v>
      </c>
      <c r="P24" s="91">
        <v>800</v>
      </c>
      <c r="Q24" s="91">
        <v>560</v>
      </c>
      <c r="R24" s="91">
        <v>960</v>
      </c>
      <c r="S24" s="91">
        <v>4</v>
      </c>
      <c r="T24" s="91">
        <v>2</v>
      </c>
      <c r="U24" s="94">
        <v>59</v>
      </c>
      <c r="V24" s="108">
        <f>IF(Tableau3[[#This Row],[UC/ Couche]]="-","-",Tableau3[[#This Row],[UC/ Couche]]*Tableau3[[#This Row],[Qtt/UC]])</f>
        <v>480</v>
      </c>
      <c r="W24" s="9" t="s">
        <v>40</v>
      </c>
      <c r="X24" s="10">
        <v>800</v>
      </c>
      <c r="Y24" s="10">
        <v>200</v>
      </c>
      <c r="Z24" s="10">
        <v>210</v>
      </c>
      <c r="AA24" s="10">
        <v>120</v>
      </c>
      <c r="AB24" s="10">
        <v>12</v>
      </c>
      <c r="AC24" s="11">
        <v>6.1</v>
      </c>
      <c r="AD24" s="9" t="s">
        <v>45</v>
      </c>
      <c r="AE24" s="10">
        <v>750</v>
      </c>
      <c r="AF24" s="10">
        <v>200</v>
      </c>
      <c r="AG24" s="10">
        <v>20</v>
      </c>
      <c r="AH24" s="10">
        <v>12</v>
      </c>
      <c r="AI24" s="11"/>
      <c r="AJ24" s="104" t="str">
        <f>IF(ISBLANK(AM24),"",IF(AN24=1,"1 colis",IF(AND(AN24/(Tableau3[[#This Row],[UC/ Couche]]*Tableau3[[#This Row],[Couche/ UM]])&lt;1,(AN24/(Tableau3[[#This Row],[UC/ Couche]]*Tableau3[[#This Row],[Couche/ UM]])&gt;0)),AK24 &amp;" couches",AN24/(Tableau3[[#This Row],[UC/ Couche]]*Tableau3[[#This Row],[Couche/ UM]])&amp;" palettes")))</f>
        <v>1 colis</v>
      </c>
      <c r="AK24" s="105" t="str">
        <f>IF(ISBLANK(AM24),"",IF(AL24=Tableau3[[#This Row],[Qtt/UC]]," 1 colis",AL24/Tableau3[[#This Row],[QTT/couche]]))</f>
        <v xml:space="preserve"> 1 colis</v>
      </c>
      <c r="AL24" s="115">
        <f>IF(ISBLANK(AM24),"",IF(AM24&lt;=Tableau3[[#This Row],[Qtt/UC]],Tableau3[[#This Row],[Qtt/UC]],ROUNDUP(AM24/Tableau3[[#This Row],[QTT/couche]],0)*Tableau3[[#This Row],[QTT/couche]]))</f>
        <v>120</v>
      </c>
      <c r="AM24" s="106">
        <v>1</v>
      </c>
      <c r="AN24" s="113">
        <f>IF(ISBLANK(AM24),"",AL24/Tableau3[[#This Row],[Qtt/UC]])</f>
        <v>1</v>
      </c>
      <c r="AO24" s="110">
        <f ca="1">IF(ISBLANK(AM24),"",Tableau3[[#This Row],[Prix unité €uros]]*AL24)</f>
        <v>15.22909887169444</v>
      </c>
      <c r="AP24" s="262"/>
      <c r="AQ24" s="262"/>
      <c r="AR24" s="262"/>
      <c r="AS24" s="262"/>
      <c r="AT24" s="262"/>
      <c r="AU24" s="262"/>
      <c r="AV24" s="262"/>
      <c r="AW24" s="262"/>
      <c r="AX24" s="262"/>
    </row>
    <row r="25" spans="2:50" ht="15.75" x14ac:dyDescent="0.25">
      <c r="B25" s="30">
        <v>42</v>
      </c>
      <c r="C25" s="12">
        <v>18</v>
      </c>
      <c r="D25" s="14">
        <f t="shared" ca="1" si="0"/>
        <v>0.59948667162089508</v>
      </c>
      <c r="E25" s="14">
        <v>14</v>
      </c>
      <c r="F25" s="15">
        <v>14</v>
      </c>
      <c r="G25" s="16" t="s">
        <v>0</v>
      </c>
      <c r="H25" s="17">
        <f t="shared" ca="1" si="1"/>
        <v>0.78235932362086835</v>
      </c>
      <c r="I25" s="17">
        <f t="shared" ca="1" si="1"/>
        <v>0.94964655859296931</v>
      </c>
      <c r="J25" s="17">
        <f t="shared" ca="1" si="1"/>
        <v>0.17233827960135961</v>
      </c>
      <c r="K25" s="17">
        <f t="shared" ca="1" si="1"/>
        <v>0.40083137736825425</v>
      </c>
      <c r="L25" s="17">
        <f t="shared" ca="1" si="1"/>
        <v>0.71060579673513435</v>
      </c>
      <c r="M25" s="17">
        <f t="shared" ca="1" si="1"/>
        <v>2.2390002864168257E-2</v>
      </c>
      <c r="N25" s="9" t="s">
        <v>39</v>
      </c>
      <c r="O25" s="92" t="s">
        <v>39</v>
      </c>
      <c r="P25" s="92" t="s">
        <v>39</v>
      </c>
      <c r="Q25" s="92" t="s">
        <v>39</v>
      </c>
      <c r="R25" s="92" t="s">
        <v>39</v>
      </c>
      <c r="S25" s="92" t="s">
        <v>39</v>
      </c>
      <c r="T25" s="92" t="s">
        <v>39</v>
      </c>
      <c r="U25" s="92" t="s">
        <v>39</v>
      </c>
      <c r="V25" s="108" t="str">
        <f>IF(Tableau3[[#This Row],[UC/ Couche]]="-","-",Tableau3[[#This Row],[UC/ Couche]]*Tableau3[[#This Row],[Qtt/UC]])</f>
        <v>-</v>
      </c>
      <c r="W25" s="9" t="s">
        <v>40</v>
      </c>
      <c r="X25" s="10">
        <v>290</v>
      </c>
      <c r="Y25" s="10">
        <v>200</v>
      </c>
      <c r="Z25" s="10">
        <v>250</v>
      </c>
      <c r="AA25" s="10">
        <v>700</v>
      </c>
      <c r="AB25" s="10" t="s">
        <v>39</v>
      </c>
      <c r="AC25" s="11">
        <v>6</v>
      </c>
      <c r="AD25" s="9" t="s">
        <v>39</v>
      </c>
      <c r="AE25" s="9" t="s">
        <v>39</v>
      </c>
      <c r="AF25" s="9" t="s">
        <v>39</v>
      </c>
      <c r="AG25" s="9" t="s">
        <v>39</v>
      </c>
      <c r="AH25" s="9" t="s">
        <v>39</v>
      </c>
      <c r="AI25" s="36" t="s">
        <v>39</v>
      </c>
      <c r="AJ25" s="104" t="str">
        <f>IF(ISBLANK(AM25),"",IF(AN25=1,"1 colis",IF(AND(AN25/(Tableau3[[#This Row],[UC/ Couche]]*Tableau3[[#This Row],[Couche/ UM]])&lt;1,(AN25/(Tableau3[[#This Row],[UC/ Couche]]*Tableau3[[#This Row],[Couche/ UM]])&gt;0)),AK25 &amp;" couches",AN25/(Tableau3[[#This Row],[UC/ Couche]]*Tableau3[[#This Row],[Couche/ UM]])&amp;" palettes")))</f>
        <v>1 colis</v>
      </c>
      <c r="AK25" s="105" t="str">
        <f>IF(ISBLANK(AM25),"",IF(AL25=Tableau3[[#This Row],[Qtt/UC]]," 1 colis",AL25/Tableau3[[#This Row],[QTT/couche]]))</f>
        <v xml:space="preserve"> 1 colis</v>
      </c>
      <c r="AL25" s="115">
        <f>IF(ISBLANK(AM25),"",IF(AM25&lt;=Tableau3[[#This Row],[Qtt/UC]],Tableau3[[#This Row],[Qtt/UC]],ROUNDUP(AM25/Tableau3[[#This Row],[QTT/couche]],0)*Tableau3[[#This Row],[QTT/couche]]))</f>
        <v>700</v>
      </c>
      <c r="AM25" s="106">
        <v>1</v>
      </c>
      <c r="AN25" s="113">
        <f>IF(ISBLANK(AM25),"",AL25/Tableau3[[#This Row],[Qtt/UC]])</f>
        <v>1</v>
      </c>
      <c r="AO25" s="110">
        <f ca="1">IF(ISBLANK(AM25),"",Tableau3[[#This Row],[Prix unité €uros]]*AL25)</f>
        <v>547.6515265346078</v>
      </c>
      <c r="AP25" s="262"/>
      <c r="AQ25" s="262"/>
      <c r="AR25" s="262"/>
      <c r="AS25" s="262"/>
      <c r="AT25" s="262"/>
      <c r="AU25" s="262"/>
      <c r="AV25" s="262"/>
      <c r="AW25" s="262"/>
      <c r="AX25" s="262"/>
    </row>
    <row r="26" spans="2:50" ht="15.75" x14ac:dyDescent="0.25">
      <c r="B26" s="30">
        <v>43</v>
      </c>
      <c r="C26" s="12">
        <v>19</v>
      </c>
      <c r="D26" s="20">
        <f t="shared" ca="1" si="0"/>
        <v>0.11287254740760044</v>
      </c>
      <c r="E26" s="14">
        <v>3</v>
      </c>
      <c r="F26" s="15">
        <v>3</v>
      </c>
      <c r="G26" s="16" t="s">
        <v>0</v>
      </c>
      <c r="H26" s="17">
        <f t="shared" ca="1" si="1"/>
        <v>0.19993909331658155</v>
      </c>
      <c r="I26" s="17">
        <f t="shared" ca="1" si="1"/>
        <v>1.6776236279736345E-2</v>
      </c>
      <c r="J26" s="17">
        <f t="shared" ca="1" si="1"/>
        <v>0.43245578039121668</v>
      </c>
      <c r="K26" s="17">
        <f t="shared" ca="1" si="1"/>
        <v>0.18655254504221352</v>
      </c>
      <c r="L26" s="17">
        <f t="shared" ca="1" si="1"/>
        <v>0.64708687696717992</v>
      </c>
      <c r="M26" s="17">
        <f t="shared" ca="1" si="1"/>
        <v>0.28917550872852216</v>
      </c>
      <c r="N26" s="9" t="s">
        <v>39</v>
      </c>
      <c r="O26" s="92" t="s">
        <v>39</v>
      </c>
      <c r="P26" s="92" t="s">
        <v>39</v>
      </c>
      <c r="Q26" s="92" t="s">
        <v>39</v>
      </c>
      <c r="R26" s="92" t="s">
        <v>39</v>
      </c>
      <c r="S26" s="92" t="s">
        <v>39</v>
      </c>
      <c r="T26" s="92" t="s">
        <v>39</v>
      </c>
      <c r="U26" s="92" t="s">
        <v>39</v>
      </c>
      <c r="V26" s="108" t="str">
        <f>IF(Tableau3[[#This Row],[UC/ Couche]]="-","-",Tableau3[[#This Row],[UC/ Couche]]*Tableau3[[#This Row],[Qtt/UC]])</f>
        <v>-</v>
      </c>
      <c r="W26" s="9" t="s">
        <v>40</v>
      </c>
      <c r="X26" s="10">
        <v>590</v>
      </c>
      <c r="Y26" s="10">
        <v>400</v>
      </c>
      <c r="Z26" s="10">
        <v>200</v>
      </c>
      <c r="AA26" s="10">
        <v>300</v>
      </c>
      <c r="AB26" s="10" t="s">
        <v>39</v>
      </c>
      <c r="AC26" s="11">
        <v>6</v>
      </c>
      <c r="AD26" s="9"/>
      <c r="AE26" s="10"/>
      <c r="AF26" s="10"/>
      <c r="AG26" s="10"/>
      <c r="AH26" s="10"/>
      <c r="AI26" s="11"/>
      <c r="AJ26" s="104" t="str">
        <f>IF(ISBLANK(AM26),"",IF(AN26=1,"1 colis",IF(AND(AN26/(Tableau3[[#This Row],[UC/ Couche]]*Tableau3[[#This Row],[Couche/ UM]])&lt;1,(AN26/(Tableau3[[#This Row],[UC/ Couche]]*Tableau3[[#This Row],[Couche/ UM]])&gt;0)),AK26 &amp;" couches",AN26/(Tableau3[[#This Row],[UC/ Couche]]*Tableau3[[#This Row],[Couche/ UM]])&amp;" palettes")))</f>
        <v>1 colis</v>
      </c>
      <c r="AK26" s="105" t="str">
        <f>IF(ISBLANK(AM26),"",IF(AL26=Tableau3[[#This Row],[Qtt/UC]]," 1 colis",AL26/Tableau3[[#This Row],[QTT/couche]]))</f>
        <v xml:space="preserve"> 1 colis</v>
      </c>
      <c r="AL26" s="115">
        <f>IF(ISBLANK(AM26),"",IF(AM26&lt;=Tableau3[[#This Row],[Qtt/UC]],Tableau3[[#This Row],[Qtt/UC]],ROUNDUP(AM26/Tableau3[[#This Row],[QTT/couche]],0)*Tableau3[[#This Row],[QTT/couche]]))</f>
        <v>300</v>
      </c>
      <c r="AM26" s="106">
        <v>1</v>
      </c>
      <c r="AN26" s="113">
        <f>IF(ISBLANK(AM26),"",AL26/Tableau3[[#This Row],[Qtt/UC]])</f>
        <v>1</v>
      </c>
      <c r="AO26" s="110">
        <f ca="1">IF(ISBLANK(AM26),"",Tableau3[[#This Row],[Prix unité €uros]]*AL26)</f>
        <v>59.981727994974463</v>
      </c>
      <c r="AP26" s="262"/>
      <c r="AQ26" s="262"/>
      <c r="AR26" s="262"/>
      <c r="AS26" s="262"/>
      <c r="AT26" s="262"/>
      <c r="AU26" s="262"/>
      <c r="AV26" s="262"/>
      <c r="AW26" s="262"/>
      <c r="AX26" s="262"/>
    </row>
    <row r="27" spans="2:50" ht="15.75" x14ac:dyDescent="0.25">
      <c r="B27" s="30">
        <v>124</v>
      </c>
      <c r="C27" s="12">
        <v>20</v>
      </c>
      <c r="D27" s="20">
        <f t="shared" ca="1" si="0"/>
        <v>0.86825105727010743</v>
      </c>
      <c r="E27" s="14">
        <v>1</v>
      </c>
      <c r="F27" s="15">
        <v>1</v>
      </c>
      <c r="G27" s="16" t="s">
        <v>0</v>
      </c>
      <c r="H27" s="17">
        <f t="shared" ca="1" si="1"/>
        <v>0.8496934449241933</v>
      </c>
      <c r="I27" s="17">
        <f t="shared" ca="1" si="1"/>
        <v>0.11910993893257671</v>
      </c>
      <c r="J27" s="17">
        <f t="shared" ca="1" si="1"/>
        <v>0.29592601408523622</v>
      </c>
      <c r="K27" s="17">
        <f t="shared" ca="1" si="1"/>
        <v>3.9073437878875295E-2</v>
      </c>
      <c r="L27" s="17">
        <f t="shared" ca="1" si="1"/>
        <v>0.33219366624604074</v>
      </c>
      <c r="M27" s="17">
        <f t="shared" ca="1" si="1"/>
        <v>0.61049154249017978</v>
      </c>
      <c r="N27" s="9" t="s">
        <v>37</v>
      </c>
      <c r="O27" s="91">
        <v>1200</v>
      </c>
      <c r="P27" s="91">
        <v>800</v>
      </c>
      <c r="Q27" s="91">
        <v>780</v>
      </c>
      <c r="R27" s="91">
        <v>12</v>
      </c>
      <c r="S27" s="91">
        <v>3</v>
      </c>
      <c r="T27" s="91">
        <v>2</v>
      </c>
      <c r="U27" s="94"/>
      <c r="V27" s="108">
        <f>IF(Tableau3[[#This Row],[UC/ Couche]]="-","-",Tableau3[[#This Row],[UC/ Couche]]*Tableau3[[#This Row],[Qtt/UC]])</f>
        <v>6</v>
      </c>
      <c r="W27" s="9" t="s">
        <v>40</v>
      </c>
      <c r="X27" s="10">
        <v>775</v>
      </c>
      <c r="Y27" s="10">
        <v>390</v>
      </c>
      <c r="Z27" s="10">
        <v>325</v>
      </c>
      <c r="AA27" s="10">
        <v>2</v>
      </c>
      <c r="AB27" s="10"/>
      <c r="AC27" s="11"/>
      <c r="AD27" s="9" t="s">
        <v>39</v>
      </c>
      <c r="AE27" s="9" t="s">
        <v>39</v>
      </c>
      <c r="AF27" s="9" t="s">
        <v>39</v>
      </c>
      <c r="AG27" s="9" t="s">
        <v>39</v>
      </c>
      <c r="AH27" s="9" t="s">
        <v>39</v>
      </c>
      <c r="AI27" s="36" t="s">
        <v>39</v>
      </c>
      <c r="AJ27" s="104" t="str">
        <f>IF(ISBLANK(AM27),"",IF(AN27=1,"1 colis",IF(AND(AN27/(Tableau3[[#This Row],[UC/ Couche]]*Tableau3[[#This Row],[Couche/ UM]])&lt;1,(AN27/(Tableau3[[#This Row],[UC/ Couche]]*Tableau3[[#This Row],[Couche/ UM]])&gt;0)),AK27 &amp;" couches",AN27/(Tableau3[[#This Row],[UC/ Couche]]*Tableau3[[#This Row],[Couche/ UM]])&amp;" palettes")))</f>
        <v>1 colis</v>
      </c>
      <c r="AK27" s="105" t="str">
        <f>IF(ISBLANK(AM27),"",IF(AL27=Tableau3[[#This Row],[Qtt/UC]]," 1 colis",AL27/Tableau3[[#This Row],[QTT/couche]]))</f>
        <v xml:space="preserve"> 1 colis</v>
      </c>
      <c r="AL27" s="115">
        <f>IF(ISBLANK(AM27),"",IF(AM27&lt;=Tableau3[[#This Row],[Qtt/UC]],Tableau3[[#This Row],[Qtt/UC]],ROUNDUP(AM27/Tableau3[[#This Row],[QTT/couche]],0)*Tableau3[[#This Row],[QTT/couche]]))</f>
        <v>2</v>
      </c>
      <c r="AM27" s="106">
        <v>1</v>
      </c>
      <c r="AN27" s="113">
        <f>IF(ISBLANK(AM27),"",AL27/Tableau3[[#This Row],[Qtt/UC]])</f>
        <v>1</v>
      </c>
      <c r="AO27" s="110">
        <f ca="1">IF(ISBLANK(AM27),"",Tableau3[[#This Row],[Prix unité €uros]]*AL27)</f>
        <v>1.6993868898483866</v>
      </c>
      <c r="AP27" s="262"/>
      <c r="AQ27" s="262"/>
      <c r="AR27" s="262"/>
      <c r="AS27" s="262"/>
      <c r="AT27" s="262"/>
      <c r="AU27" s="262"/>
      <c r="AV27" s="262"/>
      <c r="AW27" s="262"/>
      <c r="AX27" s="262"/>
    </row>
    <row r="28" spans="2:50" ht="15.75" x14ac:dyDescent="0.25">
      <c r="B28" s="30">
        <v>123</v>
      </c>
      <c r="C28" s="12">
        <v>21</v>
      </c>
      <c r="D28" s="20">
        <f t="shared" ca="1" si="0"/>
        <v>0.52971025123541837</v>
      </c>
      <c r="E28" s="14">
        <v>1</v>
      </c>
      <c r="F28" s="15">
        <v>1</v>
      </c>
      <c r="G28" s="16" t="s">
        <v>0</v>
      </c>
      <c r="H28" s="17">
        <f t="shared" ca="1" si="1"/>
        <v>0.98719373446456204</v>
      </c>
      <c r="I28" s="17">
        <f t="shared" ca="1" si="1"/>
        <v>0.36037825579701388</v>
      </c>
      <c r="J28" s="17">
        <f t="shared" ca="1" si="1"/>
        <v>8.035040324542031E-2</v>
      </c>
      <c r="K28" s="17">
        <f t="shared" ca="1" si="1"/>
        <v>0.51542134887443558</v>
      </c>
      <c r="L28" s="17">
        <f t="shared" ca="1" si="1"/>
        <v>0.45443293060667012</v>
      </c>
      <c r="M28" s="17">
        <f t="shared" ca="1" si="1"/>
        <v>0.69095995827013479</v>
      </c>
      <c r="N28" s="9" t="s">
        <v>37</v>
      </c>
      <c r="O28" s="91">
        <v>1200</v>
      </c>
      <c r="P28" s="91">
        <v>800</v>
      </c>
      <c r="Q28" s="91">
        <v>780</v>
      </c>
      <c r="R28" s="91">
        <v>12</v>
      </c>
      <c r="S28" s="91">
        <v>3</v>
      </c>
      <c r="T28" s="91">
        <v>2</v>
      </c>
      <c r="U28" s="94"/>
      <c r="V28" s="108">
        <f>IF(Tableau3[[#This Row],[UC/ Couche]]="-","-",Tableau3[[#This Row],[UC/ Couche]]*Tableau3[[#This Row],[Qtt/UC]])</f>
        <v>6</v>
      </c>
      <c r="W28" s="9" t="s">
        <v>40</v>
      </c>
      <c r="X28" s="10">
        <v>775</v>
      </c>
      <c r="Y28" s="10">
        <v>390</v>
      </c>
      <c r="Z28" s="10">
        <v>325</v>
      </c>
      <c r="AA28" s="10">
        <v>2</v>
      </c>
      <c r="AB28" s="10"/>
      <c r="AC28" s="11"/>
      <c r="AD28" s="9" t="s">
        <v>39</v>
      </c>
      <c r="AE28" s="9" t="s">
        <v>39</v>
      </c>
      <c r="AF28" s="9" t="s">
        <v>39</v>
      </c>
      <c r="AG28" s="9" t="s">
        <v>39</v>
      </c>
      <c r="AH28" s="9" t="s">
        <v>39</v>
      </c>
      <c r="AI28" s="36" t="s">
        <v>39</v>
      </c>
      <c r="AJ28" s="104" t="str">
        <f>IF(ISBLANK(AM28),"",IF(AN28=1,"1 colis",IF(AND(AN28/(Tableau3[[#This Row],[UC/ Couche]]*Tableau3[[#This Row],[Couche/ UM]])&lt;1,(AN28/(Tableau3[[#This Row],[UC/ Couche]]*Tableau3[[#This Row],[Couche/ UM]])&gt;0)),AK28 &amp;" couches",AN28/(Tableau3[[#This Row],[UC/ Couche]]*Tableau3[[#This Row],[Couche/ UM]])&amp;" palettes")))</f>
        <v>1 colis</v>
      </c>
      <c r="AK28" s="105" t="str">
        <f>IF(ISBLANK(AM28),"",IF(AL28=Tableau3[[#This Row],[Qtt/UC]]," 1 colis",AL28/Tableau3[[#This Row],[QTT/couche]]))</f>
        <v xml:space="preserve"> 1 colis</v>
      </c>
      <c r="AL28" s="115">
        <f>IF(ISBLANK(AM28),"",IF(AM28&lt;=Tableau3[[#This Row],[Qtt/UC]],Tableau3[[#This Row],[Qtt/UC]],ROUNDUP(AM28/Tableau3[[#This Row],[QTT/couche]],0)*Tableau3[[#This Row],[QTT/couche]]))</f>
        <v>2</v>
      </c>
      <c r="AM28" s="106">
        <v>1</v>
      </c>
      <c r="AN28" s="113">
        <f>IF(ISBLANK(AM28),"",AL28/Tableau3[[#This Row],[Qtt/UC]])</f>
        <v>1</v>
      </c>
      <c r="AO28" s="110">
        <f ca="1">IF(ISBLANK(AM28),"",Tableau3[[#This Row],[Prix unité €uros]]*AL28)</f>
        <v>1.9743874689291241</v>
      </c>
      <c r="AP28" s="262"/>
      <c r="AQ28" s="262"/>
      <c r="AR28" s="262"/>
      <c r="AS28" s="262"/>
      <c r="AT28" s="262"/>
      <c r="AU28" s="262"/>
      <c r="AV28" s="262"/>
      <c r="AW28" s="262"/>
      <c r="AX28" s="262"/>
    </row>
    <row r="29" spans="2:50" ht="15.75" x14ac:dyDescent="0.25">
      <c r="B29" s="30">
        <v>96</v>
      </c>
      <c r="C29" s="19">
        <v>22</v>
      </c>
      <c r="D29" s="20">
        <f t="shared" ca="1" si="0"/>
        <v>0.75015470315522881</v>
      </c>
      <c r="E29" s="14">
        <v>1</v>
      </c>
      <c r="F29" s="15">
        <v>1</v>
      </c>
      <c r="G29" s="16" t="s">
        <v>0</v>
      </c>
      <c r="H29" s="17">
        <f t="shared" ca="1" si="1"/>
        <v>0.86193053212881099</v>
      </c>
      <c r="I29" s="17">
        <f t="shared" ca="1" si="1"/>
        <v>0.54694650005369483</v>
      </c>
      <c r="J29" s="17">
        <f t="shared" ca="1" si="1"/>
        <v>0.86420654619162529</v>
      </c>
      <c r="K29" s="17">
        <f t="shared" ca="1" si="1"/>
        <v>4.622185612689822E-2</v>
      </c>
      <c r="L29" s="17">
        <f t="shared" ca="1" si="1"/>
        <v>0.90828812093154176</v>
      </c>
      <c r="M29" s="17">
        <f t="shared" ca="1" si="1"/>
        <v>5.0259458464587903E-2</v>
      </c>
      <c r="N29" s="9" t="s">
        <v>37</v>
      </c>
      <c r="O29" s="91">
        <v>1200</v>
      </c>
      <c r="P29" s="91">
        <v>800</v>
      </c>
      <c r="Q29" s="91">
        <v>780</v>
      </c>
      <c r="R29" s="91">
        <v>12</v>
      </c>
      <c r="S29" s="91">
        <v>3</v>
      </c>
      <c r="T29" s="91">
        <v>2</v>
      </c>
      <c r="U29" s="94"/>
      <c r="V29" s="108">
        <f>IF(Tableau3[[#This Row],[UC/ Couche]]="-","-",Tableau3[[#This Row],[UC/ Couche]]*Tableau3[[#This Row],[Qtt/UC]])</f>
        <v>6</v>
      </c>
      <c r="W29" s="9" t="s">
        <v>40</v>
      </c>
      <c r="X29" s="10">
        <v>775</v>
      </c>
      <c r="Y29" s="10">
        <v>390</v>
      </c>
      <c r="Z29" s="10">
        <v>325</v>
      </c>
      <c r="AA29" s="10">
        <v>2</v>
      </c>
      <c r="AB29" s="10"/>
      <c r="AC29" s="11"/>
      <c r="AD29" s="9" t="s">
        <v>39</v>
      </c>
      <c r="AE29" s="9" t="s">
        <v>39</v>
      </c>
      <c r="AF29" s="9" t="s">
        <v>39</v>
      </c>
      <c r="AG29" s="9" t="s">
        <v>39</v>
      </c>
      <c r="AH29" s="9" t="s">
        <v>39</v>
      </c>
      <c r="AI29" s="36" t="s">
        <v>39</v>
      </c>
      <c r="AJ29" s="104" t="str">
        <f>IF(ISBLANK(AM29),"",IF(AN29=1,"1 colis",IF(AND(AN29/(Tableau3[[#This Row],[UC/ Couche]]*Tableau3[[#This Row],[Couche/ UM]])&lt;1,(AN29/(Tableau3[[#This Row],[UC/ Couche]]*Tableau3[[#This Row],[Couche/ UM]])&gt;0)),AK29 &amp;" couches",AN29/(Tableau3[[#This Row],[UC/ Couche]]*Tableau3[[#This Row],[Couche/ UM]])&amp;" palettes")))</f>
        <v>1 colis</v>
      </c>
      <c r="AK29" s="105" t="str">
        <f>IF(ISBLANK(AM29),"",IF(AL29=Tableau3[[#This Row],[Qtt/UC]]," 1 colis",AL29/Tableau3[[#This Row],[QTT/couche]]))</f>
        <v xml:space="preserve"> 1 colis</v>
      </c>
      <c r="AL29" s="115">
        <f>IF(ISBLANK(AM29),"",IF(AM29&lt;=Tableau3[[#This Row],[Qtt/UC]],Tableau3[[#This Row],[Qtt/UC]],ROUNDUP(AM29/Tableau3[[#This Row],[QTT/couche]],0)*Tableau3[[#This Row],[QTT/couche]]))</f>
        <v>2</v>
      </c>
      <c r="AM29" s="106">
        <v>1</v>
      </c>
      <c r="AN29" s="113">
        <f>IF(ISBLANK(AM29),"",AL29/Tableau3[[#This Row],[Qtt/UC]])</f>
        <v>1</v>
      </c>
      <c r="AO29" s="110">
        <f ca="1">IF(ISBLANK(AM29),"",Tableau3[[#This Row],[Prix unité €uros]]*AL29)</f>
        <v>1.723861064257622</v>
      </c>
      <c r="AP29" s="262"/>
      <c r="AQ29" s="262"/>
      <c r="AR29" s="262"/>
      <c r="AS29" s="262"/>
      <c r="AT29" s="262"/>
      <c r="AU29" s="262"/>
      <c r="AV29" s="262"/>
      <c r="AW29" s="262"/>
      <c r="AX29" s="262"/>
    </row>
    <row r="30" spans="2:50" ht="15.75" x14ac:dyDescent="0.25">
      <c r="B30" s="30">
        <v>84</v>
      </c>
      <c r="C30" s="12">
        <v>23</v>
      </c>
      <c r="D30" s="13">
        <f t="shared" ca="1" si="0"/>
        <v>0.75601251909519174</v>
      </c>
      <c r="E30" s="22">
        <v>0.14247272727272728</v>
      </c>
      <c r="F30" s="15">
        <v>0.14247272727272728</v>
      </c>
      <c r="G30" s="16" t="s">
        <v>2</v>
      </c>
      <c r="H30" s="17">
        <f t="shared" ca="1" si="1"/>
        <v>0.98219138848373533</v>
      </c>
      <c r="I30" s="17">
        <f t="shared" ca="1" si="1"/>
        <v>0.97940198248422583</v>
      </c>
      <c r="J30" s="17">
        <f t="shared" ca="1" si="1"/>
        <v>0.88292274243579694</v>
      </c>
      <c r="K30" s="17">
        <f t="shared" ca="1" si="1"/>
        <v>0.1737222255540084</v>
      </c>
      <c r="L30" s="17">
        <f t="shared" ca="1" si="1"/>
        <v>0.88051729057488159</v>
      </c>
      <c r="M30" s="17">
        <f t="shared" ca="1" si="1"/>
        <v>0.9471409898147688</v>
      </c>
      <c r="N30" s="9" t="s">
        <v>37</v>
      </c>
      <c r="O30" s="91">
        <v>1200</v>
      </c>
      <c r="P30" s="91">
        <v>1000</v>
      </c>
      <c r="Q30" s="91">
        <v>675</v>
      </c>
      <c r="R30" s="91">
        <v>8</v>
      </c>
      <c r="S30" s="91">
        <v>8</v>
      </c>
      <c r="T30" s="91">
        <v>1</v>
      </c>
      <c r="U30" s="94"/>
      <c r="V30" s="108">
        <f>IF(Tableau3[[#This Row],[UC/ Couche]]="-","-",Tableau3[[#This Row],[UC/ Couche]]*Tableau3[[#This Row],[Qtt/UC]])</f>
        <v>8</v>
      </c>
      <c r="W30" s="9" t="s">
        <v>46</v>
      </c>
      <c r="X30" s="10">
        <v>500</v>
      </c>
      <c r="Y30" s="10">
        <v>270</v>
      </c>
      <c r="Z30" s="10">
        <v>500</v>
      </c>
      <c r="AA30" s="10">
        <v>1</v>
      </c>
      <c r="AB30" s="10"/>
      <c r="AC30" s="11"/>
      <c r="AD30" s="9" t="s">
        <v>39</v>
      </c>
      <c r="AE30" s="9" t="s">
        <v>39</v>
      </c>
      <c r="AF30" s="9" t="s">
        <v>39</v>
      </c>
      <c r="AG30" s="9" t="s">
        <v>39</v>
      </c>
      <c r="AH30" s="9" t="s">
        <v>39</v>
      </c>
      <c r="AI30" s="36" t="s">
        <v>39</v>
      </c>
      <c r="AJ30" s="104" t="str">
        <f>IF(ISBLANK(AM30),"",IF(AN30=1,"1 colis",IF(AND(AN30/(Tableau3[[#This Row],[UC/ Couche]]*Tableau3[[#This Row],[Couche/ UM]])&lt;1,(AN30/(Tableau3[[#This Row],[UC/ Couche]]*Tableau3[[#This Row],[Couche/ UM]])&gt;0)),AK30 &amp;" couches",AN30/(Tableau3[[#This Row],[UC/ Couche]]*Tableau3[[#This Row],[Couche/ UM]])&amp;" palettes")))</f>
        <v>1 colis</v>
      </c>
      <c r="AK30" s="105" t="str">
        <f>IF(ISBLANK(AM30),"",IF(AL30=Tableau3[[#This Row],[Qtt/UC]]," 1 colis",AL30/Tableau3[[#This Row],[QTT/couche]]))</f>
        <v xml:space="preserve"> 1 colis</v>
      </c>
      <c r="AL30" s="115">
        <f>IF(ISBLANK(AM30),"",IF(AM30&lt;=Tableau3[[#This Row],[Qtt/UC]],Tableau3[[#This Row],[Qtt/UC]],ROUNDUP(AM30/Tableau3[[#This Row],[QTT/couche]],0)*Tableau3[[#This Row],[QTT/couche]]))</f>
        <v>1</v>
      </c>
      <c r="AM30" s="106">
        <v>1</v>
      </c>
      <c r="AN30" s="113">
        <f>IF(ISBLANK(AM30),"",AL30/Tableau3[[#This Row],[Qtt/UC]])</f>
        <v>1</v>
      </c>
      <c r="AO30" s="110">
        <f ca="1">IF(ISBLANK(AM30),"",Tableau3[[#This Row],[Prix unité €uros]]*AL30)</f>
        <v>0.98219138848373533</v>
      </c>
      <c r="AP30" s="262"/>
      <c r="AQ30" s="262"/>
      <c r="AR30" s="262"/>
      <c r="AS30" s="262"/>
      <c r="AT30" s="262"/>
      <c r="AU30" s="262"/>
      <c r="AV30" s="262"/>
      <c r="AW30" s="262"/>
      <c r="AX30" s="262"/>
    </row>
    <row r="31" spans="2:50" ht="15.75" x14ac:dyDescent="0.25">
      <c r="B31" s="34">
        <v>110</v>
      </c>
      <c r="C31" s="12">
        <v>24</v>
      </c>
      <c r="D31" s="13">
        <f t="shared" ca="1" si="0"/>
        <v>0.41541900891687145</v>
      </c>
      <c r="E31" s="22">
        <v>7.1236363636363639E-2</v>
      </c>
      <c r="F31" s="15">
        <v>7.1236363636363639E-2</v>
      </c>
      <c r="G31" s="16" t="s">
        <v>2</v>
      </c>
      <c r="H31" s="17">
        <f t="shared" ca="1" si="1"/>
        <v>0.65781487999304156</v>
      </c>
      <c r="I31" s="17">
        <f t="shared" ca="1" si="1"/>
        <v>0.69826932839601852</v>
      </c>
      <c r="J31" s="17">
        <f t="shared" ca="1" si="1"/>
        <v>0.15301740842050393</v>
      </c>
      <c r="K31" s="17">
        <f t="shared" ca="1" si="1"/>
        <v>0.25698360221392513</v>
      </c>
      <c r="L31" s="17">
        <f t="shared" ca="1" si="1"/>
        <v>0.15949578605878634</v>
      </c>
      <c r="M31" s="17">
        <f t="shared" ca="1" si="1"/>
        <v>0.82079193067582257</v>
      </c>
      <c r="N31" s="9" t="s">
        <v>37</v>
      </c>
      <c r="O31" s="91">
        <v>1200</v>
      </c>
      <c r="P31" s="91">
        <v>800</v>
      </c>
      <c r="Q31" s="91">
        <v>1350</v>
      </c>
      <c r="R31" s="91">
        <v>4</v>
      </c>
      <c r="S31" s="91">
        <v>2</v>
      </c>
      <c r="T31" s="91">
        <v>2</v>
      </c>
      <c r="U31" s="94"/>
      <c r="V31" s="108">
        <f>IF(Tableau3[[#This Row],[UC/ Couche]]="-","-",Tableau3[[#This Row],[UC/ Couche]]*Tableau3[[#This Row],[Qtt/UC]])</f>
        <v>2</v>
      </c>
      <c r="W31" s="9" t="s">
        <v>46</v>
      </c>
      <c r="X31" s="10">
        <v>440</v>
      </c>
      <c r="Y31" s="10">
        <v>600</v>
      </c>
      <c r="Z31" s="10">
        <v>600</v>
      </c>
      <c r="AA31" s="10">
        <v>1</v>
      </c>
      <c r="AB31" s="10" t="s">
        <v>39</v>
      </c>
      <c r="AC31" s="11"/>
      <c r="AD31" s="9" t="s">
        <v>39</v>
      </c>
      <c r="AE31" s="9" t="s">
        <v>39</v>
      </c>
      <c r="AF31" s="9" t="s">
        <v>39</v>
      </c>
      <c r="AG31" s="9" t="s">
        <v>39</v>
      </c>
      <c r="AH31" s="9" t="s">
        <v>39</v>
      </c>
      <c r="AI31" s="36" t="s">
        <v>39</v>
      </c>
      <c r="AJ31" s="104" t="str">
        <f>IF(ISBLANK(AM31),"",IF(AN31=1,"1 colis",IF(AND(AN31/(Tableau3[[#This Row],[UC/ Couche]]*Tableau3[[#This Row],[Couche/ UM]])&lt;1,(AN31/(Tableau3[[#This Row],[UC/ Couche]]*Tableau3[[#This Row],[Couche/ UM]])&gt;0)),AK31 &amp;" couches",AN31/(Tableau3[[#This Row],[UC/ Couche]]*Tableau3[[#This Row],[Couche/ UM]])&amp;" palettes")))</f>
        <v>1 colis</v>
      </c>
      <c r="AK31" s="105" t="str">
        <f>IF(ISBLANK(AM31),"",IF(AL31=Tableau3[[#This Row],[Qtt/UC]]," 1 colis",AL31/Tableau3[[#This Row],[QTT/couche]]))</f>
        <v xml:space="preserve"> 1 colis</v>
      </c>
      <c r="AL31" s="115">
        <f>IF(ISBLANK(AM31),"",IF(AM31&lt;=Tableau3[[#This Row],[Qtt/UC]],Tableau3[[#This Row],[Qtt/UC]],ROUNDUP(AM31/Tableau3[[#This Row],[QTT/couche]],0)*Tableau3[[#This Row],[QTT/couche]]))</f>
        <v>1</v>
      </c>
      <c r="AM31" s="106">
        <v>1</v>
      </c>
      <c r="AN31" s="113">
        <f>IF(ISBLANK(AM31),"",AL31/Tableau3[[#This Row],[Qtt/UC]])</f>
        <v>1</v>
      </c>
      <c r="AO31" s="110">
        <f ca="1">IF(ISBLANK(AM31),"",Tableau3[[#This Row],[Prix unité €uros]]*AL31)</f>
        <v>0.65781487999304156</v>
      </c>
      <c r="AP31" s="262"/>
      <c r="AQ31" s="262"/>
      <c r="AR31" s="262"/>
      <c r="AS31" s="262"/>
      <c r="AT31" s="262"/>
      <c r="AU31" s="262"/>
      <c r="AV31" s="262"/>
      <c r="AW31" s="262"/>
      <c r="AX31" s="262"/>
    </row>
    <row r="32" spans="2:50" ht="15.75" x14ac:dyDescent="0.25">
      <c r="B32" s="34">
        <v>108</v>
      </c>
      <c r="C32" s="12">
        <v>25</v>
      </c>
      <c r="D32" s="13">
        <f t="shared" ca="1" si="0"/>
        <v>0.28143624942661005</v>
      </c>
      <c r="E32" s="22">
        <v>0.76582278481012656</v>
      </c>
      <c r="F32" s="15">
        <v>0.76582278481012656</v>
      </c>
      <c r="G32" s="16" t="s">
        <v>2</v>
      </c>
      <c r="H32" s="17">
        <f t="shared" ca="1" si="1"/>
        <v>0.34156169570167971</v>
      </c>
      <c r="I32" s="17">
        <f t="shared" ca="1" si="1"/>
        <v>0.20723430800371911</v>
      </c>
      <c r="J32" s="17">
        <f t="shared" ca="1" si="1"/>
        <v>0.55373171317432057</v>
      </c>
      <c r="K32" s="17">
        <f t="shared" ca="1" si="1"/>
        <v>0.57825824584211727</v>
      </c>
      <c r="L32" s="17">
        <f t="shared" ca="1" si="1"/>
        <v>0.92846132196837061</v>
      </c>
      <c r="M32" s="17">
        <f t="shared" ca="1" si="1"/>
        <v>0.55043234457495416</v>
      </c>
      <c r="N32" s="9" t="s">
        <v>37</v>
      </c>
      <c r="O32" s="91">
        <v>1200</v>
      </c>
      <c r="P32" s="91">
        <v>800</v>
      </c>
      <c r="Q32" s="91">
        <v>1540</v>
      </c>
      <c r="R32" s="91">
        <v>4</v>
      </c>
      <c r="S32" s="91">
        <v>2</v>
      </c>
      <c r="T32" s="91">
        <v>2</v>
      </c>
      <c r="U32" s="94">
        <v>615</v>
      </c>
      <c r="V32" s="108">
        <f>IF(Tableau3[[#This Row],[UC/ Couche]]="-","-",Tableau3[[#This Row],[UC/ Couche]]*Tableau3[[#This Row],[Qtt/UC]])</f>
        <v>0</v>
      </c>
      <c r="W32" s="9"/>
      <c r="X32" s="10"/>
      <c r="Y32" s="10"/>
      <c r="Z32" s="10"/>
      <c r="AA32" s="10"/>
      <c r="AB32" s="10"/>
      <c r="AC32" s="11"/>
      <c r="AD32" s="9" t="s">
        <v>39</v>
      </c>
      <c r="AE32" s="9" t="s">
        <v>39</v>
      </c>
      <c r="AF32" s="9" t="s">
        <v>39</v>
      </c>
      <c r="AG32" s="9" t="s">
        <v>39</v>
      </c>
      <c r="AH32" s="9" t="s">
        <v>39</v>
      </c>
      <c r="AI32" s="36" t="s">
        <v>39</v>
      </c>
      <c r="AJ32" s="104" t="e">
        <f>IF(ISBLANK(AM32),"",IF(AN32=1,"1 colis",IF(AND(AN32/(Tableau3[[#This Row],[UC/ Couche]]*Tableau3[[#This Row],[Couche/ UM]])&lt;1,(AN32/(Tableau3[[#This Row],[UC/ Couche]]*Tableau3[[#This Row],[Couche/ UM]])&gt;0)),AK32 &amp;" couches",AN32/(Tableau3[[#This Row],[UC/ Couche]]*Tableau3[[#This Row],[Couche/ UM]])&amp;" palettes")))</f>
        <v>#DIV/0!</v>
      </c>
      <c r="AK32" s="105" t="e">
        <f>IF(ISBLANK(AM32),"",IF(AL32=Tableau3[[#This Row],[Qtt/UC]]," 1 colis",AL32/Tableau3[[#This Row],[QTT/couche]]))</f>
        <v>#DIV/0!</v>
      </c>
      <c r="AL32" s="115" t="e">
        <f>IF(ISBLANK(AM32),"",IF(AM32&lt;=Tableau3[[#This Row],[Qtt/UC]],Tableau3[[#This Row],[Qtt/UC]],ROUNDUP(AM32/Tableau3[[#This Row],[QTT/couche]],0)*Tableau3[[#This Row],[QTT/couche]]))</f>
        <v>#DIV/0!</v>
      </c>
      <c r="AM32" s="106">
        <v>1</v>
      </c>
      <c r="AN32" s="113" t="e">
        <f>IF(ISBLANK(AM32),"",AL32/Tableau3[[#This Row],[Qtt/UC]])</f>
        <v>#DIV/0!</v>
      </c>
      <c r="AO32" s="110" t="e">
        <f ca="1">IF(ISBLANK(AM32),"",Tableau3[[#This Row],[Prix unité €uros]]*AL32)</f>
        <v>#DIV/0!</v>
      </c>
      <c r="AP32" s="262"/>
      <c r="AQ32" s="262"/>
      <c r="AR32" s="262"/>
      <c r="AS32" s="262"/>
      <c r="AT32" s="262"/>
      <c r="AU32" s="262"/>
      <c r="AV32" s="262"/>
      <c r="AW32" s="262"/>
      <c r="AX32" s="262"/>
    </row>
    <row r="33" spans="2:50" ht="15.75" x14ac:dyDescent="0.25">
      <c r="B33" s="30">
        <v>44</v>
      </c>
      <c r="C33" s="12">
        <v>26</v>
      </c>
      <c r="D33" s="13">
        <f t="shared" ca="1" si="0"/>
        <v>0.15245652750762673</v>
      </c>
      <c r="E33" s="14">
        <v>5.01</v>
      </c>
      <c r="F33" s="15">
        <v>5.01</v>
      </c>
      <c r="G33" s="16" t="s">
        <v>0</v>
      </c>
      <c r="H33" s="17">
        <f t="shared" ca="1" si="1"/>
        <v>0.32639200353228948</v>
      </c>
      <c r="I33" s="17">
        <f t="shared" ca="1" si="1"/>
        <v>0.54317188786223813</v>
      </c>
      <c r="J33" s="17">
        <f t="shared" ca="1" si="1"/>
        <v>0.86219217697172479</v>
      </c>
      <c r="K33" s="17">
        <f t="shared" ca="1" si="1"/>
        <v>0.41796941405174437</v>
      </c>
      <c r="L33" s="17">
        <f t="shared" ca="1" si="1"/>
        <v>0.40047358518422227</v>
      </c>
      <c r="M33" s="17">
        <f t="shared" ca="1" si="1"/>
        <v>0.20422421958205406</v>
      </c>
      <c r="N33" s="9" t="s">
        <v>39</v>
      </c>
      <c r="O33" s="92" t="s">
        <v>39</v>
      </c>
      <c r="P33" s="92" t="s">
        <v>39</v>
      </c>
      <c r="Q33" s="92" t="s">
        <v>39</v>
      </c>
      <c r="R33" s="92" t="s">
        <v>39</v>
      </c>
      <c r="S33" s="92" t="s">
        <v>39</v>
      </c>
      <c r="T33" s="92" t="s">
        <v>39</v>
      </c>
      <c r="U33" s="92" t="s">
        <v>39</v>
      </c>
      <c r="V33" s="108" t="str">
        <f>IF(Tableau3[[#This Row],[UC/ Couche]]="-","-",Tableau3[[#This Row],[UC/ Couche]]*Tableau3[[#This Row],[Qtt/UC]])</f>
        <v>-</v>
      </c>
      <c r="W33" s="9" t="s">
        <v>40</v>
      </c>
      <c r="X33" s="10">
        <v>365</v>
      </c>
      <c r="Y33" s="10">
        <v>290</v>
      </c>
      <c r="Z33" s="10">
        <v>170</v>
      </c>
      <c r="AA33" s="10">
        <v>350</v>
      </c>
      <c r="AB33" s="10" t="s">
        <v>39</v>
      </c>
      <c r="AC33" s="11">
        <v>4</v>
      </c>
      <c r="AD33" s="9" t="s">
        <v>39</v>
      </c>
      <c r="AE33" s="9" t="s">
        <v>39</v>
      </c>
      <c r="AF33" s="9" t="s">
        <v>39</v>
      </c>
      <c r="AG33" s="9" t="s">
        <v>39</v>
      </c>
      <c r="AH33" s="9" t="s">
        <v>39</v>
      </c>
      <c r="AI33" s="36" t="s">
        <v>39</v>
      </c>
      <c r="AJ33" s="104" t="str">
        <f>IF(ISBLANK(AM33),"",IF(AN33=1,"1 colis",IF(AND(AN33/(Tableau3[[#This Row],[UC/ Couche]]*Tableau3[[#This Row],[Couche/ UM]])&lt;1,(AN33/(Tableau3[[#This Row],[UC/ Couche]]*Tableau3[[#This Row],[Couche/ UM]])&gt;0)),AK33 &amp;" couches",AN33/(Tableau3[[#This Row],[UC/ Couche]]*Tableau3[[#This Row],[Couche/ UM]])&amp;" palettes")))</f>
        <v>1 colis</v>
      </c>
      <c r="AK33" s="105" t="str">
        <f>IF(ISBLANK(AM33),"",IF(AL33=Tableau3[[#This Row],[Qtt/UC]]," 1 colis",AL33/Tableau3[[#This Row],[QTT/couche]]))</f>
        <v xml:space="preserve"> 1 colis</v>
      </c>
      <c r="AL33" s="115">
        <f>IF(ISBLANK(AM33),"",IF(AM33&lt;=Tableau3[[#This Row],[Qtt/UC]],Tableau3[[#This Row],[Qtt/UC]],ROUNDUP(AM33/Tableau3[[#This Row],[QTT/couche]],0)*Tableau3[[#This Row],[QTT/couche]]))</f>
        <v>350</v>
      </c>
      <c r="AM33" s="106">
        <v>1</v>
      </c>
      <c r="AN33" s="113">
        <f>IF(ISBLANK(AM33),"",AL33/Tableau3[[#This Row],[Qtt/UC]])</f>
        <v>1</v>
      </c>
      <c r="AO33" s="110">
        <f ca="1">IF(ISBLANK(AM33),"",Tableau3[[#This Row],[Prix unité €uros]]*AL33)</f>
        <v>114.23720123630132</v>
      </c>
      <c r="AP33" s="262"/>
      <c r="AQ33" s="262"/>
      <c r="AR33" s="262"/>
      <c r="AS33" s="262"/>
      <c r="AT33" s="262"/>
      <c r="AU33" s="262"/>
      <c r="AV33" s="262"/>
      <c r="AW33" s="262"/>
      <c r="AX33" s="262"/>
    </row>
    <row r="34" spans="2:50" ht="15.75" x14ac:dyDescent="0.25">
      <c r="B34" s="31">
        <v>45</v>
      </c>
      <c r="C34" s="12">
        <v>27</v>
      </c>
      <c r="D34" s="13">
        <f t="shared" ca="1" si="0"/>
        <v>0.37074280650834746</v>
      </c>
      <c r="E34" s="14">
        <v>1.002</v>
      </c>
      <c r="F34" s="15">
        <v>1.002</v>
      </c>
      <c r="G34" s="16" t="s">
        <v>0</v>
      </c>
      <c r="H34" s="17">
        <f t="shared" ca="1" si="1"/>
        <v>0.10285830306955179</v>
      </c>
      <c r="I34" s="17">
        <f t="shared" ca="1" si="1"/>
        <v>0.92827864015511641</v>
      </c>
      <c r="J34" s="17">
        <f t="shared" ca="1" si="1"/>
        <v>0.22260742535613831</v>
      </c>
      <c r="K34" s="17">
        <f t="shared" ca="1" si="1"/>
        <v>0.28608301176384876</v>
      </c>
      <c r="L34" s="17">
        <f t="shared" ca="1" si="1"/>
        <v>0.44531818682347668</v>
      </c>
      <c r="M34" s="17">
        <f t="shared" ca="1" si="1"/>
        <v>0.83882622608493451</v>
      </c>
      <c r="N34" s="9"/>
      <c r="O34" s="91"/>
      <c r="P34" s="91"/>
      <c r="Q34" s="91"/>
      <c r="R34" s="91"/>
      <c r="S34" s="91"/>
      <c r="T34" s="91"/>
      <c r="U34" s="94"/>
      <c r="V34" s="108"/>
      <c r="W34" s="9" t="s">
        <v>40</v>
      </c>
      <c r="X34" s="10">
        <v>210</v>
      </c>
      <c r="Y34" s="10">
        <v>210</v>
      </c>
      <c r="Z34" s="10">
        <v>100</v>
      </c>
      <c r="AA34" s="10">
        <v>100</v>
      </c>
      <c r="AB34" s="10"/>
      <c r="AC34" s="11">
        <v>0.5</v>
      </c>
      <c r="AD34" s="9" t="s">
        <v>39</v>
      </c>
      <c r="AE34" s="9" t="s">
        <v>39</v>
      </c>
      <c r="AF34" s="9" t="s">
        <v>39</v>
      </c>
      <c r="AG34" s="9" t="s">
        <v>39</v>
      </c>
      <c r="AH34" s="9" t="s">
        <v>39</v>
      </c>
      <c r="AI34" s="9" t="s">
        <v>39</v>
      </c>
      <c r="AJ34" s="104" t="str">
        <f>IF(ISBLANK(AM34),"",IF(AN34=1,"1 colis",IF(AND(AN34/(Tableau3[[#This Row],[UC/ Couche]]*Tableau3[[#This Row],[Couche/ UM]])&lt;1,(AN34/(Tableau3[[#This Row],[UC/ Couche]]*Tableau3[[#This Row],[Couche/ UM]])&gt;0)),AK34 &amp;" couches",AN34/(Tableau3[[#This Row],[UC/ Couche]]*Tableau3[[#This Row],[Couche/ UM]])&amp;" palettes")))</f>
        <v>1 colis</v>
      </c>
      <c r="AK34" s="105" t="str">
        <f>IF(ISBLANK(AM34),"",IF(AL34=Tableau3[[#This Row],[Qtt/UC]]," 1 colis",AL34/Tableau3[[#This Row],[QTT/couche]]))</f>
        <v xml:space="preserve"> 1 colis</v>
      </c>
      <c r="AL34" s="115">
        <f>IF(ISBLANK(AM34),"",IF(AM34&lt;=Tableau3[[#This Row],[Qtt/UC]],Tableau3[[#This Row],[Qtt/UC]],ROUNDUP(AM34/Tableau3[[#This Row],[QTT/couche]],0)*Tableau3[[#This Row],[QTT/couche]]))</f>
        <v>100</v>
      </c>
      <c r="AM34" s="106">
        <v>1</v>
      </c>
      <c r="AN34" s="113">
        <f>IF(ISBLANK(AM34),"",AL34/Tableau3[[#This Row],[Qtt/UC]])</f>
        <v>1</v>
      </c>
      <c r="AO34" s="110">
        <f ca="1">IF(ISBLANK(AM34),"",Tableau3[[#This Row],[Prix unité €uros]]*AL34)</f>
        <v>10.28583030695518</v>
      </c>
      <c r="AP34" s="262"/>
      <c r="AQ34" s="262"/>
      <c r="AR34" s="262"/>
      <c r="AS34" s="262"/>
      <c r="AT34" s="262"/>
      <c r="AU34" s="262"/>
      <c r="AV34" s="262"/>
      <c r="AW34" s="262"/>
      <c r="AX34" s="262"/>
    </row>
    <row r="35" spans="2:50" ht="15.75" x14ac:dyDescent="0.25">
      <c r="B35" s="30">
        <v>112</v>
      </c>
      <c r="C35" s="12">
        <v>28</v>
      </c>
      <c r="D35" s="13">
        <f t="shared" ca="1" si="0"/>
        <v>0.91566574542836343</v>
      </c>
      <c r="E35" s="14">
        <v>6.48</v>
      </c>
      <c r="F35" s="15">
        <v>6.48</v>
      </c>
      <c r="G35" s="16" t="s">
        <v>0</v>
      </c>
      <c r="H35" s="17">
        <f t="shared" ca="1" si="1"/>
        <v>0.38213672269864363</v>
      </c>
      <c r="I35" s="17">
        <f t="shared" ca="1" si="1"/>
        <v>0.3064533900839419</v>
      </c>
      <c r="J35" s="17">
        <f t="shared" ca="1" si="1"/>
        <v>0.98696698330982668</v>
      </c>
      <c r="K35" s="17">
        <f t="shared" ca="1" si="1"/>
        <v>0.92766734855589916</v>
      </c>
      <c r="L35" s="17">
        <f t="shared" ca="1" si="1"/>
        <v>0.47680551793662862</v>
      </c>
      <c r="M35" s="17">
        <f t="shared" ca="1" si="1"/>
        <v>0.83666731214977952</v>
      </c>
      <c r="N35" s="9" t="s">
        <v>37</v>
      </c>
      <c r="O35" s="91">
        <v>1200</v>
      </c>
      <c r="P35" s="91">
        <v>800</v>
      </c>
      <c r="Q35" s="91">
        <v>650</v>
      </c>
      <c r="R35" s="91">
        <v>432</v>
      </c>
      <c r="S35" s="91">
        <v>6</v>
      </c>
      <c r="T35" s="91">
        <v>3</v>
      </c>
      <c r="U35" s="94">
        <v>104</v>
      </c>
      <c r="V35" s="108">
        <f>IF(Tableau3[[#This Row],[UC/ Couche]]="-","-",Tableau3[[#This Row],[UC/ Couche]]*Tableau3[[#This Row],[Qtt/UC]])</f>
        <v>144</v>
      </c>
      <c r="W35" s="9" t="s">
        <v>40</v>
      </c>
      <c r="X35" s="10">
        <v>375</v>
      </c>
      <c r="Y35" s="10">
        <v>375</v>
      </c>
      <c r="Z35" s="10">
        <v>170</v>
      </c>
      <c r="AA35" s="10">
        <v>24</v>
      </c>
      <c r="AB35" s="10">
        <v>24</v>
      </c>
      <c r="AC35" s="11">
        <v>4</v>
      </c>
      <c r="AD35" s="9" t="s">
        <v>39</v>
      </c>
      <c r="AE35" s="9" t="s">
        <v>39</v>
      </c>
      <c r="AF35" s="9" t="s">
        <v>39</v>
      </c>
      <c r="AG35" s="9" t="s">
        <v>39</v>
      </c>
      <c r="AH35" s="9" t="s">
        <v>39</v>
      </c>
      <c r="AI35" s="36" t="s">
        <v>39</v>
      </c>
      <c r="AJ35" s="104" t="str">
        <f>IF(ISBLANK(AM35),"",IF(AN35=1,"1 colis",IF(AND(AN35/(Tableau3[[#This Row],[UC/ Couche]]*Tableau3[[#This Row],[Couche/ UM]])&lt;1,(AN35/(Tableau3[[#This Row],[UC/ Couche]]*Tableau3[[#This Row],[Couche/ UM]])&gt;0)),AK35 &amp;" couches",AN35/(Tableau3[[#This Row],[UC/ Couche]]*Tableau3[[#This Row],[Couche/ UM]])&amp;" palettes")))</f>
        <v>1 colis</v>
      </c>
      <c r="AK35" s="105" t="str">
        <f>IF(ISBLANK(AM35),"",IF(AL35=Tableau3[[#This Row],[Qtt/UC]]," 1 colis",AL35/Tableau3[[#This Row],[QTT/couche]]))</f>
        <v xml:space="preserve"> 1 colis</v>
      </c>
      <c r="AL35" s="115">
        <f>IF(ISBLANK(AM35),"",IF(AM35&lt;=Tableau3[[#This Row],[Qtt/UC]],Tableau3[[#This Row],[Qtt/UC]],ROUNDUP(AM35/Tableau3[[#This Row],[QTT/couche]],0)*Tableau3[[#This Row],[QTT/couche]]))</f>
        <v>24</v>
      </c>
      <c r="AM35" s="106">
        <v>1</v>
      </c>
      <c r="AN35" s="113">
        <f>IF(ISBLANK(AM35),"",AL35/Tableau3[[#This Row],[Qtt/UC]])</f>
        <v>1</v>
      </c>
      <c r="AO35" s="110">
        <f ca="1">IF(ISBLANK(AM35),"",Tableau3[[#This Row],[Prix unité €uros]]*AL35)</f>
        <v>9.1712813447674471</v>
      </c>
      <c r="AP35" s="262"/>
      <c r="AQ35" s="262"/>
      <c r="AR35" s="262"/>
      <c r="AS35" s="262"/>
      <c r="AT35" s="262"/>
      <c r="AU35" s="262"/>
      <c r="AV35" s="262"/>
      <c r="AW35" s="262"/>
      <c r="AX35" s="262"/>
    </row>
    <row r="36" spans="2:50" ht="15.75" x14ac:dyDescent="0.25">
      <c r="B36" s="30">
        <v>46</v>
      </c>
      <c r="C36" s="12">
        <v>29</v>
      </c>
      <c r="D36" s="13">
        <f t="shared" ca="1" si="0"/>
        <v>0.59627892234320079</v>
      </c>
      <c r="E36" s="14">
        <v>5</v>
      </c>
      <c r="F36" s="15">
        <v>5</v>
      </c>
      <c r="G36" s="16" t="s">
        <v>0</v>
      </c>
      <c r="H36" s="17">
        <f t="shared" ca="1" si="1"/>
        <v>0.85846812114453286</v>
      </c>
      <c r="I36" s="17">
        <f t="shared" ca="1" si="1"/>
        <v>0.5904150013423265</v>
      </c>
      <c r="J36" s="17">
        <f t="shared" ca="1" si="1"/>
        <v>6.3412992700354165E-2</v>
      </c>
      <c r="K36" s="17">
        <f t="shared" ca="1" si="1"/>
        <v>4.4912224741725626E-2</v>
      </c>
      <c r="L36" s="17">
        <f t="shared" ca="1" si="1"/>
        <v>0.8215240824869261</v>
      </c>
      <c r="M36" s="17">
        <f t="shared" ca="1" si="1"/>
        <v>0.41759092452693714</v>
      </c>
      <c r="N36" s="9" t="s">
        <v>39</v>
      </c>
      <c r="O36" s="92" t="s">
        <v>39</v>
      </c>
      <c r="P36" s="92" t="s">
        <v>39</v>
      </c>
      <c r="Q36" s="92" t="s">
        <v>39</v>
      </c>
      <c r="R36" s="92" t="s">
        <v>39</v>
      </c>
      <c r="S36" s="92" t="s">
        <v>39</v>
      </c>
      <c r="T36" s="92" t="s">
        <v>39</v>
      </c>
      <c r="U36" s="92" t="s">
        <v>39</v>
      </c>
      <c r="V36" s="108" t="str">
        <f>IF(Tableau3[[#This Row],[UC/ Couche]]="-","-",Tableau3[[#This Row],[UC/ Couche]]*Tableau3[[#This Row],[Qtt/UC]])</f>
        <v>-</v>
      </c>
      <c r="W36" s="9" t="s">
        <v>40</v>
      </c>
      <c r="X36" s="10">
        <v>365</v>
      </c>
      <c r="Y36" s="10">
        <v>280</v>
      </c>
      <c r="Z36" s="10">
        <v>170</v>
      </c>
      <c r="AA36" s="10">
        <v>250</v>
      </c>
      <c r="AB36" s="10" t="s">
        <v>39</v>
      </c>
      <c r="AC36" s="11">
        <v>7</v>
      </c>
      <c r="AD36" s="9" t="s">
        <v>39</v>
      </c>
      <c r="AE36" s="9" t="s">
        <v>39</v>
      </c>
      <c r="AF36" s="9" t="s">
        <v>39</v>
      </c>
      <c r="AG36" s="9" t="s">
        <v>39</v>
      </c>
      <c r="AH36" s="9" t="s">
        <v>39</v>
      </c>
      <c r="AI36" s="36" t="s">
        <v>39</v>
      </c>
      <c r="AJ36" s="104" t="str">
        <f>IF(ISBLANK(AM36),"",IF(AN36=1,"1 colis",IF(AND(AN36/(Tableau3[[#This Row],[UC/ Couche]]*Tableau3[[#This Row],[Couche/ UM]])&lt;1,(AN36/(Tableau3[[#This Row],[UC/ Couche]]*Tableau3[[#This Row],[Couche/ UM]])&gt;0)),AK36 &amp;" couches",AN36/(Tableau3[[#This Row],[UC/ Couche]]*Tableau3[[#This Row],[Couche/ UM]])&amp;" palettes")))</f>
        <v>1 colis</v>
      </c>
      <c r="AK36" s="105" t="str">
        <f>IF(ISBLANK(AM36),"",IF(AL36=Tableau3[[#This Row],[Qtt/UC]]," 1 colis",AL36/Tableau3[[#This Row],[QTT/couche]]))</f>
        <v xml:space="preserve"> 1 colis</v>
      </c>
      <c r="AL36" s="115">
        <f>IF(ISBLANK(AM36),"",IF(AM36&lt;=Tableau3[[#This Row],[Qtt/UC]],Tableau3[[#This Row],[Qtt/UC]],ROUNDUP(AM36/Tableau3[[#This Row],[QTT/couche]],0)*Tableau3[[#This Row],[QTT/couche]]))</f>
        <v>250</v>
      </c>
      <c r="AM36" s="106">
        <v>1</v>
      </c>
      <c r="AN36" s="113">
        <f>IF(ISBLANK(AM36),"",AL36/Tableau3[[#This Row],[Qtt/UC]])</f>
        <v>1</v>
      </c>
      <c r="AO36" s="110">
        <f ca="1">IF(ISBLANK(AM36),"",Tableau3[[#This Row],[Prix unité €uros]]*AL36)</f>
        <v>214.61703028613323</v>
      </c>
      <c r="AP36" s="262"/>
      <c r="AQ36" s="262"/>
      <c r="AR36" s="262"/>
      <c r="AS36" s="262"/>
      <c r="AT36" s="262"/>
      <c r="AU36" s="262"/>
      <c r="AV36" s="262"/>
      <c r="AW36" s="262"/>
      <c r="AX36" s="262"/>
    </row>
    <row r="37" spans="2:50" ht="15.75" x14ac:dyDescent="0.25">
      <c r="B37" s="34">
        <v>7</v>
      </c>
      <c r="C37" s="12">
        <v>30</v>
      </c>
      <c r="D37" s="13">
        <f t="shared" ca="1" si="0"/>
        <v>0.47754520951482793</v>
      </c>
      <c r="E37" s="14">
        <v>6.48</v>
      </c>
      <c r="F37" s="15">
        <v>6.48</v>
      </c>
      <c r="G37" s="16" t="s">
        <v>0</v>
      </c>
      <c r="H37" s="17">
        <f t="shared" ca="1" si="1"/>
        <v>0.28415604166554198</v>
      </c>
      <c r="I37" s="17">
        <f t="shared" ca="1" si="1"/>
        <v>0.47669547137321211</v>
      </c>
      <c r="J37" s="17">
        <f t="shared" ca="1" si="1"/>
        <v>0.51927533426998662</v>
      </c>
      <c r="K37" s="17">
        <f t="shared" ca="1" si="1"/>
        <v>0.97696210640212189</v>
      </c>
      <c r="L37" s="17">
        <f t="shared" ca="1" si="1"/>
        <v>0.66149580548333586</v>
      </c>
      <c r="M37" s="17">
        <f t="shared" ca="1" si="1"/>
        <v>0.60102776136481006</v>
      </c>
      <c r="N37" s="9" t="s">
        <v>37</v>
      </c>
      <c r="O37" s="91">
        <v>1100</v>
      </c>
      <c r="P37" s="91">
        <v>1100</v>
      </c>
      <c r="Q37" s="91">
        <v>1050</v>
      </c>
      <c r="R37" s="91">
        <v>1080</v>
      </c>
      <c r="S37" s="91">
        <v>4</v>
      </c>
      <c r="T37" s="91">
        <v>3</v>
      </c>
      <c r="U37" s="94"/>
      <c r="V37" s="108">
        <f>IF(Tableau3[[#This Row],[UC/ Couche]]="-","-",Tableau3[[#This Row],[UC/ Couche]]*Tableau3[[#This Row],[Qtt/UC]])</f>
        <v>360</v>
      </c>
      <c r="W37" s="9" t="s">
        <v>38</v>
      </c>
      <c r="X37" s="10">
        <v>650</v>
      </c>
      <c r="Y37" s="10">
        <v>495</v>
      </c>
      <c r="Z37" s="10">
        <v>310</v>
      </c>
      <c r="AA37" s="10">
        <v>90</v>
      </c>
      <c r="AB37" s="10">
        <v>90</v>
      </c>
      <c r="AC37" s="11">
        <v>16</v>
      </c>
      <c r="AD37" s="9" t="s">
        <v>39</v>
      </c>
      <c r="AE37" s="9" t="s">
        <v>39</v>
      </c>
      <c r="AF37" s="9" t="s">
        <v>39</v>
      </c>
      <c r="AG37" s="9" t="s">
        <v>39</v>
      </c>
      <c r="AH37" s="9" t="s">
        <v>39</v>
      </c>
      <c r="AI37" s="36" t="s">
        <v>39</v>
      </c>
      <c r="AJ37" s="104" t="str">
        <f>IF(ISBLANK(AM37),"",IF(AN37=1,"1 colis",IF(AND(AN37/(Tableau3[[#This Row],[UC/ Couche]]*Tableau3[[#This Row],[Couche/ UM]])&lt;1,(AN37/(Tableau3[[#This Row],[UC/ Couche]]*Tableau3[[#This Row],[Couche/ UM]])&gt;0)),AK37 &amp;" couches",AN37/(Tableau3[[#This Row],[UC/ Couche]]*Tableau3[[#This Row],[Couche/ UM]])&amp;" palettes")))</f>
        <v>1 colis</v>
      </c>
      <c r="AK37" s="105" t="str">
        <f>IF(ISBLANK(AM37),"",IF(AL37=Tableau3[[#This Row],[Qtt/UC]]," 1 colis",AL37/Tableau3[[#This Row],[QTT/couche]]))</f>
        <v xml:space="preserve"> 1 colis</v>
      </c>
      <c r="AL37" s="115">
        <f>IF(ISBLANK(AM37),"",IF(AM37&lt;=Tableau3[[#This Row],[Qtt/UC]],Tableau3[[#This Row],[Qtt/UC]],ROUNDUP(AM37/Tableau3[[#This Row],[QTT/couche]],0)*Tableau3[[#This Row],[QTT/couche]]))</f>
        <v>90</v>
      </c>
      <c r="AM37" s="106">
        <v>1</v>
      </c>
      <c r="AN37" s="113">
        <f>IF(ISBLANK(AM37),"",AL37/Tableau3[[#This Row],[Qtt/UC]])</f>
        <v>1</v>
      </c>
      <c r="AO37" s="110">
        <f ca="1">IF(ISBLANK(AM37),"",Tableau3[[#This Row],[Prix unité €uros]]*AL37)</f>
        <v>25.574043749898777</v>
      </c>
      <c r="AP37" s="262"/>
      <c r="AQ37" s="262"/>
      <c r="AR37" s="262"/>
      <c r="AS37" s="262"/>
      <c r="AT37" s="262"/>
      <c r="AU37" s="262"/>
      <c r="AV37" s="262"/>
      <c r="AW37" s="262"/>
      <c r="AX37" s="262"/>
    </row>
    <row r="38" spans="2:50" ht="15.75" x14ac:dyDescent="0.25">
      <c r="B38" s="30">
        <v>12</v>
      </c>
      <c r="C38" s="19">
        <v>31</v>
      </c>
      <c r="D38" s="13">
        <f t="shared" ca="1" si="0"/>
        <v>0.80506897932565014</v>
      </c>
      <c r="E38" s="14">
        <v>108</v>
      </c>
      <c r="F38" s="15">
        <v>108</v>
      </c>
      <c r="G38" s="16" t="s">
        <v>0</v>
      </c>
      <c r="H38" s="17">
        <f t="shared" ca="1" si="1"/>
        <v>0.14187685703993225</v>
      </c>
      <c r="I38" s="17">
        <f t="shared" ca="1" si="1"/>
        <v>0.59620056431363622</v>
      </c>
      <c r="J38" s="17">
        <f t="shared" ca="1" si="1"/>
        <v>0.21212008777576585</v>
      </c>
      <c r="K38" s="17">
        <f t="shared" ca="1" si="1"/>
        <v>2.5631579988273923E-2</v>
      </c>
      <c r="L38" s="17">
        <f t="shared" ca="1" si="1"/>
        <v>8.9381033162497348E-2</v>
      </c>
      <c r="M38" s="17">
        <f t="shared" ca="1" si="1"/>
        <v>0.7307687088838356</v>
      </c>
      <c r="N38" s="9" t="s">
        <v>39</v>
      </c>
      <c r="O38" s="92" t="s">
        <v>39</v>
      </c>
      <c r="P38" s="92" t="s">
        <v>39</v>
      </c>
      <c r="Q38" s="92" t="s">
        <v>39</v>
      </c>
      <c r="R38" s="92" t="s">
        <v>39</v>
      </c>
      <c r="S38" s="92" t="s">
        <v>39</v>
      </c>
      <c r="T38" s="92" t="s">
        <v>39</v>
      </c>
      <c r="U38" s="92" t="s">
        <v>39</v>
      </c>
      <c r="V38" s="108" t="str">
        <f>IF(Tableau3[[#This Row],[UC/ Couche]]="-","-",Tableau3[[#This Row],[UC/ Couche]]*Tableau3[[#This Row],[Qtt/UC]])</f>
        <v>-</v>
      </c>
      <c r="W38" s="9" t="s">
        <v>38</v>
      </c>
      <c r="X38" s="10">
        <v>300</v>
      </c>
      <c r="Y38" s="10">
        <v>200</v>
      </c>
      <c r="Z38" s="10">
        <v>240</v>
      </c>
      <c r="AA38" s="10">
        <v>1000</v>
      </c>
      <c r="AB38" s="10" t="s">
        <v>39</v>
      </c>
      <c r="AC38" s="11">
        <v>3</v>
      </c>
      <c r="AD38" s="9" t="s">
        <v>39</v>
      </c>
      <c r="AE38" s="9" t="s">
        <v>39</v>
      </c>
      <c r="AF38" s="9" t="s">
        <v>39</v>
      </c>
      <c r="AG38" s="9" t="s">
        <v>39</v>
      </c>
      <c r="AH38" s="9" t="s">
        <v>39</v>
      </c>
      <c r="AI38" s="36" t="s">
        <v>39</v>
      </c>
      <c r="AJ38" s="104" t="str">
        <f>IF(ISBLANK(AM38),"",IF(AN38=1,"1 colis",IF(AND(AN38/(Tableau3[[#This Row],[UC/ Couche]]*Tableau3[[#This Row],[Couche/ UM]])&lt;1,(AN38/(Tableau3[[#This Row],[UC/ Couche]]*Tableau3[[#This Row],[Couche/ UM]])&gt;0)),AK38 &amp;" couches",AN38/(Tableau3[[#This Row],[UC/ Couche]]*Tableau3[[#This Row],[Couche/ UM]])&amp;" palettes")))</f>
        <v>1 colis</v>
      </c>
      <c r="AK38" s="105" t="str">
        <f>IF(ISBLANK(AM38),"",IF(AL38=Tableau3[[#This Row],[Qtt/UC]]," 1 colis",AL38/Tableau3[[#This Row],[QTT/couche]]))</f>
        <v xml:space="preserve"> 1 colis</v>
      </c>
      <c r="AL38" s="115">
        <f>IF(ISBLANK(AM38),"",IF(AM38&lt;=Tableau3[[#This Row],[Qtt/UC]],Tableau3[[#This Row],[Qtt/UC]],ROUNDUP(AM38/Tableau3[[#This Row],[QTT/couche]],0)*Tableau3[[#This Row],[QTT/couche]]))</f>
        <v>1000</v>
      </c>
      <c r="AM38" s="106">
        <v>1</v>
      </c>
      <c r="AN38" s="113">
        <f>IF(ISBLANK(AM38),"",AL38/Tableau3[[#This Row],[Qtt/UC]])</f>
        <v>1</v>
      </c>
      <c r="AO38" s="110">
        <f ca="1">IF(ISBLANK(AM38),"",Tableau3[[#This Row],[Prix unité €uros]]*AL38)</f>
        <v>141.87685703993225</v>
      </c>
      <c r="AP38" s="262"/>
      <c r="AQ38" s="262"/>
      <c r="AR38" s="262"/>
      <c r="AS38" s="262"/>
      <c r="AT38" s="262"/>
      <c r="AU38" s="262"/>
      <c r="AV38" s="262"/>
      <c r="AW38" s="262"/>
      <c r="AX38" s="262"/>
    </row>
    <row r="39" spans="2:50" ht="15.75" x14ac:dyDescent="0.25">
      <c r="B39" s="30">
        <v>13</v>
      </c>
      <c r="C39" s="12">
        <v>32</v>
      </c>
      <c r="D39" s="13">
        <f t="shared" ref="D39:D70" ca="1" si="2">RAND()</f>
        <v>0.82682000559437929</v>
      </c>
      <c r="E39" s="14">
        <v>12</v>
      </c>
      <c r="F39" s="15">
        <v>12</v>
      </c>
      <c r="G39" s="16" t="s">
        <v>0</v>
      </c>
      <c r="H39" s="17">
        <f t="shared" ref="H39:M81" ca="1" si="3">RAND()</f>
        <v>0.55037399673957699</v>
      </c>
      <c r="I39" s="17">
        <f t="shared" ca="1" si="3"/>
        <v>0.82128596741461923</v>
      </c>
      <c r="J39" s="17">
        <f t="shared" ca="1" si="3"/>
        <v>0.84090394788673439</v>
      </c>
      <c r="K39" s="17">
        <f t="shared" ca="1" si="3"/>
        <v>0.22335962895013906</v>
      </c>
      <c r="L39" s="17">
        <f t="shared" ca="1" si="3"/>
        <v>1.8219343702730706E-2</v>
      </c>
      <c r="M39" s="17">
        <f t="shared" ca="1" si="3"/>
        <v>0.83203349573322671</v>
      </c>
      <c r="N39" s="9" t="s">
        <v>39</v>
      </c>
      <c r="O39" s="92" t="s">
        <v>39</v>
      </c>
      <c r="P39" s="92" t="s">
        <v>39</v>
      </c>
      <c r="Q39" s="92" t="s">
        <v>39</v>
      </c>
      <c r="R39" s="92" t="s">
        <v>39</v>
      </c>
      <c r="S39" s="92" t="s">
        <v>39</v>
      </c>
      <c r="T39" s="92" t="s">
        <v>39</v>
      </c>
      <c r="U39" s="92" t="s">
        <v>39</v>
      </c>
      <c r="V39" s="108" t="str">
        <f>IF(Tableau3[[#This Row],[UC/ Couche]]="-","-",Tableau3[[#This Row],[UC/ Couche]]*Tableau3[[#This Row],[Qtt/UC]])</f>
        <v>-</v>
      </c>
      <c r="W39" s="9" t="s">
        <v>38</v>
      </c>
      <c r="X39" s="10">
        <v>300</v>
      </c>
      <c r="Y39" s="10">
        <v>200</v>
      </c>
      <c r="Z39" s="10">
        <v>240</v>
      </c>
      <c r="AA39" s="10">
        <v>500</v>
      </c>
      <c r="AB39" s="10" t="s">
        <v>39</v>
      </c>
      <c r="AC39" s="11">
        <v>2.5</v>
      </c>
      <c r="AD39" s="9" t="s">
        <v>39</v>
      </c>
      <c r="AE39" s="9" t="s">
        <v>39</v>
      </c>
      <c r="AF39" s="9" t="s">
        <v>39</v>
      </c>
      <c r="AG39" s="9" t="s">
        <v>39</v>
      </c>
      <c r="AH39" s="9" t="s">
        <v>39</v>
      </c>
      <c r="AI39" s="36" t="s">
        <v>39</v>
      </c>
      <c r="AJ39" s="104" t="str">
        <f>IF(ISBLANK(AM39),"",IF(AN39=1,"1 colis",IF(AND(AN39/(Tableau3[[#This Row],[UC/ Couche]]*Tableau3[[#This Row],[Couche/ UM]])&lt;1,(AN39/(Tableau3[[#This Row],[UC/ Couche]]*Tableau3[[#This Row],[Couche/ UM]])&gt;0)),AK39 &amp;" couches",AN39/(Tableau3[[#This Row],[UC/ Couche]]*Tableau3[[#This Row],[Couche/ UM]])&amp;" palettes")))</f>
        <v>1 colis</v>
      </c>
      <c r="AK39" s="105" t="str">
        <f>IF(ISBLANK(AM39),"",IF(AL39=Tableau3[[#This Row],[Qtt/UC]]," 1 colis",AL39/Tableau3[[#This Row],[QTT/couche]]))</f>
        <v xml:space="preserve"> 1 colis</v>
      </c>
      <c r="AL39" s="115">
        <f>IF(ISBLANK(AM39),"",IF(AM39&lt;=Tableau3[[#This Row],[Qtt/UC]],Tableau3[[#This Row],[Qtt/UC]],ROUNDUP(AM39/Tableau3[[#This Row],[QTT/couche]],0)*Tableau3[[#This Row],[QTT/couche]]))</f>
        <v>500</v>
      </c>
      <c r="AM39" s="106">
        <v>1</v>
      </c>
      <c r="AN39" s="113">
        <f>IF(ISBLANK(AM39),"",AL39/Tableau3[[#This Row],[Qtt/UC]])</f>
        <v>1</v>
      </c>
      <c r="AO39" s="110">
        <f ca="1">IF(ISBLANK(AM39),"",Tableau3[[#This Row],[Prix unité €uros]]*AL39)</f>
        <v>275.18699836978851</v>
      </c>
      <c r="AP39" s="262"/>
      <c r="AQ39" s="262"/>
      <c r="AR39" s="262"/>
      <c r="AS39" s="262"/>
      <c r="AT39" s="262"/>
      <c r="AU39" s="262"/>
      <c r="AV39" s="262"/>
      <c r="AW39" s="262"/>
      <c r="AX39" s="262"/>
    </row>
    <row r="40" spans="2:50" ht="15.75" x14ac:dyDescent="0.25">
      <c r="B40" s="30">
        <v>31</v>
      </c>
      <c r="C40" s="12">
        <v>33</v>
      </c>
      <c r="D40" s="18">
        <f t="shared" ca="1" si="2"/>
        <v>0.84155764273289735</v>
      </c>
      <c r="E40" s="14">
        <v>6</v>
      </c>
      <c r="F40" s="15">
        <v>6</v>
      </c>
      <c r="G40" s="16" t="s">
        <v>0</v>
      </c>
      <c r="H40" s="17">
        <f t="shared" ca="1" si="3"/>
        <v>0.68377193853835372</v>
      </c>
      <c r="I40" s="17">
        <f t="shared" ca="1" si="3"/>
        <v>0.83836479672027187</v>
      </c>
      <c r="J40" s="17">
        <f t="shared" ca="1" si="3"/>
        <v>0.68735914891888406</v>
      </c>
      <c r="K40" s="17">
        <f t="shared" ca="1" si="3"/>
        <v>0.14246170862154506</v>
      </c>
      <c r="L40" s="17">
        <f t="shared" ca="1" si="3"/>
        <v>0.48615897053935797</v>
      </c>
      <c r="M40" s="17">
        <f t="shared" ca="1" si="3"/>
        <v>0.51913774634215937</v>
      </c>
      <c r="N40" s="9" t="s">
        <v>39</v>
      </c>
      <c r="O40" s="92" t="s">
        <v>39</v>
      </c>
      <c r="P40" s="92" t="s">
        <v>39</v>
      </c>
      <c r="Q40" s="92" t="s">
        <v>39</v>
      </c>
      <c r="R40" s="92" t="s">
        <v>39</v>
      </c>
      <c r="S40" s="92" t="s">
        <v>39</v>
      </c>
      <c r="T40" s="92" t="s">
        <v>39</v>
      </c>
      <c r="U40" s="92" t="s">
        <v>39</v>
      </c>
      <c r="V40" s="108" t="str">
        <f>IF(Tableau3[[#This Row],[UC/ Couche]]="-","-",Tableau3[[#This Row],[UC/ Couche]]*Tableau3[[#This Row],[Qtt/UC]])</f>
        <v>-</v>
      </c>
      <c r="W40" s="9" t="s">
        <v>38</v>
      </c>
      <c r="X40" s="10">
        <v>300</v>
      </c>
      <c r="Y40" s="10">
        <v>200</v>
      </c>
      <c r="Z40" s="10">
        <v>240</v>
      </c>
      <c r="AA40" s="10">
        <v>100</v>
      </c>
      <c r="AB40" s="10" t="s">
        <v>39</v>
      </c>
      <c r="AC40" s="11">
        <v>9</v>
      </c>
      <c r="AD40" s="9" t="s">
        <v>39</v>
      </c>
      <c r="AE40" s="9" t="s">
        <v>39</v>
      </c>
      <c r="AF40" s="9" t="s">
        <v>39</v>
      </c>
      <c r="AG40" s="9" t="s">
        <v>39</v>
      </c>
      <c r="AH40" s="9" t="s">
        <v>39</v>
      </c>
      <c r="AI40" s="36" t="s">
        <v>39</v>
      </c>
      <c r="AJ40" s="104" t="str">
        <f>IF(ISBLANK(AM40),"",IF(AN40=1,"1 colis",IF(AND(AN40/(Tableau3[[#This Row],[UC/ Couche]]*Tableau3[[#This Row],[Couche/ UM]])&lt;1,(AN40/(Tableau3[[#This Row],[UC/ Couche]]*Tableau3[[#This Row],[Couche/ UM]])&gt;0)),AK40 &amp;" couches",AN40/(Tableau3[[#This Row],[UC/ Couche]]*Tableau3[[#This Row],[Couche/ UM]])&amp;" palettes")))</f>
        <v>1 colis</v>
      </c>
      <c r="AK40" s="105" t="str">
        <f>IF(ISBLANK(AM40),"",IF(AL40=Tableau3[[#This Row],[Qtt/UC]]," 1 colis",AL40/Tableau3[[#This Row],[QTT/couche]]))</f>
        <v xml:space="preserve"> 1 colis</v>
      </c>
      <c r="AL40" s="115">
        <f>IF(ISBLANK(AM40),"",IF(AM40&lt;=Tableau3[[#This Row],[Qtt/UC]],Tableau3[[#This Row],[Qtt/UC]],ROUNDUP(AM40/Tableau3[[#This Row],[QTT/couche]],0)*Tableau3[[#This Row],[QTT/couche]]))</f>
        <v>100</v>
      </c>
      <c r="AM40" s="106">
        <v>1</v>
      </c>
      <c r="AN40" s="113">
        <f>IF(ISBLANK(AM40),"",AL40/Tableau3[[#This Row],[Qtt/UC]])</f>
        <v>1</v>
      </c>
      <c r="AO40" s="110">
        <f ca="1">IF(ISBLANK(AM40),"",Tableau3[[#This Row],[Prix unité €uros]]*AL40)</f>
        <v>68.377193853835365</v>
      </c>
      <c r="AP40" s="262"/>
      <c r="AQ40" s="262"/>
      <c r="AR40" s="262"/>
      <c r="AS40" s="262"/>
      <c r="AT40" s="262"/>
      <c r="AU40" s="262"/>
      <c r="AV40" s="262"/>
      <c r="AW40" s="262"/>
      <c r="AX40" s="262"/>
    </row>
    <row r="41" spans="2:50" ht="15.75" x14ac:dyDescent="0.25">
      <c r="B41" s="30">
        <v>32</v>
      </c>
      <c r="C41" s="12">
        <v>34</v>
      </c>
      <c r="D41" s="18">
        <f t="shared" ca="1" si="2"/>
        <v>6.2797925555634682E-2</v>
      </c>
      <c r="E41" s="14">
        <v>6</v>
      </c>
      <c r="F41" s="15">
        <v>6</v>
      </c>
      <c r="G41" s="16" t="s">
        <v>0</v>
      </c>
      <c r="H41" s="17">
        <f t="shared" ca="1" si="3"/>
        <v>5.6910806357883703E-2</v>
      </c>
      <c r="I41" s="17">
        <f t="shared" ca="1" si="3"/>
        <v>0.81661336885725155</v>
      </c>
      <c r="J41" s="17">
        <f t="shared" ca="1" si="3"/>
        <v>3.231060453611323E-2</v>
      </c>
      <c r="K41" s="17">
        <f t="shared" ca="1" si="3"/>
        <v>2.6364643811915833E-3</v>
      </c>
      <c r="L41" s="17">
        <f t="shared" ca="1" si="3"/>
        <v>4.4237925744850859E-2</v>
      </c>
      <c r="M41" s="17">
        <f t="shared" ca="1" si="3"/>
        <v>0.70536248475975016</v>
      </c>
      <c r="N41" s="9" t="s">
        <v>39</v>
      </c>
      <c r="O41" s="92" t="s">
        <v>39</v>
      </c>
      <c r="P41" s="92" t="s">
        <v>39</v>
      </c>
      <c r="Q41" s="92" t="s">
        <v>39</v>
      </c>
      <c r="R41" s="92" t="s">
        <v>39</v>
      </c>
      <c r="S41" s="92" t="s">
        <v>39</v>
      </c>
      <c r="T41" s="92" t="s">
        <v>39</v>
      </c>
      <c r="U41" s="92" t="s">
        <v>39</v>
      </c>
      <c r="V41" s="108" t="str">
        <f>IF(Tableau3[[#This Row],[UC/ Couche]]="-","-",Tableau3[[#This Row],[UC/ Couche]]*Tableau3[[#This Row],[Qtt/UC]])</f>
        <v>-</v>
      </c>
      <c r="W41" s="9" t="s">
        <v>38</v>
      </c>
      <c r="X41" s="10">
        <v>300</v>
      </c>
      <c r="Y41" s="10">
        <v>200</v>
      </c>
      <c r="Z41" s="10">
        <v>240</v>
      </c>
      <c r="AA41" s="10">
        <v>100</v>
      </c>
      <c r="AB41" s="10" t="s">
        <v>39</v>
      </c>
      <c r="AC41" s="11">
        <v>11</v>
      </c>
      <c r="AD41" s="9" t="s">
        <v>39</v>
      </c>
      <c r="AE41" s="9" t="s">
        <v>39</v>
      </c>
      <c r="AF41" s="9" t="s">
        <v>39</v>
      </c>
      <c r="AG41" s="9" t="s">
        <v>39</v>
      </c>
      <c r="AH41" s="9" t="s">
        <v>39</v>
      </c>
      <c r="AI41" s="36" t="s">
        <v>39</v>
      </c>
      <c r="AJ41" s="104" t="str">
        <f>IF(ISBLANK(AM41),"",IF(AN41=1,"1 colis",IF(AND(AN41/(Tableau3[[#This Row],[UC/ Couche]]*Tableau3[[#This Row],[Couche/ UM]])&lt;1,(AN41/(Tableau3[[#This Row],[UC/ Couche]]*Tableau3[[#This Row],[Couche/ UM]])&gt;0)),AK41 &amp;" couches",AN41/(Tableau3[[#This Row],[UC/ Couche]]*Tableau3[[#This Row],[Couche/ UM]])&amp;" palettes")))</f>
        <v>1 colis</v>
      </c>
      <c r="AK41" s="105" t="str">
        <f>IF(ISBLANK(AM41),"",IF(AL41=Tableau3[[#This Row],[Qtt/UC]]," 1 colis",AL41/Tableau3[[#This Row],[QTT/couche]]))</f>
        <v xml:space="preserve"> 1 colis</v>
      </c>
      <c r="AL41" s="115">
        <f>IF(ISBLANK(AM41),"",IF(AM41&lt;=Tableau3[[#This Row],[Qtt/UC]],Tableau3[[#This Row],[Qtt/UC]],ROUNDUP(AM41/Tableau3[[#This Row],[QTT/couche]],0)*Tableau3[[#This Row],[QTT/couche]]))</f>
        <v>100</v>
      </c>
      <c r="AM41" s="106">
        <v>1</v>
      </c>
      <c r="AN41" s="113">
        <f>IF(ISBLANK(AM41),"",AL41/Tableau3[[#This Row],[Qtt/UC]])</f>
        <v>1</v>
      </c>
      <c r="AO41" s="110">
        <f ca="1">IF(ISBLANK(AM41),"",Tableau3[[#This Row],[Prix unité €uros]]*AL41)</f>
        <v>5.6910806357883708</v>
      </c>
      <c r="AP41" s="262"/>
      <c r="AQ41" s="262"/>
      <c r="AR41" s="262"/>
      <c r="AS41" s="262"/>
      <c r="AT41" s="262"/>
      <c r="AU41" s="262"/>
      <c r="AV41" s="262"/>
      <c r="AW41" s="262"/>
      <c r="AX41" s="262"/>
    </row>
    <row r="42" spans="2:50" ht="15.75" x14ac:dyDescent="0.25">
      <c r="B42" s="31">
        <v>47</v>
      </c>
      <c r="C42" s="12">
        <v>35</v>
      </c>
      <c r="D42" s="13">
        <f t="shared" ca="1" si="2"/>
        <v>0.2590733352725989</v>
      </c>
      <c r="E42" s="14">
        <v>1</v>
      </c>
      <c r="F42" s="15">
        <v>1</v>
      </c>
      <c r="G42" s="16" t="s">
        <v>0</v>
      </c>
      <c r="H42" s="17">
        <f t="shared" ca="1" si="3"/>
        <v>0.25846860975266228</v>
      </c>
      <c r="I42" s="17">
        <f t="shared" ca="1" si="3"/>
        <v>0.86523024903709755</v>
      </c>
      <c r="J42" s="17">
        <f t="shared" ca="1" si="3"/>
        <v>0.10353244652310323</v>
      </c>
      <c r="K42" s="17">
        <f t="shared" ca="1" si="3"/>
        <v>0.90219539801666915</v>
      </c>
      <c r="L42" s="17">
        <f t="shared" ca="1" si="3"/>
        <v>0.94912481069434673</v>
      </c>
      <c r="M42" s="17">
        <f t="shared" ca="1" si="3"/>
        <v>0.28926714620408223</v>
      </c>
      <c r="N42" s="9" t="s">
        <v>39</v>
      </c>
      <c r="O42" s="91"/>
      <c r="P42" s="91"/>
      <c r="Q42" s="91"/>
      <c r="R42" s="91"/>
      <c r="S42" s="91"/>
      <c r="T42" s="91"/>
      <c r="U42" s="94"/>
      <c r="V42" s="108">
        <f>IF(Tableau3[[#This Row],[UC/ Couche]]="-","-",Tableau3[[#This Row],[UC/ Couche]]*Tableau3[[#This Row],[Qtt/UC]])</f>
        <v>0</v>
      </c>
      <c r="W42" s="9" t="s">
        <v>40</v>
      </c>
      <c r="X42" s="10">
        <v>595</v>
      </c>
      <c r="Y42" s="10">
        <v>400</v>
      </c>
      <c r="Z42" s="10">
        <v>300</v>
      </c>
      <c r="AA42" s="10">
        <v>25</v>
      </c>
      <c r="AB42" s="10">
        <v>25</v>
      </c>
      <c r="AC42" s="11">
        <v>10.8</v>
      </c>
      <c r="AD42" s="9" t="s">
        <v>58</v>
      </c>
      <c r="AE42" s="10">
        <v>300</v>
      </c>
      <c r="AF42" s="10">
        <v>300</v>
      </c>
      <c r="AG42" s="10">
        <v>15</v>
      </c>
      <c r="AH42" s="10">
        <v>1</v>
      </c>
      <c r="AI42" s="11">
        <v>0.4</v>
      </c>
      <c r="AJ42" s="104" t="str">
        <f>IF(ISBLANK(AM42),"",IF(AN42=1,"1 colis",IF(AND(AN42/(Tableau3[[#This Row],[UC/ Couche]]*Tableau3[[#This Row],[Couche/ UM]])&lt;1,(AN42/(Tableau3[[#This Row],[UC/ Couche]]*Tableau3[[#This Row],[Couche/ UM]])&gt;0)),AK42 &amp;" couches",AN42/(Tableau3[[#This Row],[UC/ Couche]]*Tableau3[[#This Row],[Couche/ UM]])&amp;" palettes")))</f>
        <v>1 colis</v>
      </c>
      <c r="AK42" s="105" t="str">
        <f>IF(ISBLANK(AM42),"",IF(AL42=Tableau3[[#This Row],[Qtt/UC]]," 1 colis",AL42/Tableau3[[#This Row],[QTT/couche]]))</f>
        <v xml:space="preserve"> 1 colis</v>
      </c>
      <c r="AL42" s="115">
        <f>IF(ISBLANK(AM42),"",IF(AM42&lt;=Tableau3[[#This Row],[Qtt/UC]],Tableau3[[#This Row],[Qtt/UC]],ROUNDUP(AM42/Tableau3[[#This Row],[QTT/couche]],0)*Tableau3[[#This Row],[QTT/couche]]))</f>
        <v>25</v>
      </c>
      <c r="AM42" s="106">
        <v>1</v>
      </c>
      <c r="AN42" s="113">
        <f>IF(ISBLANK(AM42),"",AL42/Tableau3[[#This Row],[Qtt/UC]])</f>
        <v>1</v>
      </c>
      <c r="AO42" s="110">
        <f ca="1">IF(ISBLANK(AM42),"",Tableau3[[#This Row],[Prix unité €uros]]*AL42)</f>
        <v>6.461715243816557</v>
      </c>
      <c r="AP42" s="262"/>
      <c r="AQ42" s="262"/>
      <c r="AR42" s="262"/>
      <c r="AS42" s="262"/>
      <c r="AT42" s="262"/>
      <c r="AU42" s="262"/>
      <c r="AV42" s="262"/>
      <c r="AW42" s="262"/>
      <c r="AX42" s="262"/>
    </row>
    <row r="43" spans="2:50" ht="15.75" x14ac:dyDescent="0.25">
      <c r="B43" s="30">
        <v>49</v>
      </c>
      <c r="C43" s="12">
        <v>36</v>
      </c>
      <c r="D43" s="13">
        <f t="shared" ca="1" si="2"/>
        <v>0.53005696804256075</v>
      </c>
      <c r="E43" s="14">
        <v>2</v>
      </c>
      <c r="F43" s="15">
        <v>2</v>
      </c>
      <c r="G43" s="16" t="s">
        <v>0</v>
      </c>
      <c r="H43" s="17">
        <f t="shared" ca="1" si="3"/>
        <v>0.29134687639701051</v>
      </c>
      <c r="I43" s="17">
        <f t="shared" ca="1" si="3"/>
        <v>0.48577350047877843</v>
      </c>
      <c r="J43" s="17">
        <f t="shared" ca="1" si="3"/>
        <v>9.7221358380709E-2</v>
      </c>
      <c r="K43" s="17">
        <f t="shared" ca="1" si="3"/>
        <v>0.84131867051467968</v>
      </c>
      <c r="L43" s="17">
        <f t="shared" ca="1" si="3"/>
        <v>0.21199846151749668</v>
      </c>
      <c r="M43" s="17">
        <f t="shared" ca="1" si="3"/>
        <v>0.34620376373449868</v>
      </c>
      <c r="N43" s="9" t="s">
        <v>39</v>
      </c>
      <c r="O43" s="92" t="s">
        <v>39</v>
      </c>
      <c r="P43" s="92" t="s">
        <v>39</v>
      </c>
      <c r="Q43" s="92" t="s">
        <v>39</v>
      </c>
      <c r="R43" s="92" t="s">
        <v>39</v>
      </c>
      <c r="S43" s="92" t="s">
        <v>39</v>
      </c>
      <c r="T43" s="92" t="s">
        <v>39</v>
      </c>
      <c r="U43" s="92" t="s">
        <v>39</v>
      </c>
      <c r="V43" s="108" t="str">
        <f>IF(Tableau3[[#This Row],[UC/ Couche]]="-","-",Tableau3[[#This Row],[UC/ Couche]]*Tableau3[[#This Row],[Qtt/UC]])</f>
        <v>-</v>
      </c>
      <c r="W43" s="9" t="s">
        <v>40</v>
      </c>
      <c r="X43" s="10">
        <v>600</v>
      </c>
      <c r="Y43" s="10">
        <v>430</v>
      </c>
      <c r="Z43" s="10">
        <v>390</v>
      </c>
      <c r="AA43" s="10">
        <v>280</v>
      </c>
      <c r="AB43" s="10">
        <v>70</v>
      </c>
      <c r="AC43" s="11"/>
      <c r="AD43" s="11" t="s">
        <v>39</v>
      </c>
      <c r="AE43" s="11" t="s">
        <v>39</v>
      </c>
      <c r="AF43" s="11" t="s">
        <v>39</v>
      </c>
      <c r="AG43" s="11" t="s">
        <v>39</v>
      </c>
      <c r="AH43" s="11" t="s">
        <v>39</v>
      </c>
      <c r="AI43" s="11" t="s">
        <v>39</v>
      </c>
      <c r="AJ43" s="104" t="str">
        <f>IF(ISBLANK(AM43),"",IF(AN43=1,"1 colis",IF(AND(AN43/(Tableau3[[#This Row],[UC/ Couche]]*Tableau3[[#This Row],[Couche/ UM]])&lt;1,(AN43/(Tableau3[[#This Row],[UC/ Couche]]*Tableau3[[#This Row],[Couche/ UM]])&gt;0)),AK43 &amp;" couches",AN43/(Tableau3[[#This Row],[UC/ Couche]]*Tableau3[[#This Row],[Couche/ UM]])&amp;" palettes")))</f>
        <v>1 colis</v>
      </c>
      <c r="AK43" s="105" t="str">
        <f>IF(ISBLANK(AM43),"",IF(AL43=Tableau3[[#This Row],[Qtt/UC]]," 1 colis",AL43/Tableau3[[#This Row],[QTT/couche]]))</f>
        <v xml:space="preserve"> 1 colis</v>
      </c>
      <c r="AL43" s="115">
        <f>IF(ISBLANK(AM43),"",IF(AM43&lt;=Tableau3[[#This Row],[Qtt/UC]],Tableau3[[#This Row],[Qtt/UC]],ROUNDUP(AM43/Tableau3[[#This Row],[QTT/couche]],0)*Tableau3[[#This Row],[QTT/couche]]))</f>
        <v>280</v>
      </c>
      <c r="AM43" s="106">
        <v>1</v>
      </c>
      <c r="AN43" s="113">
        <f>IF(ISBLANK(AM43),"",AL43/Tableau3[[#This Row],[Qtt/UC]])</f>
        <v>1</v>
      </c>
      <c r="AO43" s="110">
        <f ca="1">IF(ISBLANK(AM43),"",Tableau3[[#This Row],[Prix unité €uros]]*AL43)</f>
        <v>81.577125391162937</v>
      </c>
      <c r="AP43" s="262"/>
      <c r="AQ43" s="262"/>
      <c r="AR43" s="262"/>
      <c r="AS43" s="262"/>
      <c r="AT43" s="262"/>
      <c r="AU43" s="262"/>
      <c r="AV43" s="262"/>
      <c r="AW43" s="262"/>
      <c r="AX43" s="262"/>
    </row>
    <row r="44" spans="2:50" ht="15.75" x14ac:dyDescent="0.25">
      <c r="B44" s="30">
        <v>50</v>
      </c>
      <c r="C44" s="12">
        <v>37</v>
      </c>
      <c r="D44" s="13">
        <f t="shared" ca="1" si="2"/>
        <v>6.1708322936252502E-2</v>
      </c>
      <c r="E44" s="14">
        <v>1</v>
      </c>
      <c r="F44" s="15">
        <v>1</v>
      </c>
      <c r="G44" s="16" t="s">
        <v>0</v>
      </c>
      <c r="H44" s="17">
        <f t="shared" ca="1" si="3"/>
        <v>0.87900760862032645</v>
      </c>
      <c r="I44" s="17">
        <f t="shared" ca="1" si="3"/>
        <v>0.25075050832353374</v>
      </c>
      <c r="J44" s="17">
        <f t="shared" ca="1" si="3"/>
        <v>0.60110389760223204</v>
      </c>
      <c r="K44" s="17">
        <f t="shared" ca="1" si="3"/>
        <v>0.65996242808309069</v>
      </c>
      <c r="L44" s="17">
        <f t="shared" ca="1" si="3"/>
        <v>0.73977868564283134</v>
      </c>
      <c r="M44" s="17">
        <f t="shared" ca="1" si="3"/>
        <v>0.97540992995750053</v>
      </c>
      <c r="N44" s="9" t="s">
        <v>39</v>
      </c>
      <c r="O44" s="92" t="s">
        <v>39</v>
      </c>
      <c r="P44" s="92" t="s">
        <v>39</v>
      </c>
      <c r="Q44" s="92" t="s">
        <v>39</v>
      </c>
      <c r="R44" s="92" t="s">
        <v>39</v>
      </c>
      <c r="S44" s="92" t="s">
        <v>39</v>
      </c>
      <c r="T44" s="92" t="s">
        <v>39</v>
      </c>
      <c r="U44" s="92" t="s">
        <v>39</v>
      </c>
      <c r="V44" s="108" t="str">
        <f>IF(Tableau3[[#This Row],[UC/ Couche]]="-","-",Tableau3[[#This Row],[UC/ Couche]]*Tableau3[[#This Row],[Qtt/UC]])</f>
        <v>-</v>
      </c>
      <c r="W44" s="9" t="s">
        <v>40</v>
      </c>
      <c r="X44" s="10">
        <v>390</v>
      </c>
      <c r="Y44" s="10">
        <v>285</v>
      </c>
      <c r="Z44" s="10">
        <v>290</v>
      </c>
      <c r="AA44" s="10">
        <v>54</v>
      </c>
      <c r="AB44" s="10">
        <v>18</v>
      </c>
      <c r="AC44" s="11">
        <v>8</v>
      </c>
      <c r="AD44" s="9" t="s">
        <v>40</v>
      </c>
      <c r="AE44" s="10">
        <v>130</v>
      </c>
      <c r="AF44" s="10">
        <v>110</v>
      </c>
      <c r="AG44" s="10">
        <v>80</v>
      </c>
      <c r="AH44" s="10">
        <v>3</v>
      </c>
      <c r="AI44" s="11">
        <v>0.42</v>
      </c>
      <c r="AJ44" s="104" t="str">
        <f>IF(ISBLANK(AM44),"",IF(AN44=1,"1 colis",IF(AND(AN44/(Tableau3[[#This Row],[UC/ Couche]]*Tableau3[[#This Row],[Couche/ UM]])&lt;1,(AN44/(Tableau3[[#This Row],[UC/ Couche]]*Tableau3[[#This Row],[Couche/ UM]])&gt;0)),AK44 &amp;" couches",AN44/(Tableau3[[#This Row],[UC/ Couche]]*Tableau3[[#This Row],[Couche/ UM]])&amp;" palettes")))</f>
        <v>1 colis</v>
      </c>
      <c r="AK44" s="105" t="str">
        <f>IF(ISBLANK(AM44),"",IF(AL44=Tableau3[[#This Row],[Qtt/UC]]," 1 colis",AL44/Tableau3[[#This Row],[QTT/couche]]))</f>
        <v xml:space="preserve"> 1 colis</v>
      </c>
      <c r="AL44" s="115">
        <f>IF(ISBLANK(AM44),"",IF(AM44&lt;=Tableau3[[#This Row],[Qtt/UC]],Tableau3[[#This Row],[Qtt/UC]],ROUNDUP(AM44/Tableau3[[#This Row],[QTT/couche]],0)*Tableau3[[#This Row],[QTT/couche]]))</f>
        <v>54</v>
      </c>
      <c r="AM44" s="106">
        <v>1</v>
      </c>
      <c r="AN44" s="113">
        <f>IF(ISBLANK(AM44),"",AL44/Tableau3[[#This Row],[Qtt/UC]])</f>
        <v>1</v>
      </c>
      <c r="AO44" s="110">
        <f ca="1">IF(ISBLANK(AM44),"",Tableau3[[#This Row],[Prix unité €uros]]*AL44)</f>
        <v>47.466410865497629</v>
      </c>
      <c r="AP44" s="262"/>
      <c r="AQ44" s="262"/>
      <c r="AR44" s="262"/>
      <c r="AS44" s="262"/>
      <c r="AT44" s="262"/>
      <c r="AU44" s="262"/>
      <c r="AV44" s="262"/>
      <c r="AW44" s="262"/>
      <c r="AX44" s="262"/>
    </row>
    <row r="45" spans="2:50" ht="15.75" x14ac:dyDescent="0.25">
      <c r="B45" s="32">
        <v>53</v>
      </c>
      <c r="C45" s="12">
        <v>38</v>
      </c>
      <c r="D45" s="13">
        <f t="shared" ca="1" si="2"/>
        <v>0.67120869426732921</v>
      </c>
      <c r="E45" s="14">
        <v>1</v>
      </c>
      <c r="F45" s="15">
        <v>1</v>
      </c>
      <c r="G45" s="16" t="s">
        <v>0</v>
      </c>
      <c r="H45" s="17">
        <f t="shared" ca="1" si="3"/>
        <v>0.3149214849005546</v>
      </c>
      <c r="I45" s="17">
        <f t="shared" ca="1" si="3"/>
        <v>0.79005578181279346</v>
      </c>
      <c r="J45" s="17">
        <f t="shared" ca="1" si="3"/>
        <v>0.75840862812931098</v>
      </c>
      <c r="K45" s="17">
        <f t="shared" ca="1" si="3"/>
        <v>0.84952778353766212</v>
      </c>
      <c r="L45" s="17">
        <f t="shared" ca="1" si="3"/>
        <v>0.78380744449013595</v>
      </c>
      <c r="M45" s="17">
        <f t="shared" ca="1" si="3"/>
        <v>0.55470011929901719</v>
      </c>
      <c r="N45" s="9" t="s">
        <v>67</v>
      </c>
      <c r="O45" s="91">
        <v>1540</v>
      </c>
      <c r="P45" s="91">
        <v>1060</v>
      </c>
      <c r="Q45" s="91">
        <v>1170</v>
      </c>
      <c r="R45" s="91">
        <v>4</v>
      </c>
      <c r="S45" s="91">
        <v>1</v>
      </c>
      <c r="T45" s="91">
        <v>4</v>
      </c>
      <c r="U45" s="94"/>
      <c r="V45" s="108">
        <f>IF(Tableau3[[#This Row],[UC/ Couche]]="-","-",Tableau3[[#This Row],[UC/ Couche]]*Tableau3[[#This Row],[Qtt/UC]])</f>
        <v>1</v>
      </c>
      <c r="W45" s="9" t="s">
        <v>67</v>
      </c>
      <c r="X45" s="10">
        <v>1540</v>
      </c>
      <c r="Y45" s="10">
        <v>1060</v>
      </c>
      <c r="Z45" s="10">
        <v>300</v>
      </c>
      <c r="AA45" s="10">
        <v>1</v>
      </c>
      <c r="AB45" s="10" t="s">
        <v>39</v>
      </c>
      <c r="AC45" s="11"/>
      <c r="AD45" s="9"/>
      <c r="AE45" s="10"/>
      <c r="AF45" s="10"/>
      <c r="AG45" s="10"/>
      <c r="AH45" s="10"/>
      <c r="AI45" s="11"/>
      <c r="AJ45" s="104" t="str">
        <f>IF(ISBLANK(AM45),"",IF(AN45=1,"1 colis",IF(AND(AN45/(Tableau3[[#This Row],[UC/ Couche]]*Tableau3[[#This Row],[Couche/ UM]])&lt;1,(AN45/(Tableau3[[#This Row],[UC/ Couche]]*Tableau3[[#This Row],[Couche/ UM]])&gt;0)),AK45 &amp;" couches",AN45/(Tableau3[[#This Row],[UC/ Couche]]*Tableau3[[#This Row],[Couche/ UM]])&amp;" palettes")))</f>
        <v>1 colis</v>
      </c>
      <c r="AK45" s="105" t="str">
        <f>IF(ISBLANK(AM45),"",IF(AL45=Tableau3[[#This Row],[Qtt/UC]]," 1 colis",AL45/Tableau3[[#This Row],[QTT/couche]]))</f>
        <v xml:space="preserve"> 1 colis</v>
      </c>
      <c r="AL45" s="115">
        <f>IF(ISBLANK(AM45),"",IF(AM45&lt;=Tableau3[[#This Row],[Qtt/UC]],Tableau3[[#This Row],[Qtt/UC]],ROUNDUP(AM45/Tableau3[[#This Row],[QTT/couche]],0)*Tableau3[[#This Row],[QTT/couche]]))</f>
        <v>1</v>
      </c>
      <c r="AM45" s="106">
        <v>1</v>
      </c>
      <c r="AN45" s="113">
        <f>IF(ISBLANK(AM45),"",AL45/Tableau3[[#This Row],[Qtt/UC]])</f>
        <v>1</v>
      </c>
      <c r="AO45" s="110">
        <f ca="1">IF(ISBLANK(AM45),"",Tableau3[[#This Row],[Prix unité €uros]]*AL45)</f>
        <v>0.3149214849005546</v>
      </c>
      <c r="AP45" s="262"/>
      <c r="AQ45" s="262"/>
      <c r="AR45" s="262"/>
      <c r="AS45" s="262"/>
      <c r="AT45" s="262"/>
      <c r="AU45" s="262"/>
      <c r="AV45" s="262"/>
      <c r="AW45" s="262"/>
      <c r="AX45" s="262"/>
    </row>
    <row r="46" spans="2:50" ht="15.75" x14ac:dyDescent="0.25">
      <c r="B46" s="98"/>
      <c r="C46" s="12">
        <v>39</v>
      </c>
      <c r="D46" s="13">
        <f t="shared" ca="1" si="2"/>
        <v>0.18831302719301635</v>
      </c>
      <c r="E46" s="14">
        <v>1</v>
      </c>
      <c r="F46" s="15">
        <v>1</v>
      </c>
      <c r="G46" s="16" t="s">
        <v>0</v>
      </c>
      <c r="H46" s="17">
        <f t="shared" ca="1" si="3"/>
        <v>0.20692547634452663</v>
      </c>
      <c r="I46" s="17">
        <f t="shared" ca="1" si="3"/>
        <v>0.33238340741090877</v>
      </c>
      <c r="J46" s="17">
        <f t="shared" ca="1" si="3"/>
        <v>0.40607644462350478</v>
      </c>
      <c r="K46" s="17">
        <f t="shared" ca="1" si="3"/>
        <v>0.5789081996214025</v>
      </c>
      <c r="L46" s="17">
        <f t="shared" ca="1" si="3"/>
        <v>0.78722966600235789</v>
      </c>
      <c r="M46" s="17">
        <f t="shared" ca="1" si="3"/>
        <v>0.1900280733928198</v>
      </c>
      <c r="N46" s="9" t="s">
        <v>67</v>
      </c>
      <c r="O46" s="91">
        <v>1540</v>
      </c>
      <c r="P46" s="91">
        <v>1060</v>
      </c>
      <c r="Q46" s="91">
        <v>1170</v>
      </c>
      <c r="R46" s="91">
        <v>4</v>
      </c>
      <c r="S46" s="91">
        <v>1</v>
      </c>
      <c r="T46" s="91">
        <v>4</v>
      </c>
      <c r="U46" s="94"/>
      <c r="V46" s="108">
        <f>IF(Tableau3[[#This Row],[UC/ Couche]]="-","-",Tableau3[[#This Row],[UC/ Couche]]*Tableau3[[#This Row],[Qtt/UC]])</f>
        <v>1</v>
      </c>
      <c r="W46" s="9" t="s">
        <v>67</v>
      </c>
      <c r="X46" s="10">
        <v>1540</v>
      </c>
      <c r="Y46" s="10">
        <v>1060</v>
      </c>
      <c r="Z46" s="10">
        <v>300</v>
      </c>
      <c r="AA46" s="10">
        <v>1</v>
      </c>
      <c r="AB46" s="10" t="s">
        <v>39</v>
      </c>
      <c r="AC46" s="11"/>
      <c r="AD46" s="9"/>
      <c r="AE46" s="10"/>
      <c r="AF46" s="10"/>
      <c r="AG46" s="10"/>
      <c r="AH46" s="10"/>
      <c r="AI46" s="11"/>
      <c r="AJ46" s="104" t="str">
        <f>IF(ISBLANK(AM46),"",IF(AN46=1,"1 colis",IF(AND(AN46/(Tableau3[[#This Row],[UC/ Couche]]*Tableau3[[#This Row],[Couche/ UM]])&lt;1,(AN46/(Tableau3[[#This Row],[UC/ Couche]]*Tableau3[[#This Row],[Couche/ UM]])&gt;0)),AK46 &amp;" couches",AN46/(Tableau3[[#This Row],[UC/ Couche]]*Tableau3[[#This Row],[Couche/ UM]])&amp;" palettes")))</f>
        <v>1 colis</v>
      </c>
      <c r="AK46" s="105" t="str">
        <f>IF(ISBLANK(AM46),"",IF(AL46=Tableau3[[#This Row],[Qtt/UC]]," 1 colis",AL46/Tableau3[[#This Row],[QTT/couche]]))</f>
        <v xml:space="preserve"> 1 colis</v>
      </c>
      <c r="AL46" s="115">
        <f>IF(ISBLANK(AM46),"",IF(AM46&lt;=Tableau3[[#This Row],[Qtt/UC]],Tableau3[[#This Row],[Qtt/UC]],ROUNDUP(AM46/Tableau3[[#This Row],[QTT/couche]],0)*Tableau3[[#This Row],[QTT/couche]]))</f>
        <v>1</v>
      </c>
      <c r="AM46" s="106">
        <v>1</v>
      </c>
      <c r="AN46" s="113">
        <f>IF(ISBLANK(AM46),"",AL46/Tableau3[[#This Row],[Qtt/UC]])</f>
        <v>1</v>
      </c>
      <c r="AO46" s="110">
        <f ca="1">IF(ISBLANK(AM46),"",Tableau3[[#This Row],[Prix unité €uros]]*AL46)</f>
        <v>0.20692547634452663</v>
      </c>
      <c r="AP46" s="262"/>
      <c r="AQ46" s="262"/>
      <c r="AR46" s="262"/>
      <c r="AS46" s="262"/>
      <c r="AT46" s="262"/>
      <c r="AU46" s="262"/>
      <c r="AV46" s="262"/>
      <c r="AW46" s="262"/>
      <c r="AX46" s="262"/>
    </row>
    <row r="47" spans="2:50" ht="15.75" x14ac:dyDescent="0.25">
      <c r="B47" s="30">
        <v>93</v>
      </c>
      <c r="C47" s="19">
        <v>40</v>
      </c>
      <c r="D47" s="13">
        <f t="shared" ca="1" si="2"/>
        <v>2.8103467871227084E-2</v>
      </c>
      <c r="E47" s="14">
        <v>6</v>
      </c>
      <c r="F47" s="15">
        <v>6</v>
      </c>
      <c r="G47" s="16" t="s">
        <v>0</v>
      </c>
      <c r="H47" s="17">
        <f t="shared" ca="1" si="3"/>
        <v>0.4099089737869348</v>
      </c>
      <c r="I47" s="17">
        <f t="shared" ca="1" si="3"/>
        <v>0.80608128316204508</v>
      </c>
      <c r="J47" s="17">
        <f t="shared" ca="1" si="3"/>
        <v>0.82909954432217281</v>
      </c>
      <c r="K47" s="17">
        <f t="shared" ca="1" si="3"/>
        <v>0.43169591167076227</v>
      </c>
      <c r="L47" s="17">
        <f t="shared" ca="1" si="3"/>
        <v>0.61295840989648431</v>
      </c>
      <c r="M47" s="17">
        <f t="shared" ca="1" si="3"/>
        <v>0.25331197710688347</v>
      </c>
      <c r="N47" s="9" t="s">
        <v>39</v>
      </c>
      <c r="O47" s="92" t="s">
        <v>39</v>
      </c>
      <c r="P47" s="92" t="s">
        <v>39</v>
      </c>
      <c r="Q47" s="92" t="s">
        <v>39</v>
      </c>
      <c r="R47" s="92" t="s">
        <v>39</v>
      </c>
      <c r="S47" s="92" t="s">
        <v>39</v>
      </c>
      <c r="T47" s="92" t="s">
        <v>39</v>
      </c>
      <c r="U47" s="92" t="s">
        <v>39</v>
      </c>
      <c r="V47" s="108" t="str">
        <f>IF(Tableau3[[#This Row],[UC/ Couche]]="-","-",Tableau3[[#This Row],[UC/ Couche]]*Tableau3[[#This Row],[Qtt/UC]])</f>
        <v>-</v>
      </c>
      <c r="W47" s="9" t="s">
        <v>40</v>
      </c>
      <c r="X47" s="10">
        <v>210</v>
      </c>
      <c r="Y47" s="10">
        <v>210</v>
      </c>
      <c r="Z47" s="10">
        <v>210</v>
      </c>
      <c r="AA47" s="10">
        <v>1000</v>
      </c>
      <c r="AB47" s="10" t="s">
        <v>39</v>
      </c>
      <c r="AC47" s="11"/>
      <c r="AD47" s="11" t="s">
        <v>39</v>
      </c>
      <c r="AE47" s="11" t="s">
        <v>39</v>
      </c>
      <c r="AF47" s="11" t="s">
        <v>39</v>
      </c>
      <c r="AG47" s="11" t="s">
        <v>39</v>
      </c>
      <c r="AH47" s="11" t="s">
        <v>39</v>
      </c>
      <c r="AI47" s="11" t="s">
        <v>39</v>
      </c>
      <c r="AJ47" s="104" t="str">
        <f>IF(ISBLANK(AM47),"",IF(AN47=1,"1 colis",IF(AND(AN47/(Tableau3[[#This Row],[UC/ Couche]]*Tableau3[[#This Row],[Couche/ UM]])&lt;1,(AN47/(Tableau3[[#This Row],[UC/ Couche]]*Tableau3[[#This Row],[Couche/ UM]])&gt;0)),AK47 &amp;" couches",AN47/(Tableau3[[#This Row],[UC/ Couche]]*Tableau3[[#This Row],[Couche/ UM]])&amp;" palettes")))</f>
        <v>1 colis</v>
      </c>
      <c r="AK47" s="105" t="str">
        <f>IF(ISBLANK(AM47),"",IF(AL47=Tableau3[[#This Row],[Qtt/UC]]," 1 colis",AL47/Tableau3[[#This Row],[QTT/couche]]))</f>
        <v xml:space="preserve"> 1 colis</v>
      </c>
      <c r="AL47" s="115">
        <f>IF(ISBLANK(AM47),"",IF(AM47&lt;=Tableau3[[#This Row],[Qtt/UC]],Tableau3[[#This Row],[Qtt/UC]],ROUNDUP(AM47/Tableau3[[#This Row],[QTT/couche]],0)*Tableau3[[#This Row],[QTT/couche]]))</f>
        <v>1000</v>
      </c>
      <c r="AM47" s="106">
        <v>1</v>
      </c>
      <c r="AN47" s="113">
        <f>IF(ISBLANK(AM47),"",AL47/Tableau3[[#This Row],[Qtt/UC]])</f>
        <v>1</v>
      </c>
      <c r="AO47" s="110">
        <f ca="1">IF(ISBLANK(AM47),"",Tableau3[[#This Row],[Prix unité €uros]]*AL47)</f>
        <v>409.90897378693478</v>
      </c>
      <c r="AP47" s="262"/>
      <c r="AQ47" s="262"/>
      <c r="AR47" s="262"/>
      <c r="AS47" s="262"/>
      <c r="AT47" s="262"/>
      <c r="AU47" s="262"/>
      <c r="AV47" s="262"/>
      <c r="AW47" s="262"/>
      <c r="AX47" s="262"/>
    </row>
    <row r="48" spans="2:50" ht="15.75" x14ac:dyDescent="0.25">
      <c r="B48" s="30">
        <v>95</v>
      </c>
      <c r="C48" s="12">
        <v>41</v>
      </c>
      <c r="D48" s="13">
        <f t="shared" ca="1" si="2"/>
        <v>0.59985718919775233</v>
      </c>
      <c r="E48" s="14">
        <v>6</v>
      </c>
      <c r="F48" s="15">
        <v>6</v>
      </c>
      <c r="G48" s="16" t="s">
        <v>0</v>
      </c>
      <c r="H48" s="17">
        <f t="shared" ca="1" si="3"/>
        <v>0.27489730453627892</v>
      </c>
      <c r="I48" s="17">
        <f t="shared" ca="1" si="3"/>
        <v>0.22727966335038019</v>
      </c>
      <c r="J48" s="17">
        <f t="shared" ca="1" si="3"/>
        <v>0.44986316860645859</v>
      </c>
      <c r="K48" s="17">
        <f t="shared" ca="1" si="3"/>
        <v>0.40194093450904822</v>
      </c>
      <c r="L48" s="17">
        <f t="shared" ca="1" si="3"/>
        <v>0.36427398672816824</v>
      </c>
      <c r="M48" s="17">
        <f t="shared" ca="1" si="3"/>
        <v>0.39538695850038619</v>
      </c>
      <c r="N48" s="9"/>
      <c r="O48" s="91"/>
      <c r="P48" s="91"/>
      <c r="Q48" s="91"/>
      <c r="R48" s="91"/>
      <c r="S48" s="91"/>
      <c r="T48" s="91"/>
      <c r="U48" s="94"/>
      <c r="V48" s="108">
        <f>IF(Tableau3[[#This Row],[UC/ Couche]]="-","-",Tableau3[[#This Row],[UC/ Couche]]*Tableau3[[#This Row],[Qtt/UC]])</f>
        <v>0</v>
      </c>
      <c r="W48" s="9"/>
      <c r="X48" s="10"/>
      <c r="Y48" s="10"/>
      <c r="Z48" s="10"/>
      <c r="AA48" s="10"/>
      <c r="AB48" s="10"/>
      <c r="AC48" s="11"/>
      <c r="AD48" s="11" t="s">
        <v>39</v>
      </c>
      <c r="AE48" s="11" t="s">
        <v>39</v>
      </c>
      <c r="AF48" s="11" t="s">
        <v>39</v>
      </c>
      <c r="AG48" s="11" t="s">
        <v>39</v>
      </c>
      <c r="AH48" s="11" t="s">
        <v>39</v>
      </c>
      <c r="AI48" s="11" t="s">
        <v>39</v>
      </c>
      <c r="AJ48" s="104" t="e">
        <f>IF(ISBLANK(AM48),"",IF(AN48=1,"1 colis",IF(AND(AN48/(Tableau3[[#This Row],[UC/ Couche]]*Tableau3[[#This Row],[Couche/ UM]])&lt;1,(AN48/(Tableau3[[#This Row],[UC/ Couche]]*Tableau3[[#This Row],[Couche/ UM]])&gt;0)),AK48 &amp;" couches",AN48/(Tableau3[[#This Row],[UC/ Couche]]*Tableau3[[#This Row],[Couche/ UM]])&amp;" palettes")))</f>
        <v>#DIV/0!</v>
      </c>
      <c r="AK48" s="105" t="e">
        <f>IF(ISBLANK(AM48),"",IF(AL48=Tableau3[[#This Row],[Qtt/UC]]," 1 colis",AL48/Tableau3[[#This Row],[QTT/couche]]))</f>
        <v>#DIV/0!</v>
      </c>
      <c r="AL48" s="115" t="e">
        <f>IF(ISBLANK(AM48),"",IF(AM48&lt;=Tableau3[[#This Row],[Qtt/UC]],Tableau3[[#This Row],[Qtt/UC]],ROUNDUP(AM48/Tableau3[[#This Row],[QTT/couche]],0)*Tableau3[[#This Row],[QTT/couche]]))</f>
        <v>#DIV/0!</v>
      </c>
      <c r="AM48" s="106">
        <v>1</v>
      </c>
      <c r="AN48" s="113" t="e">
        <f>IF(ISBLANK(AM48),"",AL48/Tableau3[[#This Row],[Qtt/UC]])</f>
        <v>#DIV/0!</v>
      </c>
      <c r="AO48" s="110" t="e">
        <f ca="1">IF(ISBLANK(AM48),"",Tableau3[[#This Row],[Prix unité €uros]]*AL48)</f>
        <v>#DIV/0!</v>
      </c>
      <c r="AP48" s="262"/>
      <c r="AQ48" s="262"/>
      <c r="AR48" s="262"/>
      <c r="AS48" s="262"/>
      <c r="AT48" s="262"/>
      <c r="AU48" s="262"/>
      <c r="AV48" s="262"/>
      <c r="AW48" s="262"/>
      <c r="AX48" s="262"/>
    </row>
    <row r="49" spans="2:50" ht="15.75" x14ac:dyDescent="0.25">
      <c r="B49" s="30">
        <v>97</v>
      </c>
      <c r="C49" s="12">
        <v>42</v>
      </c>
      <c r="D49" s="18">
        <f t="shared" ca="1" si="2"/>
        <v>0.1088478064080578</v>
      </c>
      <c r="E49" s="14">
        <v>6</v>
      </c>
      <c r="F49" s="15">
        <v>6</v>
      </c>
      <c r="G49" s="16" t="s">
        <v>0</v>
      </c>
      <c r="H49" s="17">
        <f t="shared" ca="1" si="3"/>
        <v>0.34305699975894455</v>
      </c>
      <c r="I49" s="17">
        <f t="shared" ca="1" si="3"/>
        <v>0.53482377966278971</v>
      </c>
      <c r="J49" s="17">
        <f t="shared" ca="1" si="3"/>
        <v>7.7360668813754363E-2</v>
      </c>
      <c r="K49" s="17">
        <f t="shared" ca="1" si="3"/>
        <v>0.59396002358708144</v>
      </c>
      <c r="L49" s="17">
        <f t="shared" ca="1" si="3"/>
        <v>0.64042813257845421</v>
      </c>
      <c r="M49" s="17">
        <f t="shared" ca="1" si="3"/>
        <v>0.26319659331688294</v>
      </c>
      <c r="N49" s="9" t="s">
        <v>39</v>
      </c>
      <c r="O49" s="91" t="s">
        <v>39</v>
      </c>
      <c r="P49" s="91" t="s">
        <v>39</v>
      </c>
      <c r="Q49" s="91" t="s">
        <v>39</v>
      </c>
      <c r="R49" s="91" t="s">
        <v>39</v>
      </c>
      <c r="S49" s="91" t="s">
        <v>39</v>
      </c>
      <c r="T49" s="91" t="s">
        <v>39</v>
      </c>
      <c r="U49" s="94" t="s">
        <v>39</v>
      </c>
      <c r="V49" s="108" t="str">
        <f>IF(Tableau3[[#This Row],[UC/ Couche]]="-","-",Tableau3[[#This Row],[UC/ Couche]]*Tableau3[[#This Row],[Qtt/UC]])</f>
        <v>-</v>
      </c>
      <c r="W49" s="9" t="s">
        <v>40</v>
      </c>
      <c r="X49" s="10">
        <v>440</v>
      </c>
      <c r="Y49" s="10">
        <v>440</v>
      </c>
      <c r="Z49" s="10">
        <v>210</v>
      </c>
      <c r="AA49" s="10">
        <v>25</v>
      </c>
      <c r="AB49" s="10" t="s">
        <v>68</v>
      </c>
      <c r="AC49" s="11"/>
      <c r="AD49" s="9"/>
      <c r="AE49" s="10"/>
      <c r="AF49" s="10"/>
      <c r="AG49" s="10"/>
      <c r="AH49" s="10"/>
      <c r="AI49" s="11"/>
      <c r="AJ49" s="104" t="str">
        <f>IF(ISBLANK(AM49),"",IF(AN49=1,"1 colis",IF(AND(AN49/(Tableau3[[#This Row],[UC/ Couche]]*Tableau3[[#This Row],[Couche/ UM]])&lt;1,(AN49/(Tableau3[[#This Row],[UC/ Couche]]*Tableau3[[#This Row],[Couche/ UM]])&gt;0)),AK49 &amp;" couches",AN49/(Tableau3[[#This Row],[UC/ Couche]]*Tableau3[[#This Row],[Couche/ UM]])&amp;" palettes")))</f>
        <v>1 colis</v>
      </c>
      <c r="AK49" s="105" t="str">
        <f>IF(ISBLANK(AM49),"",IF(AL49=Tableau3[[#This Row],[Qtt/UC]]," 1 colis",AL49/Tableau3[[#This Row],[QTT/couche]]))</f>
        <v xml:space="preserve"> 1 colis</v>
      </c>
      <c r="AL49" s="115">
        <f>IF(ISBLANK(AM49),"",IF(AM49&lt;=Tableau3[[#This Row],[Qtt/UC]],Tableau3[[#This Row],[Qtt/UC]],ROUNDUP(AM49/Tableau3[[#This Row],[QTT/couche]],0)*Tableau3[[#This Row],[QTT/couche]]))</f>
        <v>25</v>
      </c>
      <c r="AM49" s="106">
        <v>1</v>
      </c>
      <c r="AN49" s="113">
        <f>IF(ISBLANK(AM49),"",AL49/Tableau3[[#This Row],[Qtt/UC]])</f>
        <v>1</v>
      </c>
      <c r="AO49" s="110">
        <f ca="1">IF(ISBLANK(AM49),"",Tableau3[[#This Row],[Prix unité €uros]]*AL49)</f>
        <v>8.5764249939736139</v>
      </c>
      <c r="AP49" s="262"/>
      <c r="AQ49" s="262"/>
      <c r="AR49" s="262"/>
      <c r="AS49" s="262"/>
      <c r="AT49" s="262"/>
      <c r="AU49" s="262"/>
      <c r="AV49" s="262"/>
      <c r="AW49" s="262"/>
      <c r="AX49" s="262"/>
    </row>
    <row r="50" spans="2:50" ht="15.75" x14ac:dyDescent="0.25">
      <c r="B50" s="30">
        <v>98</v>
      </c>
      <c r="C50" s="12">
        <v>43</v>
      </c>
      <c r="D50" s="13">
        <f t="shared" ca="1" si="2"/>
        <v>0.99779784867856336</v>
      </c>
      <c r="E50" s="14">
        <v>6</v>
      </c>
      <c r="F50" s="15">
        <v>6</v>
      </c>
      <c r="G50" s="16" t="s">
        <v>0</v>
      </c>
      <c r="H50" s="17">
        <f t="shared" ca="1" si="3"/>
        <v>0.5784770917810963</v>
      </c>
      <c r="I50" s="17">
        <f t="shared" ca="1" si="3"/>
        <v>0.14138185135008174</v>
      </c>
      <c r="J50" s="17">
        <f t="shared" ca="1" si="3"/>
        <v>0.6694318418258095</v>
      </c>
      <c r="K50" s="17">
        <f t="shared" ca="1" si="3"/>
        <v>0.37224893794879277</v>
      </c>
      <c r="L50" s="17">
        <f t="shared" ca="1" si="3"/>
        <v>0.88991167181190289</v>
      </c>
      <c r="M50" s="17">
        <f t="shared" ca="1" si="3"/>
        <v>0.14628078938582822</v>
      </c>
      <c r="N50" s="9" t="s">
        <v>39</v>
      </c>
      <c r="O50" s="92" t="s">
        <v>39</v>
      </c>
      <c r="P50" s="92" t="s">
        <v>39</v>
      </c>
      <c r="Q50" s="92" t="s">
        <v>39</v>
      </c>
      <c r="R50" s="92" t="s">
        <v>39</v>
      </c>
      <c r="S50" s="92" t="s">
        <v>39</v>
      </c>
      <c r="T50" s="92" t="s">
        <v>39</v>
      </c>
      <c r="U50" s="92" t="s">
        <v>39</v>
      </c>
      <c r="V50" s="108" t="str">
        <f>IF(Tableau3[[#This Row],[UC/ Couche]]="-","-",Tableau3[[#This Row],[UC/ Couche]]*Tableau3[[#This Row],[Qtt/UC]])</f>
        <v>-</v>
      </c>
      <c r="W50" s="9" t="s">
        <v>40</v>
      </c>
      <c r="X50" s="10">
        <v>745</v>
      </c>
      <c r="Y50" s="10">
        <v>245</v>
      </c>
      <c r="Z50" s="10">
        <v>160</v>
      </c>
      <c r="AA50" s="10" t="s">
        <v>68</v>
      </c>
      <c r="AB50" s="10" t="s">
        <v>68</v>
      </c>
      <c r="AC50" s="11"/>
      <c r="AD50" s="9"/>
      <c r="AE50" s="10"/>
      <c r="AF50" s="10"/>
      <c r="AG50" s="10"/>
      <c r="AH50" s="10"/>
      <c r="AI50" s="11"/>
      <c r="AJ50" s="104" t="e">
        <f>IF(ISBLANK(AM50),"",IF(AN50=1,"1 colis",IF(AND(AN50/(Tableau3[[#This Row],[UC/ Couche]]*Tableau3[[#This Row],[Couche/ UM]])&lt;1,(AN50/(Tableau3[[#This Row],[UC/ Couche]]*Tableau3[[#This Row],[Couche/ UM]])&gt;0)),AK50 &amp;" couches",AN50/(Tableau3[[#This Row],[UC/ Couche]]*Tableau3[[#This Row],[Couche/ UM]])&amp;" palettes")))</f>
        <v>#VALUE!</v>
      </c>
      <c r="AK50" s="105" t="str">
        <f>IF(ISBLANK(AM50),"",IF(AL50=Tableau3[[#This Row],[Qtt/UC]]," 1 colis",AL50/Tableau3[[#This Row],[QTT/couche]]))</f>
        <v xml:space="preserve"> 1 colis</v>
      </c>
      <c r="AL50" s="115" t="str">
        <f>IF(ISBLANK(AM50),"",IF(AM50&lt;=Tableau3[[#This Row],[Qtt/UC]],Tableau3[[#This Row],[Qtt/UC]],ROUNDUP(AM50/Tableau3[[#This Row],[QTT/couche]],0)*Tableau3[[#This Row],[QTT/couche]]))</f>
        <v>?</v>
      </c>
      <c r="AM50" s="106">
        <v>1</v>
      </c>
      <c r="AN50" s="113" t="e">
        <f>IF(ISBLANK(AM50),"",AL50/Tableau3[[#This Row],[Qtt/UC]])</f>
        <v>#VALUE!</v>
      </c>
      <c r="AO50" s="110" t="e">
        <f ca="1">IF(ISBLANK(AM50),"",Tableau3[[#This Row],[Prix unité €uros]]*AL50)</f>
        <v>#VALUE!</v>
      </c>
      <c r="AP50" s="262"/>
      <c r="AQ50" s="262"/>
      <c r="AR50" s="262"/>
      <c r="AS50" s="262"/>
      <c r="AT50" s="262"/>
      <c r="AU50" s="262"/>
      <c r="AV50" s="262"/>
      <c r="AW50" s="262"/>
      <c r="AX50" s="262"/>
    </row>
    <row r="51" spans="2:50" ht="15.75" x14ac:dyDescent="0.25">
      <c r="B51" s="99">
        <v>56</v>
      </c>
      <c r="C51" s="12">
        <v>44</v>
      </c>
      <c r="D51" s="29">
        <f t="shared" ca="1" si="2"/>
        <v>0.5980333783977253</v>
      </c>
      <c r="E51" s="14">
        <v>24</v>
      </c>
      <c r="F51" s="15">
        <v>24</v>
      </c>
      <c r="G51" s="28" t="s">
        <v>0</v>
      </c>
      <c r="H51" s="17">
        <f t="shared" ca="1" si="3"/>
        <v>0.52567661227663631</v>
      </c>
      <c r="I51" s="17">
        <f t="shared" ca="1" si="3"/>
        <v>0.25764593512816181</v>
      </c>
      <c r="J51" s="17">
        <f t="shared" ca="1" si="3"/>
        <v>0.50284371397756511</v>
      </c>
      <c r="K51" s="17">
        <f t="shared" ca="1" si="3"/>
        <v>0.46760666471620915</v>
      </c>
      <c r="L51" s="17">
        <f t="shared" ca="1" si="3"/>
        <v>0.29432903167644187</v>
      </c>
      <c r="M51" s="17">
        <f t="shared" ca="1" si="3"/>
        <v>0.60708207001600911</v>
      </c>
      <c r="N51" s="9" t="s">
        <v>39</v>
      </c>
      <c r="O51" s="92" t="s">
        <v>39</v>
      </c>
      <c r="P51" s="92" t="s">
        <v>39</v>
      </c>
      <c r="Q51" s="92" t="s">
        <v>39</v>
      </c>
      <c r="R51" s="92" t="s">
        <v>39</v>
      </c>
      <c r="S51" s="92" t="s">
        <v>39</v>
      </c>
      <c r="T51" s="92" t="s">
        <v>39</v>
      </c>
      <c r="U51" s="92" t="s">
        <v>39</v>
      </c>
      <c r="V51" s="108" t="str">
        <f>IF(Tableau3[[#This Row],[UC/ Couche]]="-","-",Tableau3[[#This Row],[UC/ Couche]]*Tableau3[[#This Row],[Qtt/UC]])</f>
        <v>-</v>
      </c>
      <c r="W51" s="9" t="s">
        <v>40</v>
      </c>
      <c r="X51" s="9">
        <v>300</v>
      </c>
      <c r="Y51" s="9">
        <v>230</v>
      </c>
      <c r="Z51" s="9">
        <v>260</v>
      </c>
      <c r="AA51" s="9">
        <v>1000</v>
      </c>
      <c r="AB51" s="9" t="s">
        <v>39</v>
      </c>
      <c r="AC51" s="9">
        <v>3</v>
      </c>
      <c r="AD51" s="9" t="s">
        <v>39</v>
      </c>
      <c r="AE51" s="9" t="s">
        <v>39</v>
      </c>
      <c r="AF51" s="9" t="s">
        <v>39</v>
      </c>
      <c r="AG51" s="9" t="s">
        <v>39</v>
      </c>
      <c r="AH51" s="36" t="s">
        <v>39</v>
      </c>
      <c r="AI51" s="11" t="s">
        <v>39</v>
      </c>
      <c r="AJ51" s="104" t="str">
        <f>IF(ISBLANK(AM51),"",IF(AN51=1,"1 colis",IF(AND(AN51/(Tableau3[[#This Row],[UC/ Couche]]*Tableau3[[#This Row],[Couche/ UM]])&lt;1,(AN51/(Tableau3[[#This Row],[UC/ Couche]]*Tableau3[[#This Row],[Couche/ UM]])&gt;0)),AK51 &amp;" couches",AN51/(Tableau3[[#This Row],[UC/ Couche]]*Tableau3[[#This Row],[Couche/ UM]])&amp;" palettes")))</f>
        <v>1 colis</v>
      </c>
      <c r="AK51" s="105" t="str">
        <f>IF(ISBLANK(AM51),"",IF(AL51=Tableau3[[#This Row],[Qtt/UC]]," 1 colis",AL51/Tableau3[[#This Row],[QTT/couche]]))</f>
        <v xml:space="preserve"> 1 colis</v>
      </c>
      <c r="AL51" s="115">
        <f>IF(ISBLANK(AM51),"",IF(AM51&lt;=Tableau3[[#This Row],[Qtt/UC]],Tableau3[[#This Row],[Qtt/UC]],ROUNDUP(AM51/Tableau3[[#This Row],[QTT/couche]],0)*Tableau3[[#This Row],[QTT/couche]]))</f>
        <v>1000</v>
      </c>
      <c r="AM51" s="106">
        <v>1</v>
      </c>
      <c r="AN51" s="113">
        <f>IF(ISBLANK(AM51),"",AL51/Tableau3[[#This Row],[Qtt/UC]])</f>
        <v>1</v>
      </c>
      <c r="AO51" s="110">
        <f ca="1">IF(ISBLANK(AM51),"",Tableau3[[#This Row],[Prix unité €uros]]*AL51)</f>
        <v>525.67661227663632</v>
      </c>
      <c r="AP51" s="262"/>
      <c r="AQ51" s="262"/>
      <c r="AR51" s="262"/>
      <c r="AS51" s="262"/>
      <c r="AT51" s="262"/>
      <c r="AU51" s="262"/>
      <c r="AV51" s="262"/>
      <c r="AW51" s="262"/>
      <c r="AX51" s="262"/>
    </row>
    <row r="52" spans="2:50" ht="15.75" x14ac:dyDescent="0.25">
      <c r="B52" s="31">
        <v>9</v>
      </c>
      <c r="C52" s="12">
        <v>45</v>
      </c>
      <c r="D52" s="13">
        <f t="shared" ca="1" si="2"/>
        <v>0.95941685040004765</v>
      </c>
      <c r="E52" s="14">
        <v>192</v>
      </c>
      <c r="F52" s="15">
        <v>192</v>
      </c>
      <c r="G52" s="16" t="s">
        <v>0</v>
      </c>
      <c r="H52" s="17">
        <f t="shared" ca="1" si="3"/>
        <v>0.27959613580836329</v>
      </c>
      <c r="I52" s="17">
        <f t="shared" ca="1" si="3"/>
        <v>0.13279971160157877</v>
      </c>
      <c r="J52" s="17">
        <f t="shared" ca="1" si="3"/>
        <v>1.8153078718141646E-4</v>
      </c>
      <c r="K52" s="17">
        <f t="shared" ca="1" si="3"/>
        <v>0.79004953349273321</v>
      </c>
      <c r="L52" s="17">
        <f t="shared" ca="1" si="3"/>
        <v>0.84250058643662329</v>
      </c>
      <c r="M52" s="17">
        <f t="shared" ca="1" si="3"/>
        <v>0.33331220223885205</v>
      </c>
      <c r="N52" s="9"/>
      <c r="O52" s="91"/>
      <c r="P52" s="91"/>
      <c r="Q52" s="91"/>
      <c r="R52" s="91"/>
      <c r="S52" s="91"/>
      <c r="T52" s="91"/>
      <c r="U52" s="94"/>
      <c r="V52" s="108">
        <f>IF(Tableau3[[#This Row],[UC/ Couche]]="-","-",Tableau3[[#This Row],[UC/ Couche]]*Tableau3[[#This Row],[Qtt/UC]])</f>
        <v>0</v>
      </c>
      <c r="W52" s="9"/>
      <c r="X52" s="10"/>
      <c r="Y52" s="10"/>
      <c r="Z52" s="10"/>
      <c r="AA52" s="10"/>
      <c r="AB52" s="10"/>
      <c r="AC52" s="11"/>
      <c r="AD52" s="9"/>
      <c r="AE52" s="10"/>
      <c r="AF52" s="10"/>
      <c r="AG52" s="10"/>
      <c r="AH52" s="10"/>
      <c r="AI52" s="11"/>
      <c r="AJ52" s="104" t="e">
        <f>IF(ISBLANK(AM52),"",IF(AN52=1,"1 colis",IF(AND(AN52/(Tableau3[[#This Row],[UC/ Couche]]*Tableau3[[#This Row],[Couche/ UM]])&lt;1,(AN52/(Tableau3[[#This Row],[UC/ Couche]]*Tableau3[[#This Row],[Couche/ UM]])&gt;0)),AK52 &amp;" couches",AN52/(Tableau3[[#This Row],[UC/ Couche]]*Tableau3[[#This Row],[Couche/ UM]])&amp;" palettes")))</f>
        <v>#DIV/0!</v>
      </c>
      <c r="AK52" s="105" t="e">
        <f>IF(ISBLANK(AM52),"",IF(AL52=Tableau3[[#This Row],[Qtt/UC]]," 1 colis",AL52/Tableau3[[#This Row],[QTT/couche]]))</f>
        <v>#DIV/0!</v>
      </c>
      <c r="AL52" s="115" t="e">
        <f>IF(ISBLANK(AM52),"",IF(AM52&lt;=Tableau3[[#This Row],[Qtt/UC]],Tableau3[[#This Row],[Qtt/UC]],ROUNDUP(AM52/Tableau3[[#This Row],[QTT/couche]],0)*Tableau3[[#This Row],[QTT/couche]]))</f>
        <v>#DIV/0!</v>
      </c>
      <c r="AM52" s="106">
        <v>1</v>
      </c>
      <c r="AN52" s="113" t="e">
        <f>IF(ISBLANK(AM52),"",AL52/Tableau3[[#This Row],[Qtt/UC]])</f>
        <v>#DIV/0!</v>
      </c>
      <c r="AO52" s="110" t="e">
        <f ca="1">IF(ISBLANK(AM52),"",Tableau3[[#This Row],[Prix unité €uros]]*AL52)</f>
        <v>#DIV/0!</v>
      </c>
      <c r="AP52" s="262"/>
      <c r="AQ52" s="262"/>
      <c r="AR52" s="262"/>
      <c r="AS52" s="262"/>
      <c r="AT52" s="262"/>
      <c r="AU52" s="262"/>
      <c r="AV52" s="262"/>
      <c r="AW52" s="262"/>
      <c r="AX52" s="262"/>
    </row>
    <row r="53" spans="2:50" ht="15.75" x14ac:dyDescent="0.25">
      <c r="B53" s="34">
        <v>22</v>
      </c>
      <c r="C53" s="12">
        <v>46</v>
      </c>
      <c r="D53" s="13">
        <f t="shared" ca="1" si="2"/>
        <v>0.81916918518599757</v>
      </c>
      <c r="E53" s="14">
        <v>12</v>
      </c>
      <c r="F53" s="15">
        <v>12</v>
      </c>
      <c r="G53" s="16" t="s">
        <v>0</v>
      </c>
      <c r="H53" s="17">
        <f t="shared" ca="1" si="3"/>
        <v>0.37746075308182636</v>
      </c>
      <c r="I53" s="17">
        <f t="shared" ca="1" si="3"/>
        <v>0.94073283559958731</v>
      </c>
      <c r="J53" s="17">
        <f t="shared" ca="1" si="3"/>
        <v>0.48287195509482639</v>
      </c>
      <c r="K53" s="17">
        <f t="shared" ca="1" si="3"/>
        <v>0.63122017263357555</v>
      </c>
      <c r="L53" s="17">
        <f t="shared" ca="1" si="3"/>
        <v>0.46282790558991316</v>
      </c>
      <c r="M53" s="17">
        <f t="shared" ca="1" si="3"/>
        <v>0.38117375699354439</v>
      </c>
      <c r="N53" s="9" t="s">
        <v>37</v>
      </c>
      <c r="O53" s="91">
        <v>1200</v>
      </c>
      <c r="P53" s="91">
        <v>800</v>
      </c>
      <c r="Q53" s="91">
        <v>1170</v>
      </c>
      <c r="R53" s="91">
        <v>2700</v>
      </c>
      <c r="S53" s="91">
        <v>2</v>
      </c>
      <c r="T53" s="91">
        <v>3</v>
      </c>
      <c r="U53" s="94">
        <v>133</v>
      </c>
      <c r="V53" s="108">
        <f>IF(Tableau3[[#This Row],[UC/ Couche]]="-","-",Tableau3[[#This Row],[UC/ Couche]]*Tableau3[[#This Row],[Qtt/UC]])</f>
        <v>900</v>
      </c>
      <c r="W53" s="9" t="s">
        <v>40</v>
      </c>
      <c r="X53" s="10">
        <v>800</v>
      </c>
      <c r="Y53" s="10">
        <v>600</v>
      </c>
      <c r="Z53" s="10">
        <v>340</v>
      </c>
      <c r="AA53" s="10">
        <v>450</v>
      </c>
      <c r="AB53" s="10">
        <v>9</v>
      </c>
      <c r="AC53" s="11"/>
      <c r="AD53" s="9" t="s">
        <v>41</v>
      </c>
      <c r="AE53" s="10">
        <v>620</v>
      </c>
      <c r="AF53" s="10">
        <v>180</v>
      </c>
      <c r="AG53" s="10">
        <v>95</v>
      </c>
      <c r="AH53" s="10">
        <v>50</v>
      </c>
      <c r="AI53" s="11"/>
      <c r="AJ53" s="104" t="str">
        <f>IF(ISBLANK(AM53),"",IF(AN53=1,"1 colis",IF(AND(AN53/(Tableau3[[#This Row],[UC/ Couche]]*Tableau3[[#This Row],[Couche/ UM]])&lt;1,(AN53/(Tableau3[[#This Row],[UC/ Couche]]*Tableau3[[#This Row],[Couche/ UM]])&gt;0)),AK53 &amp;" couches",AN53/(Tableau3[[#This Row],[UC/ Couche]]*Tableau3[[#This Row],[Couche/ UM]])&amp;" palettes")))</f>
        <v>1 colis</v>
      </c>
      <c r="AK53" s="105" t="str">
        <f>IF(ISBLANK(AM53),"",IF(AL53=Tableau3[[#This Row],[Qtt/UC]]," 1 colis",AL53/Tableau3[[#This Row],[QTT/couche]]))</f>
        <v xml:space="preserve"> 1 colis</v>
      </c>
      <c r="AL53" s="115">
        <f>IF(ISBLANK(AM53),"",IF(AM53&lt;=Tableau3[[#This Row],[Qtt/UC]],Tableau3[[#This Row],[Qtt/UC]],ROUNDUP(AM53/Tableau3[[#This Row],[QTT/couche]],0)*Tableau3[[#This Row],[QTT/couche]]))</f>
        <v>450</v>
      </c>
      <c r="AM53" s="106">
        <v>1</v>
      </c>
      <c r="AN53" s="113">
        <f>IF(ISBLANK(AM53),"",AL53/Tableau3[[#This Row],[Qtt/UC]])</f>
        <v>1</v>
      </c>
      <c r="AO53" s="110">
        <f ca="1">IF(ISBLANK(AM53),"",Tableau3[[#This Row],[Prix unité €uros]]*AL53)</f>
        <v>169.85733888682185</v>
      </c>
      <c r="AP53" s="262"/>
      <c r="AQ53" s="262"/>
      <c r="AR53" s="262"/>
      <c r="AS53" s="262"/>
      <c r="AT53" s="262"/>
      <c r="AU53" s="262"/>
      <c r="AV53" s="262"/>
      <c r="AW53" s="262"/>
      <c r="AX53" s="262"/>
    </row>
    <row r="54" spans="2:50" ht="15.75" x14ac:dyDescent="0.25">
      <c r="B54" s="30">
        <v>57</v>
      </c>
      <c r="C54" s="12">
        <v>47</v>
      </c>
      <c r="D54" s="13">
        <f t="shared" ca="1" si="2"/>
        <v>0.84139323292358936</v>
      </c>
      <c r="E54" s="14">
        <v>30</v>
      </c>
      <c r="F54" s="15">
        <v>30</v>
      </c>
      <c r="G54" s="16" t="s">
        <v>0</v>
      </c>
      <c r="H54" s="17">
        <f t="shared" ca="1" si="3"/>
        <v>1.3675776151700347E-4</v>
      </c>
      <c r="I54" s="17">
        <f t="shared" ca="1" si="3"/>
        <v>0.67091907512316851</v>
      </c>
      <c r="J54" s="17">
        <f t="shared" ca="1" si="3"/>
        <v>0.66984689425450417</v>
      </c>
      <c r="K54" s="17">
        <f t="shared" ca="1" si="3"/>
        <v>0.59045648409262685</v>
      </c>
      <c r="L54" s="17">
        <f t="shared" ca="1" si="3"/>
        <v>0.66738609175218166</v>
      </c>
      <c r="M54" s="17">
        <f t="shared" ca="1" si="3"/>
        <v>0.10995074977651409</v>
      </c>
      <c r="N54" s="9" t="s">
        <v>39</v>
      </c>
      <c r="O54" s="92" t="s">
        <v>39</v>
      </c>
      <c r="P54" s="92" t="s">
        <v>39</v>
      </c>
      <c r="Q54" s="92" t="s">
        <v>39</v>
      </c>
      <c r="R54" s="92" t="s">
        <v>39</v>
      </c>
      <c r="S54" s="92" t="s">
        <v>39</v>
      </c>
      <c r="T54" s="92" t="s">
        <v>39</v>
      </c>
      <c r="U54" s="92" t="s">
        <v>39</v>
      </c>
      <c r="V54" s="108" t="str">
        <f>IF(Tableau3[[#This Row],[UC/ Couche]]="-","-",Tableau3[[#This Row],[UC/ Couche]]*Tableau3[[#This Row],[Qtt/UC]])</f>
        <v>-</v>
      </c>
      <c r="W54" s="9" t="s">
        <v>40</v>
      </c>
      <c r="X54" s="10">
        <v>275</v>
      </c>
      <c r="Y54" s="10">
        <v>250</v>
      </c>
      <c r="Z54" s="10">
        <v>250</v>
      </c>
      <c r="AA54" s="10">
        <v>1500</v>
      </c>
      <c r="AB54" s="10"/>
      <c r="AC54" s="11"/>
      <c r="AD54" s="11" t="s">
        <v>39</v>
      </c>
      <c r="AE54" s="11" t="s">
        <v>39</v>
      </c>
      <c r="AF54" s="11" t="s">
        <v>39</v>
      </c>
      <c r="AG54" s="11" t="s">
        <v>39</v>
      </c>
      <c r="AH54" s="11" t="s">
        <v>39</v>
      </c>
      <c r="AI54" s="11" t="s">
        <v>39</v>
      </c>
      <c r="AJ54" s="104" t="str">
        <f>IF(ISBLANK(AM54),"",IF(AN54=1,"1 colis",IF(AND(AN54/(Tableau3[[#This Row],[UC/ Couche]]*Tableau3[[#This Row],[Couche/ UM]])&lt;1,(AN54/(Tableau3[[#This Row],[UC/ Couche]]*Tableau3[[#This Row],[Couche/ UM]])&gt;0)),AK54 &amp;" couches",AN54/(Tableau3[[#This Row],[UC/ Couche]]*Tableau3[[#This Row],[Couche/ UM]])&amp;" palettes")))</f>
        <v>1 colis</v>
      </c>
      <c r="AK54" s="105" t="str">
        <f>IF(ISBLANK(AM54),"",IF(AL54=Tableau3[[#This Row],[Qtt/UC]]," 1 colis",AL54/Tableau3[[#This Row],[QTT/couche]]))</f>
        <v xml:space="preserve"> 1 colis</v>
      </c>
      <c r="AL54" s="115">
        <f>IF(ISBLANK(AM54),"",IF(AM54&lt;=Tableau3[[#This Row],[Qtt/UC]],Tableau3[[#This Row],[Qtt/UC]],ROUNDUP(AM54/Tableau3[[#This Row],[QTT/couche]],0)*Tableau3[[#This Row],[QTT/couche]]))</f>
        <v>1500</v>
      </c>
      <c r="AM54" s="106">
        <v>1</v>
      </c>
      <c r="AN54" s="113">
        <f>IF(ISBLANK(AM54),"",AL54/Tableau3[[#This Row],[Qtt/UC]])</f>
        <v>1</v>
      </c>
      <c r="AO54" s="110">
        <f ca="1">IF(ISBLANK(AM54),"",Tableau3[[#This Row],[Prix unité €uros]]*AL54)</f>
        <v>0.20513664227550521</v>
      </c>
      <c r="AP54" s="262"/>
      <c r="AQ54" s="262"/>
      <c r="AR54" s="262"/>
      <c r="AS54" s="262"/>
      <c r="AT54" s="262"/>
      <c r="AU54" s="262"/>
      <c r="AV54" s="262"/>
      <c r="AW54" s="262"/>
      <c r="AX54" s="262"/>
    </row>
    <row r="55" spans="2:50" ht="15.75" x14ac:dyDescent="0.25">
      <c r="B55" s="31">
        <v>100</v>
      </c>
      <c r="C55" s="12">
        <v>48</v>
      </c>
      <c r="D55" s="13">
        <f t="shared" ca="1" si="2"/>
        <v>0.67203361745837797</v>
      </c>
      <c r="E55" s="14">
        <v>6</v>
      </c>
      <c r="F55" s="15">
        <v>6</v>
      </c>
      <c r="G55" s="16" t="s">
        <v>0</v>
      </c>
      <c r="H55" s="17">
        <f t="shared" ca="1" si="3"/>
        <v>0.70484889640292125</v>
      </c>
      <c r="I55" s="17">
        <f t="shared" ca="1" si="3"/>
        <v>0.99831451987613851</v>
      </c>
      <c r="J55" s="17">
        <f t="shared" ca="1" si="3"/>
        <v>0.30416725729423155</v>
      </c>
      <c r="K55" s="17">
        <f t="shared" ca="1" si="3"/>
        <v>0.51721744995338337</v>
      </c>
      <c r="L55" s="17">
        <f t="shared" ca="1" si="3"/>
        <v>0.45920602588912429</v>
      </c>
      <c r="M55" s="17">
        <f t="shared" ca="1" si="3"/>
        <v>0.46164736454275479</v>
      </c>
      <c r="N55" s="9" t="s">
        <v>39</v>
      </c>
      <c r="O55" s="92" t="s">
        <v>39</v>
      </c>
      <c r="P55" s="92" t="s">
        <v>39</v>
      </c>
      <c r="Q55" s="92" t="s">
        <v>39</v>
      </c>
      <c r="R55" s="92" t="s">
        <v>39</v>
      </c>
      <c r="S55" s="92" t="s">
        <v>39</v>
      </c>
      <c r="T55" s="92" t="s">
        <v>39</v>
      </c>
      <c r="U55" s="92" t="s">
        <v>39</v>
      </c>
      <c r="V55" s="108" t="str">
        <f>IF(Tableau3[[#This Row],[UC/ Couche]]="-","-",Tableau3[[#This Row],[UC/ Couche]]*Tableau3[[#This Row],[Qtt/UC]])</f>
        <v>-</v>
      </c>
      <c r="W55" s="9" t="s">
        <v>40</v>
      </c>
      <c r="X55" s="10">
        <v>530</v>
      </c>
      <c r="Y55" s="10">
        <v>300</v>
      </c>
      <c r="Z55" s="10">
        <v>240</v>
      </c>
      <c r="AA55" s="10">
        <v>1500</v>
      </c>
      <c r="AB55" s="10"/>
      <c r="AC55" s="11"/>
      <c r="AD55" s="11" t="s">
        <v>39</v>
      </c>
      <c r="AE55" s="11" t="s">
        <v>39</v>
      </c>
      <c r="AF55" s="11" t="s">
        <v>39</v>
      </c>
      <c r="AG55" s="11" t="s">
        <v>39</v>
      </c>
      <c r="AH55" s="11" t="s">
        <v>39</v>
      </c>
      <c r="AI55" s="11" t="s">
        <v>39</v>
      </c>
      <c r="AJ55" s="104" t="str">
        <f>IF(ISBLANK(AM55),"",IF(AN55=1,"1 colis",IF(AND(AN55/(Tableau3[[#This Row],[UC/ Couche]]*Tableau3[[#This Row],[Couche/ UM]])&lt;1,(AN55/(Tableau3[[#This Row],[UC/ Couche]]*Tableau3[[#This Row],[Couche/ UM]])&gt;0)),AK55 &amp;" couches",AN55/(Tableau3[[#This Row],[UC/ Couche]]*Tableau3[[#This Row],[Couche/ UM]])&amp;" palettes")))</f>
        <v>1 colis</v>
      </c>
      <c r="AK55" s="105" t="str">
        <f>IF(ISBLANK(AM55),"",IF(AL55=Tableau3[[#This Row],[Qtt/UC]]," 1 colis",AL55/Tableau3[[#This Row],[QTT/couche]]))</f>
        <v xml:space="preserve"> 1 colis</v>
      </c>
      <c r="AL55" s="115">
        <f>IF(ISBLANK(AM55),"",IF(AM55&lt;=Tableau3[[#This Row],[Qtt/UC]],Tableau3[[#This Row],[Qtt/UC]],ROUNDUP(AM55/Tableau3[[#This Row],[QTT/couche]],0)*Tableau3[[#This Row],[QTT/couche]]))</f>
        <v>1500</v>
      </c>
      <c r="AM55" s="106">
        <v>1</v>
      </c>
      <c r="AN55" s="113">
        <f>IF(ISBLANK(AM55),"",AL55/Tableau3[[#This Row],[Qtt/UC]])</f>
        <v>1</v>
      </c>
      <c r="AO55" s="110">
        <f ca="1">IF(ISBLANK(AM55),"",Tableau3[[#This Row],[Prix unité €uros]]*AL55)</f>
        <v>1057.2733446043819</v>
      </c>
      <c r="AP55" s="262"/>
      <c r="AQ55" s="262"/>
      <c r="AR55" s="262"/>
      <c r="AS55" s="262"/>
      <c r="AT55" s="262"/>
      <c r="AU55" s="262"/>
      <c r="AV55" s="262"/>
      <c r="AW55" s="262"/>
      <c r="AX55" s="262"/>
    </row>
    <row r="56" spans="2:50" ht="15.75" x14ac:dyDescent="0.25">
      <c r="B56" s="33">
        <v>3</v>
      </c>
      <c r="C56" s="19">
        <v>49</v>
      </c>
      <c r="D56" s="26">
        <f t="shared" ca="1" si="2"/>
        <v>0.75448493751174484</v>
      </c>
      <c r="E56" s="23">
        <v>108</v>
      </c>
      <c r="F56" s="24">
        <v>108</v>
      </c>
      <c r="G56" s="25" t="s">
        <v>0</v>
      </c>
      <c r="H56" s="17">
        <f t="shared" ca="1" si="3"/>
        <v>0.20232949395263244</v>
      </c>
      <c r="I56" s="17">
        <f t="shared" ca="1" si="3"/>
        <v>0.32832803846898739</v>
      </c>
      <c r="J56" s="17">
        <f t="shared" ca="1" si="3"/>
        <v>0.99552965918206215</v>
      </c>
      <c r="K56" s="17">
        <f t="shared" ca="1" si="3"/>
        <v>0.13167012108410114</v>
      </c>
      <c r="L56" s="17">
        <f t="shared" ca="1" si="3"/>
        <v>6.7345937054195448E-2</v>
      </c>
      <c r="M56" s="17">
        <f t="shared" ca="1" si="3"/>
        <v>0.25958867025016252</v>
      </c>
      <c r="N56" s="9"/>
      <c r="O56" s="91"/>
      <c r="P56" s="91"/>
      <c r="Q56" s="91"/>
      <c r="R56" s="91"/>
      <c r="S56" s="91"/>
      <c r="T56" s="91"/>
      <c r="U56" s="94"/>
      <c r="V56" s="108">
        <f>IF(Tableau3[[#This Row],[UC/ Couche]]="-","-",Tableau3[[#This Row],[UC/ Couche]]*Tableau3[[#This Row],[Qtt/UC]])</f>
        <v>0</v>
      </c>
      <c r="W56" s="9"/>
      <c r="X56" s="10"/>
      <c r="Y56" s="10"/>
      <c r="Z56" s="10"/>
      <c r="AA56" s="10"/>
      <c r="AB56" s="10"/>
      <c r="AC56" s="11"/>
      <c r="AD56" s="9"/>
      <c r="AE56" s="10"/>
      <c r="AF56" s="10"/>
      <c r="AG56" s="10"/>
      <c r="AH56" s="10"/>
      <c r="AI56" s="11"/>
      <c r="AJ56" s="104" t="e">
        <f>IF(ISBLANK(AM56),"",IF(AN56=1,"1 colis",IF(AND(AN56/(Tableau3[[#This Row],[UC/ Couche]]*Tableau3[[#This Row],[Couche/ UM]])&lt;1,(AN56/(Tableau3[[#This Row],[UC/ Couche]]*Tableau3[[#This Row],[Couche/ UM]])&gt;0)),AK56 &amp;" couches",AN56/(Tableau3[[#This Row],[UC/ Couche]]*Tableau3[[#This Row],[Couche/ UM]])&amp;" palettes")))</f>
        <v>#DIV/0!</v>
      </c>
      <c r="AK56" s="105" t="e">
        <f>IF(ISBLANK(AM56),"",IF(AL56=Tableau3[[#This Row],[Qtt/UC]]," 1 colis",AL56/Tableau3[[#This Row],[QTT/couche]]))</f>
        <v>#DIV/0!</v>
      </c>
      <c r="AL56" s="115" t="e">
        <f>IF(ISBLANK(AM56),"",IF(AM56&lt;=Tableau3[[#This Row],[Qtt/UC]],Tableau3[[#This Row],[Qtt/UC]],ROUNDUP(AM56/Tableau3[[#This Row],[QTT/couche]],0)*Tableau3[[#This Row],[QTT/couche]]))</f>
        <v>#DIV/0!</v>
      </c>
      <c r="AM56" s="106">
        <v>1</v>
      </c>
      <c r="AN56" s="113" t="e">
        <f>IF(ISBLANK(AM56),"",AL56/Tableau3[[#This Row],[Qtt/UC]])</f>
        <v>#DIV/0!</v>
      </c>
      <c r="AO56" s="110" t="e">
        <f ca="1">IF(ISBLANK(AM56),"",Tableau3[[#This Row],[Prix unité €uros]]*AL56)</f>
        <v>#DIV/0!</v>
      </c>
      <c r="AP56" s="262"/>
      <c r="AQ56" s="262"/>
      <c r="AR56" s="262"/>
      <c r="AS56" s="262"/>
      <c r="AT56" s="262"/>
      <c r="AU56" s="262"/>
      <c r="AV56" s="262"/>
      <c r="AW56" s="262"/>
      <c r="AX56" s="262"/>
    </row>
    <row r="57" spans="2:50" ht="15.75" x14ac:dyDescent="0.25">
      <c r="B57" s="30">
        <v>17</v>
      </c>
      <c r="C57" s="12">
        <v>50</v>
      </c>
      <c r="D57" s="27">
        <f t="shared" ca="1" si="2"/>
        <v>1.8504201310584278E-2</v>
      </c>
      <c r="E57" s="14">
        <v>24</v>
      </c>
      <c r="F57" s="15">
        <v>24</v>
      </c>
      <c r="G57" s="16" t="s">
        <v>0</v>
      </c>
      <c r="H57" s="17">
        <f t="shared" ca="1" si="3"/>
        <v>0.21484400123710967</v>
      </c>
      <c r="I57" s="17">
        <f t="shared" ca="1" si="3"/>
        <v>0.48732936007222283</v>
      </c>
      <c r="J57" s="17">
        <f t="shared" ca="1" si="3"/>
        <v>0.22906455722534314</v>
      </c>
      <c r="K57" s="17">
        <f t="shared" ca="1" si="3"/>
        <v>0.70575639675034973</v>
      </c>
      <c r="L57" s="17">
        <f t="shared" ca="1" si="3"/>
        <v>0.56842547931439535</v>
      </c>
      <c r="M57" s="17">
        <f t="shared" ca="1" si="3"/>
        <v>0.25569595249020449</v>
      </c>
      <c r="N57" s="9" t="s">
        <v>37</v>
      </c>
      <c r="O57" s="91">
        <v>1200</v>
      </c>
      <c r="P57" s="91">
        <v>800</v>
      </c>
      <c r="Q57" s="91">
        <v>950</v>
      </c>
      <c r="R57" s="91">
        <v>2400</v>
      </c>
      <c r="S57" s="91">
        <v>2</v>
      </c>
      <c r="T57" s="91">
        <v>1</v>
      </c>
      <c r="U57" s="94">
        <v>98</v>
      </c>
      <c r="V57" s="108">
        <f>IF(Tableau3[[#This Row],[UC/ Couche]]="-","-",Tableau3[[#This Row],[UC/ Couche]]*Tableau3[[#This Row],[Qtt/UC]])</f>
        <v>2400</v>
      </c>
      <c r="W57" s="9" t="s">
        <v>40</v>
      </c>
      <c r="X57" s="10">
        <v>600</v>
      </c>
      <c r="Y57" s="10">
        <v>800</v>
      </c>
      <c r="Z57" s="10">
        <v>950</v>
      </c>
      <c r="AA57" s="10">
        <v>1200</v>
      </c>
      <c r="AB57" s="10">
        <v>1200</v>
      </c>
      <c r="AC57" s="11"/>
      <c r="AD57" s="9" t="s">
        <v>39</v>
      </c>
      <c r="AE57" s="9" t="s">
        <v>39</v>
      </c>
      <c r="AF57" s="9" t="s">
        <v>39</v>
      </c>
      <c r="AG57" s="9" t="s">
        <v>39</v>
      </c>
      <c r="AH57" s="9" t="s">
        <v>39</v>
      </c>
      <c r="AI57" s="36" t="s">
        <v>39</v>
      </c>
      <c r="AJ57" s="104" t="str">
        <f>IF(ISBLANK(AM57),"",IF(AN57=1,"1 colis",IF(AND(AN57/(Tableau3[[#This Row],[UC/ Couche]]*Tableau3[[#This Row],[Couche/ UM]])&lt;1,(AN57/(Tableau3[[#This Row],[UC/ Couche]]*Tableau3[[#This Row],[Couche/ UM]])&gt;0)),AK57 &amp;" couches",AN57/(Tableau3[[#This Row],[UC/ Couche]]*Tableau3[[#This Row],[Couche/ UM]])&amp;" palettes")))</f>
        <v>1 colis</v>
      </c>
      <c r="AK57" s="105" t="str">
        <f>IF(ISBLANK(AM57),"",IF(AL57=Tableau3[[#This Row],[Qtt/UC]]," 1 colis",AL57/Tableau3[[#This Row],[QTT/couche]]))</f>
        <v xml:space="preserve"> 1 colis</v>
      </c>
      <c r="AL57" s="115">
        <f>IF(ISBLANK(AM57),"",IF(AM57&lt;=Tableau3[[#This Row],[Qtt/UC]],Tableau3[[#This Row],[Qtt/UC]],ROUNDUP(AM57/Tableau3[[#This Row],[QTT/couche]],0)*Tableau3[[#This Row],[QTT/couche]]))</f>
        <v>1200</v>
      </c>
      <c r="AM57" s="106">
        <v>1</v>
      </c>
      <c r="AN57" s="113">
        <f>IF(ISBLANK(AM57),"",AL57/Tableau3[[#This Row],[Qtt/UC]])</f>
        <v>1</v>
      </c>
      <c r="AO57" s="110">
        <f ca="1">IF(ISBLANK(AM57),"",Tableau3[[#This Row],[Prix unité €uros]]*AL57)</f>
        <v>257.81280148453163</v>
      </c>
      <c r="AP57" s="262"/>
      <c r="AQ57" s="262"/>
      <c r="AR57" s="262"/>
      <c r="AS57" s="262"/>
      <c r="AT57" s="262"/>
      <c r="AU57" s="262"/>
      <c r="AV57" s="262"/>
      <c r="AW57" s="262"/>
      <c r="AX57" s="262"/>
    </row>
    <row r="58" spans="2:50" ht="15.75" x14ac:dyDescent="0.25">
      <c r="B58" s="30">
        <v>14</v>
      </c>
      <c r="C58" s="12">
        <v>51</v>
      </c>
      <c r="D58" s="13">
        <f t="shared" ca="1" si="2"/>
        <v>0.16886742093367391</v>
      </c>
      <c r="E58" s="14">
        <v>24</v>
      </c>
      <c r="F58" s="15">
        <v>24</v>
      </c>
      <c r="G58" s="16" t="s">
        <v>0</v>
      </c>
      <c r="H58" s="17">
        <f t="shared" ca="1" si="3"/>
        <v>0.89755081703109674</v>
      </c>
      <c r="I58" s="17">
        <f t="shared" ca="1" si="3"/>
        <v>0.42457040408456681</v>
      </c>
      <c r="J58" s="17">
        <f t="shared" ca="1" si="3"/>
        <v>0.60096669532405855</v>
      </c>
      <c r="K58" s="17">
        <f t="shared" ca="1" si="3"/>
        <v>0.25805301832707106</v>
      </c>
      <c r="L58" s="17">
        <f t="shared" ca="1" si="3"/>
        <v>0.99236841219134797</v>
      </c>
      <c r="M58" s="17">
        <f t="shared" ca="1" si="3"/>
        <v>0.58265743896476463</v>
      </c>
      <c r="N58" s="9" t="s">
        <v>37</v>
      </c>
      <c r="O58" s="91">
        <v>1200</v>
      </c>
      <c r="P58" s="91">
        <v>800</v>
      </c>
      <c r="Q58" s="91">
        <v>680</v>
      </c>
      <c r="R58" s="91">
        <v>4800</v>
      </c>
      <c r="S58" s="91">
        <v>1</v>
      </c>
      <c r="T58" s="91">
        <v>1</v>
      </c>
      <c r="U58" s="94">
        <v>198</v>
      </c>
      <c r="V58" s="108">
        <f>IF(Tableau3[[#This Row],[UC/ Couche]]="-","-",Tableau3[[#This Row],[UC/ Couche]]*Tableau3[[#This Row],[Qtt/UC]])</f>
        <v>4800</v>
      </c>
      <c r="W58" s="9" t="s">
        <v>40</v>
      </c>
      <c r="X58" s="10">
        <v>1200</v>
      </c>
      <c r="Y58" s="10">
        <v>800</v>
      </c>
      <c r="Z58" s="10">
        <v>680</v>
      </c>
      <c r="AA58" s="10">
        <v>4800</v>
      </c>
      <c r="AB58" s="10">
        <v>24</v>
      </c>
      <c r="AC58" s="11"/>
      <c r="AD58" s="9" t="s">
        <v>47</v>
      </c>
      <c r="AE58" s="10">
        <v>610</v>
      </c>
      <c r="AF58" s="10">
        <v>160</v>
      </c>
      <c r="AG58" s="10">
        <v>100</v>
      </c>
      <c r="AH58" s="10">
        <v>200</v>
      </c>
      <c r="AI58" s="11"/>
      <c r="AJ58" s="104" t="str">
        <f>IF(ISBLANK(AM58),"",IF(AN58=1,"1 colis",IF(AND(AN58/(Tableau3[[#This Row],[UC/ Couche]]*Tableau3[[#This Row],[Couche/ UM]])&lt;1,(AN58/(Tableau3[[#This Row],[UC/ Couche]]*Tableau3[[#This Row],[Couche/ UM]])&gt;0)),AK58 &amp;" couches",AN58/(Tableau3[[#This Row],[UC/ Couche]]*Tableau3[[#This Row],[Couche/ UM]])&amp;" palettes")))</f>
        <v>1 colis</v>
      </c>
      <c r="AK58" s="105" t="str">
        <f>IF(ISBLANK(AM58),"",IF(AL58=Tableau3[[#This Row],[Qtt/UC]]," 1 colis",AL58/Tableau3[[#This Row],[QTT/couche]]))</f>
        <v xml:space="preserve"> 1 colis</v>
      </c>
      <c r="AL58" s="115">
        <f>IF(ISBLANK(AM58),"",IF(AM58&lt;=Tableau3[[#This Row],[Qtt/UC]],Tableau3[[#This Row],[Qtt/UC]],ROUNDUP(AM58/Tableau3[[#This Row],[QTT/couche]],0)*Tableau3[[#This Row],[QTT/couche]]))</f>
        <v>4800</v>
      </c>
      <c r="AM58" s="106">
        <v>1</v>
      </c>
      <c r="AN58" s="113">
        <f>IF(ISBLANK(AM58),"",AL58/Tableau3[[#This Row],[Qtt/UC]])</f>
        <v>1</v>
      </c>
      <c r="AO58" s="110">
        <f ca="1">IF(ISBLANK(AM58),"",Tableau3[[#This Row],[Prix unité €uros]]*AL58)</f>
        <v>4308.2439217492647</v>
      </c>
      <c r="AP58" s="262"/>
      <c r="AQ58" s="262"/>
      <c r="AR58" s="262"/>
      <c r="AS58" s="262"/>
      <c r="AT58" s="262"/>
      <c r="AU58" s="262"/>
      <c r="AV58" s="262"/>
      <c r="AW58" s="262"/>
      <c r="AX58" s="262"/>
    </row>
    <row r="59" spans="2:50" ht="15.75" x14ac:dyDescent="0.25">
      <c r="B59" s="34">
        <v>18</v>
      </c>
      <c r="C59" s="12">
        <v>52</v>
      </c>
      <c r="D59" s="13">
        <f t="shared" ca="1" si="2"/>
        <v>0.49971971429653939</v>
      </c>
      <c r="E59" s="14">
        <v>12</v>
      </c>
      <c r="F59" s="15">
        <v>12</v>
      </c>
      <c r="G59" s="16" t="s">
        <v>0</v>
      </c>
      <c r="H59" s="17">
        <f t="shared" ca="1" si="3"/>
        <v>0.80116262734643762</v>
      </c>
      <c r="I59" s="17">
        <f t="shared" ca="1" si="3"/>
        <v>1.7067775344847047E-2</v>
      </c>
      <c r="J59" s="17">
        <f t="shared" ca="1" si="3"/>
        <v>0.81101219852610607</v>
      </c>
      <c r="K59" s="17">
        <f t="shared" ca="1" si="3"/>
        <v>0.52898499586170866</v>
      </c>
      <c r="L59" s="17">
        <f t="shared" ca="1" si="3"/>
        <v>9.4420037473063823E-2</v>
      </c>
      <c r="M59" s="17">
        <f t="shared" ca="1" si="3"/>
        <v>0.88320942785077849</v>
      </c>
      <c r="N59" s="9" t="s">
        <v>37</v>
      </c>
      <c r="O59" s="91">
        <v>1200</v>
      </c>
      <c r="P59" s="91">
        <v>800</v>
      </c>
      <c r="Q59" s="91">
        <v>400</v>
      </c>
      <c r="R59" s="91">
        <v>900</v>
      </c>
      <c r="S59" s="91">
        <v>5</v>
      </c>
      <c r="T59" s="91">
        <v>3</v>
      </c>
      <c r="U59" s="94">
        <v>340</v>
      </c>
      <c r="V59" s="108">
        <f>IF(Tableau3[[#This Row],[UC/ Couche]]="-","-",Tableau3[[#This Row],[UC/ Couche]]*Tableau3[[#This Row],[Qtt/UC]])</f>
        <v>300</v>
      </c>
      <c r="W59" s="9" t="s">
        <v>40</v>
      </c>
      <c r="X59" s="10">
        <v>650</v>
      </c>
      <c r="Y59" s="10">
        <v>210</v>
      </c>
      <c r="Z59" s="10">
        <v>85</v>
      </c>
      <c r="AA59" s="10">
        <v>60</v>
      </c>
      <c r="AB59" s="10">
        <v>3</v>
      </c>
      <c r="AC59" s="11">
        <v>21.5</v>
      </c>
      <c r="AD59" s="9" t="s">
        <v>48</v>
      </c>
      <c r="AE59" s="10">
        <v>620</v>
      </c>
      <c r="AF59" s="10">
        <v>210</v>
      </c>
      <c r="AG59" s="10">
        <v>50</v>
      </c>
      <c r="AH59" s="10">
        <v>20</v>
      </c>
      <c r="AI59" s="11"/>
      <c r="AJ59" s="104" t="str">
        <f>IF(ISBLANK(AM59),"",IF(AN59=1,"1 colis",IF(AND(AN59/(Tableau3[[#This Row],[UC/ Couche]]*Tableau3[[#This Row],[Couche/ UM]])&lt;1,(AN59/(Tableau3[[#This Row],[UC/ Couche]]*Tableau3[[#This Row],[Couche/ UM]])&gt;0)),AK59 &amp;" couches",AN59/(Tableau3[[#This Row],[UC/ Couche]]*Tableau3[[#This Row],[Couche/ UM]])&amp;" palettes")))</f>
        <v>1 colis</v>
      </c>
      <c r="AK59" s="105" t="str">
        <f>IF(ISBLANK(AM59),"",IF(AL59=Tableau3[[#This Row],[Qtt/UC]]," 1 colis",AL59/Tableau3[[#This Row],[QTT/couche]]))</f>
        <v xml:space="preserve"> 1 colis</v>
      </c>
      <c r="AL59" s="115">
        <f>IF(ISBLANK(AM59),"",IF(AM59&lt;=Tableau3[[#This Row],[Qtt/UC]],Tableau3[[#This Row],[Qtt/UC]],ROUNDUP(AM59/Tableau3[[#This Row],[QTT/couche]],0)*Tableau3[[#This Row],[QTT/couche]]))</f>
        <v>60</v>
      </c>
      <c r="AM59" s="106">
        <v>1</v>
      </c>
      <c r="AN59" s="113">
        <f>IF(ISBLANK(AM59),"",AL59/Tableau3[[#This Row],[Qtt/UC]])</f>
        <v>1</v>
      </c>
      <c r="AO59" s="110">
        <f ca="1">IF(ISBLANK(AM59),"",Tableau3[[#This Row],[Prix unité €uros]]*AL59)</f>
        <v>48.069757640786257</v>
      </c>
      <c r="AP59" s="262"/>
      <c r="AQ59" s="262"/>
      <c r="AR59" s="262"/>
      <c r="AS59" s="262"/>
      <c r="AT59" s="262"/>
      <c r="AU59" s="262"/>
      <c r="AV59" s="262"/>
      <c r="AW59" s="262"/>
      <c r="AX59" s="262"/>
    </row>
    <row r="60" spans="2:50" ht="15.75" x14ac:dyDescent="0.25">
      <c r="B60" s="31">
        <v>114</v>
      </c>
      <c r="C60" s="12">
        <v>53</v>
      </c>
      <c r="D60" s="13">
        <f t="shared" ca="1" si="2"/>
        <v>0.26241517076275911</v>
      </c>
      <c r="E60" s="14">
        <v>6</v>
      </c>
      <c r="F60" s="15">
        <v>6</v>
      </c>
      <c r="G60" s="16" t="s">
        <v>0</v>
      </c>
      <c r="H60" s="17">
        <f t="shared" ca="1" si="3"/>
        <v>0.4840758291658529</v>
      </c>
      <c r="I60" s="17">
        <f t="shared" ca="1" si="3"/>
        <v>0.62794993936193322</v>
      </c>
      <c r="J60" s="17">
        <f t="shared" ca="1" si="3"/>
        <v>0.26667892618909395</v>
      </c>
      <c r="K60" s="17">
        <f t="shared" ca="1" si="3"/>
        <v>0.1251045814373738</v>
      </c>
      <c r="L60" s="17">
        <f t="shared" ca="1" si="3"/>
        <v>0.97755654416242088</v>
      </c>
      <c r="M60" s="17">
        <f t="shared" ca="1" si="3"/>
        <v>0.56048915855152992</v>
      </c>
      <c r="N60" s="9" t="s">
        <v>39</v>
      </c>
      <c r="O60" s="92" t="s">
        <v>39</v>
      </c>
      <c r="P60" s="92" t="s">
        <v>39</v>
      </c>
      <c r="Q60" s="92" t="s">
        <v>39</v>
      </c>
      <c r="R60" s="92" t="s">
        <v>39</v>
      </c>
      <c r="S60" s="92" t="s">
        <v>39</v>
      </c>
      <c r="T60" s="92" t="s">
        <v>39</v>
      </c>
      <c r="U60" s="92" t="s">
        <v>39</v>
      </c>
      <c r="V60" s="108" t="str">
        <f>IF(Tableau3[[#This Row],[UC/ Couche]]="-","-",Tableau3[[#This Row],[UC/ Couche]]*Tableau3[[#This Row],[Qtt/UC]])</f>
        <v>-</v>
      </c>
      <c r="W60" s="9" t="s">
        <v>40</v>
      </c>
      <c r="X60" s="10">
        <v>385</v>
      </c>
      <c r="Y60" s="10">
        <v>260</v>
      </c>
      <c r="Z60" s="10">
        <v>230</v>
      </c>
      <c r="AA60" s="10">
        <v>48</v>
      </c>
      <c r="AB60" s="10" t="s">
        <v>39</v>
      </c>
      <c r="AC60" s="11">
        <v>5.6</v>
      </c>
      <c r="AD60" s="9" t="s">
        <v>39</v>
      </c>
      <c r="AE60" s="9" t="s">
        <v>39</v>
      </c>
      <c r="AF60" s="9" t="s">
        <v>39</v>
      </c>
      <c r="AG60" s="9" t="s">
        <v>39</v>
      </c>
      <c r="AH60" s="9" t="s">
        <v>39</v>
      </c>
      <c r="AI60" s="36" t="s">
        <v>39</v>
      </c>
      <c r="AJ60" s="104" t="str">
        <f>IF(ISBLANK(AM60),"",IF(AN60=1,"1 colis",IF(AND(AN60/(Tableau3[[#This Row],[UC/ Couche]]*Tableau3[[#This Row],[Couche/ UM]])&lt;1,(AN60/(Tableau3[[#This Row],[UC/ Couche]]*Tableau3[[#This Row],[Couche/ UM]])&gt;0)),AK60 &amp;" couches",AN60/(Tableau3[[#This Row],[UC/ Couche]]*Tableau3[[#This Row],[Couche/ UM]])&amp;" palettes")))</f>
        <v>1 colis</v>
      </c>
      <c r="AK60" s="105" t="str">
        <f>IF(ISBLANK(AM60),"",IF(AL60=Tableau3[[#This Row],[Qtt/UC]]," 1 colis",AL60/Tableau3[[#This Row],[QTT/couche]]))</f>
        <v xml:space="preserve"> 1 colis</v>
      </c>
      <c r="AL60" s="115">
        <f>IF(ISBLANK(AM60),"",IF(AM60&lt;=Tableau3[[#This Row],[Qtt/UC]],Tableau3[[#This Row],[Qtt/UC]],ROUNDUP(AM60/Tableau3[[#This Row],[QTT/couche]],0)*Tableau3[[#This Row],[QTT/couche]]))</f>
        <v>48</v>
      </c>
      <c r="AM60" s="106">
        <v>1</v>
      </c>
      <c r="AN60" s="113">
        <f>IF(ISBLANK(AM60),"",AL60/Tableau3[[#This Row],[Qtt/UC]])</f>
        <v>1</v>
      </c>
      <c r="AO60" s="110">
        <f ca="1">IF(ISBLANK(AM60),"",Tableau3[[#This Row],[Prix unité €uros]]*AL60)</f>
        <v>23.235639799960939</v>
      </c>
      <c r="AP60" s="262"/>
      <c r="AQ60" s="262"/>
      <c r="AR60" s="262"/>
      <c r="AS60" s="262"/>
      <c r="AT60" s="262"/>
      <c r="AU60" s="262"/>
      <c r="AV60" s="262"/>
      <c r="AW60" s="262"/>
      <c r="AX60" s="262"/>
    </row>
    <row r="61" spans="2:50" ht="15.75" x14ac:dyDescent="0.25">
      <c r="B61" s="31">
        <v>6</v>
      </c>
      <c r="C61" s="12">
        <v>54</v>
      </c>
      <c r="D61" s="13">
        <f t="shared" ca="1" si="2"/>
        <v>0.96746785346235764</v>
      </c>
      <c r="E61" s="14">
        <v>6</v>
      </c>
      <c r="F61" s="15">
        <v>6</v>
      </c>
      <c r="G61" s="16" t="s">
        <v>0</v>
      </c>
      <c r="H61" s="17">
        <f t="shared" ca="1" si="3"/>
        <v>0.79815865162493316</v>
      </c>
      <c r="I61" s="17">
        <f t="shared" ca="1" si="3"/>
        <v>0.87060813457221531</v>
      </c>
      <c r="J61" s="17">
        <f t="shared" ca="1" si="3"/>
        <v>0.37156186296316618</v>
      </c>
      <c r="K61" s="17">
        <f t="shared" ca="1" si="3"/>
        <v>0.99943362151538329</v>
      </c>
      <c r="L61" s="17">
        <f t="shared" ca="1" si="3"/>
        <v>0.53303867454583442</v>
      </c>
      <c r="M61" s="17">
        <f t="shared" ca="1" si="3"/>
        <v>0.47937973857156779</v>
      </c>
      <c r="N61" s="9" t="s">
        <v>53</v>
      </c>
      <c r="O61" s="91">
        <v>1100</v>
      </c>
      <c r="P61" s="91">
        <v>1100</v>
      </c>
      <c r="Q61" s="91">
        <v>500</v>
      </c>
      <c r="R61" s="91">
        <v>322</v>
      </c>
      <c r="S61" s="91">
        <v>7</v>
      </c>
      <c r="T61" s="91">
        <v>1</v>
      </c>
      <c r="U61" s="94"/>
      <c r="V61" s="108">
        <f>IF(Tableau3[[#This Row],[UC/ Couche]]="-","-",Tableau3[[#This Row],[UC/ Couche]]*Tableau3[[#This Row],[Qtt/UC]])</f>
        <v>322</v>
      </c>
      <c r="W61" s="9" t="s">
        <v>40</v>
      </c>
      <c r="X61" s="10">
        <v>455</v>
      </c>
      <c r="Y61" s="10">
        <v>290</v>
      </c>
      <c r="Z61" s="10">
        <v>350</v>
      </c>
      <c r="AA61" s="10">
        <v>46</v>
      </c>
      <c r="AB61" s="10" t="s">
        <v>39</v>
      </c>
      <c r="AC61" s="11">
        <v>9.5</v>
      </c>
      <c r="AD61" s="11" t="s">
        <v>39</v>
      </c>
      <c r="AE61" s="11" t="s">
        <v>39</v>
      </c>
      <c r="AF61" s="11" t="s">
        <v>39</v>
      </c>
      <c r="AG61" s="11" t="s">
        <v>39</v>
      </c>
      <c r="AH61" s="11" t="s">
        <v>39</v>
      </c>
      <c r="AI61" s="11" t="s">
        <v>39</v>
      </c>
      <c r="AJ61" s="104" t="str">
        <f>IF(ISBLANK(AM61),"",IF(AN61=1,"1 colis",IF(AND(AN61/(Tableau3[[#This Row],[UC/ Couche]]*Tableau3[[#This Row],[Couche/ UM]])&lt;1,(AN61/(Tableau3[[#This Row],[UC/ Couche]]*Tableau3[[#This Row],[Couche/ UM]])&gt;0)),AK61 &amp;" couches",AN61/(Tableau3[[#This Row],[UC/ Couche]]*Tableau3[[#This Row],[Couche/ UM]])&amp;" palettes")))</f>
        <v>1 colis</v>
      </c>
      <c r="AK61" s="105" t="str">
        <f>IF(ISBLANK(AM61),"",IF(AL61=Tableau3[[#This Row],[Qtt/UC]]," 1 colis",AL61/Tableau3[[#This Row],[QTT/couche]]))</f>
        <v xml:space="preserve"> 1 colis</v>
      </c>
      <c r="AL61" s="115">
        <f>IF(ISBLANK(AM61),"",IF(AM61&lt;=Tableau3[[#This Row],[Qtt/UC]],Tableau3[[#This Row],[Qtt/UC]],ROUNDUP(AM61/Tableau3[[#This Row],[QTT/couche]],0)*Tableau3[[#This Row],[QTT/couche]]))</f>
        <v>46</v>
      </c>
      <c r="AM61" s="106">
        <v>1</v>
      </c>
      <c r="AN61" s="113">
        <f>IF(ISBLANK(AM61),"",AL61/Tableau3[[#This Row],[Qtt/UC]])</f>
        <v>1</v>
      </c>
      <c r="AO61" s="110">
        <f ca="1">IF(ISBLANK(AM61),"",Tableau3[[#This Row],[Prix unité €uros]]*AL61)</f>
        <v>36.715297974746925</v>
      </c>
      <c r="AP61" s="262"/>
      <c r="AQ61" s="262"/>
      <c r="AR61" s="262"/>
      <c r="AS61" s="262"/>
      <c r="AT61" s="262"/>
      <c r="AU61" s="262"/>
      <c r="AV61" s="262"/>
      <c r="AW61" s="262"/>
      <c r="AX61" s="262"/>
    </row>
    <row r="62" spans="2:50" ht="15.75" x14ac:dyDescent="0.25">
      <c r="B62" s="34">
        <v>19</v>
      </c>
      <c r="C62" s="12">
        <v>55</v>
      </c>
      <c r="D62" s="13">
        <f t="shared" ca="1" si="2"/>
        <v>0.19390346532716429</v>
      </c>
      <c r="E62" s="14">
        <v>12</v>
      </c>
      <c r="F62" s="15">
        <v>12</v>
      </c>
      <c r="G62" s="16" t="s">
        <v>0</v>
      </c>
      <c r="H62" s="17">
        <f t="shared" ca="1" si="3"/>
        <v>0.68944167382738553</v>
      </c>
      <c r="I62" s="17">
        <f t="shared" ca="1" si="3"/>
        <v>0.31179569622313552</v>
      </c>
      <c r="J62" s="17">
        <f t="shared" ca="1" si="3"/>
        <v>0.3817363531134117</v>
      </c>
      <c r="K62" s="17">
        <f t="shared" ca="1" si="3"/>
        <v>8.1187132719249933E-2</v>
      </c>
      <c r="L62" s="17">
        <f t="shared" ca="1" si="3"/>
        <v>0.82141691583767296</v>
      </c>
      <c r="M62" s="17">
        <f t="shared" ca="1" si="3"/>
        <v>0.11556196356428916</v>
      </c>
      <c r="N62" s="9" t="s">
        <v>37</v>
      </c>
      <c r="O62" s="91">
        <v>1200</v>
      </c>
      <c r="P62" s="91">
        <v>800</v>
      </c>
      <c r="Q62" s="91">
        <v>410</v>
      </c>
      <c r="R62" s="91">
        <v>900</v>
      </c>
      <c r="S62" s="91">
        <v>5</v>
      </c>
      <c r="T62" s="91">
        <v>3</v>
      </c>
      <c r="U62" s="94">
        <v>340</v>
      </c>
      <c r="V62" s="108">
        <f>IF(Tableau3[[#This Row],[UC/ Couche]]="-","-",Tableau3[[#This Row],[UC/ Couche]]*Tableau3[[#This Row],[Qtt/UC]])</f>
        <v>300</v>
      </c>
      <c r="W62" s="9" t="s">
        <v>40</v>
      </c>
      <c r="X62" s="10">
        <v>650</v>
      </c>
      <c r="Y62" s="10">
        <v>210</v>
      </c>
      <c r="Z62" s="10">
        <v>85</v>
      </c>
      <c r="AA62" s="10">
        <v>60</v>
      </c>
      <c r="AB62" s="10">
        <v>3</v>
      </c>
      <c r="AC62" s="11">
        <v>21.5</v>
      </c>
      <c r="AD62" s="9" t="s">
        <v>41</v>
      </c>
      <c r="AE62" s="10">
        <v>650</v>
      </c>
      <c r="AF62" s="10">
        <v>210</v>
      </c>
      <c r="AG62" s="10">
        <v>10</v>
      </c>
      <c r="AH62" s="10">
        <v>20</v>
      </c>
      <c r="AI62" s="11"/>
      <c r="AJ62" s="104" t="str">
        <f>IF(ISBLANK(AM62),"",IF(AN62=1,"1 colis",IF(AND(AN62/(Tableau3[[#This Row],[UC/ Couche]]*Tableau3[[#This Row],[Couche/ UM]])&lt;1,(AN62/(Tableau3[[#This Row],[UC/ Couche]]*Tableau3[[#This Row],[Couche/ UM]])&gt;0)),AK62 &amp;" couches",AN62/(Tableau3[[#This Row],[UC/ Couche]]*Tableau3[[#This Row],[Couche/ UM]])&amp;" palettes")))</f>
        <v>1 colis</v>
      </c>
      <c r="AK62" s="105" t="str">
        <f>IF(ISBLANK(AM62),"",IF(AL62=Tableau3[[#This Row],[Qtt/UC]]," 1 colis",AL62/Tableau3[[#This Row],[QTT/couche]]))</f>
        <v xml:space="preserve"> 1 colis</v>
      </c>
      <c r="AL62" s="115">
        <f>IF(ISBLANK(AM62),"",IF(AM62&lt;=Tableau3[[#This Row],[Qtt/UC]],Tableau3[[#This Row],[Qtt/UC]],ROUNDUP(AM62/Tableau3[[#This Row],[QTT/couche]],0)*Tableau3[[#This Row],[QTT/couche]]))</f>
        <v>60</v>
      </c>
      <c r="AM62" s="106">
        <v>1</v>
      </c>
      <c r="AN62" s="113">
        <f>IF(ISBLANK(AM62),"",AL62/Tableau3[[#This Row],[Qtt/UC]])</f>
        <v>1</v>
      </c>
      <c r="AO62" s="110">
        <f ca="1">IF(ISBLANK(AM62),"",Tableau3[[#This Row],[Prix unité €uros]]*AL62)</f>
        <v>41.366500429643132</v>
      </c>
      <c r="AP62" s="262"/>
      <c r="AQ62" s="262"/>
      <c r="AR62" s="262"/>
      <c r="AS62" s="262"/>
      <c r="AT62" s="262"/>
      <c r="AU62" s="262"/>
      <c r="AV62" s="262"/>
      <c r="AW62" s="262"/>
      <c r="AX62" s="262"/>
    </row>
    <row r="63" spans="2:50" ht="15.75" x14ac:dyDescent="0.25">
      <c r="B63" s="34">
        <v>23</v>
      </c>
      <c r="C63" s="12">
        <v>56</v>
      </c>
      <c r="D63" s="13">
        <f t="shared" ca="1" si="2"/>
        <v>0.47519791384689924</v>
      </c>
      <c r="E63" s="14">
        <v>12</v>
      </c>
      <c r="F63" s="15">
        <v>12</v>
      </c>
      <c r="G63" s="16" t="s">
        <v>0</v>
      </c>
      <c r="H63" s="17">
        <f t="shared" ca="1" si="3"/>
        <v>0.81197267073083335</v>
      </c>
      <c r="I63" s="17">
        <f t="shared" ca="1" si="3"/>
        <v>0.41544101048779003</v>
      </c>
      <c r="J63" s="17">
        <f t="shared" ca="1" si="3"/>
        <v>0.30562808943112885</v>
      </c>
      <c r="K63" s="17">
        <f t="shared" ca="1" si="3"/>
        <v>0.10407877589777914</v>
      </c>
      <c r="L63" s="17">
        <f t="shared" ca="1" si="3"/>
        <v>0.57505464515238292</v>
      </c>
      <c r="M63" s="17">
        <f t="shared" ca="1" si="3"/>
        <v>0.31977151585161256</v>
      </c>
      <c r="N63" s="9" t="s">
        <v>37</v>
      </c>
      <c r="O63" s="91">
        <v>1200</v>
      </c>
      <c r="P63" s="91">
        <v>800</v>
      </c>
      <c r="Q63" s="91">
        <v>410</v>
      </c>
      <c r="R63" s="91">
        <v>600</v>
      </c>
      <c r="S63" s="91">
        <v>5</v>
      </c>
      <c r="T63" s="91">
        <v>3</v>
      </c>
      <c r="U63" s="94">
        <v>273</v>
      </c>
      <c r="V63" s="108">
        <f>IF(Tableau3[[#This Row],[UC/ Couche]]="-","-",Tableau3[[#This Row],[UC/ Couche]]*Tableau3[[#This Row],[Qtt/UC]])</f>
        <v>200</v>
      </c>
      <c r="W63" s="9" t="s">
        <v>40</v>
      </c>
      <c r="X63" s="10">
        <v>650</v>
      </c>
      <c r="Y63" s="10">
        <v>210</v>
      </c>
      <c r="Z63" s="10">
        <v>90</v>
      </c>
      <c r="AA63" s="10">
        <v>40</v>
      </c>
      <c r="AB63" s="10">
        <v>2</v>
      </c>
      <c r="AC63" s="11">
        <v>17.5</v>
      </c>
      <c r="AD63" s="9" t="s">
        <v>41</v>
      </c>
      <c r="AE63" s="10">
        <v>650</v>
      </c>
      <c r="AF63" s="10">
        <v>210</v>
      </c>
      <c r="AG63" s="10">
        <v>45</v>
      </c>
      <c r="AH63" s="10">
        <v>20</v>
      </c>
      <c r="AI63" s="11"/>
      <c r="AJ63" s="104" t="str">
        <f>IF(ISBLANK(AM63),"",IF(AN63=1,"1 colis",IF(AND(AN63/(Tableau3[[#This Row],[UC/ Couche]]*Tableau3[[#This Row],[Couche/ UM]])&lt;1,(AN63/(Tableau3[[#This Row],[UC/ Couche]]*Tableau3[[#This Row],[Couche/ UM]])&gt;0)),AK63 &amp;" couches",AN63/(Tableau3[[#This Row],[UC/ Couche]]*Tableau3[[#This Row],[Couche/ UM]])&amp;" palettes")))</f>
        <v>1 colis</v>
      </c>
      <c r="AK63" s="105" t="str">
        <f>IF(ISBLANK(AM63),"",IF(AL63=Tableau3[[#This Row],[Qtt/UC]]," 1 colis",AL63/Tableau3[[#This Row],[QTT/couche]]))</f>
        <v xml:space="preserve"> 1 colis</v>
      </c>
      <c r="AL63" s="115">
        <f>IF(ISBLANK(AM63),"",IF(AM63&lt;=Tableau3[[#This Row],[Qtt/UC]],Tableau3[[#This Row],[Qtt/UC]],ROUNDUP(AM63/Tableau3[[#This Row],[QTT/couche]],0)*Tableau3[[#This Row],[QTT/couche]]))</f>
        <v>40</v>
      </c>
      <c r="AM63" s="106">
        <v>1</v>
      </c>
      <c r="AN63" s="113">
        <f>IF(ISBLANK(AM63),"",AL63/Tableau3[[#This Row],[Qtt/UC]])</f>
        <v>1</v>
      </c>
      <c r="AO63" s="110">
        <f ca="1">IF(ISBLANK(AM63),"",Tableau3[[#This Row],[Prix unité €uros]]*AL63)</f>
        <v>32.478906829233331</v>
      </c>
      <c r="AP63" s="262"/>
      <c r="AQ63" s="262"/>
      <c r="AR63" s="262"/>
      <c r="AS63" s="262"/>
      <c r="AT63" s="262"/>
      <c r="AU63" s="262"/>
      <c r="AV63" s="262"/>
      <c r="AW63" s="262"/>
      <c r="AX63" s="262"/>
    </row>
    <row r="64" spans="2:50" ht="15.75" x14ac:dyDescent="0.25">
      <c r="B64" s="31">
        <v>102</v>
      </c>
      <c r="C64" s="12">
        <v>57</v>
      </c>
      <c r="D64" s="13">
        <f t="shared" ca="1" si="2"/>
        <v>0.69283486310285247</v>
      </c>
      <c r="E64" s="14">
        <v>6</v>
      </c>
      <c r="F64" s="15">
        <v>6</v>
      </c>
      <c r="G64" s="16" t="s">
        <v>0</v>
      </c>
      <c r="H64" s="17">
        <f t="shared" ca="1" si="3"/>
        <v>0.68237213007565756</v>
      </c>
      <c r="I64" s="17">
        <f t="shared" ca="1" si="3"/>
        <v>0.26565005584607526</v>
      </c>
      <c r="J64" s="17">
        <f t="shared" ca="1" si="3"/>
        <v>0.97785503520315498</v>
      </c>
      <c r="K64" s="17">
        <f t="shared" ca="1" si="3"/>
        <v>0.87246311714994729</v>
      </c>
      <c r="L64" s="17">
        <f t="shared" ca="1" si="3"/>
        <v>0.80382894790315573</v>
      </c>
      <c r="M64" s="17">
        <f t="shared" ca="1" si="3"/>
        <v>0.4755740598470185</v>
      </c>
      <c r="N64" s="9" t="s">
        <v>39</v>
      </c>
      <c r="O64" s="92" t="s">
        <v>39</v>
      </c>
      <c r="P64" s="92" t="s">
        <v>39</v>
      </c>
      <c r="Q64" s="92" t="s">
        <v>39</v>
      </c>
      <c r="R64" s="92" t="s">
        <v>39</v>
      </c>
      <c r="S64" s="92" t="s">
        <v>39</v>
      </c>
      <c r="T64" s="92" t="s">
        <v>39</v>
      </c>
      <c r="U64" s="92" t="s">
        <v>39</v>
      </c>
      <c r="V64" s="108" t="str">
        <f>IF(Tableau3[[#This Row],[UC/ Couche]]="-","-",Tableau3[[#This Row],[UC/ Couche]]*Tableau3[[#This Row],[Qtt/UC]])</f>
        <v>-</v>
      </c>
      <c r="W64" s="9" t="s">
        <v>40</v>
      </c>
      <c r="X64" s="10">
        <v>600</v>
      </c>
      <c r="Y64" s="10">
        <v>315</v>
      </c>
      <c r="Z64" s="10">
        <v>330</v>
      </c>
      <c r="AA64" s="10" t="s">
        <v>39</v>
      </c>
      <c r="AB64" s="10" t="s">
        <v>39</v>
      </c>
      <c r="AC64" s="11"/>
      <c r="AD64" s="9" t="s">
        <v>58</v>
      </c>
      <c r="AE64" s="10">
        <v>220</v>
      </c>
      <c r="AF64" s="10">
        <v>180</v>
      </c>
      <c r="AG64" s="10">
        <v>45</v>
      </c>
      <c r="AH64" s="10">
        <v>1200</v>
      </c>
      <c r="AI64" s="11" t="s">
        <v>39</v>
      </c>
      <c r="AJ64" s="104" t="e">
        <f>IF(ISBLANK(AM64),"",IF(AN64=1,"1 colis",IF(AND(AN64/(Tableau3[[#This Row],[UC/ Couche]]*Tableau3[[#This Row],[Couche/ UM]])&lt;1,(AN64/(Tableau3[[#This Row],[UC/ Couche]]*Tableau3[[#This Row],[Couche/ UM]])&gt;0)),AK64 &amp;" couches",AN64/(Tableau3[[#This Row],[UC/ Couche]]*Tableau3[[#This Row],[Couche/ UM]])&amp;" palettes")))</f>
        <v>#VALUE!</v>
      </c>
      <c r="AK64" s="105" t="str">
        <f>IF(ISBLANK(AM64),"",IF(AL64=Tableau3[[#This Row],[Qtt/UC]]," 1 colis",AL64/Tableau3[[#This Row],[QTT/couche]]))</f>
        <v xml:space="preserve"> 1 colis</v>
      </c>
      <c r="AL64" s="115" t="str">
        <f>IF(ISBLANK(AM64),"",IF(AM64&lt;=Tableau3[[#This Row],[Qtt/UC]],Tableau3[[#This Row],[Qtt/UC]],ROUNDUP(AM64/Tableau3[[#This Row],[QTT/couche]],0)*Tableau3[[#This Row],[QTT/couche]]))</f>
        <v>-</v>
      </c>
      <c r="AM64" s="106">
        <v>1</v>
      </c>
      <c r="AN64" s="113" t="e">
        <f>IF(ISBLANK(AM64),"",AL64/Tableau3[[#This Row],[Qtt/UC]])</f>
        <v>#VALUE!</v>
      </c>
      <c r="AO64" s="110" t="e">
        <f ca="1">IF(ISBLANK(AM64),"",Tableau3[[#This Row],[Prix unité €uros]]*AL64)</f>
        <v>#VALUE!</v>
      </c>
      <c r="AP64" s="262"/>
      <c r="AQ64" s="262"/>
      <c r="AR64" s="262"/>
      <c r="AS64" s="262"/>
      <c r="AT64" s="262"/>
      <c r="AU64" s="262"/>
      <c r="AV64" s="262"/>
      <c r="AW64" s="262"/>
      <c r="AX64" s="262"/>
    </row>
    <row r="65" spans="2:50" ht="15.75" x14ac:dyDescent="0.25">
      <c r="B65" s="31">
        <v>115</v>
      </c>
      <c r="C65" s="19">
        <v>58</v>
      </c>
      <c r="D65" s="13">
        <f t="shared" ca="1" si="2"/>
        <v>0.44470988630407882</v>
      </c>
      <c r="E65" s="14">
        <v>24</v>
      </c>
      <c r="F65" s="15">
        <v>24</v>
      </c>
      <c r="G65" s="16" t="s">
        <v>0</v>
      </c>
      <c r="H65" s="17">
        <f t="shared" ca="1" si="3"/>
        <v>0.7076055105020902</v>
      </c>
      <c r="I65" s="17">
        <f t="shared" ca="1" si="3"/>
        <v>0.6244981725599632</v>
      </c>
      <c r="J65" s="17">
        <f t="shared" ca="1" si="3"/>
        <v>0.98546893660514412</v>
      </c>
      <c r="K65" s="17">
        <f t="shared" ca="1" si="3"/>
        <v>0.43387490667629769</v>
      </c>
      <c r="L65" s="17">
        <f t="shared" ca="1" si="3"/>
        <v>3.8311687894496571E-2</v>
      </c>
      <c r="M65" s="17">
        <f t="shared" ca="1" si="3"/>
        <v>0.91868586662513718</v>
      </c>
      <c r="N65" s="9" t="s">
        <v>39</v>
      </c>
      <c r="O65" s="92" t="s">
        <v>39</v>
      </c>
      <c r="P65" s="92" t="s">
        <v>39</v>
      </c>
      <c r="Q65" s="92" t="s">
        <v>39</v>
      </c>
      <c r="R65" s="92" t="s">
        <v>39</v>
      </c>
      <c r="S65" s="92" t="s">
        <v>39</v>
      </c>
      <c r="T65" s="92" t="s">
        <v>39</v>
      </c>
      <c r="U65" s="92" t="s">
        <v>39</v>
      </c>
      <c r="V65" s="108" t="str">
        <f>IF(Tableau3[[#This Row],[UC/ Couche]]="-","-",Tableau3[[#This Row],[UC/ Couche]]*Tableau3[[#This Row],[Qtt/UC]])</f>
        <v>-</v>
      </c>
      <c r="W65" s="9" t="s">
        <v>40</v>
      </c>
      <c r="X65" s="10">
        <v>380</v>
      </c>
      <c r="Y65" s="10">
        <v>210</v>
      </c>
      <c r="Z65" s="10">
        <v>160</v>
      </c>
      <c r="AA65" s="10">
        <v>4237</v>
      </c>
      <c r="AB65" s="10"/>
      <c r="AC65" s="11"/>
      <c r="AD65" s="9"/>
      <c r="AE65" s="10"/>
      <c r="AF65" s="10"/>
      <c r="AG65" s="10"/>
      <c r="AH65" s="10"/>
      <c r="AI65" s="11"/>
      <c r="AJ65" s="104" t="str">
        <f>IF(ISBLANK(AM65),"",IF(AN65=1,"1 colis",IF(AND(AN65/(Tableau3[[#This Row],[UC/ Couche]]*Tableau3[[#This Row],[Couche/ UM]])&lt;1,(AN65/(Tableau3[[#This Row],[UC/ Couche]]*Tableau3[[#This Row],[Couche/ UM]])&gt;0)),AK65 &amp;" couches",AN65/(Tableau3[[#This Row],[UC/ Couche]]*Tableau3[[#This Row],[Couche/ UM]])&amp;" palettes")))</f>
        <v>1 colis</v>
      </c>
      <c r="AK65" s="105" t="str">
        <f>IF(ISBLANK(AM65),"",IF(AL65=Tableau3[[#This Row],[Qtt/UC]]," 1 colis",AL65/Tableau3[[#This Row],[QTT/couche]]))</f>
        <v xml:space="preserve"> 1 colis</v>
      </c>
      <c r="AL65" s="115">
        <f>IF(ISBLANK(AM65),"",IF(AM65&lt;=Tableau3[[#This Row],[Qtt/UC]],Tableau3[[#This Row],[Qtt/UC]],ROUNDUP(AM65/Tableau3[[#This Row],[QTT/couche]],0)*Tableau3[[#This Row],[QTT/couche]]))</f>
        <v>4237</v>
      </c>
      <c r="AM65" s="106">
        <v>1</v>
      </c>
      <c r="AN65" s="113">
        <f>IF(ISBLANK(AM65),"",AL65/Tableau3[[#This Row],[Qtt/UC]])</f>
        <v>1</v>
      </c>
      <c r="AO65" s="110">
        <f ca="1">IF(ISBLANK(AM65),"",Tableau3[[#This Row],[Prix unité €uros]]*AL65)</f>
        <v>2998.1245479973563</v>
      </c>
      <c r="AP65" s="262"/>
      <c r="AQ65" s="262"/>
      <c r="AR65" s="262"/>
      <c r="AS65" s="262"/>
      <c r="AT65" s="262"/>
      <c r="AU65" s="262"/>
      <c r="AV65" s="262"/>
      <c r="AW65" s="262"/>
      <c r="AX65" s="262"/>
    </row>
    <row r="66" spans="2:50" ht="15.75" x14ac:dyDescent="0.25">
      <c r="B66" s="31">
        <v>15</v>
      </c>
      <c r="C66" s="12">
        <v>59</v>
      </c>
      <c r="D66" s="13">
        <f t="shared" ca="1" si="2"/>
        <v>0.94261440315512202</v>
      </c>
      <c r="E66" s="14">
        <v>18</v>
      </c>
      <c r="F66" s="15">
        <v>18</v>
      </c>
      <c r="G66" s="16" t="s">
        <v>0</v>
      </c>
      <c r="H66" s="17">
        <f t="shared" ca="1" si="3"/>
        <v>0.22682383219449531</v>
      </c>
      <c r="I66" s="17">
        <f t="shared" ca="1" si="3"/>
        <v>0.99543298092934118</v>
      </c>
      <c r="J66" s="17">
        <f t="shared" ca="1" si="3"/>
        <v>0.78494665364326732</v>
      </c>
      <c r="K66" s="17">
        <f t="shared" ca="1" si="3"/>
        <v>0.10668783493633727</v>
      </c>
      <c r="L66" s="17">
        <f t="shared" ca="1" si="3"/>
        <v>0.46222514590996899</v>
      </c>
      <c r="M66" s="17">
        <f t="shared" ca="1" si="3"/>
        <v>0.43263642802489688</v>
      </c>
      <c r="N66" s="9" t="s">
        <v>39</v>
      </c>
      <c r="O66" s="92" t="s">
        <v>39</v>
      </c>
      <c r="P66" s="92" t="s">
        <v>39</v>
      </c>
      <c r="Q66" s="92" t="s">
        <v>39</v>
      </c>
      <c r="R66" s="92" t="s">
        <v>39</v>
      </c>
      <c r="S66" s="92" t="s">
        <v>39</v>
      </c>
      <c r="T66" s="92" t="s">
        <v>39</v>
      </c>
      <c r="U66" s="92" t="s">
        <v>39</v>
      </c>
      <c r="V66" s="108" t="str">
        <f>IF(Tableau3[[#This Row],[UC/ Couche]]="-","-",Tableau3[[#This Row],[UC/ Couche]]*Tableau3[[#This Row],[Qtt/UC]])</f>
        <v>-</v>
      </c>
      <c r="W66" s="9" t="s">
        <v>40</v>
      </c>
      <c r="X66" s="10">
        <v>375</v>
      </c>
      <c r="Y66" s="10">
        <v>265</v>
      </c>
      <c r="Z66" s="10">
        <v>225</v>
      </c>
      <c r="AA66" s="10">
        <v>2520</v>
      </c>
      <c r="AB66" s="10">
        <v>7</v>
      </c>
      <c r="AC66" s="11"/>
      <c r="AD66" s="9" t="s">
        <v>41</v>
      </c>
      <c r="AE66" s="10">
        <v>270</v>
      </c>
      <c r="AF66" s="10">
        <v>150</v>
      </c>
      <c r="AG66" s="10">
        <v>70</v>
      </c>
      <c r="AH66" s="10">
        <v>360</v>
      </c>
      <c r="AI66" s="11"/>
      <c r="AJ66" s="104" t="str">
        <f>IF(ISBLANK(AM66),"",IF(AN66=1,"1 colis",IF(AND(AN66/(Tableau3[[#This Row],[UC/ Couche]]*Tableau3[[#This Row],[Couche/ UM]])&lt;1,(AN66/(Tableau3[[#This Row],[UC/ Couche]]*Tableau3[[#This Row],[Couche/ UM]])&gt;0)),AK66 &amp;" couches",AN66/(Tableau3[[#This Row],[UC/ Couche]]*Tableau3[[#This Row],[Couche/ UM]])&amp;" palettes")))</f>
        <v>1 colis</v>
      </c>
      <c r="AK66" s="105" t="str">
        <f>IF(ISBLANK(AM66),"",IF(AL66=Tableau3[[#This Row],[Qtt/UC]]," 1 colis",AL66/Tableau3[[#This Row],[QTT/couche]]))</f>
        <v xml:space="preserve"> 1 colis</v>
      </c>
      <c r="AL66" s="115">
        <f>IF(ISBLANK(AM66),"",IF(AM66&lt;=Tableau3[[#This Row],[Qtt/UC]],Tableau3[[#This Row],[Qtt/UC]],ROUNDUP(AM66/Tableau3[[#This Row],[QTT/couche]],0)*Tableau3[[#This Row],[QTT/couche]]))</f>
        <v>2520</v>
      </c>
      <c r="AM66" s="106">
        <v>1</v>
      </c>
      <c r="AN66" s="113">
        <f>IF(ISBLANK(AM66),"",AL66/Tableau3[[#This Row],[Qtt/UC]])</f>
        <v>1</v>
      </c>
      <c r="AO66" s="110">
        <f ca="1">IF(ISBLANK(AM66),"",Tableau3[[#This Row],[Prix unité €uros]]*AL66)</f>
        <v>571.5960571301282</v>
      </c>
      <c r="AP66" s="262"/>
      <c r="AQ66" s="262"/>
      <c r="AR66" s="262"/>
      <c r="AS66" s="262"/>
      <c r="AT66" s="262"/>
      <c r="AU66" s="262"/>
      <c r="AV66" s="262"/>
      <c r="AW66" s="262"/>
      <c r="AX66" s="262"/>
    </row>
    <row r="67" spans="2:50" ht="15.75" x14ac:dyDescent="0.25">
      <c r="B67" s="31">
        <v>16</v>
      </c>
      <c r="C67" s="12">
        <v>60</v>
      </c>
      <c r="D67" s="13">
        <f t="shared" ca="1" si="2"/>
        <v>0.66342251738474967</v>
      </c>
      <c r="E67" s="14">
        <v>6</v>
      </c>
      <c r="F67" s="15">
        <v>6</v>
      </c>
      <c r="G67" s="16" t="s">
        <v>0</v>
      </c>
      <c r="H67" s="17">
        <f t="shared" ca="1" si="3"/>
        <v>0.17056726665643418</v>
      </c>
      <c r="I67" s="17">
        <f t="shared" ca="1" si="3"/>
        <v>0.92418263659165045</v>
      </c>
      <c r="J67" s="17">
        <f t="shared" ca="1" si="3"/>
        <v>0.20561272144728615</v>
      </c>
      <c r="K67" s="17">
        <f t="shared" ca="1" si="3"/>
        <v>0.6950384432518133</v>
      </c>
      <c r="L67" s="17">
        <f t="shared" ca="1" si="3"/>
        <v>0.35658020086318931</v>
      </c>
      <c r="M67" s="17">
        <f t="shared" ca="1" si="3"/>
        <v>0.28981838543366178</v>
      </c>
      <c r="N67" s="9" t="s">
        <v>39</v>
      </c>
      <c r="O67" s="92" t="s">
        <v>39</v>
      </c>
      <c r="P67" s="92" t="s">
        <v>39</v>
      </c>
      <c r="Q67" s="92" t="s">
        <v>39</v>
      </c>
      <c r="R67" s="92" t="s">
        <v>39</v>
      </c>
      <c r="S67" s="92" t="s">
        <v>39</v>
      </c>
      <c r="T67" s="92" t="s">
        <v>39</v>
      </c>
      <c r="U67" s="92" t="s">
        <v>39</v>
      </c>
      <c r="V67" s="108" t="str">
        <f>IF(Tableau3[[#This Row],[UC/ Couche]]="-","-",Tableau3[[#This Row],[UC/ Couche]]*Tableau3[[#This Row],[Qtt/UC]])</f>
        <v>-</v>
      </c>
      <c r="W67" s="9" t="s">
        <v>40</v>
      </c>
      <c r="X67" s="10">
        <v>355</v>
      </c>
      <c r="Y67" s="10">
        <v>210</v>
      </c>
      <c r="Z67" s="10">
        <v>225</v>
      </c>
      <c r="AA67" s="10">
        <v>1200</v>
      </c>
      <c r="AB67" s="10">
        <v>10</v>
      </c>
      <c r="AC67" s="11"/>
      <c r="AD67" s="9" t="s">
        <v>41</v>
      </c>
      <c r="AE67" s="10">
        <v>230</v>
      </c>
      <c r="AF67" s="10">
        <v>100</v>
      </c>
      <c r="AG67" s="10">
        <v>70</v>
      </c>
      <c r="AH67" s="10">
        <v>120</v>
      </c>
      <c r="AI67" s="11"/>
      <c r="AJ67" s="104" t="str">
        <f>IF(ISBLANK(AM67),"",IF(AN67=1,"1 colis",IF(AND(AN67/(Tableau3[[#This Row],[UC/ Couche]]*Tableau3[[#This Row],[Couche/ UM]])&lt;1,(AN67/(Tableau3[[#This Row],[UC/ Couche]]*Tableau3[[#This Row],[Couche/ UM]])&gt;0)),AK67 &amp;" couches",AN67/(Tableau3[[#This Row],[UC/ Couche]]*Tableau3[[#This Row],[Couche/ UM]])&amp;" palettes")))</f>
        <v>1 colis</v>
      </c>
      <c r="AK67" s="105" t="str">
        <f>IF(ISBLANK(AM67),"",IF(AL67=Tableau3[[#This Row],[Qtt/UC]]," 1 colis",AL67/Tableau3[[#This Row],[QTT/couche]]))</f>
        <v xml:space="preserve"> 1 colis</v>
      </c>
      <c r="AL67" s="115">
        <f>IF(ISBLANK(AM67),"",IF(AM67&lt;=Tableau3[[#This Row],[Qtt/UC]],Tableau3[[#This Row],[Qtt/UC]],ROUNDUP(AM67/Tableau3[[#This Row],[QTT/couche]],0)*Tableau3[[#This Row],[QTT/couche]]))</f>
        <v>1200</v>
      </c>
      <c r="AM67" s="106">
        <v>1</v>
      </c>
      <c r="AN67" s="113">
        <f>IF(ISBLANK(AM67),"",AL67/Tableau3[[#This Row],[Qtt/UC]])</f>
        <v>1</v>
      </c>
      <c r="AO67" s="110">
        <f ca="1">IF(ISBLANK(AM67),"",Tableau3[[#This Row],[Prix unité €uros]]*AL67)</f>
        <v>204.68071998772101</v>
      </c>
      <c r="AP67" s="262"/>
      <c r="AQ67" s="262"/>
      <c r="AR67" s="262"/>
      <c r="AS67" s="262"/>
      <c r="AT67" s="262"/>
      <c r="AU67" s="262"/>
      <c r="AV67" s="262"/>
      <c r="AW67" s="262"/>
      <c r="AX67" s="262"/>
    </row>
    <row r="68" spans="2:50" ht="15.75" x14ac:dyDescent="0.25">
      <c r="B68" s="31">
        <v>55</v>
      </c>
      <c r="C68" s="12">
        <v>61</v>
      </c>
      <c r="D68" s="13">
        <f t="shared" ca="1" si="2"/>
        <v>0.53102858880383474</v>
      </c>
      <c r="E68" s="14">
        <v>24</v>
      </c>
      <c r="F68" s="15">
        <v>24</v>
      </c>
      <c r="G68" s="16" t="s">
        <v>0</v>
      </c>
      <c r="H68" s="17">
        <f t="shared" ca="1" si="3"/>
        <v>0.32186002627889743</v>
      </c>
      <c r="I68" s="17">
        <f t="shared" ca="1" si="3"/>
        <v>0.8617859634879429</v>
      </c>
      <c r="J68" s="17">
        <f t="shared" ca="1" si="3"/>
        <v>0.99560086208855803</v>
      </c>
      <c r="K68" s="17">
        <f t="shared" ca="1" si="3"/>
        <v>3.310298735350703E-2</v>
      </c>
      <c r="L68" s="17">
        <f t="shared" ca="1" si="3"/>
        <v>0.1730984637616072</v>
      </c>
      <c r="M68" s="17">
        <f t="shared" ca="1" si="3"/>
        <v>0.30403441629254468</v>
      </c>
      <c r="N68" s="9" t="s">
        <v>39</v>
      </c>
      <c r="O68" s="92" t="s">
        <v>39</v>
      </c>
      <c r="P68" s="92" t="s">
        <v>39</v>
      </c>
      <c r="Q68" s="92" t="s">
        <v>39</v>
      </c>
      <c r="R68" s="92" t="s">
        <v>39</v>
      </c>
      <c r="S68" s="92" t="s">
        <v>39</v>
      </c>
      <c r="T68" s="92" t="s">
        <v>39</v>
      </c>
      <c r="U68" s="92" t="s">
        <v>39</v>
      </c>
      <c r="V68" s="108" t="str">
        <f>IF(Tableau3[[#This Row],[UC/ Couche]]="-","-",Tableau3[[#This Row],[UC/ Couche]]*Tableau3[[#This Row],[Qtt/UC]])</f>
        <v>-</v>
      </c>
      <c r="W68" s="9"/>
      <c r="X68" s="10"/>
      <c r="Y68" s="10"/>
      <c r="Z68" s="10"/>
      <c r="AA68" s="10"/>
      <c r="AB68" s="10"/>
      <c r="AC68" s="11"/>
      <c r="AD68" s="9"/>
      <c r="AE68" s="10"/>
      <c r="AF68" s="10"/>
      <c r="AG68" s="10"/>
      <c r="AH68" s="10"/>
      <c r="AI68" s="11"/>
      <c r="AJ68" s="104" t="e">
        <f>IF(ISBLANK(AM68),"",IF(AN68=1,"1 colis",IF(AND(AN68/(Tableau3[[#This Row],[UC/ Couche]]*Tableau3[[#This Row],[Couche/ UM]])&lt;1,(AN68/(Tableau3[[#This Row],[UC/ Couche]]*Tableau3[[#This Row],[Couche/ UM]])&gt;0)),AK68 &amp;" couches",AN68/(Tableau3[[#This Row],[UC/ Couche]]*Tableau3[[#This Row],[Couche/ UM]])&amp;" palettes")))</f>
        <v>#VALUE!</v>
      </c>
      <c r="AK68" s="105" t="e">
        <f>IF(ISBLANK(AM68),"",IF(AL68=Tableau3[[#This Row],[Qtt/UC]]," 1 colis",AL68/Tableau3[[#This Row],[QTT/couche]]))</f>
        <v>#VALUE!</v>
      </c>
      <c r="AL68" s="115" t="e">
        <f>IF(ISBLANK(AM68),"",IF(AM68&lt;=Tableau3[[#This Row],[Qtt/UC]],Tableau3[[#This Row],[Qtt/UC]],ROUNDUP(AM68/Tableau3[[#This Row],[QTT/couche]],0)*Tableau3[[#This Row],[QTT/couche]]))</f>
        <v>#VALUE!</v>
      </c>
      <c r="AM68" s="106">
        <v>1</v>
      </c>
      <c r="AN68" s="113" t="e">
        <f>IF(ISBLANK(AM68),"",AL68/Tableau3[[#This Row],[Qtt/UC]])</f>
        <v>#VALUE!</v>
      </c>
      <c r="AO68" s="110" t="e">
        <f ca="1">IF(ISBLANK(AM68),"",Tableau3[[#This Row],[Prix unité €uros]]*AL68)</f>
        <v>#VALUE!</v>
      </c>
      <c r="AP68" s="262"/>
      <c r="AQ68" s="262"/>
      <c r="AR68" s="262"/>
      <c r="AS68" s="262"/>
      <c r="AT68" s="262"/>
      <c r="AU68" s="262"/>
      <c r="AV68" s="262"/>
      <c r="AW68" s="262"/>
      <c r="AX68" s="262"/>
    </row>
    <row r="69" spans="2:50" ht="15.75" x14ac:dyDescent="0.25">
      <c r="B69" s="30">
        <v>130</v>
      </c>
      <c r="C69" s="12">
        <v>62</v>
      </c>
      <c r="D69" s="13">
        <f t="shared" ca="1" si="2"/>
        <v>0.47255193017307151</v>
      </c>
      <c r="E69" s="14">
        <v>12</v>
      </c>
      <c r="F69" s="15">
        <v>12</v>
      </c>
      <c r="G69" s="16" t="s">
        <v>0</v>
      </c>
      <c r="H69" s="17">
        <f t="shared" ca="1" si="3"/>
        <v>0.29006643101966545</v>
      </c>
      <c r="I69" s="17">
        <f t="shared" ca="1" si="3"/>
        <v>0.54511579764723983</v>
      </c>
      <c r="J69" s="17">
        <f t="shared" ca="1" si="3"/>
        <v>0.82279313055294001</v>
      </c>
      <c r="K69" s="17">
        <f t="shared" ca="1" si="3"/>
        <v>0.74303051922724883</v>
      </c>
      <c r="L69" s="17">
        <f t="shared" ca="1" si="3"/>
        <v>0.17635229394396545</v>
      </c>
      <c r="M69" s="17">
        <f t="shared" ca="1" si="3"/>
        <v>0.26205095082503149</v>
      </c>
      <c r="N69" s="9" t="s">
        <v>39</v>
      </c>
      <c r="O69" s="92" t="s">
        <v>39</v>
      </c>
      <c r="P69" s="92" t="s">
        <v>39</v>
      </c>
      <c r="Q69" s="92" t="s">
        <v>39</v>
      </c>
      <c r="R69" s="92" t="s">
        <v>39</v>
      </c>
      <c r="S69" s="92" t="s">
        <v>39</v>
      </c>
      <c r="T69" s="92" t="s">
        <v>39</v>
      </c>
      <c r="U69" s="92" t="s">
        <v>39</v>
      </c>
      <c r="V69" s="108" t="str">
        <f>IF(Tableau3[[#This Row],[UC/ Couche]]="-","-",Tableau3[[#This Row],[UC/ Couche]]*Tableau3[[#This Row],[Qtt/UC]])</f>
        <v>-</v>
      </c>
      <c r="W69" s="9" t="s">
        <v>40</v>
      </c>
      <c r="X69" s="10">
        <v>125</v>
      </c>
      <c r="Y69" s="10">
        <v>100</v>
      </c>
      <c r="Z69" s="10">
        <v>70</v>
      </c>
      <c r="AA69" s="10">
        <v>500</v>
      </c>
      <c r="AB69" s="10" t="s">
        <v>39</v>
      </c>
      <c r="AC69" s="11">
        <v>2</v>
      </c>
      <c r="AD69" s="9" t="s">
        <v>39</v>
      </c>
      <c r="AE69" s="9" t="s">
        <v>39</v>
      </c>
      <c r="AF69" s="9" t="s">
        <v>39</v>
      </c>
      <c r="AG69" s="9" t="s">
        <v>39</v>
      </c>
      <c r="AH69" s="9" t="s">
        <v>39</v>
      </c>
      <c r="AI69" s="36" t="s">
        <v>39</v>
      </c>
      <c r="AJ69" s="104" t="str">
        <f>IF(ISBLANK(AM69),"",IF(AN69=1,"1 colis",IF(AND(AN69/(Tableau3[[#This Row],[UC/ Couche]]*Tableau3[[#This Row],[Couche/ UM]])&lt;1,(AN69/(Tableau3[[#This Row],[UC/ Couche]]*Tableau3[[#This Row],[Couche/ UM]])&gt;0)),AK69 &amp;" couches",AN69/(Tableau3[[#This Row],[UC/ Couche]]*Tableau3[[#This Row],[Couche/ UM]])&amp;" palettes")))</f>
        <v>1 colis</v>
      </c>
      <c r="AK69" s="105" t="str">
        <f>IF(ISBLANK(AM69),"",IF(AL69=Tableau3[[#This Row],[Qtt/UC]]," 1 colis",AL69/Tableau3[[#This Row],[QTT/couche]]))</f>
        <v xml:space="preserve"> 1 colis</v>
      </c>
      <c r="AL69" s="115">
        <f>IF(ISBLANK(AM69),"",IF(AM69&lt;=Tableau3[[#This Row],[Qtt/UC]],Tableau3[[#This Row],[Qtt/UC]],ROUNDUP(AM69/Tableau3[[#This Row],[QTT/couche]],0)*Tableau3[[#This Row],[QTT/couche]]))</f>
        <v>500</v>
      </c>
      <c r="AM69" s="106">
        <v>1</v>
      </c>
      <c r="AN69" s="113">
        <f>IF(ISBLANK(AM69),"",AL69/Tableau3[[#This Row],[Qtt/UC]])</f>
        <v>1</v>
      </c>
      <c r="AO69" s="110">
        <f ca="1">IF(ISBLANK(AM69),"",Tableau3[[#This Row],[Prix unité €uros]]*AL69)</f>
        <v>145.03321550983273</v>
      </c>
      <c r="AP69" s="262"/>
      <c r="AQ69" s="262"/>
      <c r="AR69" s="262"/>
      <c r="AS69" s="262"/>
      <c r="AT69" s="262"/>
      <c r="AU69" s="262"/>
      <c r="AV69" s="262"/>
      <c r="AW69" s="262"/>
      <c r="AX69" s="262"/>
    </row>
    <row r="70" spans="2:50" ht="15.75" x14ac:dyDescent="0.25">
      <c r="B70" s="31">
        <v>131</v>
      </c>
      <c r="C70" s="12">
        <v>63</v>
      </c>
      <c r="D70" s="13">
        <f t="shared" ca="1" si="2"/>
        <v>0.78652903166862431</v>
      </c>
      <c r="E70" s="14">
        <v>12</v>
      </c>
      <c r="F70" s="15">
        <v>12</v>
      </c>
      <c r="G70" s="16" t="s">
        <v>0</v>
      </c>
      <c r="H70" s="17">
        <f t="shared" ca="1" si="3"/>
        <v>0.9919319880443902</v>
      </c>
      <c r="I70" s="17">
        <f t="shared" ca="1" si="3"/>
        <v>0.3566963281435952</v>
      </c>
      <c r="J70" s="17">
        <f t="shared" ca="1" si="3"/>
        <v>0.87283857687538713</v>
      </c>
      <c r="K70" s="17">
        <f t="shared" ca="1" si="3"/>
        <v>0.72784785129931373</v>
      </c>
      <c r="L70" s="17">
        <f t="shared" ca="1" si="3"/>
        <v>9.799339593393408E-3</v>
      </c>
      <c r="M70" s="17">
        <f t="shared" ca="1" si="3"/>
        <v>0.19457515141454151</v>
      </c>
      <c r="N70" s="9" t="s">
        <v>39</v>
      </c>
      <c r="O70" s="92" t="s">
        <v>39</v>
      </c>
      <c r="P70" s="92" t="s">
        <v>39</v>
      </c>
      <c r="Q70" s="92" t="s">
        <v>39</v>
      </c>
      <c r="R70" s="92" t="s">
        <v>39</v>
      </c>
      <c r="S70" s="92" t="s">
        <v>39</v>
      </c>
      <c r="T70" s="92" t="s">
        <v>39</v>
      </c>
      <c r="U70" s="92" t="s">
        <v>39</v>
      </c>
      <c r="V70" s="108" t="str">
        <f>IF(Tableau3[[#This Row],[UC/ Couche]]="-","-",Tableau3[[#This Row],[UC/ Couche]]*Tableau3[[#This Row],[Qtt/UC]])</f>
        <v>-</v>
      </c>
      <c r="W70" s="9" t="s">
        <v>40</v>
      </c>
      <c r="X70" s="10">
        <v>285</v>
      </c>
      <c r="Y70" s="10">
        <v>190</v>
      </c>
      <c r="Z70" s="10">
        <v>4000</v>
      </c>
      <c r="AA70" s="10">
        <v>4000</v>
      </c>
      <c r="AB70" s="10" t="s">
        <v>39</v>
      </c>
      <c r="AC70" s="11"/>
      <c r="AD70" s="11" t="s">
        <v>39</v>
      </c>
      <c r="AE70" s="11" t="s">
        <v>39</v>
      </c>
      <c r="AF70" s="11" t="s">
        <v>39</v>
      </c>
      <c r="AG70" s="11" t="s">
        <v>39</v>
      </c>
      <c r="AH70" s="11" t="s">
        <v>39</v>
      </c>
      <c r="AI70" s="11" t="s">
        <v>39</v>
      </c>
      <c r="AJ70" s="104" t="str">
        <f>IF(ISBLANK(AM70),"",IF(AN70=1,"1 colis",IF(AND(AN70/(Tableau3[[#This Row],[UC/ Couche]]*Tableau3[[#This Row],[Couche/ UM]])&lt;1,(AN70/(Tableau3[[#This Row],[UC/ Couche]]*Tableau3[[#This Row],[Couche/ UM]])&gt;0)),AK70 &amp;" couches",AN70/(Tableau3[[#This Row],[UC/ Couche]]*Tableau3[[#This Row],[Couche/ UM]])&amp;" palettes")))</f>
        <v>1 colis</v>
      </c>
      <c r="AK70" s="105" t="str">
        <f>IF(ISBLANK(AM70),"",IF(AL70=Tableau3[[#This Row],[Qtt/UC]]," 1 colis",AL70/Tableau3[[#This Row],[QTT/couche]]))</f>
        <v xml:space="preserve"> 1 colis</v>
      </c>
      <c r="AL70" s="115">
        <f>IF(ISBLANK(AM70),"",IF(AM70&lt;=Tableau3[[#This Row],[Qtt/UC]],Tableau3[[#This Row],[Qtt/UC]],ROUNDUP(AM70/Tableau3[[#This Row],[QTT/couche]],0)*Tableau3[[#This Row],[QTT/couche]]))</f>
        <v>4000</v>
      </c>
      <c r="AM70" s="106">
        <v>1</v>
      </c>
      <c r="AN70" s="113">
        <f>IF(ISBLANK(AM70),"",AL70/Tableau3[[#This Row],[Qtt/UC]])</f>
        <v>1</v>
      </c>
      <c r="AO70" s="110">
        <f ca="1">IF(ISBLANK(AM70),"",Tableau3[[#This Row],[Prix unité €uros]]*AL70)</f>
        <v>3967.7279521775608</v>
      </c>
      <c r="AP70" s="262"/>
      <c r="AQ70" s="262"/>
      <c r="AR70" s="262"/>
      <c r="AS70" s="262"/>
      <c r="AT70" s="262"/>
      <c r="AU70" s="262"/>
      <c r="AV70" s="262"/>
      <c r="AW70" s="262"/>
      <c r="AX70" s="262"/>
    </row>
    <row r="71" spans="2:50" ht="15.75" x14ac:dyDescent="0.25">
      <c r="B71" s="31">
        <v>58</v>
      </c>
      <c r="C71" s="12">
        <v>64</v>
      </c>
      <c r="D71" s="13">
        <f t="shared" ref="D71:D102" ca="1" si="4">RAND()</f>
        <v>0.67980961597369827</v>
      </c>
      <c r="E71" s="14">
        <v>1</v>
      </c>
      <c r="F71" s="15">
        <v>1</v>
      </c>
      <c r="G71" s="16" t="s">
        <v>0</v>
      </c>
      <c r="H71" s="17">
        <f t="shared" ca="1" si="3"/>
        <v>0.46354017604790876</v>
      </c>
      <c r="I71" s="17">
        <f t="shared" ca="1" si="3"/>
        <v>0.53762296585104197</v>
      </c>
      <c r="J71" s="17">
        <f t="shared" ca="1" si="3"/>
        <v>0.31542841159886692</v>
      </c>
      <c r="K71" s="17">
        <f t="shared" ca="1" si="3"/>
        <v>0.68354250511602999</v>
      </c>
      <c r="L71" s="17">
        <f t="shared" ca="1" si="3"/>
        <v>0.24331868344967977</v>
      </c>
      <c r="M71" s="17">
        <f t="shared" ca="1" si="3"/>
        <v>0.17390369830321939</v>
      </c>
      <c r="N71" s="9" t="s">
        <v>37</v>
      </c>
      <c r="O71" s="91">
        <v>1200</v>
      </c>
      <c r="P71" s="91">
        <v>1000</v>
      </c>
      <c r="Q71" s="91">
        <v>670</v>
      </c>
      <c r="R71" s="91">
        <v>200</v>
      </c>
      <c r="S71" s="91">
        <v>2</v>
      </c>
      <c r="T71" s="91">
        <v>1</v>
      </c>
      <c r="U71" s="94"/>
      <c r="V71" s="108">
        <f>IF(Tableau3[[#This Row],[UC/ Couche]]="-","-",Tableau3[[#This Row],[UC/ Couche]]*Tableau3[[#This Row],[Qtt/UC]])</f>
        <v>200</v>
      </c>
      <c r="W71" s="9" t="s">
        <v>40</v>
      </c>
      <c r="X71" s="10">
        <v>985</v>
      </c>
      <c r="Y71" s="10">
        <v>590</v>
      </c>
      <c r="Z71" s="10">
        <v>530</v>
      </c>
      <c r="AA71" s="10">
        <v>100</v>
      </c>
      <c r="AB71" s="10"/>
      <c r="AC71" s="11"/>
      <c r="AD71" s="11" t="s">
        <v>39</v>
      </c>
      <c r="AE71" s="11" t="s">
        <v>39</v>
      </c>
      <c r="AF71" s="11" t="s">
        <v>39</v>
      </c>
      <c r="AG71" s="11" t="s">
        <v>39</v>
      </c>
      <c r="AH71" s="11" t="s">
        <v>39</v>
      </c>
      <c r="AI71" s="11" t="s">
        <v>39</v>
      </c>
      <c r="AJ71" s="104" t="str">
        <f>IF(ISBLANK(AM71),"",IF(AN71=1,"1 colis",IF(AND(AN71/(Tableau3[[#This Row],[UC/ Couche]]*Tableau3[[#This Row],[Couche/ UM]])&lt;1,(AN71/(Tableau3[[#This Row],[UC/ Couche]]*Tableau3[[#This Row],[Couche/ UM]])&gt;0)),AK71 &amp;" couches",AN71/(Tableau3[[#This Row],[UC/ Couche]]*Tableau3[[#This Row],[Couche/ UM]])&amp;" palettes")))</f>
        <v>1 colis</v>
      </c>
      <c r="AK71" s="105" t="str">
        <f>IF(ISBLANK(AM71),"",IF(AL71=Tableau3[[#This Row],[Qtt/UC]]," 1 colis",AL71/Tableau3[[#This Row],[QTT/couche]]))</f>
        <v xml:space="preserve"> 1 colis</v>
      </c>
      <c r="AL71" s="115">
        <f>IF(ISBLANK(AM71),"",IF(AM71&lt;=Tableau3[[#This Row],[Qtt/UC]],Tableau3[[#This Row],[Qtt/UC]],ROUNDUP(AM71/Tableau3[[#This Row],[QTT/couche]],0)*Tableau3[[#This Row],[QTT/couche]]))</f>
        <v>100</v>
      </c>
      <c r="AM71" s="106">
        <v>1</v>
      </c>
      <c r="AN71" s="113">
        <f>IF(ISBLANK(AM71),"",AL71/Tableau3[[#This Row],[Qtt/UC]])</f>
        <v>1</v>
      </c>
      <c r="AO71" s="110">
        <f ca="1">IF(ISBLANK(AM71),"",Tableau3[[#This Row],[Prix unité €uros]]*AL71)</f>
        <v>46.354017604790876</v>
      </c>
      <c r="AP71" s="262"/>
      <c r="AQ71" s="262"/>
      <c r="AR71" s="262"/>
      <c r="AS71" s="262"/>
      <c r="AT71" s="262"/>
      <c r="AU71" s="262"/>
      <c r="AV71" s="262"/>
      <c r="AW71" s="262"/>
      <c r="AX71" s="262"/>
    </row>
    <row r="72" spans="2:50" ht="15.75" x14ac:dyDescent="0.25">
      <c r="B72" s="31">
        <v>59</v>
      </c>
      <c r="C72" s="12">
        <v>65</v>
      </c>
      <c r="D72" s="13">
        <f t="shared" ca="1" si="4"/>
        <v>0.46219220943078199</v>
      </c>
      <c r="E72" s="14">
        <v>2</v>
      </c>
      <c r="F72" s="15">
        <v>2</v>
      </c>
      <c r="G72" s="16" t="s">
        <v>0</v>
      </c>
      <c r="H72" s="17">
        <f t="shared" ca="1" si="3"/>
        <v>0.96231829805057156</v>
      </c>
      <c r="I72" s="17">
        <f t="shared" ca="1" si="3"/>
        <v>0.99563324310476786</v>
      </c>
      <c r="J72" s="17">
        <f t="shared" ca="1" si="3"/>
        <v>0.96218115993642939</v>
      </c>
      <c r="K72" s="17">
        <f t="shared" ca="1" si="3"/>
        <v>0.83140162107011295</v>
      </c>
      <c r="L72" s="17">
        <f t="shared" ca="1" si="3"/>
        <v>0.30300822134951388</v>
      </c>
      <c r="M72" s="17">
        <f t="shared" ca="1" si="3"/>
        <v>0.7579483768595453</v>
      </c>
      <c r="N72" s="9" t="s">
        <v>39</v>
      </c>
      <c r="O72" s="92" t="s">
        <v>39</v>
      </c>
      <c r="P72" s="92" t="s">
        <v>39</v>
      </c>
      <c r="Q72" s="92" t="s">
        <v>39</v>
      </c>
      <c r="R72" s="92" t="s">
        <v>39</v>
      </c>
      <c r="S72" s="92" t="s">
        <v>39</v>
      </c>
      <c r="T72" s="92" t="s">
        <v>39</v>
      </c>
      <c r="U72" s="92" t="s">
        <v>39</v>
      </c>
      <c r="V72" s="108" t="str">
        <f>IF(Tableau3[[#This Row],[UC/ Couche]]="-","-",Tableau3[[#This Row],[UC/ Couche]]*Tableau3[[#This Row],[Qtt/UC]])</f>
        <v>-</v>
      </c>
      <c r="W72" s="9"/>
      <c r="X72" s="10"/>
      <c r="Y72" s="10"/>
      <c r="Z72" s="10"/>
      <c r="AA72" s="10"/>
      <c r="AB72" s="10"/>
      <c r="AC72" s="11"/>
      <c r="AD72" s="9"/>
      <c r="AE72" s="10"/>
      <c r="AF72" s="10"/>
      <c r="AG72" s="10"/>
      <c r="AH72" s="10"/>
      <c r="AI72" s="11"/>
      <c r="AJ72" s="104" t="e">
        <f>IF(ISBLANK(AM72),"",IF(AN72=1,"1 colis",IF(AND(AN72/(Tableau3[[#This Row],[UC/ Couche]]*Tableau3[[#This Row],[Couche/ UM]])&lt;1,(AN72/(Tableau3[[#This Row],[UC/ Couche]]*Tableau3[[#This Row],[Couche/ UM]])&gt;0)),AK72 &amp;" couches",AN72/(Tableau3[[#This Row],[UC/ Couche]]*Tableau3[[#This Row],[Couche/ UM]])&amp;" palettes")))</f>
        <v>#VALUE!</v>
      </c>
      <c r="AK72" s="105" t="e">
        <f>IF(ISBLANK(AM72),"",IF(AL72=Tableau3[[#This Row],[Qtt/UC]]," 1 colis",AL72/Tableau3[[#This Row],[QTT/couche]]))</f>
        <v>#VALUE!</v>
      </c>
      <c r="AL72" s="115" t="e">
        <f>IF(ISBLANK(AM72),"",IF(AM72&lt;=Tableau3[[#This Row],[Qtt/UC]],Tableau3[[#This Row],[Qtt/UC]],ROUNDUP(AM72/Tableau3[[#This Row],[QTT/couche]],0)*Tableau3[[#This Row],[QTT/couche]]))</f>
        <v>#VALUE!</v>
      </c>
      <c r="AM72" s="106">
        <v>1</v>
      </c>
      <c r="AN72" s="113" t="e">
        <f>IF(ISBLANK(AM72),"",AL72/Tableau3[[#This Row],[Qtt/UC]])</f>
        <v>#VALUE!</v>
      </c>
      <c r="AO72" s="110" t="e">
        <f ca="1">IF(ISBLANK(AM72),"",Tableau3[[#This Row],[Prix unité €uros]]*AL72)</f>
        <v>#VALUE!</v>
      </c>
      <c r="AP72" s="262"/>
      <c r="AQ72" s="262"/>
      <c r="AR72" s="262"/>
      <c r="AS72" s="262"/>
      <c r="AT72" s="262"/>
      <c r="AU72" s="262"/>
      <c r="AV72" s="262"/>
      <c r="AW72" s="262"/>
      <c r="AX72" s="262"/>
    </row>
    <row r="73" spans="2:50" ht="15.75" x14ac:dyDescent="0.25">
      <c r="B73" s="30">
        <v>61</v>
      </c>
      <c r="C73" s="12">
        <v>66</v>
      </c>
      <c r="D73" s="13">
        <f t="shared" ca="1" si="4"/>
        <v>0.43076949013658483</v>
      </c>
      <c r="E73" s="14">
        <v>1</v>
      </c>
      <c r="F73" s="15">
        <v>1</v>
      </c>
      <c r="G73" s="16" t="s">
        <v>0</v>
      </c>
      <c r="H73" s="17">
        <f t="shared" ca="1" si="3"/>
        <v>0.42224619185751189</v>
      </c>
      <c r="I73" s="17">
        <f t="shared" ca="1" si="3"/>
        <v>0.53922282734697169</v>
      </c>
      <c r="J73" s="17">
        <f t="shared" ca="1" si="3"/>
        <v>0.32005177505238014</v>
      </c>
      <c r="K73" s="17">
        <f t="shared" ca="1" si="3"/>
        <v>0.33568937696307233</v>
      </c>
      <c r="L73" s="17">
        <f t="shared" ca="1" si="3"/>
        <v>0.47575475662252642</v>
      </c>
      <c r="M73" s="17">
        <f t="shared" ca="1" si="3"/>
        <v>0.1733037091320121</v>
      </c>
      <c r="N73" s="9" t="s">
        <v>39</v>
      </c>
      <c r="O73" s="92" t="s">
        <v>39</v>
      </c>
      <c r="P73" s="92" t="s">
        <v>39</v>
      </c>
      <c r="Q73" s="92" t="s">
        <v>39</v>
      </c>
      <c r="R73" s="92" t="s">
        <v>39</v>
      </c>
      <c r="S73" s="92" t="s">
        <v>39</v>
      </c>
      <c r="T73" s="92" t="s">
        <v>39</v>
      </c>
      <c r="U73" s="92" t="s">
        <v>39</v>
      </c>
      <c r="V73" s="108" t="str">
        <f>IF(Tableau3[[#This Row],[UC/ Couche]]="-","-",Tableau3[[#This Row],[UC/ Couche]]*Tableau3[[#This Row],[Qtt/UC]])</f>
        <v>-</v>
      </c>
      <c r="W73" s="9" t="s">
        <v>40</v>
      </c>
      <c r="X73" s="10">
        <v>300</v>
      </c>
      <c r="Y73" s="10">
        <v>240</v>
      </c>
      <c r="Z73" s="10">
        <v>165</v>
      </c>
      <c r="AA73" s="10">
        <v>150</v>
      </c>
      <c r="AB73" s="10" t="s">
        <v>39</v>
      </c>
      <c r="AC73" s="11">
        <v>14</v>
      </c>
      <c r="AD73" s="11" t="s">
        <v>39</v>
      </c>
      <c r="AE73" s="11" t="s">
        <v>39</v>
      </c>
      <c r="AF73" s="11" t="s">
        <v>39</v>
      </c>
      <c r="AG73" s="11" t="s">
        <v>39</v>
      </c>
      <c r="AH73" s="11" t="s">
        <v>39</v>
      </c>
      <c r="AI73" s="11" t="s">
        <v>39</v>
      </c>
      <c r="AJ73" s="104" t="str">
        <f>IF(ISBLANK(AM73),"",IF(AN73=1,"1 colis",IF(AND(AN73/(Tableau3[[#This Row],[UC/ Couche]]*Tableau3[[#This Row],[Couche/ UM]])&lt;1,(AN73/(Tableau3[[#This Row],[UC/ Couche]]*Tableau3[[#This Row],[Couche/ UM]])&gt;0)),AK73 &amp;" couches",AN73/(Tableau3[[#This Row],[UC/ Couche]]*Tableau3[[#This Row],[Couche/ UM]])&amp;" palettes")))</f>
        <v>1 colis</v>
      </c>
      <c r="AK73" s="105" t="str">
        <f>IF(ISBLANK(AM73),"",IF(AL73=Tableau3[[#This Row],[Qtt/UC]]," 1 colis",AL73/Tableau3[[#This Row],[QTT/couche]]))</f>
        <v xml:space="preserve"> 1 colis</v>
      </c>
      <c r="AL73" s="115">
        <f>IF(ISBLANK(AM73),"",IF(AM73&lt;=Tableau3[[#This Row],[Qtt/UC]],Tableau3[[#This Row],[Qtt/UC]],ROUNDUP(AM73/Tableau3[[#This Row],[QTT/couche]],0)*Tableau3[[#This Row],[QTT/couche]]))</f>
        <v>150</v>
      </c>
      <c r="AM73" s="106">
        <v>1</v>
      </c>
      <c r="AN73" s="113">
        <f>IF(ISBLANK(AM73),"",AL73/Tableau3[[#This Row],[Qtt/UC]])</f>
        <v>1</v>
      </c>
      <c r="AO73" s="110">
        <f ca="1">IF(ISBLANK(AM73),"",Tableau3[[#This Row],[Prix unité €uros]]*AL73)</f>
        <v>63.336928778626785</v>
      </c>
      <c r="AP73" s="262"/>
      <c r="AQ73" s="262"/>
      <c r="AR73" s="262"/>
      <c r="AS73" s="262"/>
      <c r="AT73" s="262"/>
      <c r="AU73" s="262"/>
      <c r="AV73" s="262"/>
      <c r="AW73" s="262"/>
      <c r="AX73" s="262"/>
    </row>
    <row r="74" spans="2:50" ht="15.75" x14ac:dyDescent="0.25">
      <c r="B74" s="31">
        <v>62</v>
      </c>
      <c r="C74" s="19">
        <v>67</v>
      </c>
      <c r="D74" s="13">
        <f t="shared" ca="1" si="4"/>
        <v>0.19059642175738711</v>
      </c>
      <c r="E74" s="14">
        <v>1</v>
      </c>
      <c r="F74" s="15">
        <v>1</v>
      </c>
      <c r="G74" s="16" t="s">
        <v>0</v>
      </c>
      <c r="H74" s="17">
        <f t="shared" ca="1" si="3"/>
        <v>0.97778838406145985</v>
      </c>
      <c r="I74" s="17">
        <f t="shared" ca="1" si="3"/>
        <v>0.78671203916266963</v>
      </c>
      <c r="J74" s="17">
        <f t="shared" ca="1" si="3"/>
        <v>0.50497197262086502</v>
      </c>
      <c r="K74" s="17">
        <f t="shared" ca="1" si="3"/>
        <v>0.82506648904857949</v>
      </c>
      <c r="L74" s="17">
        <f t="shared" ca="1" si="3"/>
        <v>0.67036540398205446</v>
      </c>
      <c r="M74" s="17">
        <f t="shared" ca="1" si="3"/>
        <v>0.31921131234611566</v>
      </c>
      <c r="N74" s="9" t="s">
        <v>39</v>
      </c>
      <c r="O74" s="92" t="s">
        <v>39</v>
      </c>
      <c r="P74" s="92" t="s">
        <v>39</v>
      </c>
      <c r="Q74" s="92" t="s">
        <v>39</v>
      </c>
      <c r="R74" s="92" t="s">
        <v>39</v>
      </c>
      <c r="S74" s="92" t="s">
        <v>39</v>
      </c>
      <c r="T74" s="92" t="s">
        <v>39</v>
      </c>
      <c r="U74" s="92" t="s">
        <v>39</v>
      </c>
      <c r="V74" s="108" t="str">
        <f>IF(Tableau3[[#This Row],[UC/ Couche]]="-","-",Tableau3[[#This Row],[UC/ Couche]]*Tableau3[[#This Row],[Qtt/UC]])</f>
        <v>-</v>
      </c>
      <c r="W74" s="9" t="s">
        <v>40</v>
      </c>
      <c r="X74" s="10">
        <v>300</v>
      </c>
      <c r="Y74" s="10">
        <v>240</v>
      </c>
      <c r="Z74" s="10">
        <v>165</v>
      </c>
      <c r="AA74" s="10">
        <v>150</v>
      </c>
      <c r="AB74" s="10" t="s">
        <v>39</v>
      </c>
      <c r="AC74" s="11">
        <v>9</v>
      </c>
      <c r="AD74" s="11" t="s">
        <v>39</v>
      </c>
      <c r="AE74" s="11" t="s">
        <v>39</v>
      </c>
      <c r="AF74" s="11" t="s">
        <v>39</v>
      </c>
      <c r="AG74" s="11" t="s">
        <v>39</v>
      </c>
      <c r="AH74" s="11" t="s">
        <v>39</v>
      </c>
      <c r="AI74" s="11" t="s">
        <v>39</v>
      </c>
      <c r="AJ74" s="104" t="str">
        <f>IF(ISBLANK(AM74),"",IF(AN74=1,"1 colis",IF(AND(AN74/(Tableau3[[#This Row],[UC/ Couche]]*Tableau3[[#This Row],[Couche/ UM]])&lt;1,(AN74/(Tableau3[[#This Row],[UC/ Couche]]*Tableau3[[#This Row],[Couche/ UM]])&gt;0)),AK74 &amp;" couches",AN74/(Tableau3[[#This Row],[UC/ Couche]]*Tableau3[[#This Row],[Couche/ UM]])&amp;" palettes")))</f>
        <v>1 colis</v>
      </c>
      <c r="AK74" s="105" t="str">
        <f>IF(ISBLANK(AM74),"",IF(AL74=Tableau3[[#This Row],[Qtt/UC]]," 1 colis",AL74/Tableau3[[#This Row],[QTT/couche]]))</f>
        <v xml:space="preserve"> 1 colis</v>
      </c>
      <c r="AL74" s="115">
        <f>IF(ISBLANK(AM74),"",IF(AM74&lt;=Tableau3[[#This Row],[Qtt/UC]],Tableau3[[#This Row],[Qtt/UC]],ROUNDUP(AM74/Tableau3[[#This Row],[QTT/couche]],0)*Tableau3[[#This Row],[QTT/couche]]))</f>
        <v>150</v>
      </c>
      <c r="AM74" s="106">
        <v>1</v>
      </c>
      <c r="AN74" s="113">
        <f>IF(ISBLANK(AM74),"",AL74/Tableau3[[#This Row],[Qtt/UC]])</f>
        <v>1</v>
      </c>
      <c r="AO74" s="110">
        <f ca="1">IF(ISBLANK(AM74),"",Tableau3[[#This Row],[Prix unité €uros]]*AL74)</f>
        <v>146.66825760921898</v>
      </c>
      <c r="AP74" s="262"/>
      <c r="AQ74" s="262"/>
      <c r="AR74" s="262"/>
      <c r="AS74" s="262"/>
      <c r="AT74" s="262"/>
      <c r="AU74" s="262"/>
      <c r="AV74" s="262"/>
      <c r="AW74" s="262"/>
      <c r="AX74" s="262"/>
    </row>
    <row r="75" spans="2:50" ht="15.75" x14ac:dyDescent="0.25">
      <c r="B75" s="31">
        <v>63</v>
      </c>
      <c r="C75" s="12">
        <v>68</v>
      </c>
      <c r="D75" s="13">
        <f t="shared" ca="1" si="4"/>
        <v>0.37520721098530041</v>
      </c>
      <c r="E75" s="14">
        <v>1</v>
      </c>
      <c r="F75" s="15">
        <v>1</v>
      </c>
      <c r="G75" s="16" t="s">
        <v>0</v>
      </c>
      <c r="H75" s="17">
        <f t="shared" ca="1" si="3"/>
        <v>0.37482224970019018</v>
      </c>
      <c r="I75" s="17">
        <f t="shared" ca="1" si="3"/>
        <v>0.39060887069918671</v>
      </c>
      <c r="J75" s="17">
        <f t="shared" ca="1" si="3"/>
        <v>0.2218069360995425</v>
      </c>
      <c r="K75" s="17">
        <f t="shared" ca="1" si="3"/>
        <v>0.56102279723880288</v>
      </c>
      <c r="L75" s="17">
        <f t="shared" ca="1" si="3"/>
        <v>0.66995282558303548</v>
      </c>
      <c r="M75" s="17">
        <f t="shared" ca="1" si="3"/>
        <v>0.57586655111994078</v>
      </c>
      <c r="N75" s="9"/>
      <c r="O75" s="91"/>
      <c r="P75" s="91"/>
      <c r="Q75" s="91"/>
      <c r="R75" s="91"/>
      <c r="S75" s="91"/>
      <c r="T75" s="91"/>
      <c r="U75" s="94"/>
      <c r="V75" s="108">
        <f>IF(Tableau3[[#This Row],[UC/ Couche]]="-","-",Tableau3[[#This Row],[UC/ Couche]]*Tableau3[[#This Row],[Qtt/UC]])</f>
        <v>0</v>
      </c>
      <c r="W75" s="9" t="s">
        <v>40</v>
      </c>
      <c r="X75" s="10">
        <v>520</v>
      </c>
      <c r="Y75" s="10">
        <v>255</v>
      </c>
      <c r="Z75" s="10">
        <v>90</v>
      </c>
      <c r="AA75" s="10">
        <v>150</v>
      </c>
      <c r="AB75" s="10" t="s">
        <v>39</v>
      </c>
      <c r="AC75" s="11">
        <v>8</v>
      </c>
      <c r="AD75" s="9" t="s">
        <v>39</v>
      </c>
      <c r="AE75" s="9" t="s">
        <v>39</v>
      </c>
      <c r="AF75" s="9" t="s">
        <v>39</v>
      </c>
      <c r="AG75" s="9" t="s">
        <v>39</v>
      </c>
      <c r="AH75" s="9" t="s">
        <v>39</v>
      </c>
      <c r="AI75" s="9" t="s">
        <v>39</v>
      </c>
      <c r="AJ75" s="104" t="str">
        <f>IF(ISBLANK(AM75),"",IF(AN75=1,"1 colis",IF(AND(AN75/(Tableau3[[#This Row],[UC/ Couche]]*Tableau3[[#This Row],[Couche/ UM]])&lt;1,(AN75/(Tableau3[[#This Row],[UC/ Couche]]*Tableau3[[#This Row],[Couche/ UM]])&gt;0)),AK75 &amp;" couches",AN75/(Tableau3[[#This Row],[UC/ Couche]]*Tableau3[[#This Row],[Couche/ UM]])&amp;" palettes")))</f>
        <v>1 colis</v>
      </c>
      <c r="AK75" s="105" t="str">
        <f>IF(ISBLANK(AM75),"",IF(AL75=Tableau3[[#This Row],[Qtt/UC]]," 1 colis",AL75/Tableau3[[#This Row],[QTT/couche]]))</f>
        <v xml:space="preserve"> 1 colis</v>
      </c>
      <c r="AL75" s="115">
        <f>IF(ISBLANK(AM75),"",IF(AM75&lt;=Tableau3[[#This Row],[Qtt/UC]],Tableau3[[#This Row],[Qtt/UC]],ROUNDUP(AM75/Tableau3[[#This Row],[QTT/couche]],0)*Tableau3[[#This Row],[QTT/couche]]))</f>
        <v>150</v>
      </c>
      <c r="AM75" s="106">
        <v>1</v>
      </c>
      <c r="AN75" s="113">
        <f>IF(ISBLANK(AM75),"",AL75/Tableau3[[#This Row],[Qtt/UC]])</f>
        <v>1</v>
      </c>
      <c r="AO75" s="110">
        <f ca="1">IF(ISBLANK(AM75),"",Tableau3[[#This Row],[Prix unité €uros]]*AL75)</f>
        <v>56.223337455028528</v>
      </c>
      <c r="AP75" s="262"/>
      <c r="AQ75" s="262"/>
      <c r="AR75" s="262"/>
      <c r="AS75" s="262"/>
      <c r="AT75" s="262"/>
      <c r="AU75" s="262"/>
      <c r="AV75" s="262"/>
      <c r="AW75" s="262"/>
      <c r="AX75" s="262"/>
    </row>
    <row r="76" spans="2:50" ht="15.75" x14ac:dyDescent="0.25">
      <c r="B76" s="31">
        <v>64</v>
      </c>
      <c r="C76" s="12">
        <v>69</v>
      </c>
      <c r="D76" s="18">
        <f t="shared" ca="1" si="4"/>
        <v>0.85269399982517979</v>
      </c>
      <c r="E76" s="14">
        <v>2</v>
      </c>
      <c r="F76" s="15">
        <v>2</v>
      </c>
      <c r="G76" s="16" t="s">
        <v>0</v>
      </c>
      <c r="H76" s="17">
        <f t="shared" ca="1" si="3"/>
        <v>0.53061460498794077</v>
      </c>
      <c r="I76" s="17">
        <f t="shared" ca="1" si="3"/>
        <v>2.4571571959124405E-3</v>
      </c>
      <c r="J76" s="17">
        <f t="shared" ca="1" si="3"/>
        <v>0.92581729581923045</v>
      </c>
      <c r="K76" s="17">
        <f t="shared" ca="1" si="3"/>
        <v>0.34738219130917247</v>
      </c>
      <c r="L76" s="17">
        <f t="shared" ca="1" si="3"/>
        <v>8.0525199217477472E-2</v>
      </c>
      <c r="M76" s="17">
        <f t="shared" ca="1" si="3"/>
        <v>7.539266876926598E-2</v>
      </c>
      <c r="N76" s="9" t="s">
        <v>39</v>
      </c>
      <c r="O76" s="92" t="s">
        <v>39</v>
      </c>
      <c r="P76" s="92" t="s">
        <v>39</v>
      </c>
      <c r="Q76" s="92" t="s">
        <v>39</v>
      </c>
      <c r="R76" s="92" t="s">
        <v>39</v>
      </c>
      <c r="S76" s="92" t="s">
        <v>39</v>
      </c>
      <c r="T76" s="92" t="s">
        <v>39</v>
      </c>
      <c r="U76" s="92" t="s">
        <v>39</v>
      </c>
      <c r="V76" s="108" t="str">
        <f>IF(Tableau3[[#This Row],[UC/ Couche]]="-","-",Tableau3[[#This Row],[UC/ Couche]]*Tableau3[[#This Row],[Qtt/UC]])</f>
        <v>-</v>
      </c>
      <c r="W76" s="9" t="s">
        <v>40</v>
      </c>
      <c r="X76" s="10">
        <v>210</v>
      </c>
      <c r="Y76" s="10">
        <v>200</v>
      </c>
      <c r="Z76" s="10">
        <v>140</v>
      </c>
      <c r="AA76" s="10">
        <v>100</v>
      </c>
      <c r="AB76" s="10"/>
      <c r="AC76" s="11">
        <v>3.7</v>
      </c>
      <c r="AD76" s="11" t="s">
        <v>39</v>
      </c>
      <c r="AE76" s="11" t="s">
        <v>39</v>
      </c>
      <c r="AF76" s="11" t="s">
        <v>39</v>
      </c>
      <c r="AG76" s="11" t="s">
        <v>39</v>
      </c>
      <c r="AH76" s="11" t="s">
        <v>39</v>
      </c>
      <c r="AI76" s="11" t="s">
        <v>39</v>
      </c>
      <c r="AJ76" s="104" t="str">
        <f>IF(ISBLANK(AM76),"",IF(AN76=1,"1 colis",IF(AND(AN76/(Tableau3[[#This Row],[UC/ Couche]]*Tableau3[[#This Row],[Couche/ UM]])&lt;1,(AN76/(Tableau3[[#This Row],[UC/ Couche]]*Tableau3[[#This Row],[Couche/ UM]])&gt;0)),AK76 &amp;" couches",AN76/(Tableau3[[#This Row],[UC/ Couche]]*Tableau3[[#This Row],[Couche/ UM]])&amp;" palettes")))</f>
        <v>1 colis</v>
      </c>
      <c r="AK76" s="105" t="str">
        <f>IF(ISBLANK(AM76),"",IF(AL76=Tableau3[[#This Row],[Qtt/UC]]," 1 colis",AL76/Tableau3[[#This Row],[QTT/couche]]))</f>
        <v xml:space="preserve"> 1 colis</v>
      </c>
      <c r="AL76" s="115">
        <f>IF(ISBLANK(AM76),"",IF(AM76&lt;=Tableau3[[#This Row],[Qtt/UC]],Tableau3[[#This Row],[Qtt/UC]],ROUNDUP(AM76/Tableau3[[#This Row],[QTT/couche]],0)*Tableau3[[#This Row],[QTT/couche]]))</f>
        <v>100</v>
      </c>
      <c r="AM76" s="106">
        <v>1</v>
      </c>
      <c r="AN76" s="113">
        <f>IF(ISBLANK(AM76),"",AL76/Tableau3[[#This Row],[Qtt/UC]])</f>
        <v>1</v>
      </c>
      <c r="AO76" s="110">
        <f ca="1">IF(ISBLANK(AM76),"",Tableau3[[#This Row],[Prix unité €uros]]*AL76)</f>
        <v>53.061460498794077</v>
      </c>
      <c r="AP76" s="262"/>
      <c r="AQ76" s="262"/>
      <c r="AR76" s="262"/>
      <c r="AS76" s="262"/>
      <c r="AT76" s="262"/>
      <c r="AU76" s="262"/>
      <c r="AV76" s="262"/>
      <c r="AW76" s="262"/>
      <c r="AX76" s="262"/>
    </row>
    <row r="77" spans="2:50" ht="15.75" x14ac:dyDescent="0.25">
      <c r="B77" s="31">
        <v>65</v>
      </c>
      <c r="C77" s="12">
        <v>70</v>
      </c>
      <c r="D77" s="13">
        <f t="shared" ca="1" si="4"/>
        <v>0.58241318144875909</v>
      </c>
      <c r="E77" s="14">
        <v>2</v>
      </c>
      <c r="F77" s="15">
        <v>2</v>
      </c>
      <c r="G77" s="16" t="s">
        <v>0</v>
      </c>
      <c r="H77" s="17">
        <f t="shared" ca="1" si="3"/>
        <v>0.96684615287324926</v>
      </c>
      <c r="I77" s="17">
        <f t="shared" ca="1" si="3"/>
        <v>0.74858834412991537</v>
      </c>
      <c r="J77" s="17">
        <f t="shared" ca="1" si="3"/>
        <v>0.56603669864678818</v>
      </c>
      <c r="K77" s="17">
        <f t="shared" ca="1" si="3"/>
        <v>0.6022137866381625</v>
      </c>
      <c r="L77" s="17">
        <f t="shared" ca="1" si="3"/>
        <v>0.1979936199903517</v>
      </c>
      <c r="M77" s="17">
        <f t="shared" ca="1" si="3"/>
        <v>0.35219703702064009</v>
      </c>
      <c r="N77" s="9" t="s">
        <v>39</v>
      </c>
      <c r="O77" s="92" t="s">
        <v>39</v>
      </c>
      <c r="P77" s="92" t="s">
        <v>39</v>
      </c>
      <c r="Q77" s="92" t="s">
        <v>39</v>
      </c>
      <c r="R77" s="92" t="s">
        <v>39</v>
      </c>
      <c r="S77" s="92" t="s">
        <v>39</v>
      </c>
      <c r="T77" s="92" t="s">
        <v>39</v>
      </c>
      <c r="U77" s="92" t="s">
        <v>39</v>
      </c>
      <c r="V77" s="108" t="str">
        <f>IF(Tableau3[[#This Row],[UC/ Couche]]="-","-",Tableau3[[#This Row],[UC/ Couche]]*Tableau3[[#This Row],[Qtt/UC]])</f>
        <v>-</v>
      </c>
      <c r="W77" s="9" t="s">
        <v>40</v>
      </c>
      <c r="X77" s="10">
        <v>320</v>
      </c>
      <c r="Y77" s="10">
        <v>210</v>
      </c>
      <c r="Z77" s="10">
        <v>120</v>
      </c>
      <c r="AA77" s="10">
        <v>300</v>
      </c>
      <c r="AB77" s="10">
        <v>3</v>
      </c>
      <c r="AC77" s="11">
        <v>8.5</v>
      </c>
      <c r="AD77" s="9" t="s">
        <v>41</v>
      </c>
      <c r="AE77" s="10">
        <v>200</v>
      </c>
      <c r="AF77" s="10">
        <v>130</v>
      </c>
      <c r="AG77" s="10">
        <v>60</v>
      </c>
      <c r="AH77" s="10">
        <v>100</v>
      </c>
      <c r="AI77" s="11"/>
      <c r="AJ77" s="104" t="str">
        <f>IF(ISBLANK(AM77),"",IF(AN77=1,"1 colis",IF(AND(AN77/(Tableau3[[#This Row],[UC/ Couche]]*Tableau3[[#This Row],[Couche/ UM]])&lt;1,(AN77/(Tableau3[[#This Row],[UC/ Couche]]*Tableau3[[#This Row],[Couche/ UM]])&gt;0)),AK77 &amp;" couches",AN77/(Tableau3[[#This Row],[UC/ Couche]]*Tableau3[[#This Row],[Couche/ UM]])&amp;" palettes")))</f>
        <v>1 colis</v>
      </c>
      <c r="AK77" s="105" t="str">
        <f>IF(ISBLANK(AM77),"",IF(AL77=Tableau3[[#This Row],[Qtt/UC]]," 1 colis",AL77/Tableau3[[#This Row],[QTT/couche]]))</f>
        <v xml:space="preserve"> 1 colis</v>
      </c>
      <c r="AL77" s="115">
        <f>IF(ISBLANK(AM77),"",IF(AM77&lt;=Tableau3[[#This Row],[Qtt/UC]],Tableau3[[#This Row],[Qtt/UC]],ROUNDUP(AM77/Tableau3[[#This Row],[QTT/couche]],0)*Tableau3[[#This Row],[QTT/couche]]))</f>
        <v>300</v>
      </c>
      <c r="AM77" s="106">
        <v>1</v>
      </c>
      <c r="AN77" s="113">
        <f>IF(ISBLANK(AM77),"",AL77/Tableau3[[#This Row],[Qtt/UC]])</f>
        <v>1</v>
      </c>
      <c r="AO77" s="110">
        <f ca="1">IF(ISBLANK(AM77),"",Tableau3[[#This Row],[Prix unité €uros]]*AL77)</f>
        <v>290.05384586197476</v>
      </c>
      <c r="AP77" s="262"/>
      <c r="AQ77" s="262"/>
      <c r="AR77" s="262"/>
      <c r="AS77" s="262"/>
      <c r="AT77" s="262"/>
      <c r="AU77" s="262"/>
      <c r="AV77" s="262"/>
      <c r="AW77" s="262"/>
      <c r="AX77" s="262"/>
    </row>
    <row r="78" spans="2:50" ht="15.75" x14ac:dyDescent="0.25">
      <c r="B78" s="31">
        <v>66</v>
      </c>
      <c r="C78" s="12">
        <v>71</v>
      </c>
      <c r="D78" s="13">
        <f t="shared" ca="1" si="4"/>
        <v>0.66240698176272816</v>
      </c>
      <c r="E78" s="14">
        <v>3</v>
      </c>
      <c r="F78" s="15">
        <v>3</v>
      </c>
      <c r="G78" s="16" t="s">
        <v>0</v>
      </c>
      <c r="H78" s="17">
        <f t="shared" ca="1" si="3"/>
        <v>1.0097414242434932E-2</v>
      </c>
      <c r="I78" s="17">
        <f t="shared" ca="1" si="3"/>
        <v>0.86997874855158752</v>
      </c>
      <c r="J78" s="17">
        <f t="shared" ca="1" si="3"/>
        <v>0.62795368183112854</v>
      </c>
      <c r="K78" s="17">
        <f t="shared" ca="1" si="3"/>
        <v>0.32358010163012829</v>
      </c>
      <c r="L78" s="17">
        <f t="shared" ca="1" si="3"/>
        <v>0.49490259105435752</v>
      </c>
      <c r="M78" s="17">
        <f t="shared" ca="1" si="3"/>
        <v>0.46233886814943936</v>
      </c>
      <c r="N78" s="9" t="s">
        <v>39</v>
      </c>
      <c r="O78" s="9" t="s">
        <v>39</v>
      </c>
      <c r="P78" s="9" t="s">
        <v>39</v>
      </c>
      <c r="Q78" s="9" t="s">
        <v>39</v>
      </c>
      <c r="R78" s="9" t="s">
        <v>39</v>
      </c>
      <c r="S78" s="9" t="s">
        <v>39</v>
      </c>
      <c r="T78" s="9" t="s">
        <v>39</v>
      </c>
      <c r="U78" s="9" t="s">
        <v>39</v>
      </c>
      <c r="V78" s="9" t="s">
        <v>39</v>
      </c>
      <c r="W78" s="9" t="s">
        <v>40</v>
      </c>
      <c r="X78" s="10">
        <v>195</v>
      </c>
      <c r="Y78" s="10">
        <v>135</v>
      </c>
      <c r="Z78" s="10">
        <v>110</v>
      </c>
      <c r="AA78" s="10">
        <v>1000</v>
      </c>
      <c r="AB78" s="10" t="s">
        <v>39</v>
      </c>
      <c r="AC78" s="11">
        <v>7.5</v>
      </c>
      <c r="AD78" s="9" t="s">
        <v>39</v>
      </c>
      <c r="AE78" s="9" t="s">
        <v>39</v>
      </c>
      <c r="AF78" s="9" t="s">
        <v>39</v>
      </c>
      <c r="AG78" s="9" t="s">
        <v>39</v>
      </c>
      <c r="AH78" s="9" t="s">
        <v>39</v>
      </c>
      <c r="AI78" s="9" t="s">
        <v>39</v>
      </c>
      <c r="AJ78" s="104" t="str">
        <f>IF(ISBLANK(AM78),"",IF(AN78=1,"1 colis",IF(AND(AN78/(Tableau3[[#This Row],[UC/ Couche]]*Tableau3[[#This Row],[Couche/ UM]])&lt;1,(AN78/(Tableau3[[#This Row],[UC/ Couche]]*Tableau3[[#This Row],[Couche/ UM]])&gt;0)),AK78 &amp;" couches",AN78/(Tableau3[[#This Row],[UC/ Couche]]*Tableau3[[#This Row],[Couche/ UM]])&amp;" palettes")))</f>
        <v>1 colis</v>
      </c>
      <c r="AK78" s="105" t="str">
        <f>IF(ISBLANK(AM78),"",IF(AL78=Tableau3[[#This Row],[Qtt/UC]]," 1 colis",AL78/Tableau3[[#This Row],[QTT/couche]]))</f>
        <v xml:space="preserve"> 1 colis</v>
      </c>
      <c r="AL78" s="115">
        <f>IF(ISBLANK(AM78),"",IF(AM78&lt;=Tableau3[[#This Row],[Qtt/UC]],Tableau3[[#This Row],[Qtt/UC]],ROUNDUP(AM78/Tableau3[[#This Row],[QTT/couche]],0)*Tableau3[[#This Row],[QTT/couche]]))</f>
        <v>1000</v>
      </c>
      <c r="AM78" s="106">
        <v>1</v>
      </c>
      <c r="AN78" s="113">
        <f>IF(ISBLANK(AM78),"",AL78/Tableau3[[#This Row],[Qtt/UC]])</f>
        <v>1</v>
      </c>
      <c r="AO78" s="110">
        <f ca="1">IF(ISBLANK(AM78),"",Tableau3[[#This Row],[Prix unité €uros]]*AL78)</f>
        <v>10.097414242434933</v>
      </c>
      <c r="AP78" s="262"/>
      <c r="AQ78" s="262"/>
      <c r="AR78" s="262"/>
      <c r="AS78" s="262"/>
      <c r="AT78" s="262"/>
      <c r="AU78" s="262"/>
      <c r="AV78" s="262"/>
      <c r="AW78" s="262"/>
      <c r="AX78" s="262"/>
    </row>
    <row r="79" spans="2:50" ht="15.75" x14ac:dyDescent="0.25">
      <c r="B79" s="31">
        <v>68</v>
      </c>
      <c r="C79" s="12">
        <v>72</v>
      </c>
      <c r="D79" s="13">
        <f t="shared" ca="1" si="4"/>
        <v>0.23395142000973057</v>
      </c>
      <c r="E79" s="14">
        <v>2</v>
      </c>
      <c r="F79" s="15">
        <v>2</v>
      </c>
      <c r="G79" s="16" t="s">
        <v>0</v>
      </c>
      <c r="H79" s="17">
        <f t="shared" ca="1" si="3"/>
        <v>0.13190248699348095</v>
      </c>
      <c r="I79" s="17">
        <f t="shared" ca="1" si="3"/>
        <v>0.59693865352956799</v>
      </c>
      <c r="J79" s="17">
        <f t="shared" ca="1" si="3"/>
        <v>0.11549707376965113</v>
      </c>
      <c r="K79" s="17">
        <f t="shared" ca="1" si="3"/>
        <v>0.13685086493207854</v>
      </c>
      <c r="L79" s="17">
        <f t="shared" ca="1" si="3"/>
        <v>0.63302490593027794</v>
      </c>
      <c r="M79" s="17">
        <f t="shared" ca="1" si="3"/>
        <v>0.58183106185623668</v>
      </c>
      <c r="N79" s="9" t="s">
        <v>39</v>
      </c>
      <c r="O79" s="92" t="s">
        <v>39</v>
      </c>
      <c r="P79" s="92" t="s">
        <v>39</v>
      </c>
      <c r="Q79" s="92" t="s">
        <v>39</v>
      </c>
      <c r="R79" s="92" t="s">
        <v>39</v>
      </c>
      <c r="S79" s="92" t="s">
        <v>39</v>
      </c>
      <c r="T79" s="92" t="s">
        <v>39</v>
      </c>
      <c r="U79" s="92" t="s">
        <v>39</v>
      </c>
      <c r="V79" s="108" t="str">
        <f>IF(Tableau3[[#This Row],[UC/ Couche]]="-","-",Tableau3[[#This Row],[UC/ Couche]]*Tableau3[[#This Row],[Qtt/UC]])</f>
        <v>-</v>
      </c>
      <c r="W79" s="9" t="s">
        <v>40</v>
      </c>
      <c r="X79" s="10">
        <v>265</v>
      </c>
      <c r="Y79" s="10">
        <v>200</v>
      </c>
      <c r="Z79" s="10">
        <v>160</v>
      </c>
      <c r="AA79" s="10" t="s">
        <v>68</v>
      </c>
      <c r="AB79" s="10" t="s">
        <v>39</v>
      </c>
      <c r="AC79" s="11"/>
      <c r="AD79" s="11" t="s">
        <v>39</v>
      </c>
      <c r="AE79" s="11" t="s">
        <v>39</v>
      </c>
      <c r="AF79" s="11" t="s">
        <v>39</v>
      </c>
      <c r="AG79" s="11" t="s">
        <v>39</v>
      </c>
      <c r="AH79" s="11" t="s">
        <v>39</v>
      </c>
      <c r="AI79" s="11" t="s">
        <v>39</v>
      </c>
      <c r="AJ79" s="104" t="e">
        <f>IF(ISBLANK(AM79),"",IF(AN79=1,"1 colis",IF(AND(AN79/(Tableau3[[#This Row],[UC/ Couche]]*Tableau3[[#This Row],[Couche/ UM]])&lt;1,(AN79/(Tableau3[[#This Row],[UC/ Couche]]*Tableau3[[#This Row],[Couche/ UM]])&gt;0)),AK79 &amp;" couches",AN79/(Tableau3[[#This Row],[UC/ Couche]]*Tableau3[[#This Row],[Couche/ UM]])&amp;" palettes")))</f>
        <v>#VALUE!</v>
      </c>
      <c r="AK79" s="105" t="str">
        <f>IF(ISBLANK(AM79),"",IF(AL79=Tableau3[[#This Row],[Qtt/UC]]," 1 colis",AL79/Tableau3[[#This Row],[QTT/couche]]))</f>
        <v xml:space="preserve"> 1 colis</v>
      </c>
      <c r="AL79" s="115" t="str">
        <f>IF(ISBLANK(AM79),"",IF(AM79&lt;=Tableau3[[#This Row],[Qtt/UC]],Tableau3[[#This Row],[Qtt/UC]],ROUNDUP(AM79/Tableau3[[#This Row],[QTT/couche]],0)*Tableau3[[#This Row],[QTT/couche]]))</f>
        <v>?</v>
      </c>
      <c r="AM79" s="106">
        <v>1</v>
      </c>
      <c r="AN79" s="113" t="e">
        <f>IF(ISBLANK(AM79),"",AL79/Tableau3[[#This Row],[Qtt/UC]])</f>
        <v>#VALUE!</v>
      </c>
      <c r="AO79" s="110" t="e">
        <f ca="1">IF(ISBLANK(AM79),"",Tableau3[[#This Row],[Prix unité €uros]]*AL79)</f>
        <v>#VALUE!</v>
      </c>
      <c r="AP79" s="262"/>
      <c r="AQ79" s="262"/>
      <c r="AR79" s="262"/>
      <c r="AS79" s="262"/>
      <c r="AT79" s="262"/>
      <c r="AU79" s="262"/>
      <c r="AV79" s="262"/>
      <c r="AW79" s="262"/>
      <c r="AX79" s="262"/>
    </row>
    <row r="80" spans="2:50" ht="15.75" x14ac:dyDescent="0.25">
      <c r="B80" s="31">
        <v>69</v>
      </c>
      <c r="C80" s="12">
        <v>73</v>
      </c>
      <c r="D80" s="13">
        <f t="shared" ca="1" si="4"/>
        <v>0.45410409996288237</v>
      </c>
      <c r="E80" s="14">
        <v>3</v>
      </c>
      <c r="F80" s="15">
        <v>3</v>
      </c>
      <c r="G80" s="16" t="s">
        <v>0</v>
      </c>
      <c r="H80" s="17">
        <f t="shared" ca="1" si="3"/>
        <v>4.2423859452299761E-2</v>
      </c>
      <c r="I80" s="17">
        <f t="shared" ca="1" si="3"/>
        <v>0.41100796636339842</v>
      </c>
      <c r="J80" s="17">
        <f t="shared" ca="1" si="3"/>
        <v>0.73886972993252376</v>
      </c>
      <c r="K80" s="17">
        <f t="shared" ca="1" si="3"/>
        <v>5.5825707330957819E-2</v>
      </c>
      <c r="L80" s="17">
        <f t="shared" ca="1" si="3"/>
        <v>0.23145147187173221</v>
      </c>
      <c r="M80" s="17">
        <f t="shared" ca="1" si="3"/>
        <v>0.86002705309086236</v>
      </c>
      <c r="N80" s="9" t="s">
        <v>39</v>
      </c>
      <c r="O80" s="9" t="s">
        <v>39</v>
      </c>
      <c r="P80" s="9" t="s">
        <v>39</v>
      </c>
      <c r="Q80" s="9" t="s">
        <v>39</v>
      </c>
      <c r="R80" s="9" t="s">
        <v>39</v>
      </c>
      <c r="S80" s="9" t="s">
        <v>39</v>
      </c>
      <c r="T80" s="9" t="s">
        <v>39</v>
      </c>
      <c r="U80" s="9" t="s">
        <v>39</v>
      </c>
      <c r="V80" s="9" t="s">
        <v>39</v>
      </c>
      <c r="W80" s="9" t="s">
        <v>40</v>
      </c>
      <c r="X80" s="10">
        <v>520</v>
      </c>
      <c r="Y80" s="10">
        <v>410</v>
      </c>
      <c r="Z80" s="10">
        <v>255</v>
      </c>
      <c r="AA80" s="10">
        <v>3000</v>
      </c>
      <c r="AB80" s="10"/>
      <c r="AC80" s="11">
        <v>7.5</v>
      </c>
      <c r="AD80" s="9"/>
      <c r="AE80" s="10"/>
      <c r="AF80" s="10"/>
      <c r="AG80" s="10"/>
      <c r="AH80" s="10"/>
      <c r="AI80" s="11"/>
      <c r="AJ80" s="104" t="str">
        <f>IF(ISBLANK(AM80),"",IF(AN80=1,"1 colis",IF(AND(AN80/(Tableau3[[#This Row],[UC/ Couche]]*Tableau3[[#This Row],[Couche/ UM]])&lt;1,(AN80/(Tableau3[[#This Row],[UC/ Couche]]*Tableau3[[#This Row],[Couche/ UM]])&gt;0)),AK80 &amp;" couches",AN80/(Tableau3[[#This Row],[UC/ Couche]]*Tableau3[[#This Row],[Couche/ UM]])&amp;" palettes")))</f>
        <v>1 colis</v>
      </c>
      <c r="AK80" s="105" t="str">
        <f>IF(ISBLANK(AM80),"",IF(AL80=Tableau3[[#This Row],[Qtt/UC]]," 1 colis",AL80/Tableau3[[#This Row],[QTT/couche]]))</f>
        <v xml:space="preserve"> 1 colis</v>
      </c>
      <c r="AL80" s="115">
        <f>IF(ISBLANK(AM80),"",IF(AM80&lt;=Tableau3[[#This Row],[Qtt/UC]],Tableau3[[#This Row],[Qtt/UC]],ROUNDUP(AM80/Tableau3[[#This Row],[QTT/couche]],0)*Tableau3[[#This Row],[QTT/couche]]))</f>
        <v>3000</v>
      </c>
      <c r="AM80" s="106">
        <v>1</v>
      </c>
      <c r="AN80" s="113">
        <f>IF(ISBLANK(AM80),"",AL80/Tableau3[[#This Row],[Qtt/UC]])</f>
        <v>1</v>
      </c>
      <c r="AO80" s="110">
        <f ca="1">IF(ISBLANK(AM80),"",Tableau3[[#This Row],[Prix unité €uros]]*AL80)</f>
        <v>127.27157835689928</v>
      </c>
      <c r="AP80" s="262"/>
      <c r="AQ80" s="262"/>
      <c r="AR80" s="262"/>
      <c r="AS80" s="262"/>
      <c r="AT80" s="262"/>
      <c r="AU80" s="262"/>
      <c r="AV80" s="262"/>
      <c r="AW80" s="262"/>
      <c r="AX80" s="262"/>
    </row>
    <row r="81" spans="2:50" ht="15.75" x14ac:dyDescent="0.25">
      <c r="B81" s="30">
        <v>29</v>
      </c>
      <c r="C81" s="12">
        <v>74</v>
      </c>
      <c r="D81" s="18">
        <f t="shared" ca="1" si="4"/>
        <v>0.20885887477536169</v>
      </c>
      <c r="E81" s="14">
        <v>12</v>
      </c>
      <c r="F81" s="15">
        <v>12</v>
      </c>
      <c r="G81" s="16" t="s">
        <v>0</v>
      </c>
      <c r="H81" s="17">
        <f t="shared" ca="1" si="3"/>
        <v>0.53681567394805918</v>
      </c>
      <c r="I81" s="17">
        <f t="shared" ca="1" si="3"/>
        <v>0.99694772444939228</v>
      </c>
      <c r="J81" s="17">
        <f t="shared" ca="1" si="3"/>
        <v>0.3956659976818393</v>
      </c>
      <c r="K81" s="17">
        <f t="shared" ref="H81:M123" ca="1" si="5">RAND()</f>
        <v>0.93165123015603835</v>
      </c>
      <c r="L81" s="17">
        <f t="shared" ca="1" si="5"/>
        <v>0.44135946243826996</v>
      </c>
      <c r="M81" s="17">
        <f t="shared" ca="1" si="5"/>
        <v>0.28583790613310833</v>
      </c>
      <c r="N81" s="9" t="s">
        <v>39</v>
      </c>
      <c r="O81" s="92" t="s">
        <v>39</v>
      </c>
      <c r="P81" s="92" t="s">
        <v>39</v>
      </c>
      <c r="Q81" s="92" t="s">
        <v>39</v>
      </c>
      <c r="R81" s="92" t="s">
        <v>39</v>
      </c>
      <c r="S81" s="92" t="s">
        <v>39</v>
      </c>
      <c r="T81" s="92" t="s">
        <v>39</v>
      </c>
      <c r="U81" s="92" t="s">
        <v>39</v>
      </c>
      <c r="V81" s="108" t="str">
        <f>IF(Tableau3[[#This Row],[UC/ Couche]]="-","-",Tableau3[[#This Row],[UC/ Couche]]*Tableau3[[#This Row],[Qtt/UC]])</f>
        <v>-</v>
      </c>
      <c r="W81" s="9" t="s">
        <v>40</v>
      </c>
      <c r="X81" s="10">
        <v>140</v>
      </c>
      <c r="Y81" s="10">
        <v>85</v>
      </c>
      <c r="Z81" s="10">
        <v>70</v>
      </c>
      <c r="AA81" s="10">
        <v>1000</v>
      </c>
      <c r="AB81" s="10" t="s">
        <v>39</v>
      </c>
      <c r="AC81" s="11">
        <v>1.2</v>
      </c>
      <c r="AD81" s="9"/>
      <c r="AE81" s="10"/>
      <c r="AF81" s="10"/>
      <c r="AG81" s="10"/>
      <c r="AH81" s="10"/>
      <c r="AI81" s="11"/>
      <c r="AJ81" s="104" t="str">
        <f>IF(ISBLANK(AM81),"",IF(AN81=1,"1 colis",IF(AND(AN81/(Tableau3[[#This Row],[UC/ Couche]]*Tableau3[[#This Row],[Couche/ UM]])&lt;1,(AN81/(Tableau3[[#This Row],[UC/ Couche]]*Tableau3[[#This Row],[Couche/ UM]])&gt;0)),AK81 &amp;" couches",AN81/(Tableau3[[#This Row],[UC/ Couche]]*Tableau3[[#This Row],[Couche/ UM]])&amp;" palettes")))</f>
        <v>1 colis</v>
      </c>
      <c r="AK81" s="105" t="str">
        <f>IF(ISBLANK(AM81),"",IF(AL81=Tableau3[[#This Row],[Qtt/UC]]," 1 colis",AL81/Tableau3[[#This Row],[QTT/couche]]))</f>
        <v xml:space="preserve"> 1 colis</v>
      </c>
      <c r="AL81" s="115">
        <f>IF(ISBLANK(AM81),"",IF(AM81&lt;=Tableau3[[#This Row],[Qtt/UC]],Tableau3[[#This Row],[Qtt/UC]],ROUNDUP(AM81/Tableau3[[#This Row],[QTT/couche]],0)*Tableau3[[#This Row],[QTT/couche]]))</f>
        <v>1000</v>
      </c>
      <c r="AM81" s="106">
        <v>1</v>
      </c>
      <c r="AN81" s="113">
        <f>IF(ISBLANK(AM81),"",AL81/Tableau3[[#This Row],[Qtt/UC]])</f>
        <v>1</v>
      </c>
      <c r="AO81" s="110">
        <f ca="1">IF(ISBLANK(AM81),"",Tableau3[[#This Row],[Prix unité €uros]]*AL81)</f>
        <v>536.81567394805916</v>
      </c>
      <c r="AP81" s="262"/>
      <c r="AQ81" s="262"/>
      <c r="AR81" s="262"/>
      <c r="AS81" s="262"/>
      <c r="AT81" s="262"/>
      <c r="AU81" s="262"/>
      <c r="AV81" s="262"/>
      <c r="AW81" s="262"/>
      <c r="AX81" s="262"/>
    </row>
    <row r="82" spans="2:50" ht="15.75" x14ac:dyDescent="0.25">
      <c r="B82" s="30">
        <v>72</v>
      </c>
      <c r="C82" s="12">
        <v>75</v>
      </c>
      <c r="D82" s="13">
        <f t="shared" ca="1" si="4"/>
        <v>0.44102586195637439</v>
      </c>
      <c r="E82" s="14">
        <v>7</v>
      </c>
      <c r="F82" s="15">
        <v>7</v>
      </c>
      <c r="G82" s="16" t="s">
        <v>0</v>
      </c>
      <c r="H82" s="17">
        <f t="shared" ca="1" si="5"/>
        <v>0.40363306637272323</v>
      </c>
      <c r="I82" s="17">
        <f t="shared" ca="1" si="5"/>
        <v>0.82698769775557524</v>
      </c>
      <c r="J82" s="17">
        <f t="shared" ca="1" si="5"/>
        <v>0.59006637843052079</v>
      </c>
      <c r="K82" s="17">
        <f t="shared" ca="1" si="5"/>
        <v>4.6895190255641372E-3</v>
      </c>
      <c r="L82" s="17">
        <f t="shared" ca="1" si="5"/>
        <v>0.9407014693272332</v>
      </c>
      <c r="M82" s="17">
        <f t="shared" ca="1" si="5"/>
        <v>0.35056865035886553</v>
      </c>
      <c r="N82" s="9" t="s">
        <v>39</v>
      </c>
      <c r="O82" s="92" t="s">
        <v>39</v>
      </c>
      <c r="P82" s="92" t="s">
        <v>39</v>
      </c>
      <c r="Q82" s="92" t="s">
        <v>39</v>
      </c>
      <c r="R82" s="92" t="s">
        <v>39</v>
      </c>
      <c r="S82" s="92" t="s">
        <v>39</v>
      </c>
      <c r="T82" s="92" t="s">
        <v>39</v>
      </c>
      <c r="U82" s="92" t="s">
        <v>39</v>
      </c>
      <c r="V82" s="108" t="str">
        <f>IF(Tableau3[[#This Row],[UC/ Couche]]="-","-",Tableau3[[#This Row],[UC/ Couche]]*Tableau3[[#This Row],[Qtt/UC]])</f>
        <v>-</v>
      </c>
      <c r="W82" s="9" t="s">
        <v>40</v>
      </c>
      <c r="X82" s="10">
        <v>140</v>
      </c>
      <c r="Y82" s="10">
        <v>90</v>
      </c>
      <c r="Z82" s="10">
        <v>90</v>
      </c>
      <c r="AA82" s="10">
        <v>200</v>
      </c>
      <c r="AB82" s="10" t="s">
        <v>39</v>
      </c>
      <c r="AC82" s="11">
        <v>1.9</v>
      </c>
      <c r="AD82" s="9" t="s">
        <v>39</v>
      </c>
      <c r="AE82" s="9" t="s">
        <v>39</v>
      </c>
      <c r="AF82" s="9" t="s">
        <v>39</v>
      </c>
      <c r="AG82" s="9" t="s">
        <v>39</v>
      </c>
      <c r="AH82" s="9" t="s">
        <v>39</v>
      </c>
      <c r="AI82" s="36" t="s">
        <v>39</v>
      </c>
      <c r="AJ82" s="104" t="str">
        <f>IF(ISBLANK(AM82),"",IF(AN82=1,"1 colis",IF(AND(AN82/(Tableau3[[#This Row],[UC/ Couche]]*Tableau3[[#This Row],[Couche/ UM]])&lt;1,(AN82/(Tableau3[[#This Row],[UC/ Couche]]*Tableau3[[#This Row],[Couche/ UM]])&gt;0)),AK82 &amp;" couches",AN82/(Tableau3[[#This Row],[UC/ Couche]]*Tableau3[[#This Row],[Couche/ UM]])&amp;" palettes")))</f>
        <v>1 colis</v>
      </c>
      <c r="AK82" s="105" t="str">
        <f>IF(ISBLANK(AM82),"",IF(AL82=Tableau3[[#This Row],[Qtt/UC]]," 1 colis",AL82/Tableau3[[#This Row],[QTT/couche]]))</f>
        <v xml:space="preserve"> 1 colis</v>
      </c>
      <c r="AL82" s="115">
        <f>IF(ISBLANK(AM82),"",IF(AM82&lt;=Tableau3[[#This Row],[Qtt/UC]],Tableau3[[#This Row],[Qtt/UC]],ROUNDUP(AM82/Tableau3[[#This Row],[QTT/couche]],0)*Tableau3[[#This Row],[QTT/couche]]))</f>
        <v>200</v>
      </c>
      <c r="AM82" s="106">
        <v>1</v>
      </c>
      <c r="AN82" s="113">
        <f>IF(ISBLANK(AM82),"",AL82/Tableau3[[#This Row],[Qtt/UC]])</f>
        <v>1</v>
      </c>
      <c r="AO82" s="110">
        <f ca="1">IF(ISBLANK(AM82),"",Tableau3[[#This Row],[Prix unité €uros]]*AL82)</f>
        <v>80.726613274544647</v>
      </c>
      <c r="AP82" s="262"/>
      <c r="AQ82" s="262"/>
      <c r="AR82" s="262"/>
      <c r="AS82" s="262"/>
      <c r="AT82" s="262"/>
      <c r="AU82" s="262"/>
      <c r="AV82" s="262"/>
      <c r="AW82" s="262"/>
      <c r="AX82" s="262"/>
    </row>
    <row r="83" spans="2:50" ht="15.75" x14ac:dyDescent="0.25">
      <c r="B83" s="30">
        <v>73</v>
      </c>
      <c r="C83" s="19">
        <v>76</v>
      </c>
      <c r="D83" s="13">
        <f t="shared" ca="1" si="4"/>
        <v>0.73245790354093554</v>
      </c>
      <c r="E83" s="14">
        <v>6</v>
      </c>
      <c r="F83" s="15">
        <v>6</v>
      </c>
      <c r="G83" s="16" t="s">
        <v>0</v>
      </c>
      <c r="H83" s="17">
        <f t="shared" ca="1" si="5"/>
        <v>0.22284437124140477</v>
      </c>
      <c r="I83" s="17">
        <f t="shared" ca="1" si="5"/>
        <v>0.72244711216961532</v>
      </c>
      <c r="J83" s="17">
        <f t="shared" ca="1" si="5"/>
        <v>0.97826649541133037</v>
      </c>
      <c r="K83" s="17">
        <f t="shared" ca="1" si="5"/>
        <v>0.90486433380296094</v>
      </c>
      <c r="L83" s="17">
        <f t="shared" ca="1" si="5"/>
        <v>0.4714281686810019</v>
      </c>
      <c r="M83" s="17">
        <f t="shared" ca="1" si="5"/>
        <v>0.6722791058755555</v>
      </c>
      <c r="N83" s="9" t="s">
        <v>39</v>
      </c>
      <c r="O83" s="92" t="s">
        <v>39</v>
      </c>
      <c r="P83" s="92" t="s">
        <v>39</v>
      </c>
      <c r="Q83" s="92" t="s">
        <v>39</v>
      </c>
      <c r="R83" s="92" t="s">
        <v>39</v>
      </c>
      <c r="S83" s="92" t="s">
        <v>39</v>
      </c>
      <c r="T83" s="92" t="s">
        <v>39</v>
      </c>
      <c r="U83" s="92" t="s">
        <v>39</v>
      </c>
      <c r="V83" s="108" t="str">
        <f>IF(Tableau3[[#This Row],[UC/ Couche]]="-","-",Tableau3[[#This Row],[UC/ Couche]]*Tableau3[[#This Row],[Qtt/UC]])</f>
        <v>-</v>
      </c>
      <c r="W83" s="9" t="s">
        <v>40</v>
      </c>
      <c r="X83" s="10">
        <v>190</v>
      </c>
      <c r="Y83" s="10">
        <v>145</v>
      </c>
      <c r="Z83" s="10">
        <v>115</v>
      </c>
      <c r="AA83" s="10">
        <v>50</v>
      </c>
      <c r="AB83" s="10" t="s">
        <v>39</v>
      </c>
      <c r="AC83" s="11">
        <v>1.2</v>
      </c>
      <c r="AD83" s="9" t="s">
        <v>39</v>
      </c>
      <c r="AE83" s="9" t="s">
        <v>39</v>
      </c>
      <c r="AF83" s="9" t="s">
        <v>39</v>
      </c>
      <c r="AG83" s="9" t="s">
        <v>39</v>
      </c>
      <c r="AH83" s="9" t="s">
        <v>39</v>
      </c>
      <c r="AI83" s="36" t="s">
        <v>39</v>
      </c>
      <c r="AJ83" s="104" t="str">
        <f>IF(ISBLANK(AM83),"",IF(AN83=1,"1 colis",IF(AND(AN83/(Tableau3[[#This Row],[UC/ Couche]]*Tableau3[[#This Row],[Couche/ UM]])&lt;1,(AN83/(Tableau3[[#This Row],[UC/ Couche]]*Tableau3[[#This Row],[Couche/ UM]])&gt;0)),AK83 &amp;" couches",AN83/(Tableau3[[#This Row],[UC/ Couche]]*Tableau3[[#This Row],[Couche/ UM]])&amp;" palettes")))</f>
        <v>1 colis</v>
      </c>
      <c r="AK83" s="105" t="str">
        <f>IF(ISBLANK(AM83),"",IF(AL83=Tableau3[[#This Row],[Qtt/UC]]," 1 colis",AL83/Tableau3[[#This Row],[QTT/couche]]))</f>
        <v xml:space="preserve"> 1 colis</v>
      </c>
      <c r="AL83" s="115">
        <f>IF(ISBLANK(AM83),"",IF(AM83&lt;=Tableau3[[#This Row],[Qtt/UC]],Tableau3[[#This Row],[Qtt/UC]],ROUNDUP(AM83/Tableau3[[#This Row],[QTT/couche]],0)*Tableau3[[#This Row],[QTT/couche]]))</f>
        <v>50</v>
      </c>
      <c r="AM83" s="106">
        <v>1</v>
      </c>
      <c r="AN83" s="113">
        <f>IF(ISBLANK(AM83),"",AL83/Tableau3[[#This Row],[Qtt/UC]])</f>
        <v>1</v>
      </c>
      <c r="AO83" s="110">
        <f ca="1">IF(ISBLANK(AM83),"",Tableau3[[#This Row],[Prix unité €uros]]*AL83)</f>
        <v>11.142218562070239</v>
      </c>
      <c r="AP83" s="262"/>
      <c r="AQ83" s="262"/>
      <c r="AR83" s="262"/>
      <c r="AS83" s="262"/>
      <c r="AT83" s="262"/>
      <c r="AU83" s="262"/>
      <c r="AV83" s="262"/>
      <c r="AW83" s="262"/>
      <c r="AX83" s="262"/>
    </row>
    <row r="84" spans="2:50" ht="15.75" x14ac:dyDescent="0.25">
      <c r="B84" s="30">
        <v>74</v>
      </c>
      <c r="C84" s="12">
        <v>77</v>
      </c>
      <c r="D84" s="13">
        <f t="shared" ca="1" si="4"/>
        <v>0.32103225759613696</v>
      </c>
      <c r="E84" s="14">
        <v>7</v>
      </c>
      <c r="F84" s="15">
        <v>7</v>
      </c>
      <c r="G84" s="16" t="s">
        <v>0</v>
      </c>
      <c r="H84" s="17">
        <f t="shared" ca="1" si="5"/>
        <v>0.50446708132684848</v>
      </c>
      <c r="I84" s="17">
        <f t="shared" ca="1" si="5"/>
        <v>3.751512763992626E-2</v>
      </c>
      <c r="J84" s="17">
        <f t="shared" ca="1" si="5"/>
        <v>0.75167023880616868</v>
      </c>
      <c r="K84" s="17">
        <f t="shared" ca="1" si="5"/>
        <v>0.14724341618506132</v>
      </c>
      <c r="L84" s="17">
        <f t="shared" ca="1" si="5"/>
        <v>0.18928152800565434</v>
      </c>
      <c r="M84" s="17">
        <f t="shared" ca="1" si="5"/>
        <v>0.39155825913492859</v>
      </c>
      <c r="N84" s="9" t="s">
        <v>39</v>
      </c>
      <c r="O84" s="92" t="s">
        <v>39</v>
      </c>
      <c r="P84" s="92" t="s">
        <v>39</v>
      </c>
      <c r="Q84" s="92" t="s">
        <v>39</v>
      </c>
      <c r="R84" s="92" t="s">
        <v>39</v>
      </c>
      <c r="S84" s="92" t="s">
        <v>39</v>
      </c>
      <c r="T84" s="92" t="s">
        <v>39</v>
      </c>
      <c r="U84" s="92" t="s">
        <v>39</v>
      </c>
      <c r="V84" s="108" t="str">
        <f>IF(Tableau3[[#This Row],[UC/ Couche]]="-","-",Tableau3[[#This Row],[UC/ Couche]]*Tableau3[[#This Row],[Qtt/UC]])</f>
        <v>-</v>
      </c>
      <c r="W84" s="9" t="s">
        <v>40</v>
      </c>
      <c r="X84" s="10">
        <v>140</v>
      </c>
      <c r="Y84" s="10">
        <v>90</v>
      </c>
      <c r="Z84" s="10">
        <v>95</v>
      </c>
      <c r="AA84" s="10">
        <v>100</v>
      </c>
      <c r="AB84" s="10" t="s">
        <v>39</v>
      </c>
      <c r="AC84" s="11">
        <v>2</v>
      </c>
      <c r="AD84" s="9" t="s">
        <v>39</v>
      </c>
      <c r="AE84" s="9" t="s">
        <v>39</v>
      </c>
      <c r="AF84" s="9" t="s">
        <v>39</v>
      </c>
      <c r="AG84" s="9" t="s">
        <v>39</v>
      </c>
      <c r="AH84" s="9" t="s">
        <v>39</v>
      </c>
      <c r="AI84" s="36" t="s">
        <v>39</v>
      </c>
      <c r="AJ84" s="104" t="str">
        <f>IF(ISBLANK(AM84),"",IF(AN84=1,"1 colis",IF(AND(AN84/(Tableau3[[#This Row],[UC/ Couche]]*Tableau3[[#This Row],[Couche/ UM]])&lt;1,(AN84/(Tableau3[[#This Row],[UC/ Couche]]*Tableau3[[#This Row],[Couche/ UM]])&gt;0)),AK84 &amp;" couches",AN84/(Tableau3[[#This Row],[UC/ Couche]]*Tableau3[[#This Row],[Couche/ UM]])&amp;" palettes")))</f>
        <v>1 colis</v>
      </c>
      <c r="AK84" s="105" t="str">
        <f>IF(ISBLANK(AM84),"",IF(AL84=Tableau3[[#This Row],[Qtt/UC]]," 1 colis",AL84/Tableau3[[#This Row],[QTT/couche]]))</f>
        <v xml:space="preserve"> 1 colis</v>
      </c>
      <c r="AL84" s="115">
        <f>IF(ISBLANK(AM84),"",IF(AM84&lt;=Tableau3[[#This Row],[Qtt/UC]],Tableau3[[#This Row],[Qtt/UC]],ROUNDUP(AM84/Tableau3[[#This Row],[QTT/couche]],0)*Tableau3[[#This Row],[QTT/couche]]))</f>
        <v>100</v>
      </c>
      <c r="AM84" s="106">
        <v>1</v>
      </c>
      <c r="AN84" s="113">
        <f>IF(ISBLANK(AM84),"",AL84/Tableau3[[#This Row],[Qtt/UC]])</f>
        <v>1</v>
      </c>
      <c r="AO84" s="110">
        <f ca="1">IF(ISBLANK(AM84),"",Tableau3[[#This Row],[Prix unité €uros]]*AL84)</f>
        <v>50.446708132684847</v>
      </c>
      <c r="AP84" s="262"/>
      <c r="AQ84" s="262"/>
      <c r="AR84" s="262"/>
      <c r="AS84" s="262"/>
      <c r="AT84" s="262"/>
      <c r="AU84" s="262"/>
      <c r="AV84" s="262"/>
      <c r="AW84" s="262"/>
      <c r="AX84" s="262"/>
    </row>
    <row r="85" spans="2:50" ht="15.75" x14ac:dyDescent="0.25">
      <c r="B85" s="30">
        <v>75</v>
      </c>
      <c r="C85" s="12">
        <v>78</v>
      </c>
      <c r="D85" s="13">
        <f t="shared" ca="1" si="4"/>
        <v>0.49771503921283111</v>
      </c>
      <c r="E85" s="14">
        <v>2</v>
      </c>
      <c r="F85" s="15">
        <v>2</v>
      </c>
      <c r="G85" s="16" t="s">
        <v>0</v>
      </c>
      <c r="H85" s="17">
        <f t="shared" ca="1" si="5"/>
        <v>0.21959393433725372</v>
      </c>
      <c r="I85" s="17">
        <f t="shared" ca="1" si="5"/>
        <v>0.94725931586840018</v>
      </c>
      <c r="J85" s="17">
        <f t="shared" ca="1" si="5"/>
        <v>0.58782702006436927</v>
      </c>
      <c r="K85" s="17">
        <f t="shared" ca="1" si="5"/>
        <v>0.31541176874813404</v>
      </c>
      <c r="L85" s="17">
        <f t="shared" ca="1" si="5"/>
        <v>0.9201110701364783</v>
      </c>
      <c r="M85" s="17">
        <f t="shared" ca="1" si="5"/>
        <v>0.32326778903140385</v>
      </c>
      <c r="N85" s="9" t="s">
        <v>39</v>
      </c>
      <c r="O85" s="92" t="s">
        <v>39</v>
      </c>
      <c r="P85" s="92" t="s">
        <v>39</v>
      </c>
      <c r="Q85" s="92" t="s">
        <v>39</v>
      </c>
      <c r="R85" s="92" t="s">
        <v>39</v>
      </c>
      <c r="S85" s="92" t="s">
        <v>39</v>
      </c>
      <c r="T85" s="92" t="s">
        <v>39</v>
      </c>
      <c r="U85" s="92" t="s">
        <v>39</v>
      </c>
      <c r="V85" s="108" t="str">
        <f>IF(Tableau3[[#This Row],[UC/ Couche]]="-","-",Tableau3[[#This Row],[UC/ Couche]]*Tableau3[[#This Row],[Qtt/UC]])</f>
        <v>-</v>
      </c>
      <c r="W85" s="9" t="s">
        <v>40</v>
      </c>
      <c r="X85" s="10">
        <v>140</v>
      </c>
      <c r="Y85" s="10">
        <v>155</v>
      </c>
      <c r="Z85" s="10">
        <v>95</v>
      </c>
      <c r="AA85" s="10">
        <v>1350</v>
      </c>
      <c r="AB85" s="10" t="s">
        <v>39</v>
      </c>
      <c r="AC85" s="11">
        <v>3.8</v>
      </c>
      <c r="AD85" s="9" t="s">
        <v>39</v>
      </c>
      <c r="AE85" s="9" t="s">
        <v>39</v>
      </c>
      <c r="AF85" s="9" t="s">
        <v>39</v>
      </c>
      <c r="AG85" s="9" t="s">
        <v>39</v>
      </c>
      <c r="AH85" s="9" t="s">
        <v>39</v>
      </c>
      <c r="AI85" s="36" t="s">
        <v>39</v>
      </c>
      <c r="AJ85" s="104" t="str">
        <f>IF(ISBLANK(AM85),"",IF(AN85=1,"1 colis",IF(AND(AN85/(Tableau3[[#This Row],[UC/ Couche]]*Tableau3[[#This Row],[Couche/ UM]])&lt;1,(AN85/(Tableau3[[#This Row],[UC/ Couche]]*Tableau3[[#This Row],[Couche/ UM]])&gt;0)),AK85 &amp;" couches",AN85/(Tableau3[[#This Row],[UC/ Couche]]*Tableau3[[#This Row],[Couche/ UM]])&amp;" palettes")))</f>
        <v>1 colis</v>
      </c>
      <c r="AK85" s="105" t="str">
        <f>IF(ISBLANK(AM85),"",IF(AL85=Tableau3[[#This Row],[Qtt/UC]]," 1 colis",AL85/Tableau3[[#This Row],[QTT/couche]]))</f>
        <v xml:space="preserve"> 1 colis</v>
      </c>
      <c r="AL85" s="115">
        <f>IF(ISBLANK(AM85),"",IF(AM85&lt;=Tableau3[[#This Row],[Qtt/UC]],Tableau3[[#This Row],[Qtt/UC]],ROUNDUP(AM85/Tableau3[[#This Row],[QTT/couche]],0)*Tableau3[[#This Row],[QTT/couche]]))</f>
        <v>1350</v>
      </c>
      <c r="AM85" s="106">
        <v>1</v>
      </c>
      <c r="AN85" s="113">
        <f>IF(ISBLANK(AM85),"",AL85/Tableau3[[#This Row],[Qtt/UC]])</f>
        <v>1</v>
      </c>
      <c r="AO85" s="110">
        <f ca="1">IF(ISBLANK(AM85),"",Tableau3[[#This Row],[Prix unité €uros]]*AL85)</f>
        <v>296.45181135529253</v>
      </c>
      <c r="AP85" s="262"/>
      <c r="AQ85" s="262"/>
      <c r="AR85" s="262"/>
      <c r="AS85" s="262"/>
      <c r="AT85" s="262"/>
      <c r="AU85" s="262"/>
      <c r="AV85" s="262"/>
      <c r="AW85" s="262"/>
      <c r="AX85" s="262"/>
    </row>
    <row r="86" spans="2:50" ht="15.75" x14ac:dyDescent="0.25">
      <c r="B86" s="30">
        <v>77</v>
      </c>
      <c r="C86" s="12">
        <v>79</v>
      </c>
      <c r="D86" s="13">
        <f t="shared" ca="1" si="4"/>
        <v>0.70189709051010751</v>
      </c>
      <c r="E86" s="14">
        <v>1</v>
      </c>
      <c r="F86" s="15">
        <v>1</v>
      </c>
      <c r="G86" s="16" t="s">
        <v>0</v>
      </c>
      <c r="H86" s="17">
        <f t="shared" ca="1" si="5"/>
        <v>0.59976396832795797</v>
      </c>
      <c r="I86" s="17">
        <f t="shared" ca="1" si="5"/>
        <v>0.81805700936954884</v>
      </c>
      <c r="J86" s="17">
        <f t="shared" ca="1" si="5"/>
        <v>0.32014258319587541</v>
      </c>
      <c r="K86" s="17">
        <f t="shared" ca="1" si="5"/>
        <v>0.19484806957320222</v>
      </c>
      <c r="L86" s="17">
        <f t="shared" ca="1" si="5"/>
        <v>0.16436443093503961</v>
      </c>
      <c r="M86" s="17">
        <f t="shared" ca="1" si="5"/>
        <v>0.14408065204905918</v>
      </c>
      <c r="N86" s="9" t="s">
        <v>39</v>
      </c>
      <c r="O86" s="92" t="s">
        <v>39</v>
      </c>
      <c r="P86" s="92" t="s">
        <v>39</v>
      </c>
      <c r="Q86" s="92" t="s">
        <v>39</v>
      </c>
      <c r="R86" s="92" t="s">
        <v>39</v>
      </c>
      <c r="S86" s="92" t="s">
        <v>39</v>
      </c>
      <c r="T86" s="92" t="s">
        <v>39</v>
      </c>
      <c r="U86" s="92" t="s">
        <v>39</v>
      </c>
      <c r="V86" s="108" t="str">
        <f>IF(Tableau3[[#This Row],[UC/ Couche]]="-","-",Tableau3[[#This Row],[UC/ Couche]]*Tableau3[[#This Row],[Qtt/UC]])</f>
        <v>-</v>
      </c>
      <c r="W86" s="9" t="s">
        <v>40</v>
      </c>
      <c r="X86" s="10">
        <v>330</v>
      </c>
      <c r="Y86" s="10">
        <v>230</v>
      </c>
      <c r="Z86" s="10">
        <v>120</v>
      </c>
      <c r="AA86" s="10">
        <v>140</v>
      </c>
      <c r="AB86" s="10">
        <v>14</v>
      </c>
      <c r="AC86" s="11">
        <v>1.5</v>
      </c>
      <c r="AD86" s="9" t="s">
        <v>61</v>
      </c>
      <c r="AE86" s="11" t="s">
        <v>62</v>
      </c>
      <c r="AF86" s="11"/>
      <c r="AG86" s="63"/>
      <c r="AH86" s="63"/>
      <c r="AI86" s="100"/>
      <c r="AJ86" s="104" t="str">
        <f>IF(ISBLANK(AM86),"",IF(AN86=1,"1 colis",IF(AND(AN86/(Tableau3[[#This Row],[UC/ Couche]]*Tableau3[[#This Row],[Couche/ UM]])&lt;1,(AN86/(Tableau3[[#This Row],[UC/ Couche]]*Tableau3[[#This Row],[Couche/ UM]])&gt;0)),AK86 &amp;" couches",AN86/(Tableau3[[#This Row],[UC/ Couche]]*Tableau3[[#This Row],[Couche/ UM]])&amp;" palettes")))</f>
        <v>1 colis</v>
      </c>
      <c r="AK86" s="105" t="str">
        <f>IF(ISBLANK(AM86),"",IF(AL86=Tableau3[[#This Row],[Qtt/UC]]," 1 colis",AL86/Tableau3[[#This Row],[QTT/couche]]))</f>
        <v xml:space="preserve"> 1 colis</v>
      </c>
      <c r="AL86" s="115">
        <f>IF(ISBLANK(AM86),"",IF(AM86&lt;=Tableau3[[#This Row],[Qtt/UC]],Tableau3[[#This Row],[Qtt/UC]],ROUNDUP(AM86/Tableau3[[#This Row],[QTT/couche]],0)*Tableau3[[#This Row],[QTT/couche]]))</f>
        <v>140</v>
      </c>
      <c r="AM86" s="106">
        <v>1</v>
      </c>
      <c r="AN86" s="113">
        <f>IF(ISBLANK(AM86),"",AL86/Tableau3[[#This Row],[Qtt/UC]])</f>
        <v>1</v>
      </c>
      <c r="AO86" s="110">
        <f ca="1">IF(ISBLANK(AM86),"",Tableau3[[#This Row],[Prix unité €uros]]*AL86)</f>
        <v>83.96695556591412</v>
      </c>
      <c r="AP86" s="262"/>
      <c r="AQ86" s="262"/>
      <c r="AR86" s="262"/>
      <c r="AS86" s="262"/>
      <c r="AT86" s="262"/>
      <c r="AU86" s="262"/>
      <c r="AV86" s="262"/>
      <c r="AW86" s="262"/>
      <c r="AX86" s="262"/>
    </row>
    <row r="87" spans="2:50" ht="15.75" x14ac:dyDescent="0.25">
      <c r="B87" s="32">
        <v>79</v>
      </c>
      <c r="C87" s="12">
        <v>80</v>
      </c>
      <c r="D87" s="13">
        <f t="shared" ca="1" si="4"/>
        <v>9.4112815076149769E-2</v>
      </c>
      <c r="E87" s="14">
        <v>1</v>
      </c>
      <c r="F87" s="15">
        <v>1</v>
      </c>
      <c r="G87" s="16" t="s">
        <v>0</v>
      </c>
      <c r="H87" s="17">
        <f t="shared" ca="1" si="5"/>
        <v>6.8196887839278131E-2</v>
      </c>
      <c r="I87" s="17">
        <f t="shared" ca="1" si="5"/>
        <v>4.6152505003949296E-2</v>
      </c>
      <c r="J87" s="17">
        <f t="shared" ca="1" si="5"/>
        <v>0.70161986415124877</v>
      </c>
      <c r="K87" s="17">
        <f t="shared" ca="1" si="5"/>
        <v>0.11292221588357421</v>
      </c>
      <c r="L87" s="17">
        <f t="shared" ca="1" si="5"/>
        <v>0.45533472490923332</v>
      </c>
      <c r="M87" s="17">
        <f t="shared" ca="1" si="5"/>
        <v>0.98664137284380737</v>
      </c>
      <c r="N87" s="9" t="s">
        <v>37</v>
      </c>
      <c r="O87" s="91">
        <v>1350</v>
      </c>
      <c r="P87" s="91">
        <v>1050</v>
      </c>
      <c r="Q87" s="91">
        <v>1400</v>
      </c>
      <c r="R87" s="91">
        <v>12</v>
      </c>
      <c r="S87" s="91">
        <v>1</v>
      </c>
      <c r="T87" s="91">
        <v>12</v>
      </c>
      <c r="U87" s="94">
        <v>118</v>
      </c>
      <c r="V87" s="108">
        <f>IF(Tableau3[[#This Row],[UC/ Couche]]="-","-",Tableau3[[#This Row],[UC/ Couche]]*Tableau3[[#This Row],[Qtt/UC]])</f>
        <v>1</v>
      </c>
      <c r="W87" s="9" t="s">
        <v>49</v>
      </c>
      <c r="X87" s="10">
        <v>1320</v>
      </c>
      <c r="Y87" s="10">
        <v>800</v>
      </c>
      <c r="Z87" s="10">
        <v>100</v>
      </c>
      <c r="AA87" s="10">
        <v>1</v>
      </c>
      <c r="AB87" s="10"/>
      <c r="AC87" s="11"/>
      <c r="AD87" s="9"/>
      <c r="AE87" s="10"/>
      <c r="AF87" s="10"/>
      <c r="AG87" s="10"/>
      <c r="AH87" s="10"/>
      <c r="AI87" s="11"/>
      <c r="AJ87" s="104" t="str">
        <f>IF(ISBLANK(AM87),"",IF(AN87=1,"1 colis",IF(AND(AN87/(Tableau3[[#This Row],[UC/ Couche]]*Tableau3[[#This Row],[Couche/ UM]])&lt;1,(AN87/(Tableau3[[#This Row],[UC/ Couche]]*Tableau3[[#This Row],[Couche/ UM]])&gt;0)),AK87 &amp;" couches",AN87/(Tableau3[[#This Row],[UC/ Couche]]*Tableau3[[#This Row],[Couche/ UM]])&amp;" palettes")))</f>
        <v>1 colis</v>
      </c>
      <c r="AK87" s="105" t="str">
        <f>IF(ISBLANK(AM87),"",IF(AL87=Tableau3[[#This Row],[Qtt/UC]]," 1 colis",AL87/Tableau3[[#This Row],[QTT/couche]]))</f>
        <v xml:space="preserve"> 1 colis</v>
      </c>
      <c r="AL87" s="115">
        <f>IF(ISBLANK(AM87),"",IF(AM87&lt;=Tableau3[[#This Row],[Qtt/UC]],Tableau3[[#This Row],[Qtt/UC]],ROUNDUP(AM87/Tableau3[[#This Row],[QTT/couche]],0)*Tableau3[[#This Row],[QTT/couche]]))</f>
        <v>1</v>
      </c>
      <c r="AM87" s="106">
        <v>1</v>
      </c>
      <c r="AN87" s="113">
        <f>IF(ISBLANK(AM87),"",AL87/Tableau3[[#This Row],[Qtt/UC]])</f>
        <v>1</v>
      </c>
      <c r="AO87" s="110">
        <f ca="1">IF(ISBLANK(AM87),"",Tableau3[[#This Row],[Prix unité €uros]]*AL87)</f>
        <v>6.8196887839278131E-2</v>
      </c>
      <c r="AP87" s="262"/>
      <c r="AQ87" s="262"/>
      <c r="AR87" s="262"/>
      <c r="AS87" s="262"/>
      <c r="AT87" s="262"/>
      <c r="AU87" s="262"/>
      <c r="AV87" s="262"/>
      <c r="AW87" s="262"/>
      <c r="AX87" s="262"/>
    </row>
    <row r="88" spans="2:50" ht="15.75" x14ac:dyDescent="0.25">
      <c r="B88" s="32">
        <v>94</v>
      </c>
      <c r="C88" s="12">
        <v>81</v>
      </c>
      <c r="D88" s="13">
        <f t="shared" ca="1" si="4"/>
        <v>0.55952204199413169</v>
      </c>
      <c r="E88" s="14">
        <v>1</v>
      </c>
      <c r="F88" s="15">
        <v>1</v>
      </c>
      <c r="G88" s="16" t="s">
        <v>0</v>
      </c>
      <c r="H88" s="17">
        <f t="shared" ca="1" si="5"/>
        <v>0.27278251880286764</v>
      </c>
      <c r="I88" s="17">
        <f t="shared" ca="1" si="5"/>
        <v>0.72436053446410842</v>
      </c>
      <c r="J88" s="17">
        <f t="shared" ca="1" si="5"/>
        <v>0.16358658472248877</v>
      </c>
      <c r="K88" s="17">
        <f t="shared" ca="1" si="5"/>
        <v>0.88090330657459093</v>
      </c>
      <c r="L88" s="17">
        <f t="shared" ca="1" si="5"/>
        <v>0.91473670462006418</v>
      </c>
      <c r="M88" s="17">
        <f t="shared" ca="1" si="5"/>
        <v>0.70642659885925874</v>
      </c>
      <c r="N88" s="9" t="s">
        <v>37</v>
      </c>
      <c r="O88" s="91">
        <v>1350</v>
      </c>
      <c r="P88" s="91">
        <v>1050</v>
      </c>
      <c r="Q88" s="91">
        <v>1400</v>
      </c>
      <c r="R88" s="91">
        <v>6</v>
      </c>
      <c r="S88" s="91">
        <v>1</v>
      </c>
      <c r="T88" s="91">
        <v>6</v>
      </c>
      <c r="U88" s="94">
        <v>301</v>
      </c>
      <c r="V88" s="108">
        <f>IF(Tableau3[[#This Row],[UC/ Couche]]="-","-",Tableau3[[#This Row],[UC/ Couche]]*Tableau3[[#This Row],[Qtt/UC]])</f>
        <v>1</v>
      </c>
      <c r="W88" s="9" t="s">
        <v>49</v>
      </c>
      <c r="X88" s="10">
        <v>1320</v>
      </c>
      <c r="Y88" s="10">
        <v>800</v>
      </c>
      <c r="Z88" s="10">
        <v>100</v>
      </c>
      <c r="AA88" s="10">
        <v>1</v>
      </c>
      <c r="AB88" s="10"/>
      <c r="AC88" s="11"/>
      <c r="AD88" s="9"/>
      <c r="AE88" s="10"/>
      <c r="AF88" s="10"/>
      <c r="AG88" s="10"/>
      <c r="AH88" s="10"/>
      <c r="AI88" s="11"/>
      <c r="AJ88" s="104" t="str">
        <f>IF(ISBLANK(AM88),"",IF(AN88=1,"1 colis",IF(AND(AN88/(Tableau3[[#This Row],[UC/ Couche]]*Tableau3[[#This Row],[Couche/ UM]])&lt;1,(AN88/(Tableau3[[#This Row],[UC/ Couche]]*Tableau3[[#This Row],[Couche/ UM]])&gt;0)),AK88 &amp;" couches",AN88/(Tableau3[[#This Row],[UC/ Couche]]*Tableau3[[#This Row],[Couche/ UM]])&amp;" palettes")))</f>
        <v>1 colis</v>
      </c>
      <c r="AK88" s="105" t="str">
        <f>IF(ISBLANK(AM88),"",IF(AL88=Tableau3[[#This Row],[Qtt/UC]]," 1 colis",AL88/Tableau3[[#This Row],[QTT/couche]]))</f>
        <v xml:space="preserve"> 1 colis</v>
      </c>
      <c r="AL88" s="115">
        <f>IF(ISBLANK(AM88),"",IF(AM88&lt;=Tableau3[[#This Row],[Qtt/UC]],Tableau3[[#This Row],[Qtt/UC]],ROUNDUP(AM88/Tableau3[[#This Row],[QTT/couche]],0)*Tableau3[[#This Row],[QTT/couche]]))</f>
        <v>1</v>
      </c>
      <c r="AM88" s="106">
        <v>1</v>
      </c>
      <c r="AN88" s="113">
        <f>IF(ISBLANK(AM88),"",AL88/Tableau3[[#This Row],[Qtt/UC]])</f>
        <v>1</v>
      </c>
      <c r="AO88" s="110">
        <f ca="1">IF(ISBLANK(AM88),"",Tableau3[[#This Row],[Prix unité €uros]]*AL88)</f>
        <v>0.27278251880286764</v>
      </c>
      <c r="AP88" s="262"/>
      <c r="AQ88" s="262"/>
      <c r="AR88" s="262"/>
      <c r="AS88" s="262"/>
      <c r="AT88" s="262"/>
      <c r="AU88" s="262"/>
      <c r="AV88" s="262"/>
      <c r="AW88" s="262"/>
      <c r="AX88" s="262"/>
    </row>
    <row r="89" spans="2:50" ht="15.75" x14ac:dyDescent="0.25">
      <c r="B89" s="32">
        <v>99</v>
      </c>
      <c r="C89" s="12">
        <v>82</v>
      </c>
      <c r="D89" s="13">
        <f t="shared" ca="1" si="4"/>
        <v>0.44956888869625389</v>
      </c>
      <c r="E89" s="14">
        <v>1</v>
      </c>
      <c r="F89" s="15">
        <v>1</v>
      </c>
      <c r="G89" s="16" t="s">
        <v>0</v>
      </c>
      <c r="H89" s="17">
        <f t="shared" ca="1" si="5"/>
        <v>0.15803194897441697</v>
      </c>
      <c r="I89" s="17">
        <f t="shared" ca="1" si="5"/>
        <v>0.55361236674492353</v>
      </c>
      <c r="J89" s="17">
        <f t="shared" ca="1" si="5"/>
        <v>0.18516046088204208</v>
      </c>
      <c r="K89" s="17">
        <f t="shared" ca="1" si="5"/>
        <v>0.78365230032870625</v>
      </c>
      <c r="L89" s="17">
        <f t="shared" ca="1" si="5"/>
        <v>0.47784800258080529</v>
      </c>
      <c r="M89" s="17">
        <f t="shared" ca="1" si="5"/>
        <v>0.45179279248212967</v>
      </c>
      <c r="N89" s="9" t="s">
        <v>37</v>
      </c>
      <c r="O89" s="91">
        <v>1350</v>
      </c>
      <c r="P89" s="91">
        <v>1050</v>
      </c>
      <c r="Q89" s="91">
        <v>1400</v>
      </c>
      <c r="R89" s="91">
        <v>6</v>
      </c>
      <c r="S89" s="91">
        <v>1</v>
      </c>
      <c r="T89" s="91">
        <v>6</v>
      </c>
      <c r="U89" s="94">
        <v>301</v>
      </c>
      <c r="V89" s="108">
        <f>IF(Tableau3[[#This Row],[UC/ Couche]]="-","-",Tableau3[[#This Row],[UC/ Couche]]*Tableau3[[#This Row],[Qtt/UC]])</f>
        <v>1</v>
      </c>
      <c r="W89" s="9" t="s">
        <v>49</v>
      </c>
      <c r="X89" s="10">
        <v>1320</v>
      </c>
      <c r="Y89" s="10">
        <v>800</v>
      </c>
      <c r="Z89" s="10">
        <v>100</v>
      </c>
      <c r="AA89" s="10">
        <v>1</v>
      </c>
      <c r="AB89" s="10"/>
      <c r="AC89" s="11"/>
      <c r="AD89" s="9"/>
      <c r="AE89" s="10"/>
      <c r="AF89" s="10"/>
      <c r="AG89" s="10"/>
      <c r="AH89" s="10"/>
      <c r="AI89" s="11"/>
      <c r="AJ89" s="104" t="str">
        <f>IF(ISBLANK(AM89),"",IF(AN89=1,"1 colis",IF(AND(AN89/(Tableau3[[#This Row],[UC/ Couche]]*Tableau3[[#This Row],[Couche/ UM]])&lt;1,(AN89/(Tableau3[[#This Row],[UC/ Couche]]*Tableau3[[#This Row],[Couche/ UM]])&gt;0)),AK89 &amp;" couches",AN89/(Tableau3[[#This Row],[UC/ Couche]]*Tableau3[[#This Row],[Couche/ UM]])&amp;" palettes")))</f>
        <v>1 colis</v>
      </c>
      <c r="AK89" s="105" t="str">
        <f>IF(ISBLANK(AM89),"",IF(AL89=Tableau3[[#This Row],[Qtt/UC]]," 1 colis",AL89/Tableau3[[#This Row],[QTT/couche]]))</f>
        <v xml:space="preserve"> 1 colis</v>
      </c>
      <c r="AL89" s="115">
        <f>IF(ISBLANK(AM89),"",IF(AM89&lt;=Tableau3[[#This Row],[Qtt/UC]],Tableau3[[#This Row],[Qtt/UC]],ROUNDUP(AM89/Tableau3[[#This Row],[QTT/couche]],0)*Tableau3[[#This Row],[QTT/couche]]))</f>
        <v>1</v>
      </c>
      <c r="AM89" s="106">
        <v>1</v>
      </c>
      <c r="AN89" s="113">
        <f>IF(ISBLANK(AM89),"",AL89/Tableau3[[#This Row],[Qtt/UC]])</f>
        <v>1</v>
      </c>
      <c r="AO89" s="110">
        <f ca="1">IF(ISBLANK(AM89),"",Tableau3[[#This Row],[Prix unité €uros]]*AL89)</f>
        <v>0.15803194897441697</v>
      </c>
      <c r="AP89" s="262"/>
      <c r="AQ89" s="262"/>
      <c r="AR89" s="262"/>
      <c r="AS89" s="262"/>
      <c r="AT89" s="262"/>
      <c r="AU89" s="262"/>
      <c r="AV89" s="262"/>
      <c r="AW89" s="262"/>
      <c r="AX89" s="262"/>
    </row>
    <row r="90" spans="2:50" ht="15.75" x14ac:dyDescent="0.25">
      <c r="B90" s="31">
        <v>30</v>
      </c>
      <c r="C90" s="12">
        <v>83</v>
      </c>
      <c r="D90" s="13">
        <f t="shared" ca="1" si="4"/>
        <v>0.14395974241925535</v>
      </c>
      <c r="E90" s="14">
        <v>6</v>
      </c>
      <c r="F90" s="15">
        <v>6</v>
      </c>
      <c r="G90" s="16" t="s">
        <v>2</v>
      </c>
      <c r="H90" s="17">
        <f t="shared" ca="1" si="5"/>
        <v>0.16302051376873927</v>
      </c>
      <c r="I90" s="17">
        <f t="shared" ca="1" si="5"/>
        <v>0.57452124679962258</v>
      </c>
      <c r="J90" s="17">
        <f t="shared" ca="1" si="5"/>
        <v>7.7820598480566772E-2</v>
      </c>
      <c r="K90" s="17">
        <f t="shared" ca="1" si="5"/>
        <v>0.73845406011982972</v>
      </c>
      <c r="L90" s="17">
        <f t="shared" ca="1" si="5"/>
        <v>0.61042730090586461</v>
      </c>
      <c r="M90" s="17">
        <f t="shared" ca="1" si="5"/>
        <v>0.55557624685775975</v>
      </c>
      <c r="N90" s="9"/>
      <c r="O90" s="91"/>
      <c r="P90" s="91"/>
      <c r="Q90" s="91"/>
      <c r="R90" s="91"/>
      <c r="S90" s="91"/>
      <c r="T90" s="91"/>
      <c r="U90" s="94"/>
      <c r="V90" s="108">
        <f>IF(Tableau3[[#This Row],[UC/ Couche]]="-","-",Tableau3[[#This Row],[UC/ Couche]]*Tableau3[[#This Row],[Qtt/UC]])</f>
        <v>0</v>
      </c>
      <c r="W90" s="9"/>
      <c r="X90" s="10"/>
      <c r="Y90" s="10"/>
      <c r="Z90" s="10"/>
      <c r="AA90" s="10"/>
      <c r="AB90" s="10"/>
      <c r="AC90" s="11"/>
      <c r="AD90" s="9"/>
      <c r="AE90" s="10"/>
      <c r="AF90" s="10"/>
      <c r="AG90" s="10"/>
      <c r="AH90" s="10"/>
      <c r="AI90" s="11"/>
      <c r="AJ90" s="104" t="e">
        <f>IF(ISBLANK(AM90),"",IF(AN90=1,"1 colis",IF(AND(AN90/(Tableau3[[#This Row],[UC/ Couche]]*Tableau3[[#This Row],[Couche/ UM]])&lt;1,(AN90/(Tableau3[[#This Row],[UC/ Couche]]*Tableau3[[#This Row],[Couche/ UM]])&gt;0)),AK90 &amp;" couches",AN90/(Tableau3[[#This Row],[UC/ Couche]]*Tableau3[[#This Row],[Couche/ UM]])&amp;" palettes")))</f>
        <v>#DIV/0!</v>
      </c>
      <c r="AK90" s="105" t="e">
        <f>IF(ISBLANK(AM90),"",IF(AL90=Tableau3[[#This Row],[Qtt/UC]]," 1 colis",AL90/Tableau3[[#This Row],[QTT/couche]]))</f>
        <v>#DIV/0!</v>
      </c>
      <c r="AL90" s="115" t="e">
        <f>IF(ISBLANK(AM90),"",IF(AM90&lt;=Tableau3[[#This Row],[Qtt/UC]],Tableau3[[#This Row],[Qtt/UC]],ROUNDUP(AM90/Tableau3[[#This Row],[QTT/couche]],0)*Tableau3[[#This Row],[QTT/couche]]))</f>
        <v>#DIV/0!</v>
      </c>
      <c r="AM90" s="106">
        <v>1</v>
      </c>
      <c r="AN90" s="113" t="e">
        <f>IF(ISBLANK(AM90),"",AL90/Tableau3[[#This Row],[Qtt/UC]])</f>
        <v>#DIV/0!</v>
      </c>
      <c r="AO90" s="110" t="e">
        <f ca="1">IF(ISBLANK(AM90),"",Tableau3[[#This Row],[Prix unité €uros]]*AL90)</f>
        <v>#DIV/0!</v>
      </c>
      <c r="AP90" s="262"/>
      <c r="AQ90" s="262"/>
      <c r="AR90" s="262"/>
      <c r="AS90" s="262"/>
      <c r="AT90" s="262"/>
      <c r="AU90" s="262"/>
      <c r="AV90" s="262"/>
      <c r="AW90" s="262"/>
      <c r="AX90" s="262"/>
    </row>
    <row r="91" spans="2:50" ht="15.75" x14ac:dyDescent="0.25">
      <c r="B91" s="34">
        <v>82</v>
      </c>
      <c r="C91" s="12">
        <v>84</v>
      </c>
      <c r="D91" s="13">
        <f t="shared" ca="1" si="4"/>
        <v>0.61927634159924783</v>
      </c>
      <c r="E91" s="14">
        <v>1</v>
      </c>
      <c r="F91" s="15">
        <v>1</v>
      </c>
      <c r="G91" s="16" t="s">
        <v>0</v>
      </c>
      <c r="H91" s="17">
        <f t="shared" ca="1" si="5"/>
        <v>0.30650928817112033</v>
      </c>
      <c r="I91" s="17">
        <f t="shared" ca="1" si="5"/>
        <v>0.40406735036546138</v>
      </c>
      <c r="J91" s="17">
        <f t="shared" ca="1" si="5"/>
        <v>0.23237237943074318</v>
      </c>
      <c r="K91" s="17">
        <f t="shared" ca="1" si="5"/>
        <v>0.58980744659175022</v>
      </c>
      <c r="L91" s="17">
        <f t="shared" ca="1" si="5"/>
        <v>0.10544623671398523</v>
      </c>
      <c r="M91" s="17">
        <f t="shared" ca="1" si="5"/>
        <v>1.227970323690919E-2</v>
      </c>
      <c r="N91" s="9" t="s">
        <v>37</v>
      </c>
      <c r="O91" s="91">
        <v>1510</v>
      </c>
      <c r="P91" s="91">
        <v>1210</v>
      </c>
      <c r="Q91" s="91">
        <v>620</v>
      </c>
      <c r="R91" s="91">
        <v>22</v>
      </c>
      <c r="S91" s="91">
        <v>1</v>
      </c>
      <c r="T91" s="91">
        <v>1</v>
      </c>
      <c r="U91" s="94"/>
      <c r="V91" s="108" t="e">
        <f>IF(Tableau3[[#This Row],[UC/ Couche]]="-","-",Tableau3[[#This Row],[UC/ Couche]]*Tableau3[[#This Row],[Qtt/UC]])</f>
        <v>#VALUE!</v>
      </c>
      <c r="W91" s="9" t="s">
        <v>40</v>
      </c>
      <c r="X91" s="10" t="s">
        <v>39</v>
      </c>
      <c r="Y91" s="10" t="s">
        <v>39</v>
      </c>
      <c r="Z91" s="10" t="s">
        <v>39</v>
      </c>
      <c r="AA91" s="10" t="s">
        <v>39</v>
      </c>
      <c r="AB91" s="10" t="s">
        <v>39</v>
      </c>
      <c r="AC91" s="10" t="s">
        <v>39</v>
      </c>
      <c r="AD91" s="10" t="s">
        <v>39</v>
      </c>
      <c r="AE91" s="10" t="s">
        <v>39</v>
      </c>
      <c r="AF91" s="10" t="s">
        <v>39</v>
      </c>
      <c r="AG91" s="10" t="s">
        <v>39</v>
      </c>
      <c r="AH91" s="10" t="s">
        <v>39</v>
      </c>
      <c r="AI91" s="10" t="s">
        <v>39</v>
      </c>
      <c r="AJ91" s="104" t="e">
        <f>IF(ISBLANK(AM91),"",IF(AN91=1,"1 colis",IF(AND(AN91/(Tableau3[[#This Row],[UC/ Couche]]*Tableau3[[#This Row],[Couche/ UM]])&lt;1,(AN91/(Tableau3[[#This Row],[UC/ Couche]]*Tableau3[[#This Row],[Couche/ UM]])&gt;0)),AK91 &amp;" couches",AN91/(Tableau3[[#This Row],[UC/ Couche]]*Tableau3[[#This Row],[Couche/ UM]])&amp;" palettes")))</f>
        <v>#VALUE!</v>
      </c>
      <c r="AK91" s="105" t="str">
        <f>IF(ISBLANK(AM91),"",IF(AL91=Tableau3[[#This Row],[Qtt/UC]]," 1 colis",AL91/Tableau3[[#This Row],[QTT/couche]]))</f>
        <v xml:space="preserve"> 1 colis</v>
      </c>
      <c r="AL91" s="115" t="str">
        <f>IF(ISBLANK(AM91),"",IF(AM91&lt;=Tableau3[[#This Row],[Qtt/UC]],Tableau3[[#This Row],[Qtt/UC]],ROUNDUP(AM91/Tableau3[[#This Row],[QTT/couche]],0)*Tableau3[[#This Row],[QTT/couche]]))</f>
        <v>-</v>
      </c>
      <c r="AM91" s="106">
        <v>1</v>
      </c>
      <c r="AN91" s="113" t="e">
        <f>IF(ISBLANK(AM91),"",AL91/Tableau3[[#This Row],[Qtt/UC]])</f>
        <v>#VALUE!</v>
      </c>
      <c r="AO91" s="110" t="e">
        <f ca="1">IF(ISBLANK(AM91),"",Tableau3[[#This Row],[Prix unité €uros]]*AL91)</f>
        <v>#VALUE!</v>
      </c>
      <c r="AP91" s="262"/>
      <c r="AQ91" s="262"/>
      <c r="AR91" s="262"/>
      <c r="AS91" s="262"/>
      <c r="AT91" s="262"/>
      <c r="AU91" s="262"/>
      <c r="AV91" s="262"/>
      <c r="AW91" s="262"/>
      <c r="AX91" s="262"/>
    </row>
    <row r="92" spans="2:50" ht="15.75" x14ac:dyDescent="0.25">
      <c r="B92" s="34">
        <v>83</v>
      </c>
      <c r="C92" s="19">
        <v>85</v>
      </c>
      <c r="D92" s="13">
        <f t="shared" ca="1" si="4"/>
        <v>0.74787345904024927</v>
      </c>
      <c r="E92" s="14">
        <v>1</v>
      </c>
      <c r="F92" s="15">
        <v>1</v>
      </c>
      <c r="G92" s="16" t="s">
        <v>0</v>
      </c>
      <c r="H92" s="17">
        <f t="shared" ca="1" si="5"/>
        <v>0.31895494384164369</v>
      </c>
      <c r="I92" s="17">
        <f t="shared" ca="1" si="5"/>
        <v>0.20650569812908637</v>
      </c>
      <c r="J92" s="17">
        <f t="shared" ca="1" si="5"/>
        <v>0.62000871862324058</v>
      </c>
      <c r="K92" s="17">
        <f t="shared" ca="1" si="5"/>
        <v>0.43085875254331563</v>
      </c>
      <c r="L92" s="17">
        <f t="shared" ca="1" si="5"/>
        <v>0.53832086150966596</v>
      </c>
      <c r="M92" s="17">
        <f t="shared" ca="1" si="5"/>
        <v>0.11106679782613116</v>
      </c>
      <c r="N92" s="9" t="s">
        <v>37</v>
      </c>
      <c r="O92" s="91">
        <v>1510</v>
      </c>
      <c r="P92" s="91">
        <v>1000</v>
      </c>
      <c r="Q92" s="91">
        <v>770</v>
      </c>
      <c r="R92" s="91">
        <v>44</v>
      </c>
      <c r="S92" s="91">
        <v>1</v>
      </c>
      <c r="T92" s="91">
        <v>1</v>
      </c>
      <c r="U92" s="94"/>
      <c r="V92" s="108" t="e">
        <f>IF(Tableau3[[#This Row],[UC/ Couche]]="-","-",Tableau3[[#This Row],[UC/ Couche]]*Tableau3[[#This Row],[Qtt/UC]])</f>
        <v>#VALUE!</v>
      </c>
      <c r="W92" s="9" t="s">
        <v>40</v>
      </c>
      <c r="X92" s="10" t="s">
        <v>39</v>
      </c>
      <c r="Y92" s="10" t="s">
        <v>39</v>
      </c>
      <c r="Z92" s="10" t="s">
        <v>39</v>
      </c>
      <c r="AA92" s="10" t="s">
        <v>39</v>
      </c>
      <c r="AB92" s="10" t="s">
        <v>39</v>
      </c>
      <c r="AC92" s="10" t="s">
        <v>39</v>
      </c>
      <c r="AD92" s="10" t="s">
        <v>39</v>
      </c>
      <c r="AE92" s="10" t="s">
        <v>39</v>
      </c>
      <c r="AF92" s="10" t="s">
        <v>39</v>
      </c>
      <c r="AG92" s="10" t="s">
        <v>39</v>
      </c>
      <c r="AH92" s="10" t="s">
        <v>39</v>
      </c>
      <c r="AI92" s="10" t="s">
        <v>39</v>
      </c>
      <c r="AJ92" s="104" t="e">
        <f>IF(ISBLANK(AM92),"",IF(AN92=1,"1 colis",IF(AND(AN92/(Tableau3[[#This Row],[UC/ Couche]]*Tableau3[[#This Row],[Couche/ UM]])&lt;1,(AN92/(Tableau3[[#This Row],[UC/ Couche]]*Tableau3[[#This Row],[Couche/ UM]])&gt;0)),AK92 &amp;" couches",AN92/(Tableau3[[#This Row],[UC/ Couche]]*Tableau3[[#This Row],[Couche/ UM]])&amp;" palettes")))</f>
        <v>#VALUE!</v>
      </c>
      <c r="AK92" s="105" t="str">
        <f>IF(ISBLANK(AM92),"",IF(AL92=Tableau3[[#This Row],[Qtt/UC]]," 1 colis",AL92/Tableau3[[#This Row],[QTT/couche]]))</f>
        <v xml:space="preserve"> 1 colis</v>
      </c>
      <c r="AL92" s="115" t="str">
        <f>IF(ISBLANK(AM92),"",IF(AM92&lt;=Tableau3[[#This Row],[Qtt/UC]],Tableau3[[#This Row],[Qtt/UC]],ROUNDUP(AM92/Tableau3[[#This Row],[QTT/couche]],0)*Tableau3[[#This Row],[QTT/couche]]))</f>
        <v>-</v>
      </c>
      <c r="AM92" s="106">
        <v>1</v>
      </c>
      <c r="AN92" s="113" t="e">
        <f>IF(ISBLANK(AM92),"",AL92/Tableau3[[#This Row],[Qtt/UC]])</f>
        <v>#VALUE!</v>
      </c>
      <c r="AO92" s="110" t="e">
        <f ca="1">IF(ISBLANK(AM92),"",Tableau3[[#This Row],[Prix unité €uros]]*AL92)</f>
        <v>#VALUE!</v>
      </c>
      <c r="AP92" s="262"/>
      <c r="AQ92" s="262"/>
      <c r="AR92" s="262"/>
      <c r="AS92" s="262"/>
      <c r="AT92" s="262"/>
      <c r="AU92" s="262"/>
      <c r="AV92" s="262"/>
      <c r="AW92" s="262"/>
      <c r="AX92" s="262"/>
    </row>
    <row r="93" spans="2:50" ht="15.75" x14ac:dyDescent="0.25">
      <c r="B93" s="31">
        <v>85</v>
      </c>
      <c r="C93" s="12">
        <v>86</v>
      </c>
      <c r="D93" s="13">
        <f t="shared" ca="1" si="4"/>
        <v>0.9978935193661036</v>
      </c>
      <c r="E93" s="14">
        <v>1</v>
      </c>
      <c r="F93" s="15">
        <v>1</v>
      </c>
      <c r="G93" s="16" t="s">
        <v>0</v>
      </c>
      <c r="H93" s="17">
        <f t="shared" ca="1" si="5"/>
        <v>3.0014651432599626E-2</v>
      </c>
      <c r="I93" s="17">
        <f t="shared" ca="1" si="5"/>
        <v>0.87969212145136633</v>
      </c>
      <c r="J93" s="17">
        <f t="shared" ca="1" si="5"/>
        <v>0.96804351033720171</v>
      </c>
      <c r="K93" s="17">
        <f t="shared" ca="1" si="5"/>
        <v>9.3397370968526183E-2</v>
      </c>
      <c r="L93" s="17">
        <f t="shared" ca="1" si="5"/>
        <v>7.2446373922498752E-2</v>
      </c>
      <c r="M93" s="17">
        <f t="shared" ca="1" si="5"/>
        <v>1.7630465480067081E-2</v>
      </c>
      <c r="N93" s="9"/>
      <c r="O93" s="91"/>
      <c r="P93" s="91"/>
      <c r="Q93" s="91"/>
      <c r="R93" s="91"/>
      <c r="S93" s="91"/>
      <c r="T93" s="91"/>
      <c r="U93" s="94"/>
      <c r="V93" s="108">
        <f>IF(Tableau3[[#This Row],[UC/ Couche]]="-","-",Tableau3[[#This Row],[UC/ Couche]]*Tableau3[[#This Row],[Qtt/UC]])</f>
        <v>0</v>
      </c>
      <c r="W93" s="9"/>
      <c r="X93" s="10"/>
      <c r="Y93" s="10"/>
      <c r="Z93" s="10"/>
      <c r="AA93" s="10"/>
      <c r="AB93" s="10"/>
      <c r="AC93" s="11"/>
      <c r="AD93" s="9"/>
      <c r="AE93" s="10"/>
      <c r="AF93" s="10"/>
      <c r="AG93" s="10"/>
      <c r="AH93" s="10"/>
      <c r="AI93" s="11"/>
      <c r="AJ93" s="104" t="e">
        <f>IF(ISBLANK(AM93),"",IF(AN93=1,"1 colis",IF(AND(AN93/(Tableau3[[#This Row],[UC/ Couche]]*Tableau3[[#This Row],[Couche/ UM]])&lt;1,(AN93/(Tableau3[[#This Row],[UC/ Couche]]*Tableau3[[#This Row],[Couche/ UM]])&gt;0)),AK93 &amp;" couches",AN93/(Tableau3[[#This Row],[UC/ Couche]]*Tableau3[[#This Row],[Couche/ UM]])&amp;" palettes")))</f>
        <v>#DIV/0!</v>
      </c>
      <c r="AK93" s="105" t="e">
        <f>IF(ISBLANK(AM93),"",IF(AL93=Tableau3[[#This Row],[Qtt/UC]]," 1 colis",AL93/Tableau3[[#This Row],[QTT/couche]]))</f>
        <v>#DIV/0!</v>
      </c>
      <c r="AL93" s="115" t="e">
        <f>IF(ISBLANK(AM93),"",IF(AM93&lt;=Tableau3[[#This Row],[Qtt/UC]],Tableau3[[#This Row],[Qtt/UC]],ROUNDUP(AM93/Tableau3[[#This Row],[QTT/couche]],0)*Tableau3[[#This Row],[QTT/couche]]))</f>
        <v>#DIV/0!</v>
      </c>
      <c r="AM93" s="106">
        <v>1</v>
      </c>
      <c r="AN93" s="113" t="e">
        <f>IF(ISBLANK(AM93),"",AL93/Tableau3[[#This Row],[Qtt/UC]])</f>
        <v>#DIV/0!</v>
      </c>
      <c r="AO93" s="110" t="e">
        <f ca="1">IF(ISBLANK(AM93),"",Tableau3[[#This Row],[Prix unité €uros]]*AL93)</f>
        <v>#DIV/0!</v>
      </c>
      <c r="AP93" s="262"/>
      <c r="AQ93" s="262"/>
      <c r="AR93" s="262"/>
      <c r="AS93" s="262"/>
      <c r="AT93" s="262"/>
      <c r="AU93" s="262"/>
      <c r="AV93" s="262"/>
      <c r="AW93" s="262"/>
      <c r="AX93" s="262"/>
    </row>
    <row r="94" spans="2:50" ht="15.75" x14ac:dyDescent="0.25">
      <c r="B94" s="30">
        <v>86</v>
      </c>
      <c r="C94" s="12">
        <v>87</v>
      </c>
      <c r="D94" s="13">
        <f t="shared" ca="1" si="4"/>
        <v>0.4860564827985373</v>
      </c>
      <c r="E94" s="14">
        <v>1</v>
      </c>
      <c r="F94" s="15">
        <v>1</v>
      </c>
      <c r="G94" s="16" t="s">
        <v>0</v>
      </c>
      <c r="H94" s="17">
        <f t="shared" ca="1" si="5"/>
        <v>0.57548172651984431</v>
      </c>
      <c r="I94" s="17">
        <f t="shared" ca="1" si="5"/>
        <v>0.88666755734853908</v>
      </c>
      <c r="J94" s="17">
        <f t="shared" ca="1" si="5"/>
        <v>0.48947628445307723</v>
      </c>
      <c r="K94" s="17">
        <f t="shared" ca="1" si="5"/>
        <v>0.8105408405325214</v>
      </c>
      <c r="L94" s="17">
        <f t="shared" ca="1" si="5"/>
        <v>0.73637484112430895</v>
      </c>
      <c r="M94" s="17">
        <f t="shared" ca="1" si="5"/>
        <v>0.19801738700505944</v>
      </c>
      <c r="N94" s="9" t="s">
        <v>39</v>
      </c>
      <c r="O94" s="92" t="s">
        <v>39</v>
      </c>
      <c r="P94" s="92" t="s">
        <v>39</v>
      </c>
      <c r="Q94" s="92" t="s">
        <v>39</v>
      </c>
      <c r="R94" s="92" t="s">
        <v>39</v>
      </c>
      <c r="S94" s="92" t="s">
        <v>39</v>
      </c>
      <c r="T94" s="92" t="s">
        <v>39</v>
      </c>
      <c r="U94" s="92" t="s">
        <v>39</v>
      </c>
      <c r="V94" s="108" t="str">
        <f>IF(Tableau3[[#This Row],[UC/ Couche]]="-","-",Tableau3[[#This Row],[UC/ Couche]]*Tableau3[[#This Row],[Qtt/UC]])</f>
        <v>-</v>
      </c>
      <c r="W94" s="9" t="s">
        <v>40</v>
      </c>
      <c r="X94" s="10">
        <v>590</v>
      </c>
      <c r="Y94" s="10">
        <v>400</v>
      </c>
      <c r="Z94" s="10">
        <v>255</v>
      </c>
      <c r="AA94" s="10">
        <v>200</v>
      </c>
      <c r="AB94" s="10" t="s">
        <v>39</v>
      </c>
      <c r="AC94" s="11">
        <v>3.5</v>
      </c>
      <c r="AD94" s="9" t="s">
        <v>39</v>
      </c>
      <c r="AE94" s="9" t="s">
        <v>39</v>
      </c>
      <c r="AF94" s="9" t="s">
        <v>39</v>
      </c>
      <c r="AG94" s="9" t="s">
        <v>39</v>
      </c>
      <c r="AH94" s="9" t="s">
        <v>39</v>
      </c>
      <c r="AI94" s="36" t="s">
        <v>39</v>
      </c>
      <c r="AJ94" s="104" t="str">
        <f>IF(ISBLANK(AM94),"",IF(AN94=1,"1 colis",IF(AND(AN94/(Tableau3[[#This Row],[UC/ Couche]]*Tableau3[[#This Row],[Couche/ UM]])&lt;1,(AN94/(Tableau3[[#This Row],[UC/ Couche]]*Tableau3[[#This Row],[Couche/ UM]])&gt;0)),AK94 &amp;" couches",AN94/(Tableau3[[#This Row],[UC/ Couche]]*Tableau3[[#This Row],[Couche/ UM]])&amp;" palettes")))</f>
        <v>1 colis</v>
      </c>
      <c r="AK94" s="105" t="str">
        <f>IF(ISBLANK(AM94),"",IF(AL94=Tableau3[[#This Row],[Qtt/UC]]," 1 colis",AL94/Tableau3[[#This Row],[QTT/couche]]))</f>
        <v xml:space="preserve"> 1 colis</v>
      </c>
      <c r="AL94" s="115">
        <f>IF(ISBLANK(AM94),"",IF(AM94&lt;=Tableau3[[#This Row],[Qtt/UC]],Tableau3[[#This Row],[Qtt/UC]],ROUNDUP(AM94/Tableau3[[#This Row],[QTT/couche]],0)*Tableau3[[#This Row],[QTT/couche]]))</f>
        <v>200</v>
      </c>
      <c r="AM94" s="106">
        <v>1</v>
      </c>
      <c r="AN94" s="113">
        <f>IF(ISBLANK(AM94),"",AL94/Tableau3[[#This Row],[Qtt/UC]])</f>
        <v>1</v>
      </c>
      <c r="AO94" s="110">
        <f ca="1">IF(ISBLANK(AM94),"",Tableau3[[#This Row],[Prix unité €uros]]*AL94)</f>
        <v>115.09634530396886</v>
      </c>
      <c r="AP94" s="262"/>
      <c r="AQ94" s="262"/>
      <c r="AR94" s="262"/>
      <c r="AS94" s="262"/>
      <c r="AT94" s="262"/>
      <c r="AU94" s="262"/>
      <c r="AV94" s="262"/>
      <c r="AW94" s="262"/>
      <c r="AX94" s="262"/>
    </row>
    <row r="95" spans="2:50" ht="15.75" x14ac:dyDescent="0.25">
      <c r="B95" s="31">
        <v>87</v>
      </c>
      <c r="C95" s="12">
        <v>88</v>
      </c>
      <c r="D95" s="13">
        <f t="shared" ca="1" si="4"/>
        <v>0.74881722852942212</v>
      </c>
      <c r="E95" s="14">
        <v>2</v>
      </c>
      <c r="F95" s="15">
        <v>2</v>
      </c>
      <c r="G95" s="16" t="s">
        <v>0</v>
      </c>
      <c r="H95" s="17">
        <f t="shared" ca="1" si="5"/>
        <v>0.88319322825958713</v>
      </c>
      <c r="I95" s="17">
        <f t="shared" ca="1" si="5"/>
        <v>0.46799007886107924</v>
      </c>
      <c r="J95" s="17">
        <f t="shared" ca="1" si="5"/>
        <v>0.81199223212526528</v>
      </c>
      <c r="K95" s="17">
        <f t="shared" ca="1" si="5"/>
        <v>0.65350324564620421</v>
      </c>
      <c r="L95" s="17">
        <f t="shared" ca="1" si="5"/>
        <v>7.0120953149196752E-2</v>
      </c>
      <c r="M95" s="17">
        <f t="shared" ca="1" si="5"/>
        <v>0.51576989916721194</v>
      </c>
      <c r="N95" s="9"/>
      <c r="O95" s="91"/>
      <c r="P95" s="91"/>
      <c r="Q95" s="91"/>
      <c r="R95" s="91"/>
      <c r="S95" s="91"/>
      <c r="T95" s="91"/>
      <c r="U95" s="94"/>
      <c r="V95" s="108">
        <f>IF(Tableau3[[#This Row],[UC/ Couche]]="-","-",Tableau3[[#This Row],[UC/ Couche]]*Tableau3[[#This Row],[Qtt/UC]])</f>
        <v>0</v>
      </c>
      <c r="W95" s="9"/>
      <c r="X95" s="10"/>
      <c r="Y95" s="10"/>
      <c r="Z95" s="10"/>
      <c r="AA95" s="10"/>
      <c r="AB95" s="10"/>
      <c r="AC95" s="11"/>
      <c r="AD95" s="9"/>
      <c r="AE95" s="10"/>
      <c r="AF95" s="10"/>
      <c r="AG95" s="10"/>
      <c r="AH95" s="10"/>
      <c r="AI95" s="11"/>
      <c r="AJ95" s="104" t="e">
        <f>IF(ISBLANK(AM95),"",IF(AN95=1,"1 colis",IF(AND(AN95/(Tableau3[[#This Row],[UC/ Couche]]*Tableau3[[#This Row],[Couche/ UM]])&lt;1,(AN95/(Tableau3[[#This Row],[UC/ Couche]]*Tableau3[[#This Row],[Couche/ UM]])&gt;0)),AK95 &amp;" couches",AN95/(Tableau3[[#This Row],[UC/ Couche]]*Tableau3[[#This Row],[Couche/ UM]])&amp;" palettes")))</f>
        <v>#DIV/0!</v>
      </c>
      <c r="AK95" s="105" t="e">
        <f>IF(ISBLANK(AM95),"",IF(AL95=Tableau3[[#This Row],[Qtt/UC]]," 1 colis",AL95/Tableau3[[#This Row],[QTT/couche]]))</f>
        <v>#DIV/0!</v>
      </c>
      <c r="AL95" s="115" t="e">
        <f>IF(ISBLANK(AM95),"",IF(AM95&lt;=Tableau3[[#This Row],[Qtt/UC]],Tableau3[[#This Row],[Qtt/UC]],ROUNDUP(AM95/Tableau3[[#This Row],[QTT/couche]],0)*Tableau3[[#This Row],[QTT/couche]]))</f>
        <v>#DIV/0!</v>
      </c>
      <c r="AM95" s="106">
        <v>1</v>
      </c>
      <c r="AN95" s="113" t="e">
        <f>IF(ISBLANK(AM95),"",AL95/Tableau3[[#This Row],[Qtt/UC]])</f>
        <v>#DIV/0!</v>
      </c>
      <c r="AO95" s="110" t="e">
        <f ca="1">IF(ISBLANK(AM95),"",Tableau3[[#This Row],[Prix unité €uros]]*AL95)</f>
        <v>#DIV/0!</v>
      </c>
      <c r="AP95" s="262"/>
      <c r="AQ95" s="262"/>
      <c r="AR95" s="262"/>
      <c r="AS95" s="262"/>
      <c r="AT95" s="262"/>
      <c r="AU95" s="262"/>
      <c r="AV95" s="262"/>
      <c r="AW95" s="262"/>
      <c r="AX95" s="262"/>
    </row>
    <row r="96" spans="2:50" ht="15.75" x14ac:dyDescent="0.25">
      <c r="B96" s="30">
        <v>88</v>
      </c>
      <c r="C96" s="12">
        <v>89</v>
      </c>
      <c r="D96" s="13">
        <f t="shared" ca="1" si="4"/>
        <v>0.27821611666264989</v>
      </c>
      <c r="E96" s="14">
        <v>2</v>
      </c>
      <c r="F96" s="15">
        <v>2</v>
      </c>
      <c r="G96" s="16" t="s">
        <v>0</v>
      </c>
      <c r="H96" s="17">
        <f t="shared" ca="1" si="5"/>
        <v>0.90641168499689262</v>
      </c>
      <c r="I96" s="17">
        <f t="shared" ca="1" si="5"/>
        <v>0.14053079449899952</v>
      </c>
      <c r="J96" s="17">
        <f t="shared" ca="1" si="5"/>
        <v>0.65161389173013884</v>
      </c>
      <c r="K96" s="17">
        <f t="shared" ca="1" si="5"/>
        <v>0.37603042503265927</v>
      </c>
      <c r="L96" s="17">
        <f t="shared" ca="1" si="5"/>
        <v>0.14130458263816315</v>
      </c>
      <c r="M96" s="17">
        <f t="shared" ca="1" si="5"/>
        <v>0.47428260901324637</v>
      </c>
      <c r="N96" s="9" t="s">
        <v>37</v>
      </c>
      <c r="O96" s="91">
        <v>1200</v>
      </c>
      <c r="P96" s="91">
        <v>800</v>
      </c>
      <c r="Q96" s="91">
        <v>975</v>
      </c>
      <c r="R96" s="91">
        <v>600</v>
      </c>
      <c r="S96" s="91">
        <v>6</v>
      </c>
      <c r="T96" s="91">
        <v>4</v>
      </c>
      <c r="U96" s="94"/>
      <c r="V96" s="108">
        <f>IF(Tableau3[[#This Row],[UC/ Couche]]="-","-",Tableau3[[#This Row],[UC/ Couche]]*Tableau3[[#This Row],[Qtt/UC]])</f>
        <v>150</v>
      </c>
      <c r="W96" s="9" t="s">
        <v>40</v>
      </c>
      <c r="X96" s="10">
        <v>800</v>
      </c>
      <c r="Y96" s="10">
        <v>205</v>
      </c>
      <c r="Z96" s="10">
        <v>205</v>
      </c>
      <c r="AA96" s="10">
        <v>25</v>
      </c>
      <c r="AB96" s="10" t="s">
        <v>39</v>
      </c>
      <c r="AC96" s="11">
        <v>1.9</v>
      </c>
      <c r="AD96" s="9" t="s">
        <v>39</v>
      </c>
      <c r="AE96" s="9" t="s">
        <v>39</v>
      </c>
      <c r="AF96" s="9" t="s">
        <v>39</v>
      </c>
      <c r="AG96" s="9" t="s">
        <v>39</v>
      </c>
      <c r="AH96" s="9" t="s">
        <v>39</v>
      </c>
      <c r="AI96" s="36" t="s">
        <v>39</v>
      </c>
      <c r="AJ96" s="104" t="str">
        <f>IF(ISBLANK(AM96),"",IF(AN96=1,"1 colis",IF(AND(AN96/(Tableau3[[#This Row],[UC/ Couche]]*Tableau3[[#This Row],[Couche/ UM]])&lt;1,(AN96/(Tableau3[[#This Row],[UC/ Couche]]*Tableau3[[#This Row],[Couche/ UM]])&gt;0)),AK96 &amp;" couches",AN96/(Tableau3[[#This Row],[UC/ Couche]]*Tableau3[[#This Row],[Couche/ UM]])&amp;" palettes")))</f>
        <v>1 colis</v>
      </c>
      <c r="AK96" s="105" t="str">
        <f>IF(ISBLANK(AM96),"",IF(AL96=Tableau3[[#This Row],[Qtt/UC]]," 1 colis",AL96/Tableau3[[#This Row],[QTT/couche]]))</f>
        <v xml:space="preserve"> 1 colis</v>
      </c>
      <c r="AL96" s="115">
        <f>IF(ISBLANK(AM96),"",IF(AM96&lt;=Tableau3[[#This Row],[Qtt/UC]],Tableau3[[#This Row],[Qtt/UC]],ROUNDUP(AM96/Tableau3[[#This Row],[QTT/couche]],0)*Tableau3[[#This Row],[QTT/couche]]))</f>
        <v>25</v>
      </c>
      <c r="AM96" s="106">
        <v>1</v>
      </c>
      <c r="AN96" s="113">
        <f>IF(ISBLANK(AM96),"",AL96/Tableau3[[#This Row],[Qtt/UC]])</f>
        <v>1</v>
      </c>
      <c r="AO96" s="110">
        <f ca="1">IF(ISBLANK(AM96),"",Tableau3[[#This Row],[Prix unité €uros]]*AL96)</f>
        <v>22.660292124922314</v>
      </c>
      <c r="AP96" s="262"/>
      <c r="AQ96" s="262"/>
      <c r="AR96" s="262"/>
      <c r="AS96" s="262"/>
      <c r="AT96" s="262"/>
      <c r="AU96" s="262"/>
      <c r="AV96" s="262"/>
      <c r="AW96" s="262"/>
      <c r="AX96" s="262"/>
    </row>
    <row r="97" spans="2:50" ht="15.75" x14ac:dyDescent="0.25">
      <c r="B97" s="31">
        <v>51</v>
      </c>
      <c r="C97" s="12">
        <v>90</v>
      </c>
      <c r="D97" s="13">
        <f t="shared" ca="1" si="4"/>
        <v>0.35159352055298321</v>
      </c>
      <c r="E97" s="14">
        <v>1</v>
      </c>
      <c r="F97" s="15">
        <v>1</v>
      </c>
      <c r="G97" s="16" t="s">
        <v>0</v>
      </c>
      <c r="H97" s="17">
        <f t="shared" ca="1" si="5"/>
        <v>0.55325684878042192</v>
      </c>
      <c r="I97" s="17">
        <f t="shared" ca="1" si="5"/>
        <v>0.16563834703989622</v>
      </c>
      <c r="J97" s="17">
        <f t="shared" ca="1" si="5"/>
        <v>0.14000002661040001</v>
      </c>
      <c r="K97" s="17">
        <f t="shared" ca="1" si="5"/>
        <v>4.7019329680729749E-3</v>
      </c>
      <c r="L97" s="17">
        <f t="shared" ca="1" si="5"/>
        <v>0.45666809472495784</v>
      </c>
      <c r="M97" s="17">
        <f t="shared" ca="1" si="5"/>
        <v>0.53686327734804806</v>
      </c>
      <c r="N97" s="9"/>
      <c r="O97" s="91"/>
      <c r="P97" s="91"/>
      <c r="Q97" s="91"/>
      <c r="R97" s="91"/>
      <c r="S97" s="91"/>
      <c r="T97" s="91"/>
      <c r="U97" s="94"/>
      <c r="V97" s="108">
        <f>IF(Tableau3[[#This Row],[UC/ Couche]]="-","-",Tableau3[[#This Row],[UC/ Couche]]*Tableau3[[#This Row],[Qtt/UC]])</f>
        <v>0</v>
      </c>
      <c r="W97" s="9" t="s">
        <v>40</v>
      </c>
      <c r="X97" s="10">
        <v>390</v>
      </c>
      <c r="Y97" s="10">
        <v>300</v>
      </c>
      <c r="Z97" s="10">
        <v>200</v>
      </c>
      <c r="AA97" s="10">
        <v>500</v>
      </c>
      <c r="AB97" s="10">
        <v>25</v>
      </c>
      <c r="AC97" s="11">
        <v>23</v>
      </c>
      <c r="AD97" s="9" t="s">
        <v>58</v>
      </c>
      <c r="AE97" s="10">
        <v>150</v>
      </c>
      <c r="AF97" s="10">
        <v>200</v>
      </c>
      <c r="AG97" s="10">
        <v>30</v>
      </c>
      <c r="AH97" s="10">
        <v>20</v>
      </c>
      <c r="AI97" s="11">
        <v>0.9</v>
      </c>
      <c r="AJ97" s="104" t="str">
        <f>IF(ISBLANK(AM97),"",IF(AN97=1,"1 colis",IF(AND(AN97/(Tableau3[[#This Row],[UC/ Couche]]*Tableau3[[#This Row],[Couche/ UM]])&lt;1,(AN97/(Tableau3[[#This Row],[UC/ Couche]]*Tableau3[[#This Row],[Couche/ UM]])&gt;0)),AK97 &amp;" couches",AN97/(Tableau3[[#This Row],[UC/ Couche]]*Tableau3[[#This Row],[Couche/ UM]])&amp;" palettes")))</f>
        <v>1 colis</v>
      </c>
      <c r="AK97" s="105" t="str">
        <f>IF(ISBLANK(AM97),"",IF(AL97=Tableau3[[#This Row],[Qtt/UC]]," 1 colis",AL97/Tableau3[[#This Row],[QTT/couche]]))</f>
        <v xml:space="preserve"> 1 colis</v>
      </c>
      <c r="AL97" s="115">
        <f>IF(ISBLANK(AM97),"",IF(AM97&lt;=Tableau3[[#This Row],[Qtt/UC]],Tableau3[[#This Row],[Qtt/UC]],ROUNDUP(AM97/Tableau3[[#This Row],[QTT/couche]],0)*Tableau3[[#This Row],[QTT/couche]]))</f>
        <v>500</v>
      </c>
      <c r="AM97" s="106">
        <v>1</v>
      </c>
      <c r="AN97" s="113">
        <f>IF(ISBLANK(AM97),"",AL97/Tableau3[[#This Row],[Qtt/UC]])</f>
        <v>1</v>
      </c>
      <c r="AO97" s="110">
        <f ca="1">IF(ISBLANK(AM97),"",Tableau3[[#This Row],[Prix unité €uros]]*AL97)</f>
        <v>276.62842439021097</v>
      </c>
      <c r="AP97" s="262"/>
      <c r="AQ97" s="262"/>
      <c r="AR97" s="262"/>
      <c r="AS97" s="262"/>
      <c r="AT97" s="262"/>
      <c r="AU97" s="262"/>
      <c r="AV97" s="262"/>
      <c r="AW97" s="262"/>
      <c r="AX97" s="262"/>
    </row>
    <row r="98" spans="2:50" ht="15.75" x14ac:dyDescent="0.25">
      <c r="B98" s="30">
        <v>78</v>
      </c>
      <c r="C98" s="12">
        <v>91</v>
      </c>
      <c r="D98" s="13">
        <f t="shared" ca="1" si="4"/>
        <v>0.42609004665190864</v>
      </c>
      <c r="E98" s="14">
        <v>3.0000000000000001E-3</v>
      </c>
      <c r="F98" s="15">
        <v>3.0000000000000001E-3</v>
      </c>
      <c r="G98" s="16" t="s">
        <v>0</v>
      </c>
      <c r="H98" s="17">
        <f t="shared" ca="1" si="5"/>
        <v>0.30802029531606456</v>
      </c>
      <c r="I98" s="17">
        <f t="shared" ca="1" si="5"/>
        <v>0.3113308487258396</v>
      </c>
      <c r="J98" s="17">
        <f t="shared" ca="1" si="5"/>
        <v>0.75758058887841184</v>
      </c>
      <c r="K98" s="17">
        <f t="shared" ca="1" si="5"/>
        <v>0.87642027352536889</v>
      </c>
      <c r="L98" s="17">
        <f t="shared" ca="1" si="5"/>
        <v>0.12180554800652432</v>
      </c>
      <c r="M98" s="17">
        <f t="shared" ca="1" si="5"/>
        <v>0.8381649333224479</v>
      </c>
      <c r="N98" s="9" t="s">
        <v>39</v>
      </c>
      <c r="O98" s="92" t="s">
        <v>39</v>
      </c>
      <c r="P98" s="92" t="s">
        <v>39</v>
      </c>
      <c r="Q98" s="92" t="s">
        <v>39</v>
      </c>
      <c r="R98" s="92" t="s">
        <v>39</v>
      </c>
      <c r="S98" s="92" t="s">
        <v>39</v>
      </c>
      <c r="T98" s="92" t="s">
        <v>39</v>
      </c>
      <c r="U98" s="92" t="s">
        <v>39</v>
      </c>
      <c r="V98" s="108" t="str">
        <f>IF(Tableau3[[#This Row],[UC/ Couche]]="-","-",Tableau3[[#This Row],[UC/ Couche]]*Tableau3[[#This Row],[Qtt/UC]])</f>
        <v>-</v>
      </c>
      <c r="W98" s="9" t="s">
        <v>40</v>
      </c>
      <c r="X98" s="10">
        <v>310</v>
      </c>
      <c r="Y98" s="10">
        <v>310</v>
      </c>
      <c r="Z98" s="10">
        <v>250</v>
      </c>
      <c r="AA98" s="10">
        <v>4</v>
      </c>
      <c r="AB98" s="10" t="s">
        <v>39</v>
      </c>
      <c r="AC98" s="11"/>
      <c r="AD98" s="9"/>
      <c r="AE98" s="10"/>
      <c r="AF98" s="10"/>
      <c r="AG98" s="10"/>
      <c r="AH98" s="10"/>
      <c r="AI98" s="11"/>
      <c r="AJ98" s="104" t="str">
        <f>IF(ISBLANK(AM98),"",IF(AN98=1,"1 colis",IF(AND(AN98/(Tableau3[[#This Row],[UC/ Couche]]*Tableau3[[#This Row],[Couche/ UM]])&lt;1,(AN98/(Tableau3[[#This Row],[UC/ Couche]]*Tableau3[[#This Row],[Couche/ UM]])&gt;0)),AK98 &amp;" couches",AN98/(Tableau3[[#This Row],[UC/ Couche]]*Tableau3[[#This Row],[Couche/ UM]])&amp;" palettes")))</f>
        <v>1 colis</v>
      </c>
      <c r="AK98" s="105" t="str">
        <f>IF(ISBLANK(AM98),"",IF(AL98=Tableau3[[#This Row],[Qtt/UC]]," 1 colis",AL98/Tableau3[[#This Row],[QTT/couche]]))</f>
        <v xml:space="preserve"> 1 colis</v>
      </c>
      <c r="AL98" s="115">
        <f>IF(ISBLANK(AM98),"",IF(AM98&lt;=Tableau3[[#This Row],[Qtt/UC]],Tableau3[[#This Row],[Qtt/UC]],ROUNDUP(AM98/Tableau3[[#This Row],[QTT/couche]],0)*Tableau3[[#This Row],[QTT/couche]]))</f>
        <v>4</v>
      </c>
      <c r="AM98" s="106">
        <v>1</v>
      </c>
      <c r="AN98" s="113">
        <f>IF(ISBLANK(AM98),"",AL98/Tableau3[[#This Row],[Qtt/UC]])</f>
        <v>1</v>
      </c>
      <c r="AO98" s="110">
        <f ca="1">IF(ISBLANK(AM98),"",Tableau3[[#This Row],[Prix unité €uros]]*AL98)</f>
        <v>1.2320811812642583</v>
      </c>
      <c r="AP98" s="262"/>
      <c r="AQ98" s="262"/>
      <c r="AR98" s="262"/>
      <c r="AS98" s="262"/>
      <c r="AT98" s="262"/>
      <c r="AU98" s="262"/>
      <c r="AV98" s="262"/>
      <c r="AW98" s="262"/>
      <c r="AX98" s="262"/>
    </row>
    <row r="99" spans="2:50" ht="15.75" x14ac:dyDescent="0.25">
      <c r="B99" s="30">
        <v>67</v>
      </c>
      <c r="C99" s="12">
        <v>92</v>
      </c>
      <c r="D99" s="13">
        <f t="shared" ca="1" si="4"/>
        <v>0.9818387515876037</v>
      </c>
      <c r="E99" s="14">
        <v>3</v>
      </c>
      <c r="F99" s="15">
        <v>3</v>
      </c>
      <c r="G99" s="16" t="s">
        <v>0</v>
      </c>
      <c r="H99" s="17">
        <f t="shared" ca="1" si="5"/>
        <v>0.68865460623408736</v>
      </c>
      <c r="I99" s="17">
        <f t="shared" ca="1" si="5"/>
        <v>0.80402384234482238</v>
      </c>
      <c r="J99" s="17">
        <f t="shared" ca="1" si="5"/>
        <v>0.62581406060465972</v>
      </c>
      <c r="K99" s="17">
        <f t="shared" ca="1" si="5"/>
        <v>0.69343747621282692</v>
      </c>
      <c r="L99" s="17">
        <f t="shared" ca="1" si="5"/>
        <v>0.99596011043300525</v>
      </c>
      <c r="M99" s="17">
        <f t="shared" ca="1" si="5"/>
        <v>0.22194113710196339</v>
      </c>
      <c r="N99" s="9" t="s">
        <v>37</v>
      </c>
      <c r="O99" s="91">
        <v>1200</v>
      </c>
      <c r="P99" s="91">
        <v>800</v>
      </c>
      <c r="Q99" s="91">
        <v>730</v>
      </c>
      <c r="R99" s="91">
        <v>504</v>
      </c>
      <c r="S99" s="91">
        <v>7</v>
      </c>
      <c r="T99" s="91">
        <v>4</v>
      </c>
      <c r="U99" s="94"/>
      <c r="V99" s="108">
        <f>IF(Tableau3[[#This Row],[UC/ Couche]]="-","-",Tableau3[[#This Row],[UC/ Couche]]*Tableau3[[#This Row],[Qtt/UC]])</f>
        <v>126</v>
      </c>
      <c r="W99" s="9" t="s">
        <v>40</v>
      </c>
      <c r="X99" s="10">
        <v>800</v>
      </c>
      <c r="Y99" s="10">
        <v>155</v>
      </c>
      <c r="Z99" s="10">
        <v>170</v>
      </c>
      <c r="AA99" s="10">
        <v>18</v>
      </c>
      <c r="AB99" s="10">
        <v>18</v>
      </c>
      <c r="AC99" s="11">
        <v>10.4</v>
      </c>
      <c r="AD99" s="9" t="s">
        <v>39</v>
      </c>
      <c r="AE99" s="9" t="s">
        <v>39</v>
      </c>
      <c r="AF99" s="9" t="s">
        <v>39</v>
      </c>
      <c r="AG99" s="9" t="s">
        <v>39</v>
      </c>
      <c r="AH99" s="9" t="s">
        <v>39</v>
      </c>
      <c r="AI99" s="36" t="s">
        <v>39</v>
      </c>
      <c r="AJ99" s="104" t="str">
        <f>IF(ISBLANK(AM99),"",IF(AN99=1,"1 colis",IF(AND(AN99/(Tableau3[[#This Row],[UC/ Couche]]*Tableau3[[#This Row],[Couche/ UM]])&lt;1,(AN99/(Tableau3[[#This Row],[UC/ Couche]]*Tableau3[[#This Row],[Couche/ UM]])&gt;0)),AK99 &amp;" couches",AN99/(Tableau3[[#This Row],[UC/ Couche]]*Tableau3[[#This Row],[Couche/ UM]])&amp;" palettes")))</f>
        <v>1 colis</v>
      </c>
      <c r="AK99" s="105" t="str">
        <f>IF(ISBLANK(AM99),"",IF(AL99=Tableau3[[#This Row],[Qtt/UC]]," 1 colis",AL99/Tableau3[[#This Row],[QTT/couche]]))</f>
        <v xml:space="preserve"> 1 colis</v>
      </c>
      <c r="AL99" s="115">
        <f>IF(ISBLANK(AM99),"",IF(AM99&lt;=Tableau3[[#This Row],[Qtt/UC]],Tableau3[[#This Row],[Qtt/UC]],ROUNDUP(AM99/Tableau3[[#This Row],[QTT/couche]],0)*Tableau3[[#This Row],[QTT/couche]]))</f>
        <v>18</v>
      </c>
      <c r="AM99" s="106">
        <v>1</v>
      </c>
      <c r="AN99" s="113">
        <f>IF(ISBLANK(AM99),"",AL99/Tableau3[[#This Row],[Qtt/UC]])</f>
        <v>1</v>
      </c>
      <c r="AO99" s="110">
        <f ca="1">IF(ISBLANK(AM99),"",Tableau3[[#This Row],[Prix unité €uros]]*AL99)</f>
        <v>12.395782912213573</v>
      </c>
      <c r="AP99" s="262"/>
      <c r="AQ99" s="262"/>
      <c r="AR99" s="262"/>
      <c r="AS99" s="262"/>
      <c r="AT99" s="262"/>
      <c r="AU99" s="262"/>
      <c r="AV99" s="262"/>
      <c r="AW99" s="262"/>
      <c r="AX99" s="262"/>
    </row>
    <row r="100" spans="2:50" ht="15.75" x14ac:dyDescent="0.25">
      <c r="B100" s="31">
        <v>60</v>
      </c>
      <c r="C100" s="12">
        <v>93</v>
      </c>
      <c r="D100" s="13">
        <f t="shared" ca="1" si="4"/>
        <v>0.3151931511992544</v>
      </c>
      <c r="E100" s="14">
        <v>24</v>
      </c>
      <c r="F100" s="15">
        <v>24</v>
      </c>
      <c r="G100" s="16" t="s">
        <v>0</v>
      </c>
      <c r="H100" s="17">
        <f t="shared" ca="1" si="5"/>
        <v>0.40030691870057189</v>
      </c>
      <c r="I100" s="17">
        <f t="shared" ca="1" si="5"/>
        <v>0.19083196781082501</v>
      </c>
      <c r="J100" s="17">
        <f t="shared" ca="1" si="5"/>
        <v>5.1140705635673411E-2</v>
      </c>
      <c r="K100" s="17">
        <f t="shared" ca="1" si="5"/>
        <v>0.17982346456633469</v>
      </c>
      <c r="L100" s="17">
        <f t="shared" ca="1" si="5"/>
        <v>0.80083547401666288</v>
      </c>
      <c r="M100" s="17">
        <f t="shared" ca="1" si="5"/>
        <v>0.75534333125000297</v>
      </c>
      <c r="N100" s="9"/>
      <c r="O100" s="91"/>
      <c r="P100" s="91"/>
      <c r="Q100" s="91"/>
      <c r="R100" s="91"/>
      <c r="S100" s="91"/>
      <c r="T100" s="91"/>
      <c r="U100" s="94"/>
      <c r="V100" s="108">
        <f>IF(Tableau3[[#This Row],[UC/ Couche]]="-","-",Tableau3[[#This Row],[UC/ Couche]]*Tableau3[[#This Row],[Qtt/UC]])</f>
        <v>0</v>
      </c>
      <c r="W100" s="9"/>
      <c r="X100" s="10"/>
      <c r="Y100" s="10"/>
      <c r="Z100" s="10"/>
      <c r="AA100" s="10"/>
      <c r="AB100" s="10"/>
      <c r="AC100" s="11"/>
      <c r="AD100" s="9"/>
      <c r="AE100" s="10"/>
      <c r="AF100" s="10"/>
      <c r="AG100" s="10"/>
      <c r="AH100" s="10"/>
      <c r="AI100" s="11"/>
      <c r="AJ100" s="104" t="e">
        <f>IF(ISBLANK(AM100),"",IF(AN100=1,"1 colis",IF(AND(AN100/(Tableau3[[#This Row],[UC/ Couche]]*Tableau3[[#This Row],[Couche/ UM]])&lt;1,(AN100/(Tableau3[[#This Row],[UC/ Couche]]*Tableau3[[#This Row],[Couche/ UM]])&gt;0)),AK100 &amp;" couches",AN100/(Tableau3[[#This Row],[UC/ Couche]]*Tableau3[[#This Row],[Couche/ UM]])&amp;" palettes")))</f>
        <v>#DIV/0!</v>
      </c>
      <c r="AK100" s="105" t="e">
        <f>IF(ISBLANK(AM100),"",IF(AL100=Tableau3[[#This Row],[Qtt/UC]]," 1 colis",AL100/Tableau3[[#This Row],[QTT/couche]]))</f>
        <v>#DIV/0!</v>
      </c>
      <c r="AL100" s="115" t="e">
        <f>IF(ISBLANK(AM100),"",IF(AM100&lt;=Tableau3[[#This Row],[Qtt/UC]],Tableau3[[#This Row],[Qtt/UC]],ROUNDUP(AM100/Tableau3[[#This Row],[QTT/couche]],0)*Tableau3[[#This Row],[QTT/couche]]))</f>
        <v>#DIV/0!</v>
      </c>
      <c r="AM100" s="106">
        <v>1</v>
      </c>
      <c r="AN100" s="113" t="e">
        <f>IF(ISBLANK(AM100),"",AL100/Tableau3[[#This Row],[Qtt/UC]])</f>
        <v>#DIV/0!</v>
      </c>
      <c r="AO100" s="110" t="e">
        <f ca="1">IF(ISBLANK(AM100),"",Tableau3[[#This Row],[Prix unité €uros]]*AL100)</f>
        <v>#DIV/0!</v>
      </c>
      <c r="AP100" s="262"/>
      <c r="AQ100" s="262"/>
      <c r="AR100" s="262"/>
      <c r="AS100" s="262"/>
      <c r="AT100" s="262"/>
      <c r="AU100" s="262"/>
      <c r="AV100" s="262"/>
      <c r="AW100" s="262"/>
      <c r="AX100" s="262"/>
    </row>
    <row r="101" spans="2:50" ht="15.75" x14ac:dyDescent="0.25">
      <c r="B101" s="34">
        <v>81</v>
      </c>
      <c r="C101" s="19">
        <v>94</v>
      </c>
      <c r="D101" s="13">
        <f t="shared" ca="1" si="4"/>
        <v>0.74509006335409289</v>
      </c>
      <c r="E101" s="14">
        <v>6</v>
      </c>
      <c r="F101" s="15">
        <v>6</v>
      </c>
      <c r="G101" s="16" t="s">
        <v>0</v>
      </c>
      <c r="H101" s="17">
        <f t="shared" ca="1" si="5"/>
        <v>0.33054380708538678</v>
      </c>
      <c r="I101" s="17">
        <f t="shared" ca="1" si="5"/>
        <v>0.40625519912836705</v>
      </c>
      <c r="J101" s="17">
        <f t="shared" ca="1" si="5"/>
        <v>0.39708353400503194</v>
      </c>
      <c r="K101" s="17">
        <f t="shared" ca="1" si="5"/>
        <v>0.59751934268093088</v>
      </c>
      <c r="L101" s="17">
        <f t="shared" ca="1" si="5"/>
        <v>0.12291975878672656</v>
      </c>
      <c r="M101" s="17">
        <f t="shared" ca="1" si="5"/>
        <v>2.2813329875642441E-2</v>
      </c>
      <c r="N101" s="9" t="s">
        <v>39</v>
      </c>
      <c r="O101" s="92" t="s">
        <v>39</v>
      </c>
      <c r="P101" s="92" t="s">
        <v>39</v>
      </c>
      <c r="Q101" s="92" t="s">
        <v>39</v>
      </c>
      <c r="R101" s="92" t="s">
        <v>39</v>
      </c>
      <c r="S101" s="92" t="s">
        <v>39</v>
      </c>
      <c r="T101" s="92" t="s">
        <v>39</v>
      </c>
      <c r="U101" s="92" t="s">
        <v>39</v>
      </c>
      <c r="V101" s="108" t="str">
        <f>IF(Tableau3[[#This Row],[UC/ Couche]]="-","-",Tableau3[[#This Row],[UC/ Couche]]*Tableau3[[#This Row],[Qtt/UC]])</f>
        <v>-</v>
      </c>
      <c r="W101" s="9" t="s">
        <v>40</v>
      </c>
      <c r="X101" s="10">
        <v>395</v>
      </c>
      <c r="Y101" s="10">
        <v>300</v>
      </c>
      <c r="Z101" s="10">
        <v>300</v>
      </c>
      <c r="AA101" s="10">
        <v>3000</v>
      </c>
      <c r="AB101" s="10" t="s">
        <v>39</v>
      </c>
      <c r="AC101" s="11">
        <v>13</v>
      </c>
      <c r="AD101" s="9" t="s">
        <v>39</v>
      </c>
      <c r="AE101" s="9" t="s">
        <v>39</v>
      </c>
      <c r="AF101" s="9" t="s">
        <v>39</v>
      </c>
      <c r="AG101" s="9" t="s">
        <v>39</v>
      </c>
      <c r="AH101" s="9" t="s">
        <v>39</v>
      </c>
      <c r="AI101" s="36" t="s">
        <v>39</v>
      </c>
      <c r="AJ101" s="104" t="str">
        <f>IF(ISBLANK(AM101),"",IF(AN101=1,"1 colis",IF(AND(AN101/(Tableau3[[#This Row],[UC/ Couche]]*Tableau3[[#This Row],[Couche/ UM]])&lt;1,(AN101/(Tableau3[[#This Row],[UC/ Couche]]*Tableau3[[#This Row],[Couche/ UM]])&gt;0)),AK101 &amp;" couches",AN101/(Tableau3[[#This Row],[UC/ Couche]]*Tableau3[[#This Row],[Couche/ UM]])&amp;" palettes")))</f>
        <v>1 colis</v>
      </c>
      <c r="AK101" s="105" t="str">
        <f>IF(ISBLANK(AM101),"",IF(AL101=Tableau3[[#This Row],[Qtt/UC]]," 1 colis",AL101/Tableau3[[#This Row],[QTT/couche]]))</f>
        <v xml:space="preserve"> 1 colis</v>
      </c>
      <c r="AL101" s="115">
        <f>IF(ISBLANK(AM101),"",IF(AM101&lt;=Tableau3[[#This Row],[Qtt/UC]],Tableau3[[#This Row],[Qtt/UC]],ROUNDUP(AM101/Tableau3[[#This Row],[QTT/couche]],0)*Tableau3[[#This Row],[QTT/couche]]))</f>
        <v>3000</v>
      </c>
      <c r="AM101" s="106">
        <v>1</v>
      </c>
      <c r="AN101" s="113">
        <f>IF(ISBLANK(AM101),"",AL101/Tableau3[[#This Row],[Qtt/UC]])</f>
        <v>1</v>
      </c>
      <c r="AO101" s="110">
        <f ca="1">IF(ISBLANK(AM101),"",Tableau3[[#This Row],[Prix unité €uros]]*AL101)</f>
        <v>991.63142125616037</v>
      </c>
      <c r="AP101" s="262"/>
      <c r="AQ101" s="262"/>
      <c r="AR101" s="262"/>
      <c r="AS101" s="262"/>
      <c r="AT101" s="262"/>
      <c r="AU101" s="262"/>
      <c r="AV101" s="262"/>
      <c r="AW101" s="262"/>
      <c r="AX101" s="262"/>
    </row>
    <row r="102" spans="2:50" ht="15.75" x14ac:dyDescent="0.25">
      <c r="B102" s="30">
        <v>76</v>
      </c>
      <c r="C102" s="12">
        <v>95</v>
      </c>
      <c r="D102" s="13">
        <f t="shared" ca="1" si="4"/>
        <v>7.4426110342270091E-2</v>
      </c>
      <c r="E102" s="14">
        <v>6</v>
      </c>
      <c r="F102" s="15">
        <v>6</v>
      </c>
      <c r="G102" s="16" t="s">
        <v>0</v>
      </c>
      <c r="H102" s="17">
        <f t="shared" ca="1" si="5"/>
        <v>0.58187558783637749</v>
      </c>
      <c r="I102" s="17">
        <f t="shared" ca="1" si="5"/>
        <v>4.4520954578056382E-2</v>
      </c>
      <c r="J102" s="17">
        <f t="shared" ca="1" si="5"/>
        <v>0.23570523910634755</v>
      </c>
      <c r="K102" s="17">
        <f t="shared" ca="1" si="5"/>
        <v>0.90581196570858025</v>
      </c>
      <c r="L102" s="17">
        <f t="shared" ca="1" si="5"/>
        <v>0.57379859612520634</v>
      </c>
      <c r="M102" s="17">
        <f t="shared" ca="1" si="5"/>
        <v>1.3191954793307148E-2</v>
      </c>
      <c r="N102" s="9" t="s">
        <v>39</v>
      </c>
      <c r="O102" s="92" t="s">
        <v>39</v>
      </c>
      <c r="P102" s="92" t="s">
        <v>39</v>
      </c>
      <c r="Q102" s="92" t="s">
        <v>39</v>
      </c>
      <c r="R102" s="92" t="s">
        <v>39</v>
      </c>
      <c r="S102" s="92" t="s">
        <v>39</v>
      </c>
      <c r="T102" s="92" t="s">
        <v>39</v>
      </c>
      <c r="U102" s="92" t="s">
        <v>39</v>
      </c>
      <c r="V102" s="108" t="str">
        <f>IF(Tableau3[[#This Row],[UC/ Couche]]="-","-",Tableau3[[#This Row],[UC/ Couche]]*Tableau3[[#This Row],[Qtt/UC]])</f>
        <v>-</v>
      </c>
      <c r="W102" s="9" t="s">
        <v>40</v>
      </c>
      <c r="X102" s="10">
        <v>300</v>
      </c>
      <c r="Y102" s="10">
        <v>200</v>
      </c>
      <c r="Z102" s="10">
        <v>90</v>
      </c>
      <c r="AA102" s="10">
        <v>500</v>
      </c>
      <c r="AB102" s="10" t="s">
        <v>39</v>
      </c>
      <c r="AC102" s="11">
        <v>9.6999999999999993</v>
      </c>
      <c r="AD102" s="9" t="s">
        <v>39</v>
      </c>
      <c r="AE102" s="9" t="s">
        <v>39</v>
      </c>
      <c r="AF102" s="9" t="s">
        <v>39</v>
      </c>
      <c r="AG102" s="9" t="s">
        <v>39</v>
      </c>
      <c r="AH102" s="9" t="s">
        <v>39</v>
      </c>
      <c r="AI102" s="36" t="s">
        <v>39</v>
      </c>
      <c r="AJ102" s="104" t="str">
        <f>IF(ISBLANK(AM102),"",IF(AN102=1,"1 colis",IF(AND(AN102/(Tableau3[[#This Row],[UC/ Couche]]*Tableau3[[#This Row],[Couche/ UM]])&lt;1,(AN102/(Tableau3[[#This Row],[UC/ Couche]]*Tableau3[[#This Row],[Couche/ UM]])&gt;0)),AK102 &amp;" couches",AN102/(Tableau3[[#This Row],[UC/ Couche]]*Tableau3[[#This Row],[Couche/ UM]])&amp;" palettes")))</f>
        <v>1 colis</v>
      </c>
      <c r="AK102" s="105" t="str">
        <f>IF(ISBLANK(AM102),"",IF(AL102=Tableau3[[#This Row],[Qtt/UC]]," 1 colis",AL102/Tableau3[[#This Row],[QTT/couche]]))</f>
        <v xml:space="preserve"> 1 colis</v>
      </c>
      <c r="AL102" s="115">
        <f>IF(ISBLANK(AM102),"",IF(AM102&lt;=Tableau3[[#This Row],[Qtt/UC]],Tableau3[[#This Row],[Qtt/UC]],ROUNDUP(AM102/Tableau3[[#This Row],[QTT/couche]],0)*Tableau3[[#This Row],[QTT/couche]]))</f>
        <v>500</v>
      </c>
      <c r="AM102" s="106">
        <v>1</v>
      </c>
      <c r="AN102" s="113">
        <f>IF(ISBLANK(AM102),"",AL102/Tableau3[[#This Row],[Qtt/UC]])</f>
        <v>1</v>
      </c>
      <c r="AO102" s="110">
        <f ca="1">IF(ISBLANK(AM102),"",Tableau3[[#This Row],[Prix unité €uros]]*AL102)</f>
        <v>290.93779391818873</v>
      </c>
      <c r="AP102" s="262"/>
      <c r="AQ102" s="262"/>
      <c r="AR102" s="262"/>
      <c r="AS102" s="262"/>
      <c r="AT102" s="262"/>
      <c r="AU102" s="262"/>
      <c r="AV102" s="262"/>
      <c r="AW102" s="262"/>
      <c r="AX102" s="262"/>
    </row>
    <row r="103" spans="2:50" ht="15.75" x14ac:dyDescent="0.25">
      <c r="B103" s="31">
        <v>71</v>
      </c>
      <c r="C103" s="12">
        <v>96</v>
      </c>
      <c r="D103" s="18">
        <f t="shared" ref="D103:D125" ca="1" si="6">RAND()</f>
        <v>0.43190516771169296</v>
      </c>
      <c r="E103" s="14">
        <v>2</v>
      </c>
      <c r="F103" s="15">
        <v>2</v>
      </c>
      <c r="G103" s="16" t="s">
        <v>0</v>
      </c>
      <c r="H103" s="17">
        <f t="shared" ca="1" si="5"/>
        <v>0.81975917106817953</v>
      </c>
      <c r="I103" s="17">
        <f t="shared" ca="1" si="5"/>
        <v>0.79436275507078324</v>
      </c>
      <c r="J103" s="17">
        <f t="shared" ca="1" si="5"/>
        <v>0.52891670700069349</v>
      </c>
      <c r="K103" s="17">
        <f t="shared" ca="1" si="5"/>
        <v>0.59886558924012168</v>
      </c>
      <c r="L103" s="17">
        <f t="shared" ca="1" si="5"/>
        <v>0.23975715102240136</v>
      </c>
      <c r="M103" s="17">
        <f t="shared" ca="1" si="5"/>
        <v>0.79411072070793043</v>
      </c>
      <c r="N103" s="9"/>
      <c r="O103" s="91"/>
      <c r="P103" s="91"/>
      <c r="Q103" s="91"/>
      <c r="R103" s="91"/>
      <c r="S103" s="91"/>
      <c r="T103" s="91"/>
      <c r="U103" s="94"/>
      <c r="V103" s="108">
        <f>IF(Tableau3[[#This Row],[UC/ Couche]]="-","-",Tableau3[[#This Row],[UC/ Couche]]*Tableau3[[#This Row],[Qtt/UC]])</f>
        <v>0</v>
      </c>
      <c r="W103" s="9"/>
      <c r="X103" s="10"/>
      <c r="Y103" s="10"/>
      <c r="Z103" s="10"/>
      <c r="AA103" s="10"/>
      <c r="AB103" s="10"/>
      <c r="AC103" s="11"/>
      <c r="AD103" s="9"/>
      <c r="AE103" s="10"/>
      <c r="AF103" s="10"/>
      <c r="AG103" s="10"/>
      <c r="AH103" s="10"/>
      <c r="AI103" s="11"/>
      <c r="AJ103" s="104" t="e">
        <f>IF(ISBLANK(AM103),"",IF(AN103=1,"1 colis",IF(AND(AN103/(Tableau3[[#This Row],[UC/ Couche]]*Tableau3[[#This Row],[Couche/ UM]])&lt;1,(AN103/(Tableau3[[#This Row],[UC/ Couche]]*Tableau3[[#This Row],[Couche/ UM]])&gt;0)),AK103 &amp;" couches",AN103/(Tableau3[[#This Row],[UC/ Couche]]*Tableau3[[#This Row],[Couche/ UM]])&amp;" palettes")))</f>
        <v>#DIV/0!</v>
      </c>
      <c r="AK103" s="105" t="e">
        <f>IF(ISBLANK(AM103),"",IF(AL103=Tableau3[[#This Row],[Qtt/UC]]," 1 colis",AL103/Tableau3[[#This Row],[QTT/couche]]))</f>
        <v>#DIV/0!</v>
      </c>
      <c r="AL103" s="115" t="e">
        <f>IF(ISBLANK(AM103),"",IF(AM103&lt;=Tableau3[[#This Row],[Qtt/UC]],Tableau3[[#This Row],[Qtt/UC]],ROUNDUP(AM103/Tableau3[[#This Row],[QTT/couche]],0)*Tableau3[[#This Row],[QTT/couche]]))</f>
        <v>#DIV/0!</v>
      </c>
      <c r="AM103" s="106">
        <v>1</v>
      </c>
      <c r="AN103" s="113" t="e">
        <f>IF(ISBLANK(AM103),"",AL103/Tableau3[[#This Row],[Qtt/UC]])</f>
        <v>#DIV/0!</v>
      </c>
      <c r="AO103" s="110" t="e">
        <f ca="1">IF(ISBLANK(AM103),"",Tableau3[[#This Row],[Prix unité €uros]]*AL103)</f>
        <v>#DIV/0!</v>
      </c>
      <c r="AP103" s="262"/>
      <c r="AQ103" s="262"/>
      <c r="AR103" s="262"/>
      <c r="AS103" s="262"/>
      <c r="AT103" s="262"/>
      <c r="AU103" s="262"/>
      <c r="AV103" s="262"/>
      <c r="AW103" s="262"/>
      <c r="AX103" s="262"/>
    </row>
    <row r="104" spans="2:50" ht="15.75" x14ac:dyDescent="0.25">
      <c r="B104" s="31">
        <v>132</v>
      </c>
      <c r="C104" s="12">
        <v>97</v>
      </c>
      <c r="D104" s="13">
        <f t="shared" ca="1" si="6"/>
        <v>0.61670040791108116</v>
      </c>
      <c r="E104" s="14">
        <v>1</v>
      </c>
      <c r="F104" s="15">
        <v>1</v>
      </c>
      <c r="G104" s="16" t="s">
        <v>0</v>
      </c>
      <c r="H104" s="17">
        <f t="shared" ca="1" si="5"/>
        <v>0.72082148398784862</v>
      </c>
      <c r="I104" s="17">
        <f t="shared" ca="1" si="5"/>
        <v>0.81924358721873802</v>
      </c>
      <c r="J104" s="17">
        <f t="shared" ca="1" si="5"/>
        <v>0.59465260681855059</v>
      </c>
      <c r="K104" s="17">
        <f t="shared" ca="1" si="5"/>
        <v>5.8560241331975682E-2</v>
      </c>
      <c r="L104" s="17">
        <f t="shared" ca="1" si="5"/>
        <v>0.57932625251329029</v>
      </c>
      <c r="M104" s="17">
        <f t="shared" ca="1" si="5"/>
        <v>6.6909537958892984E-2</v>
      </c>
      <c r="N104" s="9"/>
      <c r="O104" s="91"/>
      <c r="P104" s="91"/>
      <c r="Q104" s="91"/>
      <c r="R104" s="91"/>
      <c r="S104" s="91"/>
      <c r="T104" s="91"/>
      <c r="U104" s="94"/>
      <c r="V104" s="108">
        <f>IF(Tableau3[[#This Row],[UC/ Couche]]="-","-",Tableau3[[#This Row],[UC/ Couche]]*Tableau3[[#This Row],[Qtt/UC]])</f>
        <v>0</v>
      </c>
      <c r="W104" s="9"/>
      <c r="X104" s="10"/>
      <c r="Y104" s="10"/>
      <c r="Z104" s="10"/>
      <c r="AA104" s="10"/>
      <c r="AB104" s="10"/>
      <c r="AC104" s="11"/>
      <c r="AD104" s="9"/>
      <c r="AE104" s="10"/>
      <c r="AF104" s="10"/>
      <c r="AG104" s="10"/>
      <c r="AH104" s="10"/>
      <c r="AI104" s="11"/>
      <c r="AJ104" s="104" t="e">
        <f>IF(ISBLANK(AM104),"",IF(AN104=1,"1 colis",IF(AND(AN104/(Tableau3[[#This Row],[UC/ Couche]]*Tableau3[[#This Row],[Couche/ UM]])&lt;1,(AN104/(Tableau3[[#This Row],[UC/ Couche]]*Tableau3[[#This Row],[Couche/ UM]])&gt;0)),AK104 &amp;" couches",AN104/(Tableau3[[#This Row],[UC/ Couche]]*Tableau3[[#This Row],[Couche/ UM]])&amp;" palettes")))</f>
        <v>#DIV/0!</v>
      </c>
      <c r="AK104" s="105" t="e">
        <f>IF(ISBLANK(AM104),"",IF(AL104=Tableau3[[#This Row],[Qtt/UC]]," 1 colis",AL104/Tableau3[[#This Row],[QTT/couche]]))</f>
        <v>#DIV/0!</v>
      </c>
      <c r="AL104" s="115" t="e">
        <f>IF(ISBLANK(AM104),"",IF(AM104&lt;=Tableau3[[#This Row],[Qtt/UC]],Tableau3[[#This Row],[Qtt/UC]],ROUNDUP(AM104/Tableau3[[#This Row],[QTT/couche]],0)*Tableau3[[#This Row],[QTT/couche]]))</f>
        <v>#DIV/0!</v>
      </c>
      <c r="AM104" s="106">
        <v>1</v>
      </c>
      <c r="AN104" s="113" t="e">
        <f>IF(ISBLANK(AM104),"",AL104/Tableau3[[#This Row],[Qtt/UC]])</f>
        <v>#DIV/0!</v>
      </c>
      <c r="AO104" s="110" t="e">
        <f ca="1">IF(ISBLANK(AM104),"",Tableau3[[#This Row],[Prix unité €uros]]*AL104)</f>
        <v>#DIV/0!</v>
      </c>
      <c r="AP104" s="262"/>
      <c r="AQ104" s="262"/>
      <c r="AR104" s="262"/>
      <c r="AS104" s="262"/>
      <c r="AT104" s="262"/>
      <c r="AU104" s="262"/>
      <c r="AV104" s="262"/>
      <c r="AW104" s="262"/>
      <c r="AX104" s="262"/>
    </row>
    <row r="105" spans="2:50" ht="15.75" x14ac:dyDescent="0.25">
      <c r="B105" s="31">
        <v>35</v>
      </c>
      <c r="C105" s="12">
        <v>98</v>
      </c>
      <c r="D105" s="13">
        <f t="shared" ca="1" si="6"/>
        <v>0.77767963934150519</v>
      </c>
      <c r="E105" s="14">
        <v>4</v>
      </c>
      <c r="F105" s="15">
        <v>4</v>
      </c>
      <c r="G105" s="16" t="s">
        <v>3</v>
      </c>
      <c r="H105" s="17">
        <f t="shared" ca="1" si="5"/>
        <v>0.86541306408533292</v>
      </c>
      <c r="I105" s="17">
        <f t="shared" ca="1" si="5"/>
        <v>0.60368420758038921</v>
      </c>
      <c r="J105" s="17">
        <f t="shared" ca="1" si="5"/>
        <v>0.76576382421566636</v>
      </c>
      <c r="K105" s="17">
        <f t="shared" ca="1" si="5"/>
        <v>0.58543210836644421</v>
      </c>
      <c r="L105" s="17">
        <f t="shared" ca="1" si="5"/>
        <v>0.53831045662503552</v>
      </c>
      <c r="M105" s="17">
        <f t="shared" ca="1" si="5"/>
        <v>0.59946871486652431</v>
      </c>
      <c r="N105" s="9" t="s">
        <v>37</v>
      </c>
      <c r="O105" s="91">
        <v>1100</v>
      </c>
      <c r="P105" s="91">
        <v>1100</v>
      </c>
      <c r="Q105" s="91">
        <v>1130</v>
      </c>
      <c r="R105" s="91">
        <v>420</v>
      </c>
      <c r="S105" s="91">
        <v>7</v>
      </c>
      <c r="T105" s="91">
        <v>4</v>
      </c>
      <c r="U105" s="94">
        <v>472</v>
      </c>
      <c r="V105" s="108">
        <f>IF(Tableau3[[#This Row],[UC/ Couche]]="-","-",Tableau3[[#This Row],[UC/ Couche]]*Tableau3[[#This Row],[Qtt/UC]])</f>
        <v>0</v>
      </c>
      <c r="W105" s="9" t="s">
        <v>50</v>
      </c>
      <c r="X105" s="10"/>
      <c r="Y105" s="10"/>
      <c r="Z105" s="10"/>
      <c r="AA105" s="10"/>
      <c r="AB105" s="10"/>
      <c r="AC105" s="11"/>
      <c r="AD105" s="9"/>
      <c r="AE105" s="10"/>
      <c r="AF105" s="10"/>
      <c r="AG105" s="10"/>
      <c r="AH105" s="10"/>
      <c r="AI105" s="11"/>
      <c r="AJ105" s="104" t="e">
        <f>IF(ISBLANK(AM105),"",IF(AN105=1,"1 colis",IF(AND(AN105/(Tableau3[[#This Row],[UC/ Couche]]*Tableau3[[#This Row],[Couche/ UM]])&lt;1,(AN105/(Tableau3[[#This Row],[UC/ Couche]]*Tableau3[[#This Row],[Couche/ UM]])&gt;0)),AK105 &amp;" couches",AN105/(Tableau3[[#This Row],[UC/ Couche]]*Tableau3[[#This Row],[Couche/ UM]])&amp;" palettes")))</f>
        <v>#DIV/0!</v>
      </c>
      <c r="AK105" s="105" t="e">
        <f>IF(ISBLANK(AM105),"",IF(AL105=Tableau3[[#This Row],[Qtt/UC]]," 1 colis",AL105/Tableau3[[#This Row],[QTT/couche]]))</f>
        <v>#DIV/0!</v>
      </c>
      <c r="AL105" s="115" t="e">
        <f>IF(ISBLANK(AM105),"",IF(AM105&lt;=Tableau3[[#This Row],[Qtt/UC]],Tableau3[[#This Row],[Qtt/UC]],ROUNDUP(AM105/Tableau3[[#This Row],[QTT/couche]],0)*Tableau3[[#This Row],[QTT/couche]]))</f>
        <v>#DIV/0!</v>
      </c>
      <c r="AM105" s="106">
        <v>1</v>
      </c>
      <c r="AN105" s="113" t="e">
        <f>IF(ISBLANK(AM105),"",AL105/Tableau3[[#This Row],[Qtt/UC]])</f>
        <v>#DIV/0!</v>
      </c>
      <c r="AO105" s="110" t="e">
        <f ca="1">IF(ISBLANK(AM105),"",Tableau3[[#This Row],[Prix unité €uros]]*AL105)</f>
        <v>#DIV/0!</v>
      </c>
      <c r="AP105" s="262"/>
      <c r="AQ105" s="262"/>
      <c r="AR105" s="262"/>
      <c r="AS105" s="262"/>
      <c r="AT105" s="262"/>
      <c r="AU105" s="262"/>
      <c r="AV105" s="262"/>
      <c r="AW105" s="262"/>
      <c r="AX105" s="262"/>
    </row>
    <row r="106" spans="2:50" ht="15.75" x14ac:dyDescent="0.25">
      <c r="B106" s="34">
        <v>36</v>
      </c>
      <c r="C106" s="12">
        <v>99</v>
      </c>
      <c r="D106" s="13">
        <f t="shared" ca="1" si="6"/>
        <v>0.74569672605028292</v>
      </c>
      <c r="E106" s="14">
        <v>1.6</v>
      </c>
      <c r="F106" s="15">
        <v>1.6</v>
      </c>
      <c r="G106" s="16" t="s">
        <v>3</v>
      </c>
      <c r="H106" s="17">
        <f t="shared" ca="1" si="5"/>
        <v>0.34972280295070257</v>
      </c>
      <c r="I106" s="17">
        <f t="shared" ca="1" si="5"/>
        <v>0.32070013845390721</v>
      </c>
      <c r="J106" s="17">
        <f t="shared" ca="1" si="5"/>
        <v>0.54587805324231042</v>
      </c>
      <c r="K106" s="17">
        <f t="shared" ca="1" si="5"/>
        <v>0.55628246298431072</v>
      </c>
      <c r="L106" s="17">
        <f t="shared" ca="1" si="5"/>
        <v>0.99058392169990639</v>
      </c>
      <c r="M106" s="17">
        <f t="shared" ca="1" si="5"/>
        <v>0.11308305290446397</v>
      </c>
      <c r="N106" s="9" t="s">
        <v>37</v>
      </c>
      <c r="O106" s="91">
        <v>1100</v>
      </c>
      <c r="P106" s="91">
        <v>1100</v>
      </c>
      <c r="Q106" s="91">
        <v>1250</v>
      </c>
      <c r="R106" s="91">
        <v>100</v>
      </c>
      <c r="S106" s="91">
        <v>4</v>
      </c>
      <c r="T106" s="91">
        <v>5</v>
      </c>
      <c r="U106" s="94">
        <v>177</v>
      </c>
      <c r="V106" s="108">
        <f>IF(Tableau3[[#This Row],[UC/ Couche]]="-","-",Tableau3[[#This Row],[UC/ Couche]]*Tableau3[[#This Row],[Qtt/UC]])</f>
        <v>32</v>
      </c>
      <c r="W106" s="9" t="s">
        <v>51</v>
      </c>
      <c r="X106" s="10">
        <v>200</v>
      </c>
      <c r="Y106" s="10">
        <v>400</v>
      </c>
      <c r="Z106" s="10">
        <v>200</v>
      </c>
      <c r="AA106" s="10">
        <v>8</v>
      </c>
      <c r="AB106" s="10" t="s">
        <v>39</v>
      </c>
      <c r="AC106" s="11"/>
      <c r="AD106" s="9"/>
      <c r="AE106" s="10"/>
      <c r="AF106" s="10"/>
      <c r="AG106" s="10"/>
      <c r="AH106" s="10"/>
      <c r="AI106" s="11"/>
      <c r="AJ106" s="104" t="str">
        <f>IF(ISBLANK(AM106),"",IF(AN106=1,"1 colis",IF(AND(AN106/(Tableau3[[#This Row],[UC/ Couche]]*Tableau3[[#This Row],[Couche/ UM]])&lt;1,(AN106/(Tableau3[[#This Row],[UC/ Couche]]*Tableau3[[#This Row],[Couche/ UM]])&gt;0)),AK106 &amp;" couches",AN106/(Tableau3[[#This Row],[UC/ Couche]]*Tableau3[[#This Row],[Couche/ UM]])&amp;" palettes")))</f>
        <v>1 colis</v>
      </c>
      <c r="AK106" s="105" t="str">
        <f>IF(ISBLANK(AM106),"",IF(AL106=Tableau3[[#This Row],[Qtt/UC]]," 1 colis",AL106/Tableau3[[#This Row],[QTT/couche]]))</f>
        <v xml:space="preserve"> 1 colis</v>
      </c>
      <c r="AL106" s="115">
        <f>IF(ISBLANK(AM106),"",IF(AM106&lt;=Tableau3[[#This Row],[Qtt/UC]],Tableau3[[#This Row],[Qtt/UC]],ROUNDUP(AM106/Tableau3[[#This Row],[QTT/couche]],0)*Tableau3[[#This Row],[QTT/couche]]))</f>
        <v>8</v>
      </c>
      <c r="AM106" s="106">
        <v>1</v>
      </c>
      <c r="AN106" s="113">
        <f>IF(ISBLANK(AM106),"",AL106/Tableau3[[#This Row],[Qtt/UC]])</f>
        <v>1</v>
      </c>
      <c r="AO106" s="110">
        <f ca="1">IF(ISBLANK(AM106),"",Tableau3[[#This Row],[Prix unité €uros]]*AL106)</f>
        <v>2.7977824236056206</v>
      </c>
      <c r="AP106" s="262"/>
      <c r="AQ106" s="262"/>
      <c r="AR106" s="262"/>
      <c r="AS106" s="262"/>
      <c r="AT106" s="262"/>
      <c r="AU106" s="262"/>
      <c r="AV106" s="262"/>
      <c r="AW106" s="262"/>
      <c r="AX106" s="262"/>
    </row>
    <row r="107" spans="2:50" ht="15.75" x14ac:dyDescent="0.25">
      <c r="B107" s="30">
        <v>24</v>
      </c>
      <c r="C107" s="12">
        <v>100</v>
      </c>
      <c r="D107" s="13">
        <f t="shared" ca="1" si="6"/>
        <v>0.30304740359281712</v>
      </c>
      <c r="E107" s="14">
        <v>1.8181818181818181E-2</v>
      </c>
      <c r="F107" s="15">
        <v>1.8181818181818181E-2</v>
      </c>
      <c r="G107" s="16" t="s">
        <v>2</v>
      </c>
      <c r="H107" s="17">
        <f t="shared" ca="1" si="5"/>
        <v>0.52208623679981081</v>
      </c>
      <c r="I107" s="17">
        <f t="shared" ca="1" si="5"/>
        <v>0.71889372870420076</v>
      </c>
      <c r="J107" s="17">
        <f t="shared" ca="1" si="5"/>
        <v>0.38404383249177099</v>
      </c>
      <c r="K107" s="17">
        <f t="shared" ca="1" si="5"/>
        <v>0.29220532247833264</v>
      </c>
      <c r="L107" s="17">
        <f t="shared" ca="1" si="5"/>
        <v>0.83586736839341025</v>
      </c>
      <c r="M107" s="17">
        <f t="shared" ca="1" si="5"/>
        <v>0.28612857158728267</v>
      </c>
      <c r="N107" s="9" t="s">
        <v>39</v>
      </c>
      <c r="O107" s="92" t="s">
        <v>39</v>
      </c>
      <c r="P107" s="92" t="s">
        <v>39</v>
      </c>
      <c r="Q107" s="92" t="s">
        <v>39</v>
      </c>
      <c r="R107" s="92" t="s">
        <v>39</v>
      </c>
      <c r="S107" s="92" t="s">
        <v>39</v>
      </c>
      <c r="T107" s="92" t="s">
        <v>39</v>
      </c>
      <c r="U107" s="92" t="s">
        <v>39</v>
      </c>
      <c r="V107" s="108" t="str">
        <f>IF(Tableau3[[#This Row],[UC/ Couche]]="-","-",Tableau3[[#This Row],[UC/ Couche]]*Tableau3[[#This Row],[Qtt/UC]])</f>
        <v>-</v>
      </c>
      <c r="W107" s="9" t="s">
        <v>40</v>
      </c>
      <c r="X107" s="10">
        <v>255</v>
      </c>
      <c r="Y107" s="10">
        <v>170</v>
      </c>
      <c r="Z107" s="10">
        <v>180</v>
      </c>
      <c r="AA107" s="10">
        <v>9</v>
      </c>
      <c r="AB107" s="10" t="s">
        <v>39</v>
      </c>
      <c r="AC107" s="11"/>
      <c r="AD107" s="9"/>
      <c r="AE107" s="10"/>
      <c r="AF107" s="10"/>
      <c r="AG107" s="10"/>
      <c r="AH107" s="10"/>
      <c r="AI107" s="11"/>
      <c r="AJ107" s="104" t="str">
        <f>IF(ISBLANK(AM107),"",IF(AN107=1,"1 colis",IF(AND(AN107/(Tableau3[[#This Row],[UC/ Couche]]*Tableau3[[#This Row],[Couche/ UM]])&lt;1,(AN107/(Tableau3[[#This Row],[UC/ Couche]]*Tableau3[[#This Row],[Couche/ UM]])&gt;0)),AK107 &amp;" couches",AN107/(Tableau3[[#This Row],[UC/ Couche]]*Tableau3[[#This Row],[Couche/ UM]])&amp;" palettes")))</f>
        <v>1 colis</v>
      </c>
      <c r="AK107" s="105" t="str">
        <f>IF(ISBLANK(AM107),"",IF(AL107=Tableau3[[#This Row],[Qtt/UC]]," 1 colis",AL107/Tableau3[[#This Row],[QTT/couche]]))</f>
        <v xml:space="preserve"> 1 colis</v>
      </c>
      <c r="AL107" s="115">
        <f>IF(ISBLANK(AM107),"",IF(AM107&lt;=Tableau3[[#This Row],[Qtt/UC]],Tableau3[[#This Row],[Qtt/UC]],ROUNDUP(AM107/Tableau3[[#This Row],[QTT/couche]],0)*Tableau3[[#This Row],[QTT/couche]]))</f>
        <v>9</v>
      </c>
      <c r="AM107" s="106">
        <v>1</v>
      </c>
      <c r="AN107" s="113">
        <f>IF(ISBLANK(AM107),"",AL107/Tableau3[[#This Row],[Qtt/UC]])</f>
        <v>1</v>
      </c>
      <c r="AO107" s="110">
        <f ca="1">IF(ISBLANK(AM107),"",Tableau3[[#This Row],[Prix unité €uros]]*AL107)</f>
        <v>4.6987761311982972</v>
      </c>
      <c r="AP107" s="262"/>
      <c r="AQ107" s="262"/>
      <c r="AR107" s="262"/>
      <c r="AS107" s="262"/>
      <c r="AT107" s="262"/>
      <c r="AU107" s="262"/>
      <c r="AV107" s="262"/>
      <c r="AW107" s="262"/>
      <c r="AX107" s="262"/>
    </row>
    <row r="108" spans="2:50" ht="15.75" x14ac:dyDescent="0.25">
      <c r="B108" s="31">
        <v>37</v>
      </c>
      <c r="C108" s="12">
        <v>101</v>
      </c>
      <c r="D108" s="13">
        <f t="shared" ca="1" si="6"/>
        <v>0.42792626415613566</v>
      </c>
      <c r="E108" s="14">
        <v>22</v>
      </c>
      <c r="F108" s="15">
        <v>22</v>
      </c>
      <c r="G108" s="16" t="s">
        <v>3</v>
      </c>
      <c r="H108" s="17">
        <f t="shared" ca="1" si="5"/>
        <v>7.0769312035257492E-2</v>
      </c>
      <c r="I108" s="17">
        <f t="shared" ca="1" si="5"/>
        <v>0.57752083122740983</v>
      </c>
      <c r="J108" s="17">
        <f t="shared" ca="1" si="5"/>
        <v>0.63445621507364358</v>
      </c>
      <c r="K108" s="17">
        <f t="shared" ca="1" si="5"/>
        <v>0.49165101061949112</v>
      </c>
      <c r="L108" s="17">
        <f t="shared" ca="1" si="5"/>
        <v>0.79712535334417534</v>
      </c>
      <c r="M108" s="17">
        <f t="shared" ca="1" si="5"/>
        <v>0.72176935685874244</v>
      </c>
      <c r="N108" s="9"/>
      <c r="O108" s="91"/>
      <c r="P108" s="91"/>
      <c r="Q108" s="91"/>
      <c r="R108" s="91"/>
      <c r="S108" s="91"/>
      <c r="T108" s="91"/>
      <c r="U108" s="94"/>
      <c r="V108" s="108">
        <f>IF(Tableau3[[#This Row],[UC/ Couche]]="-","-",Tableau3[[#This Row],[UC/ Couche]]*Tableau3[[#This Row],[Qtt/UC]])</f>
        <v>0</v>
      </c>
      <c r="W108" s="9"/>
      <c r="X108" s="10"/>
      <c r="Y108" s="10"/>
      <c r="Z108" s="10"/>
      <c r="AA108" s="10"/>
      <c r="AB108" s="10"/>
      <c r="AC108" s="11"/>
      <c r="AD108" s="9"/>
      <c r="AE108" s="10"/>
      <c r="AF108" s="10"/>
      <c r="AG108" s="10"/>
      <c r="AH108" s="10"/>
      <c r="AI108" s="11"/>
      <c r="AJ108" s="104" t="e">
        <f>IF(ISBLANK(AM108),"",IF(AN108=1,"1 colis",IF(AND(AN108/(Tableau3[[#This Row],[UC/ Couche]]*Tableau3[[#This Row],[Couche/ UM]])&lt;1,(AN108/(Tableau3[[#This Row],[UC/ Couche]]*Tableau3[[#This Row],[Couche/ UM]])&gt;0)),AK108 &amp;" couches",AN108/(Tableau3[[#This Row],[UC/ Couche]]*Tableau3[[#This Row],[Couche/ UM]])&amp;" palettes")))</f>
        <v>#DIV/0!</v>
      </c>
      <c r="AK108" s="105" t="e">
        <f>IF(ISBLANK(AM108),"",IF(AL108=Tableau3[[#This Row],[Qtt/UC]]," 1 colis",AL108/Tableau3[[#This Row],[QTT/couche]]))</f>
        <v>#DIV/0!</v>
      </c>
      <c r="AL108" s="115" t="e">
        <f>IF(ISBLANK(AM108),"",IF(AM108&lt;=Tableau3[[#This Row],[Qtt/UC]],Tableau3[[#This Row],[Qtt/UC]],ROUNDUP(AM108/Tableau3[[#This Row],[QTT/couche]],0)*Tableau3[[#This Row],[QTT/couche]]))</f>
        <v>#DIV/0!</v>
      </c>
      <c r="AM108" s="106">
        <v>1</v>
      </c>
      <c r="AN108" s="113" t="e">
        <f>IF(ISBLANK(AM108),"",AL108/Tableau3[[#This Row],[Qtt/UC]])</f>
        <v>#DIV/0!</v>
      </c>
      <c r="AO108" s="110" t="e">
        <f ca="1">IF(ISBLANK(AM108),"",Tableau3[[#This Row],[Prix unité €uros]]*AL108)</f>
        <v>#DIV/0!</v>
      </c>
      <c r="AP108" s="262"/>
      <c r="AQ108" s="262"/>
      <c r="AR108" s="262"/>
      <c r="AS108" s="262"/>
      <c r="AT108" s="262"/>
      <c r="AU108" s="262"/>
      <c r="AV108" s="262"/>
      <c r="AW108" s="262"/>
      <c r="AX108" s="262"/>
    </row>
    <row r="109" spans="2:50" ht="15.75" x14ac:dyDescent="0.25">
      <c r="B109" s="30">
        <v>20</v>
      </c>
      <c r="C109" s="12">
        <v>102</v>
      </c>
      <c r="D109" s="13">
        <f t="shared" ca="1" si="6"/>
        <v>0.35707189593207933</v>
      </c>
      <c r="E109" s="14">
        <v>5.3999999999999999E-2</v>
      </c>
      <c r="F109" s="15">
        <v>5.3999999999999999E-2</v>
      </c>
      <c r="G109" s="16" t="s">
        <v>2</v>
      </c>
      <c r="H109" s="17">
        <f t="shared" ca="1" si="5"/>
        <v>0.9791125815785362</v>
      </c>
      <c r="I109" s="17">
        <f t="shared" ca="1" si="5"/>
        <v>0.66281322242950447</v>
      </c>
      <c r="J109" s="17">
        <f t="shared" ca="1" si="5"/>
        <v>0.74963939764324994</v>
      </c>
      <c r="K109" s="17">
        <f t="shared" ca="1" si="5"/>
        <v>0.55773677671137456</v>
      </c>
      <c r="L109" s="17">
        <f t="shared" ca="1" si="5"/>
        <v>0.19910423279297906</v>
      </c>
      <c r="M109" s="17">
        <f t="shared" ca="1" si="5"/>
        <v>0.20074519095459675</v>
      </c>
      <c r="N109" s="9" t="s">
        <v>37</v>
      </c>
      <c r="O109" s="91">
        <v>1100</v>
      </c>
      <c r="P109" s="91">
        <v>1100</v>
      </c>
      <c r="Q109" s="91">
        <v>780</v>
      </c>
      <c r="R109" s="91">
        <v>16</v>
      </c>
      <c r="S109" s="91">
        <v>4</v>
      </c>
      <c r="T109" s="91">
        <v>2</v>
      </c>
      <c r="U109" s="94"/>
      <c r="V109" s="108">
        <f>IF(Tableau3[[#This Row],[UC/ Couche]]="-","-",Tableau3[[#This Row],[UC/ Couche]]*Tableau3[[#This Row],[Qtt/UC]])</f>
        <v>8</v>
      </c>
      <c r="W109" s="9" t="s">
        <v>40</v>
      </c>
      <c r="X109" s="10">
        <v>420</v>
      </c>
      <c r="Y109" s="10">
        <v>410</v>
      </c>
      <c r="Z109" s="10">
        <v>330</v>
      </c>
      <c r="AA109" s="10">
        <v>2</v>
      </c>
      <c r="AB109" s="10" t="s">
        <v>39</v>
      </c>
      <c r="AC109" s="11"/>
      <c r="AD109" s="9"/>
      <c r="AE109" s="10"/>
      <c r="AF109" s="10"/>
      <c r="AG109" s="10"/>
      <c r="AH109" s="10"/>
      <c r="AI109" s="11"/>
      <c r="AJ109" s="104" t="str">
        <f>IF(ISBLANK(AM109),"",IF(AN109=1,"1 colis",IF(AND(AN109/(Tableau3[[#This Row],[UC/ Couche]]*Tableau3[[#This Row],[Couche/ UM]])&lt;1,(AN109/(Tableau3[[#This Row],[UC/ Couche]]*Tableau3[[#This Row],[Couche/ UM]])&gt;0)),AK109 &amp;" couches",AN109/(Tableau3[[#This Row],[UC/ Couche]]*Tableau3[[#This Row],[Couche/ UM]])&amp;" palettes")))</f>
        <v>1 colis</v>
      </c>
      <c r="AK109" s="105" t="str">
        <f>IF(ISBLANK(AM109),"",IF(AL109=Tableau3[[#This Row],[Qtt/UC]]," 1 colis",AL109/Tableau3[[#This Row],[QTT/couche]]))</f>
        <v xml:space="preserve"> 1 colis</v>
      </c>
      <c r="AL109" s="115">
        <f>IF(ISBLANK(AM109),"",IF(AM109&lt;=Tableau3[[#This Row],[Qtt/UC]],Tableau3[[#This Row],[Qtt/UC]],ROUNDUP(AM109/Tableau3[[#This Row],[QTT/couche]],0)*Tableau3[[#This Row],[QTT/couche]]))</f>
        <v>2</v>
      </c>
      <c r="AM109" s="106">
        <v>1</v>
      </c>
      <c r="AN109" s="113">
        <f>IF(ISBLANK(AM109),"",AL109/Tableau3[[#This Row],[Qtt/UC]])</f>
        <v>1</v>
      </c>
      <c r="AO109" s="110">
        <f ca="1">IF(ISBLANK(AM109),"",Tableau3[[#This Row],[Prix unité €uros]]*AL109)</f>
        <v>1.9582251631570724</v>
      </c>
      <c r="AP109" s="262"/>
      <c r="AQ109" s="262"/>
      <c r="AR109" s="262"/>
      <c r="AS109" s="262"/>
      <c r="AT109" s="262"/>
      <c r="AU109" s="262"/>
      <c r="AV109" s="262"/>
      <c r="AW109" s="262"/>
      <c r="AX109" s="262"/>
    </row>
    <row r="110" spans="2:50" ht="15.75" x14ac:dyDescent="0.25">
      <c r="B110" s="34">
        <v>116</v>
      </c>
      <c r="C110" s="19">
        <v>103</v>
      </c>
      <c r="D110" s="13">
        <f t="shared" ca="1" si="6"/>
        <v>0.98995404625203387</v>
      </c>
      <c r="E110" s="14">
        <v>9.1</v>
      </c>
      <c r="F110" s="15">
        <v>9.1</v>
      </c>
      <c r="G110" s="16" t="s">
        <v>3</v>
      </c>
      <c r="H110" s="17">
        <f t="shared" ca="1" si="5"/>
        <v>0.4200185089806856</v>
      </c>
      <c r="I110" s="17">
        <f t="shared" ca="1" si="5"/>
        <v>0.79249815261130407</v>
      </c>
      <c r="J110" s="17">
        <f t="shared" ca="1" si="5"/>
        <v>0.55151064886954881</v>
      </c>
      <c r="K110" s="17">
        <f t="shared" ca="1" si="5"/>
        <v>0.9757488647261886</v>
      </c>
      <c r="L110" s="17">
        <f t="shared" ca="1" si="5"/>
        <v>0.48823340703413098</v>
      </c>
      <c r="M110" s="17">
        <f t="shared" ca="1" si="5"/>
        <v>1.7470480571598612E-2</v>
      </c>
      <c r="N110" s="9" t="s">
        <v>37</v>
      </c>
      <c r="O110" s="91">
        <v>1100</v>
      </c>
      <c r="P110" s="91">
        <v>1100</v>
      </c>
      <c r="Q110" s="91">
        <v>1040</v>
      </c>
      <c r="R110" s="91">
        <v>4</v>
      </c>
      <c r="S110" s="91">
        <v>4</v>
      </c>
      <c r="T110" s="91">
        <v>1</v>
      </c>
      <c r="U110" s="94">
        <v>1000</v>
      </c>
      <c r="V110" s="108">
        <f>IF(Tableau3[[#This Row],[UC/ Couche]]="-","-",Tableau3[[#This Row],[UC/ Couche]]*Tableau3[[#This Row],[Qtt/UC]])</f>
        <v>1000</v>
      </c>
      <c r="W110" s="9" t="s">
        <v>52</v>
      </c>
      <c r="X110" s="10" t="s">
        <v>39</v>
      </c>
      <c r="Y110" s="96">
        <v>580</v>
      </c>
      <c r="Z110" s="10">
        <v>890</v>
      </c>
      <c r="AA110" s="10">
        <v>250</v>
      </c>
      <c r="AB110" s="10" t="s">
        <v>39</v>
      </c>
      <c r="AC110" s="11"/>
      <c r="AD110" s="9" t="s">
        <v>39</v>
      </c>
      <c r="AE110" s="9" t="s">
        <v>39</v>
      </c>
      <c r="AF110" s="9" t="s">
        <v>39</v>
      </c>
      <c r="AG110" s="9" t="s">
        <v>39</v>
      </c>
      <c r="AH110" s="9" t="s">
        <v>39</v>
      </c>
      <c r="AI110" s="36" t="s">
        <v>39</v>
      </c>
      <c r="AJ110" s="104" t="str">
        <f>IF(ISBLANK(AM110),"",IF(AN110=1,"1 colis",IF(AND(AN110/(Tableau3[[#This Row],[UC/ Couche]]*Tableau3[[#This Row],[Couche/ UM]])&lt;1,(AN110/(Tableau3[[#This Row],[UC/ Couche]]*Tableau3[[#This Row],[Couche/ UM]])&gt;0)),AK110 &amp;" couches",AN110/(Tableau3[[#This Row],[UC/ Couche]]*Tableau3[[#This Row],[Couche/ UM]])&amp;" palettes")))</f>
        <v>1 colis</v>
      </c>
      <c r="AK110" s="105" t="str">
        <f>IF(ISBLANK(AM110),"",IF(AL110=Tableau3[[#This Row],[Qtt/UC]]," 1 colis",AL110/Tableau3[[#This Row],[QTT/couche]]))</f>
        <v xml:space="preserve"> 1 colis</v>
      </c>
      <c r="AL110" s="115">
        <f>IF(ISBLANK(AM110),"",IF(AM110&lt;=Tableau3[[#This Row],[Qtt/UC]],Tableau3[[#This Row],[Qtt/UC]],ROUNDUP(AM110/Tableau3[[#This Row],[QTT/couche]],0)*Tableau3[[#This Row],[QTT/couche]]))</f>
        <v>250</v>
      </c>
      <c r="AM110" s="106">
        <v>1</v>
      </c>
      <c r="AN110" s="113">
        <f>IF(ISBLANK(AM110),"",AL110/Tableau3[[#This Row],[Qtt/UC]])</f>
        <v>1</v>
      </c>
      <c r="AO110" s="110">
        <f ca="1">IF(ISBLANK(AM110),"",Tableau3[[#This Row],[Prix unité €uros]]*AL110)</f>
        <v>105.00462724517141</v>
      </c>
      <c r="AP110" s="262"/>
      <c r="AQ110" s="262"/>
      <c r="AR110" s="262"/>
      <c r="AS110" s="262"/>
      <c r="AT110" s="262"/>
      <c r="AU110" s="262"/>
      <c r="AV110" s="262"/>
      <c r="AW110" s="262"/>
      <c r="AX110" s="262"/>
    </row>
    <row r="111" spans="2:50" ht="15.75" x14ac:dyDescent="0.25">
      <c r="B111" s="30">
        <v>129</v>
      </c>
      <c r="C111" s="12">
        <v>104</v>
      </c>
      <c r="D111" s="13">
        <f t="shared" ca="1" si="6"/>
        <v>0.54146771869482135</v>
      </c>
      <c r="E111" s="14">
        <v>22</v>
      </c>
      <c r="F111" s="15">
        <v>22</v>
      </c>
      <c r="G111" s="16" t="s">
        <v>3</v>
      </c>
      <c r="H111" s="17">
        <f t="shared" ca="1" si="5"/>
        <v>0.86746705420677916</v>
      </c>
      <c r="I111" s="17">
        <f t="shared" ca="1" si="5"/>
        <v>3.5853368731457724E-2</v>
      </c>
      <c r="J111" s="17">
        <f t="shared" ca="1" si="5"/>
        <v>0.65973421480999128</v>
      </c>
      <c r="K111" s="17">
        <f t="shared" ca="1" si="5"/>
        <v>0.40179314060968541</v>
      </c>
      <c r="L111" s="17">
        <f t="shared" ca="1" si="5"/>
        <v>7.9393665493046939E-2</v>
      </c>
      <c r="M111" s="17">
        <f t="shared" ca="1" si="5"/>
        <v>0.37483004200702641</v>
      </c>
      <c r="N111" s="9" t="s">
        <v>53</v>
      </c>
      <c r="O111" s="91">
        <v>1100</v>
      </c>
      <c r="P111" s="91">
        <v>1100</v>
      </c>
      <c r="Q111" s="91">
        <v>1040</v>
      </c>
      <c r="R111" s="91">
        <v>4</v>
      </c>
      <c r="S111" s="91">
        <v>4</v>
      </c>
      <c r="T111" s="91">
        <v>1</v>
      </c>
      <c r="U111" s="94">
        <v>182</v>
      </c>
      <c r="V111" s="108">
        <f>IF(Tableau3[[#This Row],[UC/ Couche]]="-","-",Tableau3[[#This Row],[UC/ Couche]]*Tableau3[[#This Row],[Qtt/UC]])</f>
        <v>140</v>
      </c>
      <c r="W111" s="9" t="s">
        <v>52</v>
      </c>
      <c r="X111" s="10" t="s">
        <v>39</v>
      </c>
      <c r="Y111" s="10">
        <v>550</v>
      </c>
      <c r="Z111" s="10">
        <v>920</v>
      </c>
      <c r="AA111" s="10">
        <v>35</v>
      </c>
      <c r="AB111" s="10" t="s">
        <v>39</v>
      </c>
      <c r="AC111" s="11"/>
      <c r="AD111" s="9"/>
      <c r="AE111" s="10"/>
      <c r="AF111" s="10"/>
      <c r="AG111" s="10"/>
      <c r="AH111" s="10"/>
      <c r="AI111" s="11"/>
      <c r="AJ111" s="104" t="str">
        <f>IF(ISBLANK(AM111),"",IF(AN111=1,"1 colis",IF(AND(AN111/(Tableau3[[#This Row],[UC/ Couche]]*Tableau3[[#This Row],[Couche/ UM]])&lt;1,(AN111/(Tableau3[[#This Row],[UC/ Couche]]*Tableau3[[#This Row],[Couche/ UM]])&gt;0)),AK111 &amp;" couches",AN111/(Tableau3[[#This Row],[UC/ Couche]]*Tableau3[[#This Row],[Couche/ UM]])&amp;" palettes")))</f>
        <v>1 colis</v>
      </c>
      <c r="AK111" s="105" t="str">
        <f>IF(ISBLANK(AM111),"",IF(AL111=Tableau3[[#This Row],[Qtt/UC]]," 1 colis",AL111/Tableau3[[#This Row],[QTT/couche]]))</f>
        <v xml:space="preserve"> 1 colis</v>
      </c>
      <c r="AL111" s="115">
        <f>IF(ISBLANK(AM111),"",IF(AM111&lt;=Tableau3[[#This Row],[Qtt/UC]],Tableau3[[#This Row],[Qtt/UC]],ROUNDUP(AM111/Tableau3[[#This Row],[QTT/couche]],0)*Tableau3[[#This Row],[QTT/couche]]))</f>
        <v>35</v>
      </c>
      <c r="AM111" s="106">
        <v>1</v>
      </c>
      <c r="AN111" s="113">
        <f>IF(ISBLANK(AM111),"",AL111/Tableau3[[#This Row],[Qtt/UC]])</f>
        <v>1</v>
      </c>
      <c r="AO111" s="110">
        <f ca="1">IF(ISBLANK(AM111),"",Tableau3[[#This Row],[Prix unité €uros]]*AL111)</f>
        <v>30.361346897237272</v>
      </c>
      <c r="AP111" s="262"/>
      <c r="AQ111" s="262"/>
      <c r="AR111" s="262"/>
      <c r="AS111" s="262"/>
      <c r="AT111" s="262"/>
      <c r="AU111" s="262"/>
      <c r="AV111" s="262"/>
      <c r="AW111" s="262"/>
      <c r="AX111" s="262"/>
    </row>
    <row r="112" spans="2:50" ht="15.75" x14ac:dyDescent="0.25">
      <c r="B112" s="31">
        <v>33</v>
      </c>
      <c r="C112" s="12">
        <v>105</v>
      </c>
      <c r="D112" s="13">
        <f t="shared" ca="1" si="6"/>
        <v>0.21580871237124788</v>
      </c>
      <c r="E112" s="14">
        <v>0.06</v>
      </c>
      <c r="F112" s="15">
        <v>0.06</v>
      </c>
      <c r="G112" s="16" t="s">
        <v>4</v>
      </c>
      <c r="H112" s="17">
        <f t="shared" ca="1" si="5"/>
        <v>0.48389102809886608</v>
      </c>
      <c r="I112" s="17">
        <f t="shared" ca="1" si="5"/>
        <v>0.36527202618230192</v>
      </c>
      <c r="J112" s="17">
        <f t="shared" ca="1" si="5"/>
        <v>0.98786517761897996</v>
      </c>
      <c r="K112" s="17">
        <f t="shared" ca="1" si="5"/>
        <v>0.63384933116265474</v>
      </c>
      <c r="L112" s="17">
        <f t="shared" ca="1" si="5"/>
        <v>0.98346483463182599</v>
      </c>
      <c r="M112" s="17">
        <f t="shared" ca="1" si="5"/>
        <v>0.34867658024605452</v>
      </c>
      <c r="N112" s="9"/>
      <c r="O112" s="91"/>
      <c r="P112" s="91"/>
      <c r="Q112" s="91"/>
      <c r="R112" s="91"/>
      <c r="S112" s="91"/>
      <c r="T112" s="91"/>
      <c r="U112" s="94"/>
      <c r="V112" s="108">
        <f>IF(Tableau3[[#This Row],[UC/ Couche]]="-","-",Tableau3[[#This Row],[UC/ Couche]]*Tableau3[[#This Row],[Qtt/UC]])</f>
        <v>0</v>
      </c>
      <c r="W112" s="9"/>
      <c r="X112" s="10"/>
      <c r="Y112" s="10"/>
      <c r="Z112" s="10"/>
      <c r="AA112" s="10"/>
      <c r="AB112" s="10"/>
      <c r="AC112" s="11"/>
      <c r="AD112" s="9"/>
      <c r="AE112" s="10"/>
      <c r="AF112" s="10"/>
      <c r="AG112" s="10"/>
      <c r="AH112" s="10"/>
      <c r="AI112" s="11"/>
      <c r="AJ112" s="104" t="e">
        <f>IF(ISBLANK(AM112),"",IF(AN112=1,"1 colis",IF(AND(AN112/(Tableau3[[#This Row],[UC/ Couche]]*Tableau3[[#This Row],[Couche/ UM]])&lt;1,(AN112/(Tableau3[[#This Row],[UC/ Couche]]*Tableau3[[#This Row],[Couche/ UM]])&gt;0)),AK112 &amp;" couches",AN112/(Tableau3[[#This Row],[UC/ Couche]]*Tableau3[[#This Row],[Couche/ UM]])&amp;" palettes")))</f>
        <v>#DIV/0!</v>
      </c>
      <c r="AK112" s="105" t="e">
        <f>IF(ISBLANK(AM112),"",IF(AL112=Tableau3[[#This Row],[Qtt/UC]]," 1 colis",AL112/Tableau3[[#This Row],[QTT/couche]]))</f>
        <v>#DIV/0!</v>
      </c>
      <c r="AL112" s="115" t="e">
        <f>IF(ISBLANK(AM112),"",IF(AM112&lt;=Tableau3[[#This Row],[Qtt/UC]],Tableau3[[#This Row],[Qtt/UC]],ROUNDUP(AM112/Tableau3[[#This Row],[QTT/couche]],0)*Tableau3[[#This Row],[QTT/couche]]))</f>
        <v>#DIV/0!</v>
      </c>
      <c r="AM112" s="106">
        <v>1</v>
      </c>
      <c r="AN112" s="113" t="e">
        <f>IF(ISBLANK(AM112),"",AL112/Tableau3[[#This Row],[Qtt/UC]])</f>
        <v>#DIV/0!</v>
      </c>
      <c r="AO112" s="110" t="e">
        <f ca="1">IF(ISBLANK(AM112),"",Tableau3[[#This Row],[Prix unité €uros]]*AL112)</f>
        <v>#DIV/0!</v>
      </c>
      <c r="AP112" s="262"/>
      <c r="AQ112" s="262"/>
      <c r="AR112" s="262"/>
      <c r="AS112" s="262"/>
      <c r="AT112" s="262"/>
      <c r="AU112" s="262"/>
      <c r="AV112" s="262"/>
      <c r="AW112" s="262"/>
      <c r="AX112" s="262"/>
    </row>
    <row r="113" spans="2:50" ht="15.75" x14ac:dyDescent="0.25">
      <c r="B113" s="30">
        <v>113</v>
      </c>
      <c r="C113" s="12">
        <v>106</v>
      </c>
      <c r="D113" s="13">
        <f t="shared" ca="1" si="6"/>
        <v>0.85523230701891473</v>
      </c>
      <c r="E113" s="14">
        <v>5.0000000000000001E-3</v>
      </c>
      <c r="F113" s="15">
        <v>5.0000000000000001E-3</v>
      </c>
      <c r="G113" s="16" t="s">
        <v>2</v>
      </c>
      <c r="H113" s="17">
        <f t="shared" ca="1" si="5"/>
        <v>0.5017810182242245</v>
      </c>
      <c r="I113" s="17">
        <f t="shared" ca="1" si="5"/>
        <v>5.499381588812513E-2</v>
      </c>
      <c r="J113" s="17">
        <f t="shared" ca="1" si="5"/>
        <v>0.62251499542587607</v>
      </c>
      <c r="K113" s="17">
        <f t="shared" ca="1" si="5"/>
        <v>0.20961218198197229</v>
      </c>
      <c r="L113" s="17">
        <f t="shared" ca="1" si="5"/>
        <v>0.81811931435438079</v>
      </c>
      <c r="M113" s="17">
        <f t="shared" ca="1" si="5"/>
        <v>0.65795141860812456</v>
      </c>
      <c r="N113" s="9" t="s">
        <v>39</v>
      </c>
      <c r="O113" s="92" t="s">
        <v>39</v>
      </c>
      <c r="P113" s="92" t="s">
        <v>39</v>
      </c>
      <c r="Q113" s="92" t="s">
        <v>39</v>
      </c>
      <c r="R113" s="92" t="s">
        <v>39</v>
      </c>
      <c r="S113" s="92" t="s">
        <v>39</v>
      </c>
      <c r="T113" s="92" t="s">
        <v>39</v>
      </c>
      <c r="U113" s="92" t="s">
        <v>39</v>
      </c>
      <c r="V113" s="108" t="str">
        <f>IF(Tableau3[[#This Row],[UC/ Couche]]="-","-",Tableau3[[#This Row],[UC/ Couche]]*Tableau3[[#This Row],[Qtt/UC]])</f>
        <v>-</v>
      </c>
      <c r="W113" s="9" t="s">
        <v>58</v>
      </c>
      <c r="X113" s="10" t="s">
        <v>39</v>
      </c>
      <c r="Y113" s="10">
        <v>135</v>
      </c>
      <c r="Z113" s="10">
        <v>300</v>
      </c>
      <c r="AA113" s="10">
        <v>24</v>
      </c>
      <c r="AB113" s="10" t="s">
        <v>39</v>
      </c>
      <c r="AC113" s="11" t="s">
        <v>39</v>
      </c>
      <c r="AD113" s="9"/>
      <c r="AE113" s="10"/>
      <c r="AF113" s="10"/>
      <c r="AG113" s="10"/>
      <c r="AH113" s="10"/>
      <c r="AI113" s="11"/>
      <c r="AJ113" s="104" t="str">
        <f>IF(ISBLANK(AM113),"",IF(AN113=1,"1 colis",IF(AND(AN113/(Tableau3[[#This Row],[UC/ Couche]]*Tableau3[[#This Row],[Couche/ UM]])&lt;1,(AN113/(Tableau3[[#This Row],[UC/ Couche]]*Tableau3[[#This Row],[Couche/ UM]])&gt;0)),AK113 &amp;" couches",AN113/(Tableau3[[#This Row],[UC/ Couche]]*Tableau3[[#This Row],[Couche/ UM]])&amp;" palettes")))</f>
        <v>1 colis</v>
      </c>
      <c r="AK113" s="105" t="str">
        <f>IF(ISBLANK(AM113),"",IF(AL113=Tableau3[[#This Row],[Qtt/UC]]," 1 colis",AL113/Tableau3[[#This Row],[QTT/couche]]))</f>
        <v xml:space="preserve"> 1 colis</v>
      </c>
      <c r="AL113" s="115">
        <f>IF(ISBLANK(AM113),"",IF(AM113&lt;=Tableau3[[#This Row],[Qtt/UC]],Tableau3[[#This Row],[Qtt/UC]],ROUNDUP(AM113/Tableau3[[#This Row],[QTT/couche]],0)*Tableau3[[#This Row],[QTT/couche]]))</f>
        <v>24</v>
      </c>
      <c r="AM113" s="106">
        <v>1</v>
      </c>
      <c r="AN113" s="113">
        <f>IF(ISBLANK(AM113),"",AL113/Tableau3[[#This Row],[Qtt/UC]])</f>
        <v>1</v>
      </c>
      <c r="AO113" s="110">
        <f ca="1">IF(ISBLANK(AM113),"",Tableau3[[#This Row],[Prix unité €uros]]*AL113)</f>
        <v>12.042744437381387</v>
      </c>
      <c r="AP113" s="262"/>
      <c r="AQ113" s="262"/>
      <c r="AR113" s="262"/>
      <c r="AS113" s="262"/>
      <c r="AT113" s="262"/>
      <c r="AU113" s="262"/>
      <c r="AV113" s="262"/>
      <c r="AW113" s="262"/>
      <c r="AX113" s="262"/>
    </row>
    <row r="114" spans="2:50" ht="15.75" x14ac:dyDescent="0.25">
      <c r="B114" s="34">
        <v>25</v>
      </c>
      <c r="C114" s="12">
        <v>107</v>
      </c>
      <c r="D114" s="13">
        <f t="shared" ca="1" si="6"/>
        <v>0.66603583072322381</v>
      </c>
      <c r="E114" s="14">
        <v>0.12</v>
      </c>
      <c r="F114" s="15">
        <v>0.12</v>
      </c>
      <c r="G114" s="16" t="s">
        <v>2</v>
      </c>
      <c r="H114" s="17">
        <f t="shared" ca="1" si="5"/>
        <v>0.76480417972232395</v>
      </c>
      <c r="I114" s="17">
        <f t="shared" ca="1" si="5"/>
        <v>8.836739703673302E-2</v>
      </c>
      <c r="J114" s="17">
        <f t="shared" ca="1" si="5"/>
        <v>0.20073964863932126</v>
      </c>
      <c r="K114" s="17">
        <f t="shared" ca="1" si="5"/>
        <v>0.21601308866971147</v>
      </c>
      <c r="L114" s="17">
        <f t="shared" ca="1" si="5"/>
        <v>0.11749199606668959</v>
      </c>
      <c r="M114" s="17">
        <f t="shared" ca="1" si="5"/>
        <v>0.40282460577367318</v>
      </c>
      <c r="N114" s="9" t="s">
        <v>37</v>
      </c>
      <c r="O114" s="91">
        <v>1200</v>
      </c>
      <c r="P114" s="91">
        <v>800</v>
      </c>
      <c r="Q114" s="91">
        <v>1000</v>
      </c>
      <c r="R114" s="91">
        <v>24</v>
      </c>
      <c r="S114" s="91">
        <v>6</v>
      </c>
      <c r="T114" s="91">
        <v>2</v>
      </c>
      <c r="U114" s="94"/>
      <c r="V114" s="108">
        <f>IF(Tableau3[[#This Row],[UC/ Couche]]="-","-",Tableau3[[#This Row],[UC/ Couche]]*Tableau3[[#This Row],[Qtt/UC]])</f>
        <v>12</v>
      </c>
      <c r="W114" s="9" t="s">
        <v>40</v>
      </c>
      <c r="X114" s="10">
        <v>390</v>
      </c>
      <c r="Y114" s="10">
        <v>390</v>
      </c>
      <c r="Z114" s="10">
        <v>430</v>
      </c>
      <c r="AA114" s="10">
        <v>2</v>
      </c>
      <c r="AB114" s="10" t="s">
        <v>39</v>
      </c>
      <c r="AC114" s="11">
        <v>21.5</v>
      </c>
      <c r="AD114" s="9" t="s">
        <v>39</v>
      </c>
      <c r="AE114" s="9" t="s">
        <v>39</v>
      </c>
      <c r="AF114" s="9" t="s">
        <v>39</v>
      </c>
      <c r="AG114" s="9" t="s">
        <v>39</v>
      </c>
      <c r="AH114" s="9" t="s">
        <v>39</v>
      </c>
      <c r="AI114" s="36" t="s">
        <v>39</v>
      </c>
      <c r="AJ114" s="104" t="str">
        <f>IF(ISBLANK(AM114),"",IF(AN114=1,"1 colis",IF(AND(AN114/(Tableau3[[#This Row],[UC/ Couche]]*Tableau3[[#This Row],[Couche/ UM]])&lt;1,(AN114/(Tableau3[[#This Row],[UC/ Couche]]*Tableau3[[#This Row],[Couche/ UM]])&gt;0)),AK114 &amp;" couches",AN114/(Tableau3[[#This Row],[UC/ Couche]]*Tableau3[[#This Row],[Couche/ UM]])&amp;" palettes")))</f>
        <v>1 colis</v>
      </c>
      <c r="AK114" s="105" t="str">
        <f>IF(ISBLANK(AM114),"",IF(AL114=Tableau3[[#This Row],[Qtt/UC]]," 1 colis",AL114/Tableau3[[#This Row],[QTT/couche]]))</f>
        <v xml:space="preserve"> 1 colis</v>
      </c>
      <c r="AL114" s="115">
        <f>IF(ISBLANK(AM114),"",IF(AM114&lt;=Tableau3[[#This Row],[Qtt/UC]],Tableau3[[#This Row],[Qtt/UC]],ROUNDUP(AM114/Tableau3[[#This Row],[QTT/couche]],0)*Tableau3[[#This Row],[QTT/couche]]))</f>
        <v>2</v>
      </c>
      <c r="AM114" s="106">
        <v>1</v>
      </c>
      <c r="AN114" s="113">
        <f>IF(ISBLANK(AM114),"",AL114/Tableau3[[#This Row],[Qtt/UC]])</f>
        <v>1</v>
      </c>
      <c r="AO114" s="110">
        <f ca="1">IF(ISBLANK(AM114),"",Tableau3[[#This Row],[Prix unité €uros]]*AL114)</f>
        <v>1.5296083594446479</v>
      </c>
      <c r="AP114" s="262"/>
      <c r="AQ114" s="262"/>
      <c r="AR114" s="262"/>
      <c r="AS114" s="262"/>
      <c r="AT114" s="262"/>
      <c r="AU114" s="262"/>
      <c r="AV114" s="262"/>
      <c r="AW114" s="262"/>
      <c r="AX114" s="262"/>
    </row>
    <row r="115" spans="2:50" ht="15.75" x14ac:dyDescent="0.25">
      <c r="B115" s="31">
        <v>34</v>
      </c>
      <c r="C115" s="12">
        <v>108</v>
      </c>
      <c r="D115" s="13">
        <f t="shared" ca="1" si="6"/>
        <v>0.91000201896418698</v>
      </c>
      <c r="E115" s="14">
        <v>0.28000000000000003</v>
      </c>
      <c r="F115" s="15">
        <v>0.28000000000000003</v>
      </c>
      <c r="G115" s="16" t="s">
        <v>4</v>
      </c>
      <c r="H115" s="17">
        <f t="shared" ca="1" si="5"/>
        <v>7.0560000328799277E-2</v>
      </c>
      <c r="I115" s="17">
        <f t="shared" ca="1" si="5"/>
        <v>0.61394004900201427</v>
      </c>
      <c r="J115" s="17">
        <f t="shared" ca="1" si="5"/>
        <v>0.40556409151226569</v>
      </c>
      <c r="K115" s="17">
        <f t="shared" ca="1" si="5"/>
        <v>0.44811002978733427</v>
      </c>
      <c r="L115" s="17">
        <f t="shared" ca="1" si="5"/>
        <v>0.80819539897888226</v>
      </c>
      <c r="M115" s="17">
        <f t="shared" ca="1" si="5"/>
        <v>0.11360980465438297</v>
      </c>
      <c r="N115" s="9"/>
      <c r="O115" s="91"/>
      <c r="P115" s="91"/>
      <c r="Q115" s="91"/>
      <c r="R115" s="91"/>
      <c r="S115" s="91"/>
      <c r="T115" s="91"/>
      <c r="U115" s="94"/>
      <c r="V115" s="108">
        <f>IF(Tableau3[[#This Row],[UC/ Couche]]="-","-",Tableau3[[#This Row],[UC/ Couche]]*Tableau3[[#This Row],[Qtt/UC]])</f>
        <v>0</v>
      </c>
      <c r="W115" s="9"/>
      <c r="X115" s="10"/>
      <c r="Y115" s="10"/>
      <c r="Z115" s="10"/>
      <c r="AA115" s="10"/>
      <c r="AB115" s="10"/>
      <c r="AC115" s="11"/>
      <c r="AD115" s="9"/>
      <c r="AE115" s="10"/>
      <c r="AF115" s="10"/>
      <c r="AG115" s="10"/>
      <c r="AH115" s="10"/>
      <c r="AI115" s="11"/>
      <c r="AJ115" s="104" t="e">
        <f>IF(ISBLANK(AM115),"",IF(AN115=1,"1 colis",IF(AND(AN115/(Tableau3[[#This Row],[UC/ Couche]]*Tableau3[[#This Row],[Couche/ UM]])&lt;1,(AN115/(Tableau3[[#This Row],[UC/ Couche]]*Tableau3[[#This Row],[Couche/ UM]])&gt;0)),AK115 &amp;" couches",AN115/(Tableau3[[#This Row],[UC/ Couche]]*Tableau3[[#This Row],[Couche/ UM]])&amp;" palettes")))</f>
        <v>#DIV/0!</v>
      </c>
      <c r="AK115" s="105" t="e">
        <f>IF(ISBLANK(AM115),"",IF(AL115=Tableau3[[#This Row],[Qtt/UC]]," 1 colis",AL115/Tableau3[[#This Row],[QTT/couche]]))</f>
        <v>#DIV/0!</v>
      </c>
      <c r="AL115" s="115" t="e">
        <f>IF(ISBLANK(AM115),"",IF(AM115&lt;=Tableau3[[#This Row],[Qtt/UC]],Tableau3[[#This Row],[Qtt/UC]],ROUNDUP(AM115/Tableau3[[#This Row],[QTT/couche]],0)*Tableau3[[#This Row],[QTT/couche]]))</f>
        <v>#DIV/0!</v>
      </c>
      <c r="AM115" s="106">
        <v>1</v>
      </c>
      <c r="AN115" s="113" t="e">
        <f>IF(ISBLANK(AM115),"",AL115/Tableau3[[#This Row],[Qtt/UC]])</f>
        <v>#DIV/0!</v>
      </c>
      <c r="AO115" s="110" t="e">
        <f ca="1">IF(ISBLANK(AM115),"",Tableau3[[#This Row],[Prix unité €uros]]*AL115)</f>
        <v>#DIV/0!</v>
      </c>
      <c r="AP115" s="262"/>
      <c r="AQ115" s="262"/>
      <c r="AR115" s="262"/>
      <c r="AS115" s="262"/>
      <c r="AT115" s="262"/>
      <c r="AU115" s="262"/>
      <c r="AV115" s="262"/>
      <c r="AW115" s="262"/>
      <c r="AX115" s="262"/>
    </row>
    <row r="116" spans="2:50" ht="15.75" x14ac:dyDescent="0.25">
      <c r="B116" s="31">
        <v>126</v>
      </c>
      <c r="C116" s="12">
        <v>109</v>
      </c>
      <c r="D116" s="20">
        <f t="shared" ca="1" si="6"/>
        <v>0.6639883884916753</v>
      </c>
      <c r="E116" s="14">
        <v>6.9</v>
      </c>
      <c r="F116" s="15">
        <v>6.9</v>
      </c>
      <c r="G116" s="16" t="s">
        <v>0</v>
      </c>
      <c r="H116" s="17">
        <f t="shared" ca="1" si="5"/>
        <v>0.98000239716345772</v>
      </c>
      <c r="I116" s="17">
        <f t="shared" ca="1" si="5"/>
        <v>0.98898116519390522</v>
      </c>
      <c r="J116" s="17">
        <f t="shared" ca="1" si="5"/>
        <v>0.15872302711122177</v>
      </c>
      <c r="K116" s="17">
        <f t="shared" ca="1" si="5"/>
        <v>0.3483587993873466</v>
      </c>
      <c r="L116" s="17">
        <f t="shared" ca="1" si="5"/>
        <v>0.54165965756203371</v>
      </c>
      <c r="M116" s="17">
        <f t="shared" ca="1" si="5"/>
        <v>9.8567454252812103E-2</v>
      </c>
      <c r="N116" s="9"/>
      <c r="O116" s="91"/>
      <c r="P116" s="91"/>
      <c r="Q116" s="91"/>
      <c r="R116" s="91"/>
      <c r="S116" s="91"/>
      <c r="T116" s="91"/>
      <c r="U116" s="94"/>
      <c r="V116" s="108">
        <f>IF(Tableau3[[#This Row],[UC/ Couche]]="-","-",Tableau3[[#This Row],[UC/ Couche]]*Tableau3[[#This Row],[Qtt/UC]])</f>
        <v>0</v>
      </c>
      <c r="W116" s="9"/>
      <c r="X116" s="10"/>
      <c r="Y116" s="10"/>
      <c r="Z116" s="10"/>
      <c r="AA116" s="10"/>
      <c r="AB116" s="10"/>
      <c r="AC116" s="11"/>
      <c r="AD116" s="9"/>
      <c r="AE116" s="10"/>
      <c r="AF116" s="10"/>
      <c r="AG116" s="10"/>
      <c r="AH116" s="10"/>
      <c r="AI116" s="11"/>
      <c r="AJ116" s="104" t="e">
        <f>IF(ISBLANK(AM116),"",IF(AN116=1,"1 colis",IF(AND(AN116/(Tableau3[[#This Row],[UC/ Couche]]*Tableau3[[#This Row],[Couche/ UM]])&lt;1,(AN116/(Tableau3[[#This Row],[UC/ Couche]]*Tableau3[[#This Row],[Couche/ UM]])&gt;0)),AK116 &amp;" couches",AN116/(Tableau3[[#This Row],[UC/ Couche]]*Tableau3[[#This Row],[Couche/ UM]])&amp;" palettes")))</f>
        <v>#DIV/0!</v>
      </c>
      <c r="AK116" s="105" t="e">
        <f>IF(ISBLANK(AM116),"",IF(AL116=Tableau3[[#This Row],[Qtt/UC]]," 1 colis",AL116/Tableau3[[#This Row],[QTT/couche]]))</f>
        <v>#DIV/0!</v>
      </c>
      <c r="AL116" s="115" t="e">
        <f>IF(ISBLANK(AM116),"",IF(AM116&lt;=Tableau3[[#This Row],[Qtt/UC]],Tableau3[[#This Row],[Qtt/UC]],ROUNDUP(AM116/Tableau3[[#This Row],[QTT/couche]],0)*Tableau3[[#This Row],[QTT/couche]]))</f>
        <v>#DIV/0!</v>
      </c>
      <c r="AM116" s="106">
        <v>1</v>
      </c>
      <c r="AN116" s="113" t="e">
        <f>IF(ISBLANK(AM116),"",AL116/Tableau3[[#This Row],[Qtt/UC]])</f>
        <v>#DIV/0!</v>
      </c>
      <c r="AO116" s="110" t="e">
        <f ca="1">IF(ISBLANK(AM116),"",Tableau3[[#This Row],[Prix unité €uros]]*AL116)</f>
        <v>#DIV/0!</v>
      </c>
      <c r="AP116" s="262"/>
      <c r="AQ116" s="262"/>
      <c r="AR116" s="262"/>
      <c r="AS116" s="262"/>
      <c r="AT116" s="262"/>
      <c r="AU116" s="262"/>
      <c r="AV116" s="262"/>
      <c r="AW116" s="262"/>
      <c r="AX116" s="262"/>
    </row>
    <row r="117" spans="2:50" ht="15.75" x14ac:dyDescent="0.25">
      <c r="B117" s="31">
        <v>127</v>
      </c>
      <c r="C117" s="12">
        <v>110</v>
      </c>
      <c r="D117" s="20">
        <f t="shared" ca="1" si="6"/>
        <v>0.89511623132461815</v>
      </c>
      <c r="E117" s="14">
        <v>11.1</v>
      </c>
      <c r="F117" s="15">
        <v>11.1</v>
      </c>
      <c r="G117" s="16" t="s">
        <v>0</v>
      </c>
      <c r="H117" s="17">
        <f t="shared" ca="1" si="5"/>
        <v>0.23654097462748169</v>
      </c>
      <c r="I117" s="17">
        <f t="shared" ca="1" si="5"/>
        <v>0.1568504616280223</v>
      </c>
      <c r="J117" s="17">
        <f t="shared" ca="1" si="5"/>
        <v>0.29259249634349138</v>
      </c>
      <c r="K117" s="17">
        <f t="shared" ca="1" si="5"/>
        <v>0.90324625106079204</v>
      </c>
      <c r="L117" s="17">
        <f t="shared" ca="1" si="5"/>
        <v>0.69935782286156556</v>
      </c>
      <c r="M117" s="17">
        <f t="shared" ca="1" si="5"/>
        <v>0.78301691764902803</v>
      </c>
      <c r="N117" s="9"/>
      <c r="O117" s="91"/>
      <c r="P117" s="91"/>
      <c r="Q117" s="91"/>
      <c r="R117" s="91"/>
      <c r="S117" s="91"/>
      <c r="T117" s="91"/>
      <c r="U117" s="94"/>
      <c r="V117" s="108">
        <f>IF(Tableau3[[#This Row],[UC/ Couche]]="-","-",Tableau3[[#This Row],[UC/ Couche]]*Tableau3[[#This Row],[Qtt/UC]])</f>
        <v>0</v>
      </c>
      <c r="W117" s="9"/>
      <c r="X117" s="10"/>
      <c r="Y117" s="10"/>
      <c r="Z117" s="10"/>
      <c r="AA117" s="10"/>
      <c r="AB117" s="10"/>
      <c r="AC117" s="11"/>
      <c r="AD117" s="9"/>
      <c r="AE117" s="10"/>
      <c r="AF117" s="10"/>
      <c r="AG117" s="10"/>
      <c r="AH117" s="10"/>
      <c r="AI117" s="11"/>
      <c r="AJ117" s="104" t="e">
        <f>IF(ISBLANK(AM117),"",IF(AN117=1,"1 colis",IF(AND(AN117/(Tableau3[[#This Row],[UC/ Couche]]*Tableau3[[#This Row],[Couche/ UM]])&lt;1,(AN117/(Tableau3[[#This Row],[UC/ Couche]]*Tableau3[[#This Row],[Couche/ UM]])&gt;0)),AK117 &amp;" couches",AN117/(Tableau3[[#This Row],[UC/ Couche]]*Tableau3[[#This Row],[Couche/ UM]])&amp;" palettes")))</f>
        <v>#DIV/0!</v>
      </c>
      <c r="AK117" s="105" t="e">
        <f>IF(ISBLANK(AM117),"",IF(AL117=Tableau3[[#This Row],[Qtt/UC]]," 1 colis",AL117/Tableau3[[#This Row],[QTT/couche]]))</f>
        <v>#DIV/0!</v>
      </c>
      <c r="AL117" s="115" t="e">
        <f>IF(ISBLANK(AM117),"",IF(AM117&lt;=Tableau3[[#This Row],[Qtt/UC]],Tableau3[[#This Row],[Qtt/UC]],ROUNDUP(AM117/Tableau3[[#This Row],[QTT/couche]],0)*Tableau3[[#This Row],[QTT/couche]]))</f>
        <v>#DIV/0!</v>
      </c>
      <c r="AM117" s="106">
        <v>1</v>
      </c>
      <c r="AN117" s="113" t="e">
        <f>IF(ISBLANK(AM117),"",AL117/Tableau3[[#This Row],[Qtt/UC]])</f>
        <v>#DIV/0!</v>
      </c>
      <c r="AO117" s="110" t="e">
        <f ca="1">IF(ISBLANK(AM117),"",Tableau3[[#This Row],[Prix unité €uros]]*AL117)</f>
        <v>#DIV/0!</v>
      </c>
      <c r="AP117" s="262"/>
      <c r="AQ117" s="262"/>
      <c r="AR117" s="262"/>
      <c r="AS117" s="262"/>
      <c r="AT117" s="262"/>
      <c r="AU117" s="262"/>
      <c r="AV117" s="262"/>
      <c r="AW117" s="262"/>
      <c r="AX117" s="262"/>
    </row>
    <row r="118" spans="2:50" ht="15.75" x14ac:dyDescent="0.25">
      <c r="B118" s="31">
        <v>89</v>
      </c>
      <c r="C118" s="12">
        <v>111</v>
      </c>
      <c r="D118" s="13">
        <f t="shared" ca="1" si="6"/>
        <v>0.86441908048846339</v>
      </c>
      <c r="E118" s="14">
        <v>18</v>
      </c>
      <c r="F118" s="15">
        <v>18</v>
      </c>
      <c r="G118" s="16" t="s">
        <v>0</v>
      </c>
      <c r="H118" s="17">
        <f t="shared" ca="1" si="5"/>
        <v>8.1711683285959014E-2</v>
      </c>
      <c r="I118" s="17">
        <f t="shared" ca="1" si="5"/>
        <v>0.27768123102611553</v>
      </c>
      <c r="J118" s="17">
        <f t="shared" ca="1" si="5"/>
        <v>3.413649536371488E-2</v>
      </c>
      <c r="K118" s="17">
        <f t="shared" ca="1" si="5"/>
        <v>0.62782250432129272</v>
      </c>
      <c r="L118" s="17">
        <f t="shared" ca="1" si="5"/>
        <v>0.23804757368526908</v>
      </c>
      <c r="M118" s="17">
        <f t="shared" ca="1" si="5"/>
        <v>0.81272003465310094</v>
      </c>
      <c r="N118" s="9"/>
      <c r="O118" s="91"/>
      <c r="P118" s="91"/>
      <c r="Q118" s="91"/>
      <c r="R118" s="91"/>
      <c r="S118" s="91"/>
      <c r="T118" s="91"/>
      <c r="U118" s="94"/>
      <c r="V118" s="108">
        <f>IF(Tableau3[[#This Row],[UC/ Couche]]="-","-",Tableau3[[#This Row],[UC/ Couche]]*Tableau3[[#This Row],[Qtt/UC]])</f>
        <v>0</v>
      </c>
      <c r="W118" s="9"/>
      <c r="X118" s="10"/>
      <c r="Y118" s="10"/>
      <c r="Z118" s="10"/>
      <c r="AA118" s="10"/>
      <c r="AB118" s="10"/>
      <c r="AC118" s="11"/>
      <c r="AD118" s="9"/>
      <c r="AE118" s="10"/>
      <c r="AF118" s="10"/>
      <c r="AG118" s="10"/>
      <c r="AH118" s="10"/>
      <c r="AI118" s="11"/>
      <c r="AJ118" s="104" t="e">
        <f>IF(ISBLANK(AM118),"",IF(AN118=1,"1 colis",IF(AND(AN118/(Tableau3[[#This Row],[UC/ Couche]]*Tableau3[[#This Row],[Couche/ UM]])&lt;1,(AN118/(Tableau3[[#This Row],[UC/ Couche]]*Tableau3[[#This Row],[Couche/ UM]])&gt;0)),AK118 &amp;" couches",AN118/(Tableau3[[#This Row],[UC/ Couche]]*Tableau3[[#This Row],[Couche/ UM]])&amp;" palettes")))</f>
        <v>#DIV/0!</v>
      </c>
      <c r="AK118" s="105" t="e">
        <f>IF(ISBLANK(AM118),"",IF(AL118=Tableau3[[#This Row],[Qtt/UC]]," 1 colis",AL118/Tableau3[[#This Row],[QTT/couche]]))</f>
        <v>#DIV/0!</v>
      </c>
      <c r="AL118" s="115" t="e">
        <f>IF(ISBLANK(AM118),"",IF(AM118&lt;=Tableau3[[#This Row],[Qtt/UC]],Tableau3[[#This Row],[Qtt/UC]],ROUNDUP(AM118/Tableau3[[#This Row],[QTT/couche]],0)*Tableau3[[#This Row],[QTT/couche]]))</f>
        <v>#DIV/0!</v>
      </c>
      <c r="AM118" s="106">
        <v>1</v>
      </c>
      <c r="AN118" s="113" t="e">
        <f>IF(ISBLANK(AM118),"",AL118/Tableau3[[#This Row],[Qtt/UC]])</f>
        <v>#DIV/0!</v>
      </c>
      <c r="AO118" s="110" t="e">
        <f ca="1">IF(ISBLANK(AM118),"",Tableau3[[#This Row],[Prix unité €uros]]*AL118)</f>
        <v>#DIV/0!</v>
      </c>
      <c r="AP118" s="262"/>
      <c r="AQ118" s="262"/>
      <c r="AR118" s="262"/>
      <c r="AS118" s="262"/>
      <c r="AT118" s="262"/>
      <c r="AU118" s="262"/>
      <c r="AV118" s="262"/>
      <c r="AW118" s="262"/>
      <c r="AX118" s="262"/>
    </row>
    <row r="119" spans="2:50" ht="15.75" x14ac:dyDescent="0.25">
      <c r="B119" s="31">
        <v>107</v>
      </c>
      <c r="C119" s="19">
        <v>112</v>
      </c>
      <c r="D119" s="13">
        <f t="shared" ca="1" si="6"/>
        <v>0.18854698894799848</v>
      </c>
      <c r="E119" s="14">
        <v>0.4</v>
      </c>
      <c r="F119" s="15">
        <v>0.4</v>
      </c>
      <c r="G119" s="16" t="s">
        <v>2</v>
      </c>
      <c r="H119" s="17">
        <f t="shared" ca="1" si="5"/>
        <v>0.52279966602347205</v>
      </c>
      <c r="I119" s="17">
        <f t="shared" ca="1" si="5"/>
        <v>0.85183307290942067</v>
      </c>
      <c r="J119" s="17">
        <f t="shared" ca="1" si="5"/>
        <v>0.78186667419186306</v>
      </c>
      <c r="K119" s="17">
        <f t="shared" ca="1" si="5"/>
        <v>0.73415678669083362</v>
      </c>
      <c r="L119" s="17">
        <f t="shared" ca="1" si="5"/>
        <v>0.12966538917638259</v>
      </c>
      <c r="M119" s="17">
        <f t="shared" ca="1" si="5"/>
        <v>0.91503256988165871</v>
      </c>
      <c r="N119" s="9"/>
      <c r="O119" s="91"/>
      <c r="P119" s="91"/>
      <c r="Q119" s="91"/>
      <c r="R119" s="91"/>
      <c r="S119" s="91"/>
      <c r="T119" s="91"/>
      <c r="U119" s="94"/>
      <c r="V119" s="108">
        <f>IF(Tableau3[[#This Row],[UC/ Couche]]="-","-",Tableau3[[#This Row],[UC/ Couche]]*Tableau3[[#This Row],[Qtt/UC]])</f>
        <v>0</v>
      </c>
      <c r="W119" s="9"/>
      <c r="X119" s="10"/>
      <c r="Y119" s="10"/>
      <c r="Z119" s="10"/>
      <c r="AA119" s="10"/>
      <c r="AB119" s="10"/>
      <c r="AC119" s="11"/>
      <c r="AD119" s="9"/>
      <c r="AE119" s="10"/>
      <c r="AF119" s="10"/>
      <c r="AG119" s="10"/>
      <c r="AH119" s="10"/>
      <c r="AI119" s="11"/>
      <c r="AJ119" s="104" t="e">
        <f>IF(ISBLANK(AM119),"",IF(AN119=1,"1 colis",IF(AND(AN119/(Tableau3[[#This Row],[UC/ Couche]]*Tableau3[[#This Row],[Couche/ UM]])&lt;1,(AN119/(Tableau3[[#This Row],[UC/ Couche]]*Tableau3[[#This Row],[Couche/ UM]])&gt;0)),AK119 &amp;" couches",AN119/(Tableau3[[#This Row],[UC/ Couche]]*Tableau3[[#This Row],[Couche/ UM]])&amp;" palettes")))</f>
        <v>#DIV/0!</v>
      </c>
      <c r="AK119" s="105" t="e">
        <f>IF(ISBLANK(AM119),"",IF(AL119=Tableau3[[#This Row],[Qtt/UC]]," 1 colis",AL119/Tableau3[[#This Row],[QTT/couche]]))</f>
        <v>#DIV/0!</v>
      </c>
      <c r="AL119" s="115" t="e">
        <f>IF(ISBLANK(AM119),"",IF(AM119&lt;=Tableau3[[#This Row],[Qtt/UC]],Tableau3[[#This Row],[Qtt/UC]],ROUNDUP(AM119/Tableau3[[#This Row],[QTT/couche]],0)*Tableau3[[#This Row],[QTT/couche]]))</f>
        <v>#DIV/0!</v>
      </c>
      <c r="AM119" s="106">
        <v>1</v>
      </c>
      <c r="AN119" s="113" t="e">
        <f>IF(ISBLANK(AM119),"",AL119/Tableau3[[#This Row],[Qtt/UC]])</f>
        <v>#DIV/0!</v>
      </c>
      <c r="AO119" s="110" t="e">
        <f ca="1">IF(ISBLANK(AM119),"",Tableau3[[#This Row],[Prix unité €uros]]*AL119)</f>
        <v>#DIV/0!</v>
      </c>
      <c r="AP119" s="262"/>
      <c r="AQ119" s="262"/>
      <c r="AR119" s="262"/>
      <c r="AS119" s="262"/>
      <c r="AT119" s="262"/>
      <c r="AU119" s="262"/>
      <c r="AV119" s="262"/>
      <c r="AW119" s="262"/>
      <c r="AX119" s="262"/>
    </row>
    <row r="120" spans="2:50" ht="15.75" x14ac:dyDescent="0.25">
      <c r="B120" s="31">
        <v>38</v>
      </c>
      <c r="C120" s="12">
        <v>113</v>
      </c>
      <c r="D120" s="13">
        <f t="shared" ca="1" si="6"/>
        <v>0.22205239329247473</v>
      </c>
      <c r="E120" s="14">
        <v>14</v>
      </c>
      <c r="F120" s="15">
        <v>14</v>
      </c>
      <c r="G120" s="16" t="s">
        <v>3</v>
      </c>
      <c r="H120" s="17">
        <f t="shared" ca="1" si="5"/>
        <v>0.36999793941786863</v>
      </c>
      <c r="I120" s="17">
        <f t="shared" ca="1" si="5"/>
        <v>0.65090028319908644</v>
      </c>
      <c r="J120" s="17">
        <f t="shared" ca="1" si="5"/>
        <v>0.64802226661994611</v>
      </c>
      <c r="K120" s="17">
        <f t="shared" ca="1" si="5"/>
        <v>0.40341750296971046</v>
      </c>
      <c r="L120" s="17">
        <f t="shared" ca="1" si="5"/>
        <v>8.3209474722807597E-2</v>
      </c>
      <c r="M120" s="17">
        <f t="shared" ca="1" si="5"/>
        <v>8.9611047097535312E-3</v>
      </c>
      <c r="N120" s="9"/>
      <c r="O120" s="91"/>
      <c r="P120" s="91"/>
      <c r="Q120" s="91"/>
      <c r="R120" s="91"/>
      <c r="S120" s="91"/>
      <c r="T120" s="91"/>
      <c r="U120" s="94"/>
      <c r="V120" s="108">
        <f>IF(Tableau3[[#This Row],[UC/ Couche]]="-","-",Tableau3[[#This Row],[UC/ Couche]]*Tableau3[[#This Row],[Qtt/UC]])</f>
        <v>0</v>
      </c>
      <c r="W120" s="9"/>
      <c r="X120" s="10"/>
      <c r="Y120" s="10"/>
      <c r="Z120" s="10"/>
      <c r="AA120" s="10"/>
      <c r="AB120" s="10"/>
      <c r="AC120" s="11"/>
      <c r="AD120" s="9"/>
      <c r="AE120" s="10"/>
      <c r="AF120" s="10"/>
      <c r="AG120" s="10"/>
      <c r="AH120" s="10"/>
      <c r="AI120" s="11"/>
      <c r="AJ120" s="104" t="e">
        <f>IF(ISBLANK(AM120),"",IF(AN120=1,"1 colis",IF(AND(AN120/(Tableau3[[#This Row],[UC/ Couche]]*Tableau3[[#This Row],[Couche/ UM]])&lt;1,(AN120/(Tableau3[[#This Row],[UC/ Couche]]*Tableau3[[#This Row],[Couche/ UM]])&gt;0)),AK120 &amp;" couches",AN120/(Tableau3[[#This Row],[UC/ Couche]]*Tableau3[[#This Row],[Couche/ UM]])&amp;" palettes")))</f>
        <v>#DIV/0!</v>
      </c>
      <c r="AK120" s="105" t="e">
        <f>IF(ISBLANK(AM120),"",IF(AL120=Tableau3[[#This Row],[Qtt/UC]]," 1 colis",AL120/Tableau3[[#This Row],[QTT/couche]]))</f>
        <v>#DIV/0!</v>
      </c>
      <c r="AL120" s="115" t="e">
        <f>IF(ISBLANK(AM120),"",IF(AM120&lt;=Tableau3[[#This Row],[Qtt/UC]],Tableau3[[#This Row],[Qtt/UC]],ROUNDUP(AM120/Tableau3[[#This Row],[QTT/couche]],0)*Tableau3[[#This Row],[QTT/couche]]))</f>
        <v>#DIV/0!</v>
      </c>
      <c r="AM120" s="106">
        <v>1</v>
      </c>
      <c r="AN120" s="113" t="e">
        <f>IF(ISBLANK(AM120),"",AL120/Tableau3[[#This Row],[Qtt/UC]])</f>
        <v>#DIV/0!</v>
      </c>
      <c r="AO120" s="110" t="e">
        <f ca="1">IF(ISBLANK(AM120),"",Tableau3[[#This Row],[Prix unité €uros]]*AL120)</f>
        <v>#DIV/0!</v>
      </c>
      <c r="AP120" s="262"/>
      <c r="AQ120" s="262"/>
      <c r="AR120" s="262"/>
      <c r="AS120" s="262"/>
      <c r="AT120" s="262"/>
      <c r="AU120" s="262"/>
      <c r="AV120" s="262"/>
      <c r="AW120" s="262"/>
      <c r="AX120" s="262"/>
    </row>
    <row r="121" spans="2:50" ht="15.75" x14ac:dyDescent="0.25">
      <c r="B121" s="31">
        <v>8</v>
      </c>
      <c r="C121" s="12">
        <v>114</v>
      </c>
      <c r="D121" s="13">
        <f t="shared" ca="1" si="6"/>
        <v>0.82161281732415647</v>
      </c>
      <c r="E121" s="14">
        <v>4.4999999999999998E-2</v>
      </c>
      <c r="F121" s="15">
        <v>4.4999999999999998E-2</v>
      </c>
      <c r="G121" s="16" t="s">
        <v>5</v>
      </c>
      <c r="H121" s="17">
        <f t="shared" ca="1" si="5"/>
        <v>0.13690905547562582</v>
      </c>
      <c r="I121" s="17">
        <f t="shared" ca="1" si="5"/>
        <v>0.35441717948758478</v>
      </c>
      <c r="J121" s="17">
        <f t="shared" ca="1" si="5"/>
        <v>1.4873401902749661E-2</v>
      </c>
      <c r="K121" s="17">
        <f t="shared" ca="1" si="5"/>
        <v>0.33184660703673285</v>
      </c>
      <c r="L121" s="17">
        <f t="shared" ca="1" si="5"/>
        <v>0.64492618938365598</v>
      </c>
      <c r="M121" s="17">
        <f t="shared" ca="1" si="5"/>
        <v>0.60447546020643117</v>
      </c>
      <c r="N121" s="9"/>
      <c r="O121" s="91"/>
      <c r="P121" s="91"/>
      <c r="Q121" s="91"/>
      <c r="R121" s="91"/>
      <c r="S121" s="91"/>
      <c r="T121" s="91"/>
      <c r="U121" s="94"/>
      <c r="V121" s="108">
        <f>IF(Tableau3[[#This Row],[UC/ Couche]]="-","-",Tableau3[[#This Row],[UC/ Couche]]*Tableau3[[#This Row],[Qtt/UC]])</f>
        <v>0</v>
      </c>
      <c r="W121" s="9"/>
      <c r="X121" s="10"/>
      <c r="Y121" s="10"/>
      <c r="Z121" s="10"/>
      <c r="AA121" s="10"/>
      <c r="AB121" s="10"/>
      <c r="AC121" s="11"/>
      <c r="AD121" s="9"/>
      <c r="AE121" s="10"/>
      <c r="AF121" s="10"/>
      <c r="AG121" s="10"/>
      <c r="AH121" s="10"/>
      <c r="AI121" s="11"/>
      <c r="AJ121" s="104" t="e">
        <f>IF(ISBLANK(AM121),"",IF(AN121=1,"1 colis",IF(AND(AN121/(Tableau3[[#This Row],[UC/ Couche]]*Tableau3[[#This Row],[Couche/ UM]])&lt;1,(AN121/(Tableau3[[#This Row],[UC/ Couche]]*Tableau3[[#This Row],[Couche/ UM]])&gt;0)),AK121 &amp;" couches",AN121/(Tableau3[[#This Row],[UC/ Couche]]*Tableau3[[#This Row],[Couche/ UM]])&amp;" palettes")))</f>
        <v>#DIV/0!</v>
      </c>
      <c r="AK121" s="105" t="e">
        <f>IF(ISBLANK(AM121),"",IF(AL121=Tableau3[[#This Row],[Qtt/UC]]," 1 colis",AL121/Tableau3[[#This Row],[QTT/couche]]))</f>
        <v>#DIV/0!</v>
      </c>
      <c r="AL121" s="115" t="e">
        <f>IF(ISBLANK(AM121),"",IF(AM121&lt;=Tableau3[[#This Row],[Qtt/UC]],Tableau3[[#This Row],[Qtt/UC]],ROUNDUP(AM121/Tableau3[[#This Row],[QTT/couche]],0)*Tableau3[[#This Row],[QTT/couche]]))</f>
        <v>#DIV/0!</v>
      </c>
      <c r="AM121" s="106">
        <v>1</v>
      </c>
      <c r="AN121" s="113" t="e">
        <f>IF(ISBLANK(AM121),"",AL121/Tableau3[[#This Row],[Qtt/UC]])</f>
        <v>#DIV/0!</v>
      </c>
      <c r="AO121" s="110" t="e">
        <f ca="1">IF(ISBLANK(AM121),"",Tableau3[[#This Row],[Prix unité €uros]]*AL121)</f>
        <v>#DIV/0!</v>
      </c>
      <c r="AP121" s="262"/>
      <c r="AQ121" s="262"/>
      <c r="AR121" s="262"/>
      <c r="AS121" s="262"/>
      <c r="AT121" s="262"/>
      <c r="AU121" s="262"/>
      <c r="AV121" s="262"/>
      <c r="AW121" s="262"/>
      <c r="AX121" s="262"/>
    </row>
    <row r="122" spans="2:50" ht="15.75" x14ac:dyDescent="0.25">
      <c r="B122" s="35">
        <v>121</v>
      </c>
      <c r="C122" s="12">
        <v>115</v>
      </c>
      <c r="D122" s="27">
        <f t="shared" ca="1" si="6"/>
        <v>0.75834233633906378</v>
      </c>
      <c r="E122" s="14">
        <v>13.1</v>
      </c>
      <c r="F122" s="15">
        <v>13.1</v>
      </c>
      <c r="G122" s="28" t="s">
        <v>3</v>
      </c>
      <c r="H122" s="17">
        <f t="shared" ca="1" si="5"/>
        <v>0.99081930876061963</v>
      </c>
      <c r="I122" s="17">
        <f t="shared" ca="1" si="5"/>
        <v>7.6767427053394566E-2</v>
      </c>
      <c r="J122" s="17">
        <f t="shared" ca="1" si="5"/>
        <v>0.75210014487736776</v>
      </c>
      <c r="K122" s="17">
        <f t="shared" ca="1" si="5"/>
        <v>0.11044572340918146</v>
      </c>
      <c r="L122" s="17">
        <f t="shared" ca="1" si="5"/>
        <v>0.48595606882351328</v>
      </c>
      <c r="M122" s="17">
        <f t="shared" ca="1" si="5"/>
        <v>0.82663940214723985</v>
      </c>
      <c r="N122" s="9"/>
      <c r="O122" s="91"/>
      <c r="P122" s="91"/>
      <c r="Q122" s="91"/>
      <c r="R122" s="91"/>
      <c r="S122" s="91"/>
      <c r="T122" s="91"/>
      <c r="U122" s="94"/>
      <c r="V122" s="108">
        <f>IF(Tableau3[[#This Row],[UC/ Couche]]="-","-",Tableau3[[#This Row],[UC/ Couche]]*Tableau3[[#This Row],[Qtt/UC]])</f>
        <v>0</v>
      </c>
      <c r="W122" s="9"/>
      <c r="X122" s="10"/>
      <c r="Y122" s="10"/>
      <c r="Z122" s="10"/>
      <c r="AA122" s="10"/>
      <c r="AB122" s="10"/>
      <c r="AC122" s="11"/>
      <c r="AD122" s="9"/>
      <c r="AE122" s="10"/>
      <c r="AF122" s="10"/>
      <c r="AG122" s="10"/>
      <c r="AH122" s="10"/>
      <c r="AI122" s="11"/>
      <c r="AJ122" s="104" t="e">
        <f>IF(ISBLANK(AM122),"",IF(AN122=1,"1 colis",IF(AND(AN122/(Tableau3[[#This Row],[UC/ Couche]]*Tableau3[[#This Row],[Couche/ UM]])&lt;1,(AN122/(Tableau3[[#This Row],[UC/ Couche]]*Tableau3[[#This Row],[Couche/ UM]])&gt;0)),AK122 &amp;" couches",AN122/(Tableau3[[#This Row],[UC/ Couche]]*Tableau3[[#This Row],[Couche/ UM]])&amp;" palettes")))</f>
        <v>#DIV/0!</v>
      </c>
      <c r="AK122" s="105" t="e">
        <f>IF(ISBLANK(AM122),"",IF(AL122=Tableau3[[#This Row],[Qtt/UC]]," 1 colis",AL122/Tableau3[[#This Row],[QTT/couche]]))</f>
        <v>#DIV/0!</v>
      </c>
      <c r="AL122" s="115" t="e">
        <f>IF(ISBLANK(AM122),"",IF(AM122&lt;=Tableau3[[#This Row],[Qtt/UC]],Tableau3[[#This Row],[Qtt/UC]],ROUNDUP(AM122/Tableau3[[#This Row],[QTT/couche]],0)*Tableau3[[#This Row],[QTT/couche]]))</f>
        <v>#DIV/0!</v>
      </c>
      <c r="AM122" s="106">
        <v>1</v>
      </c>
      <c r="AN122" s="113" t="e">
        <f>IF(ISBLANK(AM122),"",AL122/Tableau3[[#This Row],[Qtt/UC]])</f>
        <v>#DIV/0!</v>
      </c>
      <c r="AO122" s="110" t="e">
        <f ca="1">IF(ISBLANK(AM122),"",Tableau3[[#This Row],[Prix unité €uros]]*AL122)</f>
        <v>#DIV/0!</v>
      </c>
      <c r="AP122" s="262"/>
      <c r="AQ122" s="262"/>
      <c r="AR122" s="262"/>
      <c r="AS122" s="262"/>
      <c r="AT122" s="262"/>
      <c r="AU122" s="262"/>
      <c r="AV122" s="262"/>
      <c r="AW122" s="262"/>
      <c r="AX122" s="262"/>
    </row>
    <row r="123" spans="2:50" ht="15.75" x14ac:dyDescent="0.25">
      <c r="B123" s="31">
        <v>40</v>
      </c>
      <c r="C123" s="12">
        <v>116</v>
      </c>
      <c r="D123" s="20">
        <f t="shared" ca="1" si="6"/>
        <v>0.80503260251958975</v>
      </c>
      <c r="E123" s="14">
        <v>120</v>
      </c>
      <c r="F123" s="15">
        <v>120</v>
      </c>
      <c r="G123" s="16" t="s">
        <v>3</v>
      </c>
      <c r="H123" s="17">
        <f t="shared" ca="1" si="5"/>
        <v>0.41854184493685354</v>
      </c>
      <c r="I123" s="17">
        <f t="shared" ca="1" si="5"/>
        <v>0.21346873856752002</v>
      </c>
      <c r="J123" s="17">
        <f t="shared" ca="1" si="5"/>
        <v>0.21771212890182479</v>
      </c>
      <c r="K123" s="17">
        <f t="shared" ca="1" si="5"/>
        <v>0.41912868153269256</v>
      </c>
      <c r="L123" s="17">
        <f t="shared" ca="1" si="5"/>
        <v>0.31118985504019059</v>
      </c>
      <c r="M123" s="17">
        <f t="shared" ca="1" si="5"/>
        <v>0.72479956114200139</v>
      </c>
      <c r="N123" s="9" t="s">
        <v>37</v>
      </c>
      <c r="O123" s="91">
        <v>1100</v>
      </c>
      <c r="P123" s="91">
        <v>1100</v>
      </c>
      <c r="Q123" s="91">
        <v>750</v>
      </c>
      <c r="R123" s="91">
        <v>360</v>
      </c>
      <c r="S123" s="91">
        <v>3</v>
      </c>
      <c r="T123" s="91">
        <v>6</v>
      </c>
      <c r="U123" s="94">
        <v>398</v>
      </c>
      <c r="V123" s="108">
        <f>IF(Tableau3[[#This Row],[UC/ Couche]]="-","-",Tableau3[[#This Row],[UC/ Couche]]*Tableau3[[#This Row],[Qtt/UC]])</f>
        <v>60</v>
      </c>
      <c r="W123" s="9" t="s">
        <v>58</v>
      </c>
      <c r="X123" s="10">
        <v>700</v>
      </c>
      <c r="Y123" s="10">
        <v>450</v>
      </c>
      <c r="Z123" s="10">
        <v>100</v>
      </c>
      <c r="AA123" s="10">
        <v>20</v>
      </c>
      <c r="AB123" s="10" t="s">
        <v>39</v>
      </c>
      <c r="AC123" s="11"/>
      <c r="AD123" s="9"/>
      <c r="AE123" s="10"/>
      <c r="AF123" s="10"/>
      <c r="AG123" s="10"/>
      <c r="AH123" s="10"/>
      <c r="AI123" s="11"/>
      <c r="AJ123" s="104" t="str">
        <f>IF(ISBLANK(AM123),"",IF(AN123=1,"1 colis",IF(AND(AN123/(Tableau3[[#This Row],[UC/ Couche]]*Tableau3[[#This Row],[Couche/ UM]])&lt;1,(AN123/(Tableau3[[#This Row],[UC/ Couche]]*Tableau3[[#This Row],[Couche/ UM]])&gt;0)),AK123 &amp;" couches",AN123/(Tableau3[[#This Row],[UC/ Couche]]*Tableau3[[#This Row],[Couche/ UM]])&amp;" palettes")))</f>
        <v>1 colis</v>
      </c>
      <c r="AK123" s="105" t="str">
        <f>IF(ISBLANK(AM123),"",IF(AL123=Tableau3[[#This Row],[Qtt/UC]]," 1 colis",AL123/Tableau3[[#This Row],[QTT/couche]]))</f>
        <v xml:space="preserve"> 1 colis</v>
      </c>
      <c r="AL123" s="115">
        <f>IF(ISBLANK(AM123),"",IF(AM123&lt;=Tableau3[[#This Row],[Qtt/UC]],Tableau3[[#This Row],[Qtt/UC]],ROUNDUP(AM123/Tableau3[[#This Row],[QTT/couche]],0)*Tableau3[[#This Row],[QTT/couche]]))</f>
        <v>20</v>
      </c>
      <c r="AM123" s="106">
        <v>1</v>
      </c>
      <c r="AN123" s="113">
        <f>IF(ISBLANK(AM123),"",AL123/Tableau3[[#This Row],[Qtt/UC]])</f>
        <v>1</v>
      </c>
      <c r="AO123" s="110">
        <f ca="1">IF(ISBLANK(AM123),"",Tableau3[[#This Row],[Prix unité €uros]]*AL123)</f>
        <v>8.3708368987370712</v>
      </c>
      <c r="AP123" s="262"/>
      <c r="AQ123" s="262"/>
      <c r="AR123" s="262"/>
      <c r="AS123" s="262"/>
      <c r="AT123" s="262"/>
      <c r="AU123" s="262"/>
      <c r="AV123" s="262"/>
      <c r="AW123" s="262"/>
      <c r="AX123" s="262"/>
    </row>
    <row r="124" spans="2:50" ht="15.75" x14ac:dyDescent="0.25">
      <c r="B124" s="31">
        <v>117</v>
      </c>
      <c r="C124" s="12">
        <v>117</v>
      </c>
      <c r="D124" s="20">
        <f t="shared" ca="1" si="6"/>
        <v>0.43350098641693269</v>
      </c>
      <c r="E124" s="14">
        <v>1.2800000000000001E-2</v>
      </c>
      <c r="F124" s="15">
        <v>1.2800000000000001E-2</v>
      </c>
      <c r="G124" s="16" t="s">
        <v>6</v>
      </c>
      <c r="H124" s="17">
        <f t="shared" ref="H124:M125" ca="1" si="7">RAND()</f>
        <v>2.0314418981411397E-2</v>
      </c>
      <c r="I124" s="17">
        <f t="shared" ca="1" si="7"/>
        <v>0.96424240011050188</v>
      </c>
      <c r="J124" s="17">
        <f t="shared" ca="1" si="7"/>
        <v>0.88562527407399683</v>
      </c>
      <c r="K124" s="17">
        <f t="shared" ca="1" si="7"/>
        <v>0.75854040074345275</v>
      </c>
      <c r="L124" s="17">
        <f t="shared" ca="1" si="7"/>
        <v>0.82729696910675954</v>
      </c>
      <c r="M124" s="17">
        <f t="shared" ca="1" si="7"/>
        <v>0.39743147308648641</v>
      </c>
      <c r="N124" s="9"/>
      <c r="O124" s="91"/>
      <c r="P124" s="91"/>
      <c r="Q124" s="91"/>
      <c r="R124" s="91"/>
      <c r="S124" s="91"/>
      <c r="T124" s="91"/>
      <c r="U124" s="94"/>
      <c r="V124" s="108">
        <f>IF(Tableau3[[#This Row],[UC/ Couche]]="-","-",Tableau3[[#This Row],[UC/ Couche]]*Tableau3[[#This Row],[Qtt/UC]])</f>
        <v>0</v>
      </c>
      <c r="W124" s="9"/>
      <c r="X124" s="10"/>
      <c r="Y124" s="10"/>
      <c r="Z124" s="10"/>
      <c r="AA124" s="10"/>
      <c r="AB124" s="10"/>
      <c r="AC124" s="11"/>
      <c r="AD124" s="9"/>
      <c r="AE124" s="10"/>
      <c r="AF124" s="10"/>
      <c r="AG124" s="10"/>
      <c r="AH124" s="10"/>
      <c r="AI124" s="11"/>
      <c r="AJ124" s="104" t="e">
        <f>IF(ISBLANK(AM124),"",IF(AN124=1,"1 colis",IF(AND(AN124/(Tableau3[[#This Row],[UC/ Couche]]*Tableau3[[#This Row],[Couche/ UM]])&lt;1,(AN124/(Tableau3[[#This Row],[UC/ Couche]]*Tableau3[[#This Row],[Couche/ UM]])&gt;0)),AK124 &amp;" couches",AN124/(Tableau3[[#This Row],[UC/ Couche]]*Tableau3[[#This Row],[Couche/ UM]])&amp;" palettes")))</f>
        <v>#DIV/0!</v>
      </c>
      <c r="AK124" s="105" t="e">
        <f>IF(ISBLANK(AM124),"",IF(AL124=Tableau3[[#This Row],[Qtt/UC]]," 1 colis",AL124/Tableau3[[#This Row],[QTT/couche]]))</f>
        <v>#DIV/0!</v>
      </c>
      <c r="AL124" s="115" t="e">
        <f>IF(ISBLANK(AM124),"",IF(AM124&lt;=Tableau3[[#This Row],[Qtt/UC]],Tableau3[[#This Row],[Qtt/UC]],ROUNDUP(AM124/Tableau3[[#This Row],[QTT/couche]],0)*Tableau3[[#This Row],[QTT/couche]]))</f>
        <v>#DIV/0!</v>
      </c>
      <c r="AM124" s="106">
        <v>1</v>
      </c>
      <c r="AN124" s="113" t="e">
        <f>IF(ISBLANK(AM124),"",AL124/Tableau3[[#This Row],[Qtt/UC]])</f>
        <v>#DIV/0!</v>
      </c>
      <c r="AO124" s="110" t="e">
        <f ca="1">IF(ISBLANK(AM124),"",Tableau3[[#This Row],[Prix unité €uros]]*AL124)</f>
        <v>#DIV/0!</v>
      </c>
      <c r="AP124" s="262"/>
      <c r="AQ124" s="262"/>
      <c r="AR124" s="262"/>
      <c r="AS124" s="262"/>
      <c r="AT124" s="262"/>
      <c r="AU124" s="262"/>
      <c r="AV124" s="262"/>
      <c r="AW124" s="262"/>
      <c r="AX124" s="262"/>
    </row>
    <row r="125" spans="2:50" ht="15.75" x14ac:dyDescent="0.25">
      <c r="B125" s="37">
        <v>122</v>
      </c>
      <c r="C125" s="12">
        <v>118</v>
      </c>
      <c r="D125" s="38">
        <f t="shared" ca="1" si="6"/>
        <v>1.2236055149731695E-2</v>
      </c>
      <c r="E125" s="39">
        <v>0.01</v>
      </c>
      <c r="F125" s="40">
        <v>0.01</v>
      </c>
      <c r="G125" s="41" t="s">
        <v>4</v>
      </c>
      <c r="H125" s="17">
        <f t="shared" ca="1" si="7"/>
        <v>0.47435913311252753</v>
      </c>
      <c r="I125" s="17">
        <f t="shared" ca="1" si="7"/>
        <v>0.73205106492136751</v>
      </c>
      <c r="J125" s="17">
        <f t="shared" ca="1" si="7"/>
        <v>0.71272082244067547</v>
      </c>
      <c r="K125" s="17">
        <f t="shared" ca="1" si="7"/>
        <v>0.25305288415830363</v>
      </c>
      <c r="L125" s="17">
        <f t="shared" ca="1" si="7"/>
        <v>0.96514172837713452</v>
      </c>
      <c r="M125" s="17">
        <f t="shared" ca="1" si="7"/>
        <v>0.18486581315046258</v>
      </c>
      <c r="N125" s="42"/>
      <c r="O125" s="93"/>
      <c r="P125" s="93"/>
      <c r="Q125" s="93"/>
      <c r="R125" s="93"/>
      <c r="S125" s="93"/>
      <c r="T125" s="93"/>
      <c r="U125" s="95"/>
      <c r="V125" s="108">
        <f>IF(Tableau3[[#This Row],[UC/ Couche]]="-","-",Tableau3[[#This Row],[UC/ Couche]]*Tableau3[[#This Row],[Qtt/UC]])</f>
        <v>0</v>
      </c>
      <c r="W125" s="42"/>
      <c r="X125" s="43"/>
      <c r="Y125" s="43"/>
      <c r="Z125" s="43"/>
      <c r="AA125" s="43"/>
      <c r="AB125" s="43"/>
      <c r="AC125" s="44"/>
      <c r="AD125" s="42"/>
      <c r="AE125" s="43"/>
      <c r="AF125" s="43"/>
      <c r="AG125" s="43"/>
      <c r="AH125" s="43"/>
      <c r="AI125" s="44"/>
      <c r="AJ125" s="104" t="e">
        <f>IF(ISBLANK(AM125),"",IF(AN125=1,"1 colis",IF(AND(AN125/(Tableau3[[#This Row],[UC/ Couche]]*Tableau3[[#This Row],[Couche/ UM]])&lt;1,(AN125/(Tableau3[[#This Row],[UC/ Couche]]*Tableau3[[#This Row],[Couche/ UM]])&gt;0)),AK125 &amp;" couches",AN125/(Tableau3[[#This Row],[UC/ Couche]]*Tableau3[[#This Row],[Couche/ UM]])&amp;" palettes")))</f>
        <v>#DIV/0!</v>
      </c>
      <c r="AK125" s="105" t="e">
        <f>IF(ISBLANK(AM125),"",IF(AL125=Tableau3[[#This Row],[Qtt/UC]]," 1 colis",AL125/Tableau3[[#This Row],[QTT/couche]]))</f>
        <v>#DIV/0!</v>
      </c>
      <c r="AL125" s="115" t="e">
        <f>IF(ISBLANK(AM125),"",IF(AM125&lt;=Tableau3[[#This Row],[Qtt/UC]],Tableau3[[#This Row],[Qtt/UC]],ROUNDUP(AM125/Tableau3[[#This Row],[QTT/couche]],0)*Tableau3[[#This Row],[QTT/couche]]))</f>
        <v>#DIV/0!</v>
      </c>
      <c r="AM125" s="106">
        <v>1</v>
      </c>
      <c r="AN125" s="113" t="e">
        <f>IF(ISBLANK(AM125),"",AL125/Tableau3[[#This Row],[Qtt/UC]])</f>
        <v>#DIV/0!</v>
      </c>
      <c r="AO125" s="110" t="e">
        <f ca="1">IF(ISBLANK(AM125),"",Tableau3[[#This Row],[Prix unité €uros]]*AL125)</f>
        <v>#DIV/0!</v>
      </c>
      <c r="AP125" s="262"/>
      <c r="AQ125" s="262"/>
      <c r="AR125" s="262"/>
      <c r="AS125" s="262"/>
      <c r="AT125" s="262"/>
      <c r="AU125" s="262"/>
      <c r="AV125" s="262"/>
      <c r="AW125" s="262"/>
      <c r="AX125" s="262"/>
    </row>
    <row r="126" spans="2:50" x14ac:dyDescent="0.25">
      <c r="AJ126" s="116" t="str">
        <f t="shared" ref="AJ126:AJ134" si="8">IF(ISBLANK(AM126),"",IF(AM126&lt;=AQ126," 1 colis",IF(AK126&gt;=Y126&gt;AQ126,ROUNDUP(AK126/Y126,0),"")))</f>
        <v/>
      </c>
      <c r="AK126" s="117" t="str">
        <f t="shared" ref="AK126:AK134" si="9">IF(ISBLANK(AM126),"",IF(AL126=AQ126," 1 colis",AL126/AC126))</f>
        <v/>
      </c>
      <c r="AL126" s="118" t="str">
        <f t="shared" ref="AL126:AL131" si="10">IF(ISBLANK(AM126),"",IF(AM126&lt;=AQ126,AQ126,ROUNDUP(AM126/AT126,0)*AT126))</f>
        <v/>
      </c>
      <c r="AM126" s="111"/>
      <c r="AN126" s="111"/>
      <c r="AO126" s="119" t="str">
        <f t="shared" ref="AO126" si="11">IF(ISBLANK(AM126),"",AL126*#REF!)</f>
        <v/>
      </c>
    </row>
    <row r="127" spans="2:50" x14ac:dyDescent="0.25">
      <c r="AJ127" s="116" t="str">
        <f t="shared" si="8"/>
        <v/>
      </c>
      <c r="AK127" s="117" t="str">
        <f t="shared" si="9"/>
        <v/>
      </c>
      <c r="AL127" s="118" t="str">
        <f t="shared" si="10"/>
        <v/>
      </c>
      <c r="AM127" s="111"/>
      <c r="AN127" s="111"/>
      <c r="AO127" s="119" t="str">
        <f t="shared" ref="AO127" si="12">IF(ISBLANK(AM127),"",AL127*#REF!)</f>
        <v/>
      </c>
    </row>
    <row r="128" spans="2:50" x14ac:dyDescent="0.25">
      <c r="AJ128" s="116" t="str">
        <f t="shared" si="8"/>
        <v/>
      </c>
      <c r="AK128" s="117" t="str">
        <f t="shared" si="9"/>
        <v/>
      </c>
      <c r="AL128" s="118" t="str">
        <f t="shared" si="10"/>
        <v/>
      </c>
      <c r="AM128" s="111"/>
      <c r="AN128" s="111"/>
      <c r="AO128" s="119" t="str">
        <f t="shared" ref="AO128" si="13">IF(ISBLANK(AM128),"",AL128*#REF!)</f>
        <v/>
      </c>
    </row>
    <row r="129" spans="36:41" x14ac:dyDescent="0.25">
      <c r="AJ129" s="116" t="str">
        <f t="shared" si="8"/>
        <v/>
      </c>
      <c r="AK129" s="117" t="str">
        <f t="shared" si="9"/>
        <v/>
      </c>
      <c r="AL129" s="118" t="str">
        <f t="shared" si="10"/>
        <v/>
      </c>
      <c r="AM129" s="111"/>
      <c r="AN129" s="111"/>
      <c r="AO129" s="119" t="str">
        <f t="shared" ref="AO129" si="14">IF(ISBLANK(AM129),"",AL129*#REF!)</f>
        <v/>
      </c>
    </row>
    <row r="130" spans="36:41" x14ac:dyDescent="0.25">
      <c r="AJ130" s="116" t="str">
        <f t="shared" si="8"/>
        <v/>
      </c>
      <c r="AK130" s="117" t="str">
        <f t="shared" si="9"/>
        <v/>
      </c>
      <c r="AL130" s="118" t="str">
        <f t="shared" si="10"/>
        <v/>
      </c>
      <c r="AM130" s="111"/>
      <c r="AN130" s="111"/>
      <c r="AO130" s="119" t="str">
        <f t="shared" ref="AO130" si="15">IF(ISBLANK(AM130),"",AL130*#REF!)</f>
        <v/>
      </c>
    </row>
    <row r="131" spans="36:41" x14ac:dyDescent="0.25">
      <c r="AJ131" s="116" t="str">
        <f t="shared" si="8"/>
        <v/>
      </c>
      <c r="AK131" s="117" t="str">
        <f t="shared" si="9"/>
        <v/>
      </c>
      <c r="AL131" s="118" t="str">
        <f t="shared" si="10"/>
        <v/>
      </c>
      <c r="AM131" s="111"/>
      <c r="AN131" s="111"/>
      <c r="AO131" s="119" t="str">
        <f t="shared" ref="AO131" si="16">IF(ISBLANK(AM131),"",AL131*#REF!)</f>
        <v/>
      </c>
    </row>
    <row r="132" spans="36:41" x14ac:dyDescent="0.25">
      <c r="AJ132" s="116" t="str">
        <f t="shared" si="8"/>
        <v/>
      </c>
      <c r="AK132" s="117" t="str">
        <f t="shared" si="9"/>
        <v/>
      </c>
      <c r="AL132" s="118" t="str">
        <f t="shared" ref="AL132:AL134" si="17">IF(ISBLANK(AM132),"",IF(AM132&lt;=AQ132,AQ132,ROUNDUP(AM132/AT132,0)*AT132))</f>
        <v/>
      </c>
      <c r="AM132" s="111"/>
      <c r="AN132" s="111"/>
      <c r="AO132" s="119" t="str">
        <f t="shared" ref="AO132" si="18">IF(ISBLANK(AM132),"",AL132*#REF!)</f>
        <v/>
      </c>
    </row>
    <row r="133" spans="36:41" x14ac:dyDescent="0.25">
      <c r="AJ133" s="116" t="str">
        <f t="shared" si="8"/>
        <v/>
      </c>
      <c r="AK133" s="117" t="str">
        <f t="shared" si="9"/>
        <v/>
      </c>
      <c r="AL133" s="118" t="str">
        <f t="shared" si="17"/>
        <v/>
      </c>
      <c r="AM133" s="111"/>
      <c r="AN133" s="111"/>
      <c r="AO133" s="119" t="str">
        <f t="shared" ref="AO133" si="19">IF(ISBLANK(AM133),"",AL133*#REF!)</f>
        <v/>
      </c>
    </row>
    <row r="134" spans="36:41" x14ac:dyDescent="0.25">
      <c r="AJ134" s="116" t="str">
        <f t="shared" si="8"/>
        <v/>
      </c>
      <c r="AK134" s="117" t="str">
        <f t="shared" si="9"/>
        <v/>
      </c>
      <c r="AL134" s="118" t="str">
        <f t="shared" si="17"/>
        <v/>
      </c>
      <c r="AM134" s="111"/>
      <c r="AN134" s="111"/>
      <c r="AO134" s="119" t="str">
        <f t="shared" ref="AO134" si="20">IF(ISBLANK(AM134),"",AL134*#REF!)</f>
        <v/>
      </c>
    </row>
  </sheetData>
  <protectedRanges>
    <protectedRange sqref="AM8:AN134" name="qte a remplire"/>
  </protectedRanges>
  <mergeCells count="7">
    <mergeCell ref="AP6:AX6"/>
    <mergeCell ref="AD5:AI5"/>
    <mergeCell ref="H5:M5"/>
    <mergeCell ref="N4:AI4"/>
    <mergeCell ref="B5:G5"/>
    <mergeCell ref="N5:U5"/>
    <mergeCell ref="W5:AC5"/>
  </mergeCells>
  <conditionalFormatting sqref="Q8:Q125">
    <cfRule type="cellIs" dxfId="41" priority="12" operator="greaterThan">
      <formula>1150</formula>
    </cfRule>
  </conditionalFormatting>
  <conditionalFormatting sqref="O8:P125">
    <cfRule type="cellIs" dxfId="40" priority="10" operator="greaterThan">
      <formula>1200</formula>
    </cfRule>
  </conditionalFormatting>
  <conditionalFormatting sqref="U8:U125">
    <cfRule type="cellIs" dxfId="39" priority="8" operator="greaterThan">
      <formula>600</formula>
    </cfRule>
  </conditionalFormatting>
  <conditionalFormatting sqref="AC8:AC125">
    <cfRule type="cellIs" dxfId="38" priority="7" operator="greaterThan">
      <formula>12</formula>
    </cfRule>
  </conditionalFormatting>
  <conditionalFormatting sqref="AS8:AS125">
    <cfRule type="cellIs" dxfId="37" priority="1" operator="greaterThan">
      <formula>1150</formula>
    </cfRule>
  </conditionalFormatting>
  <pageMargins left="0.70866141732283472" right="0.70866141732283472" top="0.74803149606299213" bottom="0.74803149606299213" header="0.31496062992125984" footer="0.31496062992125984"/>
  <pageSetup paperSize="8" scale="30" orientation="landscape" r:id="rId1"/>
  <legacyDrawing r:id="rId2"/>
  <tableParts count="1">
    <tablePart r:id="rId3"/>
  </tableParts>
  <extLst>
    <ext xmlns:x14="http://schemas.microsoft.com/office/spreadsheetml/2009/9/main" uri="{78C0D931-6437-407d-A8EE-F0AAD7539E65}">
      <x14:conditionalFormattings>
        <x14:conditionalFormatting xmlns:xm="http://schemas.microsoft.com/office/excel/2006/main">
          <x14:cfRule type="containsText" priority="6" stopIfTrue="1" operator="containsText" id="{CA4A4525-FF73-4D7A-B204-F9F5992D89BA}">
            <xm:f>NOT(ISERROR(SEARCH("-",N8)))</xm:f>
            <xm:f>"-"</xm:f>
            <x14:dxf>
              <font>
                <strike val="0"/>
                <color auto="1"/>
              </font>
              <fill>
                <patternFill>
                  <fgColor auto="1"/>
                </patternFill>
              </fill>
            </x14:dxf>
          </x14:cfRule>
          <xm:sqref>N8:AI125</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
  <sheetViews>
    <sheetView workbookViewId="0">
      <selection activeCell="C40" sqref="C40"/>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P39"/>
  <sheetViews>
    <sheetView showGridLines="0" workbookViewId="0">
      <selection activeCell="P33" sqref="P33"/>
    </sheetView>
  </sheetViews>
  <sheetFormatPr baseColWidth="10" defaultRowHeight="11.25" x14ac:dyDescent="0.2"/>
  <cols>
    <col min="1" max="1" width="3.7109375" style="124" customWidth="1"/>
    <col min="2" max="2" width="32.5703125" style="124" customWidth="1"/>
    <col min="3" max="3" width="11.42578125" style="124"/>
    <col min="4" max="4" width="11.7109375" style="124" customWidth="1"/>
    <col min="5" max="5" width="11" style="124" customWidth="1"/>
    <col min="6" max="6" width="12.28515625" style="124" customWidth="1"/>
    <col min="7" max="7" width="9.85546875" style="124" customWidth="1"/>
    <col min="8" max="8" width="12.5703125" style="124" customWidth="1"/>
    <col min="9" max="9" width="7.28515625" style="124" customWidth="1"/>
    <col min="10" max="10" width="3.42578125" style="124" customWidth="1"/>
    <col min="11" max="11" width="9.140625" style="124" customWidth="1"/>
    <col min="12" max="12" width="11" style="124" customWidth="1"/>
    <col min="13" max="16384" width="11.42578125" style="124"/>
  </cols>
  <sheetData>
    <row r="1" spans="1:16" x14ac:dyDescent="0.2">
      <c r="B1" s="140" t="s">
        <v>82</v>
      </c>
      <c r="C1" s="124" t="s">
        <v>83</v>
      </c>
      <c r="D1" s="179"/>
      <c r="E1" s="198">
        <v>37700</v>
      </c>
      <c r="F1" s="179"/>
      <c r="G1" s="179"/>
      <c r="H1" s="146" t="s">
        <v>84</v>
      </c>
    </row>
    <row r="2" spans="1:16" ht="6" customHeight="1" x14ac:dyDescent="0.2">
      <c r="D2" s="179"/>
      <c r="E2" s="258"/>
      <c r="F2" s="258"/>
      <c r="G2" s="179"/>
    </row>
    <row r="3" spans="1:16" ht="12.75" x14ac:dyDescent="0.2">
      <c r="B3" s="140" t="s">
        <v>85</v>
      </c>
      <c r="C3" s="259" t="s">
        <v>86</v>
      </c>
      <c r="D3" s="260"/>
      <c r="E3" s="197"/>
      <c r="F3" s="197"/>
      <c r="G3" s="196" t="s">
        <v>87</v>
      </c>
      <c r="H3" s="259" t="s">
        <v>86</v>
      </c>
      <c r="I3" s="260"/>
    </row>
    <row r="4" spans="1:16" ht="12.75" x14ac:dyDescent="0.2">
      <c r="A4" s="124" t="s">
        <v>88</v>
      </c>
      <c r="B4" s="195" t="s">
        <v>89</v>
      </c>
      <c r="C4" s="225">
        <f>P8*0.001</f>
        <v>0.31</v>
      </c>
      <c r="D4" s="193" t="s">
        <v>90</v>
      </c>
      <c r="E4" s="194"/>
      <c r="F4" s="194"/>
      <c r="G4" s="193" t="s">
        <v>89</v>
      </c>
      <c r="H4" s="192">
        <v>1</v>
      </c>
      <c r="I4" s="191" t="s">
        <v>91</v>
      </c>
    </row>
    <row r="5" spans="1:16" ht="12.75" x14ac:dyDescent="0.2">
      <c r="A5" s="124" t="s">
        <v>92</v>
      </c>
      <c r="B5" s="190" t="s">
        <v>93</v>
      </c>
      <c r="C5" s="224">
        <f>O8*0.001</f>
        <v>0.495</v>
      </c>
      <c r="D5" s="179" t="s">
        <v>94</v>
      </c>
      <c r="E5" s="161"/>
      <c r="F5" s="161"/>
      <c r="G5" s="179" t="s">
        <v>93</v>
      </c>
      <c r="H5" s="189">
        <v>0.8</v>
      </c>
      <c r="I5" s="188" t="s">
        <v>95</v>
      </c>
    </row>
    <row r="6" spans="1:16" ht="12.75" x14ac:dyDescent="0.2">
      <c r="A6" s="124" t="s">
        <v>96</v>
      </c>
      <c r="B6" s="187" t="s">
        <v>97</v>
      </c>
      <c r="C6" s="226">
        <f>N8*0.001</f>
        <v>0.65</v>
      </c>
      <c r="D6" s="177" t="s">
        <v>98</v>
      </c>
      <c r="E6" s="186"/>
      <c r="F6" s="186"/>
      <c r="G6" s="177" t="s">
        <v>97</v>
      </c>
      <c r="H6" s="185">
        <v>1.2</v>
      </c>
      <c r="I6" s="184" t="s">
        <v>99</v>
      </c>
      <c r="N6" s="124" t="s">
        <v>198</v>
      </c>
    </row>
    <row r="7" spans="1:16" ht="12.75" x14ac:dyDescent="0.2">
      <c r="B7" s="124" t="s">
        <v>100</v>
      </c>
      <c r="C7" s="183">
        <f>C4*C5*C6</f>
        <v>9.9742500000000012E-2</v>
      </c>
      <c r="D7" s="182" t="s">
        <v>101</v>
      </c>
      <c r="E7" s="182"/>
      <c r="F7" s="182"/>
      <c r="G7" s="166" t="s">
        <v>102</v>
      </c>
      <c r="H7" s="181">
        <f>H4*H5*H6</f>
        <v>0.96</v>
      </c>
      <c r="I7" s="124" t="s">
        <v>103</v>
      </c>
      <c r="N7" s="223" t="s">
        <v>199</v>
      </c>
      <c r="O7" s="223" t="s">
        <v>18</v>
      </c>
      <c r="P7" s="223" t="s">
        <v>19</v>
      </c>
    </row>
    <row r="8" spans="1:16" x14ac:dyDescent="0.2">
      <c r="C8" s="180">
        <f>C7*1000</f>
        <v>99.742500000000007</v>
      </c>
      <c r="D8" s="179" t="s">
        <v>104</v>
      </c>
      <c r="E8" s="179"/>
      <c r="F8" s="179"/>
      <c r="G8" s="179"/>
      <c r="H8" s="146" t="s">
        <v>105</v>
      </c>
      <c r="N8" s="223">
        <v>650</v>
      </c>
      <c r="O8" s="223">
        <v>495</v>
      </c>
      <c r="P8" s="223">
        <v>310</v>
      </c>
    </row>
    <row r="9" spans="1:16" ht="5.25" customHeight="1" x14ac:dyDescent="0.2"/>
    <row r="10" spans="1:16" ht="12.75" x14ac:dyDescent="0.2">
      <c r="B10" s="177" t="s">
        <v>106</v>
      </c>
      <c r="C10" s="178">
        <f>INT(H7/C7)</f>
        <v>9</v>
      </c>
      <c r="D10" s="177"/>
      <c r="E10" s="177"/>
      <c r="F10" s="177"/>
      <c r="G10" s="177"/>
      <c r="H10" s="177"/>
      <c r="I10" s="177"/>
      <c r="K10" s="254" t="s">
        <v>107</v>
      </c>
      <c r="L10" s="255"/>
      <c r="N10" s="124" t="s">
        <v>200</v>
      </c>
    </row>
    <row r="11" spans="1:16" x14ac:dyDescent="0.2">
      <c r="C11" s="143" t="s">
        <v>89</v>
      </c>
      <c r="D11" s="143" t="s">
        <v>93</v>
      </c>
      <c r="E11" s="143" t="s">
        <v>97</v>
      </c>
      <c r="F11" s="144"/>
      <c r="G11" s="144"/>
      <c r="H11" s="144"/>
      <c r="N11" s="223">
        <f>E20*N8</f>
        <v>1300</v>
      </c>
      <c r="O11" s="229">
        <f>D20*O8</f>
        <v>495</v>
      </c>
      <c r="P11" s="223">
        <f>C20*P8</f>
        <v>930</v>
      </c>
    </row>
    <row r="12" spans="1:16" x14ac:dyDescent="0.2">
      <c r="A12" s="124" t="s">
        <v>108</v>
      </c>
      <c r="B12" s="176" t="s">
        <v>109</v>
      </c>
      <c r="C12" s="175">
        <v>0</v>
      </c>
      <c r="D12" s="175">
        <v>0</v>
      </c>
      <c r="E12" s="175">
        <v>0</v>
      </c>
      <c r="F12" s="144"/>
      <c r="G12" s="144"/>
      <c r="H12" s="144"/>
      <c r="M12" s="124" t="s">
        <v>201</v>
      </c>
      <c r="N12" s="167">
        <f>H6*1000</f>
        <v>1200</v>
      </c>
      <c r="O12" s="124">
        <f>H5*1000</f>
        <v>800</v>
      </c>
      <c r="P12" s="124">
        <f>H4*1000</f>
        <v>1000</v>
      </c>
    </row>
    <row r="13" spans="1:16" x14ac:dyDescent="0.2">
      <c r="A13" s="124" t="s">
        <v>110</v>
      </c>
      <c r="C13" s="175">
        <v>0</v>
      </c>
      <c r="D13" s="175">
        <v>0</v>
      </c>
      <c r="E13" s="175">
        <v>0</v>
      </c>
      <c r="F13" s="144"/>
      <c r="G13" s="144"/>
      <c r="H13" s="144"/>
    </row>
    <row r="14" spans="1:16" x14ac:dyDescent="0.2">
      <c r="A14" s="124" t="s">
        <v>111</v>
      </c>
      <c r="C14" s="175">
        <v>0</v>
      </c>
      <c r="D14" s="175">
        <v>0</v>
      </c>
      <c r="E14" s="175">
        <v>0</v>
      </c>
    </row>
    <row r="15" spans="1:16" x14ac:dyDescent="0.2">
      <c r="C15" s="143" t="s">
        <v>89</v>
      </c>
      <c r="D15" s="143" t="s">
        <v>93</v>
      </c>
      <c r="E15" s="143" t="s">
        <v>97</v>
      </c>
    </row>
    <row r="16" spans="1:16" ht="12" thickBot="1" x14ac:dyDescent="0.25">
      <c r="B16" s="174" t="s">
        <v>112</v>
      </c>
      <c r="C16" s="142"/>
      <c r="D16" s="142"/>
      <c r="E16" s="142"/>
      <c r="F16" s="146" t="s">
        <v>113</v>
      </c>
      <c r="G16" s="146" t="s">
        <v>114</v>
      </c>
      <c r="P16" s="230"/>
    </row>
    <row r="17" spans="1:15" ht="12" x14ac:dyDescent="0.2">
      <c r="A17" s="124" t="s">
        <v>115</v>
      </c>
      <c r="B17" s="146" t="s">
        <v>116</v>
      </c>
      <c r="C17" s="173">
        <v>3</v>
      </c>
      <c r="D17" s="172">
        <v>0</v>
      </c>
      <c r="E17" s="171">
        <v>0</v>
      </c>
      <c r="F17" s="231">
        <f>E17*C$6+D17*C$5+C17*C$4</f>
        <v>0.92999999999999994</v>
      </c>
      <c r="G17" s="145">
        <f>H4</f>
        <v>1</v>
      </c>
      <c r="H17" s="167">
        <f>G17-F17</f>
        <v>7.0000000000000062E-2</v>
      </c>
    </row>
    <row r="18" spans="1:15" ht="12" x14ac:dyDescent="0.2">
      <c r="A18" s="124" t="s">
        <v>117</v>
      </c>
      <c r="B18" s="146" t="s">
        <v>118</v>
      </c>
      <c r="C18" s="170">
        <v>0</v>
      </c>
      <c r="D18" s="169">
        <v>0</v>
      </c>
      <c r="E18" s="168">
        <v>1</v>
      </c>
      <c r="F18" s="231">
        <f>E18*C$6+D18*C$5+C18*C$4</f>
        <v>0.65</v>
      </c>
      <c r="G18" s="145">
        <f>H5</f>
        <v>0.8</v>
      </c>
      <c r="H18" s="167">
        <f>G18-F18</f>
        <v>0.15000000000000002</v>
      </c>
    </row>
    <row r="19" spans="1:15" ht="12.75" thickBot="1" x14ac:dyDescent="0.25">
      <c r="A19" s="124" t="s">
        <v>119</v>
      </c>
      <c r="B19" s="166" t="s">
        <v>120</v>
      </c>
      <c r="C19" s="165">
        <v>0</v>
      </c>
      <c r="D19" s="164">
        <v>1</v>
      </c>
      <c r="E19" s="163">
        <v>1</v>
      </c>
      <c r="F19" s="232">
        <f>E19*C$6+D19*C$5+C19*C$4</f>
        <v>1.145</v>
      </c>
      <c r="G19" s="162">
        <f>H6</f>
        <v>1.2</v>
      </c>
      <c r="H19" s="161">
        <f>G19-F19</f>
        <v>5.4999999999999938E-2</v>
      </c>
    </row>
    <row r="20" spans="1:15" ht="15" customHeight="1" thickBot="1" x14ac:dyDescent="0.25">
      <c r="A20" s="160" t="s">
        <v>121</v>
      </c>
      <c r="B20" s="159" t="s">
        <v>122</v>
      </c>
      <c r="C20" s="158">
        <f>C17+C18+C19</f>
        <v>3</v>
      </c>
      <c r="D20" s="158">
        <f>D17+D18+D19</f>
        <v>1</v>
      </c>
      <c r="E20" s="157">
        <f>E17+E18+E19</f>
        <v>2</v>
      </c>
      <c r="F20" s="228">
        <f>F17*F18*F19</f>
        <v>0.69215249999999995</v>
      </c>
      <c r="G20" s="156">
        <f>G19*G18*G17</f>
        <v>0.96</v>
      </c>
      <c r="H20" s="155">
        <f>G20-F20</f>
        <v>0.26784750000000002</v>
      </c>
      <c r="I20" s="154" t="s">
        <v>123</v>
      </c>
    </row>
    <row r="21" spans="1:15" x14ac:dyDescent="0.2">
      <c r="A21" s="124" t="s">
        <v>124</v>
      </c>
      <c r="B21" s="153" t="s">
        <v>125</v>
      </c>
      <c r="C21" s="152">
        <v>0.9</v>
      </c>
      <c r="D21" s="152">
        <v>0.9</v>
      </c>
      <c r="E21" s="152">
        <v>0.9</v>
      </c>
      <c r="F21" s="151" t="s">
        <v>126</v>
      </c>
      <c r="G21" s="146" t="s">
        <v>127</v>
      </c>
      <c r="H21" s="146" t="s">
        <v>128</v>
      </c>
    </row>
    <row r="22" spans="1:15" ht="12" thickBot="1" x14ac:dyDescent="0.25">
      <c r="A22" s="124" t="s">
        <v>129</v>
      </c>
      <c r="B22" s="146" t="s">
        <v>130</v>
      </c>
      <c r="C22" s="150">
        <f>$C$4*C17+$C$5*C18+$C$6*C19</f>
        <v>0.92999999999999994</v>
      </c>
      <c r="D22" s="150">
        <f>$C$4*D17+$C$5*D18+$C$6*D19</f>
        <v>0.65</v>
      </c>
      <c r="E22" s="150">
        <f>$C$4*E17+$C$5*E18+$C$6*E19</f>
        <v>1.145</v>
      </c>
      <c r="F22" s="149" t="s">
        <v>131</v>
      </c>
      <c r="H22" s="148">
        <f>F20/G20*100</f>
        <v>72.099218749999991</v>
      </c>
      <c r="I22" s="147" t="s">
        <v>132</v>
      </c>
      <c r="J22" s="147"/>
      <c r="K22" s="147"/>
    </row>
    <row r="23" spans="1:15" ht="12" thickTop="1" x14ac:dyDescent="0.2">
      <c r="A23" s="124" t="s">
        <v>133</v>
      </c>
      <c r="B23" s="146" t="s">
        <v>134</v>
      </c>
      <c r="C23" s="145">
        <f>H4</f>
        <v>1</v>
      </c>
      <c r="D23" s="145">
        <f>H5</f>
        <v>0.8</v>
      </c>
      <c r="E23" s="145">
        <f>H6</f>
        <v>1.2</v>
      </c>
      <c r="F23" s="144" t="s">
        <v>135</v>
      </c>
      <c r="G23" s="144" t="s">
        <v>136</v>
      </c>
      <c r="H23" s="144" t="s">
        <v>137</v>
      </c>
    </row>
    <row r="24" spans="1:15" x14ac:dyDescent="0.2">
      <c r="A24" s="125" t="s">
        <v>138</v>
      </c>
      <c r="B24" s="125"/>
      <c r="C24" s="143" t="s">
        <v>89</v>
      </c>
      <c r="D24" s="143" t="s">
        <v>93</v>
      </c>
      <c r="E24" s="143" t="s">
        <v>97</v>
      </c>
      <c r="F24" s="142"/>
      <c r="G24" s="142"/>
      <c r="H24" s="142"/>
      <c r="I24" s="142"/>
      <c r="J24" s="142"/>
      <c r="K24" s="142"/>
      <c r="L24" s="125"/>
      <c r="M24" s="125"/>
      <c r="N24" s="125"/>
      <c r="O24" s="125"/>
    </row>
    <row r="25" spans="1:15" x14ac:dyDescent="0.2">
      <c r="A25" s="125"/>
      <c r="B25" s="132" t="s">
        <v>139</v>
      </c>
      <c r="C25" s="227">
        <f>C4</f>
        <v>0.31</v>
      </c>
      <c r="D25" s="227">
        <f>C5</f>
        <v>0.495</v>
      </c>
      <c r="E25" s="227">
        <f>C6</f>
        <v>0.65</v>
      </c>
      <c r="M25" s="125"/>
      <c r="N25" s="125"/>
      <c r="O25" s="125"/>
    </row>
    <row r="26" spans="1:15" ht="12.75" x14ac:dyDescent="0.2">
      <c r="A26" s="125"/>
      <c r="B26" s="125"/>
      <c r="C26" s="125"/>
      <c r="D26" s="125"/>
      <c r="E26" s="125"/>
      <c r="F26" s="141" t="s">
        <v>140</v>
      </c>
      <c r="H26" s="140"/>
      <c r="I26" s="140"/>
      <c r="J26" s="140"/>
      <c r="K26" s="140"/>
      <c r="L26" s="140"/>
      <c r="M26" s="125"/>
      <c r="N26" s="125"/>
      <c r="O26" s="125"/>
    </row>
    <row r="27" spans="1:15" ht="12" thickBot="1" x14ac:dyDescent="0.25">
      <c r="A27" s="139"/>
      <c r="B27" s="138" t="s">
        <v>141</v>
      </c>
      <c r="C27" s="137">
        <f>INT(C20*D20*E20)</f>
        <v>6</v>
      </c>
      <c r="D27" s="125"/>
      <c r="E27" s="125"/>
      <c r="F27" s="136"/>
      <c r="G27" s="136"/>
      <c r="H27" s="136"/>
      <c r="I27" s="136"/>
      <c r="J27" s="136"/>
      <c r="K27" s="136"/>
      <c r="L27" s="136"/>
      <c r="M27" s="125"/>
      <c r="N27" s="125"/>
      <c r="O27" s="125"/>
    </row>
    <row r="28" spans="1:15" ht="12" thickTop="1" x14ac:dyDescent="0.2">
      <c r="A28" s="125"/>
      <c r="B28" s="125"/>
      <c r="C28" s="125"/>
      <c r="D28" s="125"/>
      <c r="E28" s="125"/>
      <c r="F28" s="132" t="s">
        <v>142</v>
      </c>
      <c r="G28" s="125" t="s">
        <v>143</v>
      </c>
      <c r="H28" s="125"/>
      <c r="I28" s="125"/>
      <c r="J28" s="125"/>
      <c r="K28" s="125"/>
      <c r="L28" s="125"/>
      <c r="M28" s="125"/>
      <c r="N28" s="125"/>
      <c r="O28" s="125"/>
    </row>
    <row r="29" spans="1:15" x14ac:dyDescent="0.2">
      <c r="A29" s="125"/>
      <c r="B29" s="125"/>
      <c r="C29" s="125"/>
      <c r="D29" s="125"/>
      <c r="E29" s="125"/>
      <c r="F29" s="132" t="s">
        <v>144</v>
      </c>
      <c r="G29" s="125" t="s">
        <v>145</v>
      </c>
      <c r="H29" s="125"/>
      <c r="I29" s="125"/>
      <c r="J29" s="125"/>
      <c r="K29" s="125"/>
      <c r="L29" s="125"/>
      <c r="M29" s="125"/>
      <c r="N29" s="125"/>
      <c r="O29" s="125"/>
    </row>
    <row r="30" spans="1:15" x14ac:dyDescent="0.2">
      <c r="A30" s="125"/>
      <c r="B30" s="125"/>
      <c r="C30" s="125"/>
      <c r="D30" s="125"/>
      <c r="E30" s="125"/>
      <c r="F30" s="132" t="s">
        <v>146</v>
      </c>
      <c r="G30" s="125" t="s">
        <v>147</v>
      </c>
      <c r="H30" s="125"/>
      <c r="I30" s="125"/>
      <c r="J30" s="125"/>
      <c r="K30" s="125"/>
      <c r="L30" s="125"/>
      <c r="M30" s="125"/>
      <c r="N30" s="125"/>
      <c r="O30" s="125"/>
    </row>
    <row r="31" spans="1:15" ht="12" thickBot="1" x14ac:dyDescent="0.25">
      <c r="A31" s="125"/>
      <c r="B31" s="125"/>
      <c r="C31" s="125"/>
      <c r="D31" s="125"/>
      <c r="E31" s="125"/>
      <c r="F31" s="125"/>
      <c r="G31" s="256" t="s">
        <v>148</v>
      </c>
      <c r="H31" s="257"/>
      <c r="I31" s="257"/>
      <c r="J31" s="125"/>
      <c r="K31" s="125"/>
      <c r="L31" s="125"/>
      <c r="M31" s="125"/>
      <c r="N31" s="125"/>
      <c r="O31" s="125"/>
    </row>
    <row r="32" spans="1:15" x14ac:dyDescent="0.2">
      <c r="A32" s="125"/>
      <c r="B32" s="135" t="s">
        <v>149</v>
      </c>
      <c r="C32" s="134" t="s">
        <v>150</v>
      </c>
      <c r="D32" s="134" t="s">
        <v>151</v>
      </c>
      <c r="E32" s="133" t="s">
        <v>152</v>
      </c>
      <c r="F32" s="125"/>
      <c r="G32" s="256"/>
      <c r="H32" s="257"/>
      <c r="I32" s="257"/>
      <c r="J32" s="125"/>
      <c r="K32" s="125"/>
      <c r="L32" s="125"/>
      <c r="M32" s="125"/>
      <c r="N32" s="125"/>
      <c r="O32" s="125"/>
    </row>
    <row r="33" spans="1:15" x14ac:dyDescent="0.2">
      <c r="A33" s="125"/>
      <c r="B33" s="131" t="s">
        <v>89</v>
      </c>
      <c r="C33" s="130">
        <v>0.27</v>
      </c>
      <c r="D33" s="130">
        <v>0.15</v>
      </c>
      <c r="E33" s="129">
        <v>0.12</v>
      </c>
      <c r="F33" s="132" t="s">
        <v>153</v>
      </c>
      <c r="G33" s="125" t="s">
        <v>154</v>
      </c>
      <c r="H33" s="125"/>
      <c r="I33" s="125"/>
      <c r="J33" s="125"/>
      <c r="K33" s="125"/>
      <c r="L33" s="125"/>
      <c r="M33" s="125"/>
      <c r="N33" s="125"/>
      <c r="O33" s="125"/>
    </row>
    <row r="34" spans="1:15" x14ac:dyDescent="0.2">
      <c r="A34" s="125"/>
      <c r="B34" s="131" t="s">
        <v>93</v>
      </c>
      <c r="C34" s="130">
        <v>0.27</v>
      </c>
      <c r="D34" s="130">
        <v>0.4</v>
      </c>
      <c r="E34" s="129">
        <v>0.35</v>
      </c>
      <c r="F34" s="125"/>
      <c r="G34" s="125"/>
      <c r="H34" s="125"/>
      <c r="I34" s="125"/>
      <c r="J34" s="125"/>
      <c r="K34" s="125"/>
      <c r="L34" s="125"/>
      <c r="M34" s="125"/>
      <c r="N34" s="125"/>
      <c r="O34" s="125"/>
    </row>
    <row r="35" spans="1:15" x14ac:dyDescent="0.2">
      <c r="A35" s="125"/>
      <c r="B35" s="131" t="s">
        <v>97</v>
      </c>
      <c r="C35" s="130">
        <v>0.27</v>
      </c>
      <c r="D35" s="130">
        <v>0.4</v>
      </c>
      <c r="E35" s="129">
        <v>0.9</v>
      </c>
      <c r="I35" s="125"/>
      <c r="J35" s="125"/>
      <c r="K35" s="125"/>
      <c r="L35" s="125"/>
      <c r="M35" s="125"/>
      <c r="N35" s="125"/>
      <c r="O35" s="125"/>
    </row>
    <row r="36" spans="1:15" ht="3.75" customHeight="1" thickBot="1" x14ac:dyDescent="0.25">
      <c r="A36" s="125"/>
      <c r="B36" s="128"/>
      <c r="C36" s="127"/>
      <c r="D36" s="127"/>
      <c r="E36" s="126"/>
      <c r="F36" s="125"/>
      <c r="G36" s="125"/>
      <c r="H36" s="125"/>
      <c r="I36" s="125"/>
      <c r="J36" s="125"/>
      <c r="K36" s="125"/>
      <c r="L36" s="125"/>
      <c r="M36" s="125"/>
      <c r="N36" s="125"/>
      <c r="O36" s="125"/>
    </row>
    <row r="37" spans="1:15" x14ac:dyDescent="0.2">
      <c r="A37" s="125"/>
      <c r="B37" s="125" t="s">
        <v>155</v>
      </c>
      <c r="C37" s="125"/>
      <c r="D37" s="125"/>
      <c r="E37" s="125"/>
      <c r="F37" s="125"/>
      <c r="G37" s="125"/>
      <c r="H37" s="125"/>
      <c r="I37" s="125"/>
      <c r="J37" s="125"/>
      <c r="K37" s="125"/>
      <c r="L37" s="125"/>
      <c r="M37" s="125"/>
      <c r="N37" s="125"/>
      <c r="O37" s="125"/>
    </row>
    <row r="38" spans="1:15" x14ac:dyDescent="0.2">
      <c r="A38" s="125"/>
      <c r="B38" s="125"/>
      <c r="C38" s="125"/>
      <c r="D38" s="125"/>
      <c r="E38" s="125"/>
      <c r="F38" s="125"/>
      <c r="G38" s="125"/>
      <c r="H38" s="125"/>
      <c r="I38" s="125"/>
      <c r="J38" s="125"/>
      <c r="K38" s="125"/>
      <c r="L38" s="125"/>
      <c r="M38" s="125"/>
      <c r="N38" s="125"/>
      <c r="O38" s="125"/>
    </row>
    <row r="39" spans="1:15" x14ac:dyDescent="0.2">
      <c r="A39" s="125"/>
      <c r="B39" s="125"/>
      <c r="C39" s="125"/>
      <c r="D39" s="125"/>
      <c r="E39" s="125"/>
      <c r="F39" s="125"/>
      <c r="G39" s="125"/>
      <c r="H39" s="125"/>
      <c r="I39" s="125"/>
      <c r="J39" s="125"/>
      <c r="K39" s="125"/>
      <c r="L39" s="125"/>
      <c r="M39" s="125"/>
      <c r="N39" s="125"/>
      <c r="O39" s="125"/>
    </row>
  </sheetData>
  <mergeCells count="5">
    <mergeCell ref="K10:L10"/>
    <mergeCell ref="G31:I32"/>
    <mergeCell ref="E2:F2"/>
    <mergeCell ref="C3:D3"/>
    <mergeCell ref="H3:I3"/>
  </mergeCells>
  <pageMargins left="0.78740157499999996" right="0.78740157499999996" top="0.984251969" bottom="0.984251969" header="0.4921259845" footer="0.4921259845"/>
  <pageSetup paperSize="9" orientation="portrait" r:id="rId1"/>
  <headerFooter alignWithMargins="0"/>
  <drawing r:id="rId2"/>
  <legacyDrawing r:id="rId3"/>
  <controls>
    <mc:AlternateContent xmlns:mc="http://schemas.openxmlformats.org/markup-compatibility/2006">
      <mc:Choice Requires="x14">
        <control shapeId="6152" r:id="rId4" name="CommandButton4">
          <controlPr defaultSize="0" autoLine="0" r:id="rId5">
            <anchor moveWithCells="1">
              <from>
                <xdr:col>4</xdr:col>
                <xdr:colOff>342900</xdr:colOff>
                <xdr:row>28</xdr:row>
                <xdr:rowOff>133350</xdr:rowOff>
              </from>
              <to>
                <xdr:col>5</xdr:col>
                <xdr:colOff>152400</xdr:colOff>
                <xdr:row>30</xdr:row>
                <xdr:rowOff>104775</xdr:rowOff>
              </to>
            </anchor>
          </controlPr>
        </control>
      </mc:Choice>
      <mc:Fallback>
        <control shapeId="6152" r:id="rId4" name="CommandButton4"/>
      </mc:Fallback>
    </mc:AlternateContent>
    <mc:AlternateContent xmlns:mc="http://schemas.openxmlformats.org/markup-compatibility/2006">
      <mc:Choice Requires="x14">
        <control shapeId="6151" r:id="rId6" name="CommandButton3">
          <controlPr defaultSize="0" autoLine="0" r:id="rId7">
            <anchor moveWithCells="1">
              <from>
                <xdr:col>3</xdr:col>
                <xdr:colOff>409575</xdr:colOff>
                <xdr:row>28</xdr:row>
                <xdr:rowOff>133350</xdr:rowOff>
              </from>
              <to>
                <xdr:col>4</xdr:col>
                <xdr:colOff>171450</xdr:colOff>
                <xdr:row>30</xdr:row>
                <xdr:rowOff>104775</xdr:rowOff>
              </to>
            </anchor>
          </controlPr>
        </control>
      </mc:Choice>
      <mc:Fallback>
        <control shapeId="6151" r:id="rId6" name="CommandButton3"/>
      </mc:Fallback>
    </mc:AlternateContent>
    <mc:AlternateContent xmlns:mc="http://schemas.openxmlformats.org/markup-compatibility/2006">
      <mc:Choice Requires="x14">
        <control shapeId="6150" r:id="rId8" name="CommandButton2">
          <controlPr defaultSize="0" autoLine="0" r:id="rId9">
            <anchor moveWithCells="1">
              <from>
                <xdr:col>2</xdr:col>
                <xdr:colOff>361950</xdr:colOff>
                <xdr:row>28</xdr:row>
                <xdr:rowOff>133350</xdr:rowOff>
              </from>
              <to>
                <xdr:col>3</xdr:col>
                <xdr:colOff>142875</xdr:colOff>
                <xdr:row>30</xdr:row>
                <xdr:rowOff>104775</xdr:rowOff>
              </to>
            </anchor>
          </controlPr>
        </control>
      </mc:Choice>
      <mc:Fallback>
        <control shapeId="6150" r:id="rId8" name="CommandButton2"/>
      </mc:Fallback>
    </mc:AlternateContent>
    <mc:AlternateContent xmlns:mc="http://schemas.openxmlformats.org/markup-compatibility/2006">
      <mc:Choice Requires="x14">
        <control shapeId="6149" r:id="rId10" name="CommandButton1">
          <controlPr defaultSize="0" autoLine="0" r:id="rId11">
            <anchor moveWithCells="1">
              <from>
                <xdr:col>9</xdr:col>
                <xdr:colOff>47625</xdr:colOff>
                <xdr:row>30</xdr:row>
                <xdr:rowOff>28575</xdr:rowOff>
              </from>
              <to>
                <xdr:col>11</xdr:col>
                <xdr:colOff>638175</xdr:colOff>
                <xdr:row>32</xdr:row>
                <xdr:rowOff>9525</xdr:rowOff>
              </to>
            </anchor>
          </controlPr>
        </control>
      </mc:Choice>
      <mc:Fallback>
        <control shapeId="6149" r:id="rId10" name="CommandButton1"/>
      </mc:Fallback>
    </mc:AlternateContent>
  </control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M34"/>
  <sheetViews>
    <sheetView showGridLines="0" workbookViewId="0">
      <selection activeCell="E32" sqref="E32"/>
    </sheetView>
  </sheetViews>
  <sheetFormatPr baseColWidth="10" defaultRowHeight="12.75" x14ac:dyDescent="0.2"/>
  <cols>
    <col min="1" max="1" width="4.5703125" style="199" customWidth="1"/>
    <col min="2" max="2" width="6.5703125" style="199" customWidth="1"/>
    <col min="3" max="5" width="11.42578125" style="199"/>
    <col min="6" max="6" width="18.140625" style="199" customWidth="1"/>
    <col min="7" max="9" width="11.42578125" style="199"/>
    <col min="10" max="10" width="15.28515625" style="199" customWidth="1"/>
    <col min="11" max="11" width="15.42578125" style="199" customWidth="1"/>
    <col min="12" max="12" width="8.42578125" style="199" customWidth="1"/>
    <col min="13" max="16384" width="11.42578125" style="199"/>
  </cols>
  <sheetData>
    <row r="1" spans="1:13" x14ac:dyDescent="0.2">
      <c r="A1" s="201"/>
      <c r="B1" s="201"/>
      <c r="C1" s="201"/>
      <c r="D1" s="201"/>
      <c r="E1" s="201"/>
      <c r="F1" s="201"/>
      <c r="G1" s="200"/>
      <c r="H1" s="200"/>
      <c r="I1" s="200"/>
      <c r="J1" s="200"/>
      <c r="K1" s="200"/>
      <c r="L1" s="200"/>
      <c r="M1" s="200"/>
    </row>
    <row r="2" spans="1:13" x14ac:dyDescent="0.2">
      <c r="A2" s="200"/>
      <c r="B2" s="222" t="s">
        <v>156</v>
      </c>
      <c r="C2" s="200"/>
      <c r="D2" s="200"/>
      <c r="E2" s="200"/>
      <c r="F2" s="200"/>
      <c r="G2" s="200"/>
      <c r="H2" s="200"/>
      <c r="I2" s="200"/>
      <c r="J2" s="200"/>
      <c r="K2" s="200"/>
      <c r="L2" s="200"/>
      <c r="M2" s="200"/>
    </row>
    <row r="3" spans="1:13" x14ac:dyDescent="0.2">
      <c r="A3" s="201"/>
      <c r="B3" s="201" t="s">
        <v>157</v>
      </c>
      <c r="C3" s="201"/>
      <c r="D3" s="201"/>
      <c r="E3" s="201"/>
      <c r="F3" s="201"/>
      <c r="G3" s="200"/>
      <c r="H3" s="200"/>
      <c r="I3" s="200"/>
      <c r="J3" s="200"/>
      <c r="K3" s="200"/>
      <c r="L3" s="200"/>
      <c r="M3" s="200"/>
    </row>
    <row r="4" spans="1:13" x14ac:dyDescent="0.2">
      <c r="A4" s="201"/>
      <c r="B4" s="201"/>
      <c r="C4" s="201"/>
      <c r="D4" s="201"/>
      <c r="E4" s="201"/>
      <c r="F4" s="201"/>
      <c r="G4" s="200"/>
      <c r="H4" s="200" t="s">
        <v>158</v>
      </c>
      <c r="I4" s="200"/>
      <c r="J4" s="200"/>
      <c r="K4" s="200"/>
      <c r="L4" s="200"/>
      <c r="M4" s="200"/>
    </row>
    <row r="5" spans="1:13" x14ac:dyDescent="0.2">
      <c r="A5" s="208"/>
      <c r="B5" s="209" t="s">
        <v>159</v>
      </c>
      <c r="C5" s="208"/>
      <c r="D5" s="208"/>
      <c r="E5" s="208"/>
      <c r="F5" s="201"/>
      <c r="G5" s="200"/>
      <c r="H5" s="200" t="s">
        <v>160</v>
      </c>
      <c r="I5" s="200"/>
      <c r="J5" s="200"/>
      <c r="K5" s="200"/>
      <c r="L5" s="200"/>
      <c r="M5" s="200"/>
    </row>
    <row r="6" spans="1:13" x14ac:dyDescent="0.2">
      <c r="A6" s="201"/>
      <c r="B6" s="201" t="s">
        <v>161</v>
      </c>
      <c r="C6" s="201"/>
      <c r="D6" s="201"/>
      <c r="E6" s="201"/>
      <c r="F6" s="201"/>
      <c r="G6" s="200"/>
      <c r="H6" s="200"/>
      <c r="I6" s="200"/>
      <c r="J6" s="200"/>
      <c r="K6" s="200"/>
      <c r="L6" s="200"/>
      <c r="M6" s="200"/>
    </row>
    <row r="7" spans="1:13" x14ac:dyDescent="0.2">
      <c r="A7" s="201"/>
      <c r="B7" s="201" t="s">
        <v>162</v>
      </c>
      <c r="C7" s="201"/>
      <c r="D7" s="201"/>
      <c r="E7" s="201"/>
      <c r="F7" s="201"/>
      <c r="G7" s="200"/>
      <c r="H7" s="200" t="s">
        <v>163</v>
      </c>
      <c r="I7" s="200"/>
      <c r="J7" s="200"/>
      <c r="K7" s="200"/>
      <c r="L7" s="200"/>
      <c r="M7" s="200"/>
    </row>
    <row r="8" spans="1:13" x14ac:dyDescent="0.2">
      <c r="A8" s="201"/>
      <c r="B8" s="201" t="s">
        <v>164</v>
      </c>
      <c r="C8" s="201"/>
      <c r="D8" s="201"/>
      <c r="E8" s="201"/>
      <c r="F8" s="201"/>
      <c r="G8" s="200"/>
      <c r="H8" s="200" t="s">
        <v>165</v>
      </c>
      <c r="I8" s="200"/>
      <c r="J8" s="200"/>
      <c r="K8" s="200"/>
      <c r="L8" s="200"/>
      <c r="M8" s="200"/>
    </row>
    <row r="9" spans="1:13" ht="13.5" thickBot="1" x14ac:dyDescent="0.25">
      <c r="A9" s="201"/>
      <c r="B9" s="201" t="s">
        <v>166</v>
      </c>
      <c r="C9" s="201"/>
      <c r="D9" s="201"/>
      <c r="E9" s="201"/>
      <c r="F9" s="201"/>
      <c r="G9" s="200"/>
      <c r="H9" s="200"/>
      <c r="I9" s="200"/>
      <c r="J9" s="200"/>
      <c r="K9" s="200"/>
      <c r="L9" s="200"/>
      <c r="M9" s="200"/>
    </row>
    <row r="10" spans="1:13" x14ac:dyDescent="0.2">
      <c r="A10" s="201"/>
      <c r="B10" s="201" t="s">
        <v>167</v>
      </c>
      <c r="C10" s="201"/>
      <c r="D10" s="201"/>
      <c r="E10" s="201"/>
      <c r="F10" s="201"/>
      <c r="G10" s="221"/>
      <c r="H10" s="220"/>
      <c r="I10" s="220"/>
      <c r="J10" s="220"/>
      <c r="K10" s="220"/>
      <c r="L10" s="219"/>
      <c r="M10" s="200"/>
    </row>
    <row r="11" spans="1:13" x14ac:dyDescent="0.2">
      <c r="A11" s="201"/>
      <c r="B11" s="201" t="s">
        <v>168</v>
      </c>
      <c r="C11" s="201"/>
      <c r="D11" s="201"/>
      <c r="E11" s="201"/>
      <c r="F11" s="201"/>
      <c r="G11" s="207"/>
      <c r="H11" s="216" t="s">
        <v>169</v>
      </c>
      <c r="I11" s="206"/>
      <c r="J11" s="218" t="s">
        <v>170</v>
      </c>
      <c r="K11" s="218"/>
      <c r="L11" s="217"/>
      <c r="M11" s="200"/>
    </row>
    <row r="12" spans="1:13" x14ac:dyDescent="0.2">
      <c r="A12" s="201"/>
      <c r="B12" s="201" t="s">
        <v>171</v>
      </c>
      <c r="C12" s="201"/>
      <c r="D12" s="201"/>
      <c r="E12" s="201"/>
      <c r="F12" s="201"/>
      <c r="G12" s="207"/>
      <c r="H12" s="206"/>
      <c r="I12" s="206"/>
      <c r="J12" s="206"/>
      <c r="K12" s="206"/>
      <c r="L12" s="205"/>
      <c r="M12" s="200"/>
    </row>
    <row r="13" spans="1:13" x14ac:dyDescent="0.2">
      <c r="A13" s="201"/>
      <c r="B13" s="201"/>
      <c r="C13" s="201"/>
      <c r="D13" s="201"/>
      <c r="E13" s="201"/>
      <c r="F13" s="201"/>
      <c r="G13" s="207"/>
      <c r="H13" s="216" t="s">
        <v>172</v>
      </c>
      <c r="I13" s="206"/>
      <c r="J13" s="218" t="s">
        <v>173</v>
      </c>
      <c r="K13" s="218"/>
      <c r="L13" s="217"/>
      <c r="M13" s="200"/>
    </row>
    <row r="14" spans="1:13" x14ac:dyDescent="0.2">
      <c r="A14" s="208"/>
      <c r="B14" s="209" t="s">
        <v>174</v>
      </c>
      <c r="C14" s="208"/>
      <c r="D14" s="208"/>
      <c r="E14" s="208"/>
      <c r="F14" s="201"/>
      <c r="G14" s="207"/>
      <c r="H14" s="206"/>
      <c r="I14" s="206"/>
      <c r="J14" s="206"/>
      <c r="K14" s="206"/>
      <c r="L14" s="205"/>
      <c r="M14" s="200"/>
    </row>
    <row r="15" spans="1:13" x14ac:dyDescent="0.2">
      <c r="A15" s="201"/>
      <c r="B15" s="201" t="s">
        <v>175</v>
      </c>
      <c r="C15" s="201"/>
      <c r="D15" s="201"/>
      <c r="E15" s="201"/>
      <c r="F15" s="201"/>
      <c r="G15" s="207"/>
      <c r="H15" s="216" t="s">
        <v>176</v>
      </c>
      <c r="I15" s="206"/>
      <c r="J15" s="206"/>
      <c r="K15" s="206"/>
      <c r="L15" s="205"/>
      <c r="M15" s="200"/>
    </row>
    <row r="16" spans="1:13" x14ac:dyDescent="0.2">
      <c r="A16" s="201"/>
      <c r="B16" s="201" t="s">
        <v>177</v>
      </c>
      <c r="C16" s="201"/>
      <c r="D16" s="201"/>
      <c r="E16" s="201"/>
      <c r="F16" s="201"/>
      <c r="G16" s="207"/>
      <c r="H16" s="206"/>
      <c r="I16" s="206"/>
      <c r="J16" s="214" t="s">
        <v>178</v>
      </c>
      <c r="K16" s="214"/>
      <c r="L16" s="215"/>
      <c r="M16" s="200"/>
    </row>
    <row r="17" spans="1:13" x14ac:dyDescent="0.2">
      <c r="A17" s="201"/>
      <c r="B17" s="201"/>
      <c r="C17" s="201"/>
      <c r="D17" s="201"/>
      <c r="E17" s="201"/>
      <c r="F17" s="201"/>
      <c r="G17" s="207"/>
      <c r="H17" s="206"/>
      <c r="I17" s="206"/>
      <c r="J17" s="206"/>
      <c r="K17" s="206"/>
      <c r="L17" s="205"/>
      <c r="M17" s="200"/>
    </row>
    <row r="18" spans="1:13" x14ac:dyDescent="0.2">
      <c r="A18" s="208"/>
      <c r="B18" s="209" t="s">
        <v>179</v>
      </c>
      <c r="C18" s="208"/>
      <c r="D18" s="208"/>
      <c r="E18" s="208"/>
      <c r="F18" s="201"/>
      <c r="G18" s="207"/>
      <c r="H18" s="216" t="s">
        <v>180</v>
      </c>
      <c r="I18" s="206"/>
      <c r="J18" s="206"/>
      <c r="K18" s="206"/>
      <c r="L18" s="205"/>
      <c r="M18" s="200"/>
    </row>
    <row r="19" spans="1:13" x14ac:dyDescent="0.2">
      <c r="A19" s="201"/>
      <c r="B19" s="201" t="s">
        <v>181</v>
      </c>
      <c r="C19" s="201"/>
      <c r="D19" s="201"/>
      <c r="E19" s="201"/>
      <c r="F19" s="201"/>
      <c r="G19" s="207"/>
      <c r="H19" s="206"/>
      <c r="I19" s="206"/>
      <c r="J19" s="214" t="s">
        <v>182</v>
      </c>
      <c r="K19" s="214"/>
      <c r="L19" s="215"/>
      <c r="M19" s="200"/>
    </row>
    <row r="20" spans="1:13" x14ac:dyDescent="0.2">
      <c r="A20" s="201"/>
      <c r="B20" s="201" t="s">
        <v>183</v>
      </c>
      <c r="C20" s="201"/>
      <c r="D20" s="201"/>
      <c r="E20" s="201"/>
      <c r="F20" s="201"/>
      <c r="G20" s="207"/>
      <c r="H20" s="206"/>
      <c r="I20" s="206"/>
      <c r="J20" s="214" t="s">
        <v>184</v>
      </c>
      <c r="K20" s="210"/>
      <c r="L20" s="205"/>
      <c r="M20" s="200"/>
    </row>
    <row r="21" spans="1:13" x14ac:dyDescent="0.2">
      <c r="A21" s="201"/>
      <c r="B21" s="201" t="s">
        <v>185</v>
      </c>
      <c r="C21" s="201"/>
      <c r="D21" s="201"/>
      <c r="E21" s="201"/>
      <c r="F21" s="201"/>
      <c r="G21" s="207"/>
      <c r="H21" s="206"/>
      <c r="I21" s="206"/>
      <c r="J21" s="213" t="s">
        <v>186</v>
      </c>
      <c r="K21" s="210"/>
      <c r="L21" s="205"/>
      <c r="M21" s="200"/>
    </row>
    <row r="22" spans="1:13" x14ac:dyDescent="0.2">
      <c r="A22" s="201"/>
      <c r="B22" s="201" t="s">
        <v>187</v>
      </c>
      <c r="C22" s="201"/>
      <c r="D22" s="201"/>
      <c r="E22" s="201"/>
      <c r="F22" s="201"/>
      <c r="G22" s="207"/>
      <c r="H22" s="206"/>
      <c r="I22" s="206"/>
      <c r="J22" s="212" t="s">
        <v>188</v>
      </c>
      <c r="K22" s="210"/>
      <c r="L22" s="205"/>
      <c r="M22" s="200"/>
    </row>
    <row r="23" spans="1:13" x14ac:dyDescent="0.2">
      <c r="A23" s="201"/>
      <c r="B23" s="201"/>
      <c r="C23" s="201"/>
      <c r="D23" s="201"/>
      <c r="E23" s="201"/>
      <c r="F23" s="201"/>
      <c r="G23" s="207"/>
      <c r="H23" s="206"/>
      <c r="I23" s="206"/>
      <c r="J23" s="211" t="s">
        <v>189</v>
      </c>
      <c r="K23" s="210"/>
      <c r="L23" s="205"/>
      <c r="M23" s="200"/>
    </row>
    <row r="24" spans="1:13" x14ac:dyDescent="0.2">
      <c r="A24" s="208"/>
      <c r="B24" s="209" t="s">
        <v>190</v>
      </c>
      <c r="C24" s="208"/>
      <c r="D24" s="208"/>
      <c r="E24" s="208"/>
      <c r="F24" s="201"/>
      <c r="G24" s="207"/>
      <c r="H24" s="206"/>
      <c r="I24" s="206"/>
      <c r="J24" s="206"/>
      <c r="K24" s="206"/>
      <c r="L24" s="205"/>
      <c r="M24" s="200"/>
    </row>
    <row r="25" spans="1:13" x14ac:dyDescent="0.2">
      <c r="A25" s="201"/>
      <c r="B25" s="201" t="s">
        <v>191</v>
      </c>
      <c r="C25" s="201"/>
      <c r="D25" s="201"/>
      <c r="E25" s="201"/>
      <c r="F25" s="201"/>
      <c r="G25" s="207"/>
      <c r="H25" s="206" t="s">
        <v>192</v>
      </c>
      <c r="I25" s="206"/>
      <c r="J25" s="206"/>
      <c r="K25" s="206"/>
      <c r="L25" s="205"/>
      <c r="M25" s="200"/>
    </row>
    <row r="26" spans="1:13" ht="13.5" thickBot="1" x14ac:dyDescent="0.25">
      <c r="A26" s="201"/>
      <c r="B26" s="201" t="s">
        <v>193</v>
      </c>
      <c r="C26" s="201"/>
      <c r="D26" s="201"/>
      <c r="E26" s="201"/>
      <c r="F26" s="201"/>
      <c r="G26" s="204"/>
      <c r="H26" s="203"/>
      <c r="I26" s="203"/>
      <c r="J26" s="203"/>
      <c r="K26" s="203"/>
      <c r="L26" s="202"/>
      <c r="M26" s="200"/>
    </row>
    <row r="27" spans="1:13" x14ac:dyDescent="0.2">
      <c r="A27" s="201"/>
      <c r="B27" s="201" t="s">
        <v>194</v>
      </c>
      <c r="C27" s="201"/>
      <c r="D27" s="201"/>
      <c r="E27" s="201"/>
      <c r="F27" s="201"/>
      <c r="G27" s="200"/>
      <c r="H27" s="200"/>
      <c r="I27" s="200"/>
      <c r="J27" s="200"/>
      <c r="K27" s="200"/>
      <c r="L27" s="200"/>
      <c r="M27" s="200"/>
    </row>
    <row r="28" spans="1:13" x14ac:dyDescent="0.2">
      <c r="A28" s="201"/>
      <c r="B28" s="201"/>
      <c r="C28" s="201" t="s">
        <v>195</v>
      </c>
      <c r="D28" s="201"/>
      <c r="E28" s="201"/>
      <c r="F28" s="201"/>
      <c r="G28" s="200"/>
      <c r="H28" s="200"/>
      <c r="I28" s="200"/>
      <c r="J28" s="200"/>
      <c r="K28" s="200"/>
      <c r="L28" s="200"/>
      <c r="M28" s="200"/>
    </row>
    <row r="29" spans="1:13" x14ac:dyDescent="0.2">
      <c r="A29" s="201"/>
      <c r="B29" s="201"/>
      <c r="C29" s="201" t="s">
        <v>196</v>
      </c>
      <c r="D29" s="201"/>
      <c r="E29" s="201"/>
      <c r="F29" s="201"/>
      <c r="G29" s="200"/>
      <c r="H29" s="200"/>
      <c r="I29" s="200"/>
      <c r="J29" s="200"/>
      <c r="K29" s="200"/>
      <c r="L29" s="200"/>
      <c r="M29" s="200"/>
    </row>
    <row r="30" spans="1:13" x14ac:dyDescent="0.2">
      <c r="A30" s="201"/>
      <c r="B30" s="201"/>
      <c r="C30" s="201" t="s">
        <v>197</v>
      </c>
      <c r="D30" s="201"/>
      <c r="E30" s="201"/>
      <c r="F30" s="201"/>
      <c r="G30" s="200"/>
      <c r="H30" s="200"/>
      <c r="I30" s="200"/>
      <c r="J30" s="200"/>
      <c r="K30" s="200"/>
      <c r="L30" s="200"/>
      <c r="M30" s="200"/>
    </row>
    <row r="31" spans="1:13" x14ac:dyDescent="0.2">
      <c r="A31" s="201"/>
      <c r="B31" s="201"/>
      <c r="C31" s="201"/>
      <c r="D31" s="201"/>
      <c r="E31" s="201"/>
      <c r="F31" s="201"/>
      <c r="G31" s="200"/>
      <c r="H31" s="200"/>
      <c r="I31" s="200"/>
      <c r="J31" s="200"/>
      <c r="K31" s="200"/>
      <c r="L31" s="200"/>
      <c r="M31" s="200"/>
    </row>
    <row r="32" spans="1:13" x14ac:dyDescent="0.2">
      <c r="A32" s="201"/>
      <c r="B32" s="201"/>
      <c r="C32" s="201"/>
      <c r="D32" s="201"/>
      <c r="E32" s="201"/>
      <c r="F32" s="201"/>
      <c r="G32" s="200"/>
      <c r="H32" s="200"/>
      <c r="I32" s="200"/>
      <c r="J32" s="200"/>
      <c r="K32" s="200"/>
      <c r="L32" s="200"/>
      <c r="M32" s="200"/>
    </row>
    <row r="33" spans="1:13" x14ac:dyDescent="0.2">
      <c r="A33" s="201"/>
      <c r="B33" s="201"/>
      <c r="C33" s="201"/>
      <c r="D33" s="201"/>
      <c r="E33" s="201"/>
      <c r="F33" s="201"/>
      <c r="G33" s="200"/>
      <c r="H33" s="200"/>
      <c r="I33" s="200"/>
      <c r="J33" s="200"/>
      <c r="K33" s="200"/>
      <c r="L33" s="200"/>
      <c r="M33" s="200"/>
    </row>
    <row r="34" spans="1:13" x14ac:dyDescent="0.2">
      <c r="A34" s="201"/>
      <c r="B34" s="201"/>
      <c r="C34" s="201"/>
      <c r="D34" s="201"/>
      <c r="E34" s="201"/>
      <c r="F34" s="201"/>
      <c r="G34" s="200"/>
      <c r="H34" s="200"/>
      <c r="I34" s="200"/>
      <c r="J34" s="200"/>
      <c r="K34" s="200"/>
      <c r="L34" s="200"/>
      <c r="M34" s="200"/>
    </row>
  </sheetData>
  <pageMargins left="0.78740157499999996" right="0.78740157499999996" top="0.984251969" bottom="0.984251969" header="0.4921259845" footer="0.4921259845"/>
  <headerFooter alignWithMargins="0"/>
  <drawing r:id="rId1"/>
  <legacy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B2"/>
  <sheetViews>
    <sheetView workbookViewId="0">
      <selection activeCell="L17" sqref="L17"/>
    </sheetView>
  </sheetViews>
  <sheetFormatPr baseColWidth="10" defaultRowHeight="15" x14ac:dyDescent="0.25"/>
  <sheetData>
    <row r="1" spans="2:2" x14ac:dyDescent="0.25">
      <c r="B1" t="s">
        <v>78</v>
      </c>
    </row>
    <row r="2" spans="2:2" x14ac:dyDescent="0.25">
      <c r="B2" s="114"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3</vt:i4>
      </vt:variant>
    </vt:vector>
  </HeadingPairs>
  <TitlesOfParts>
    <vt:vector size="8" baseType="lpstr">
      <vt:lpstr>Feuil1</vt:lpstr>
      <vt:lpstr>Feuil4</vt:lpstr>
      <vt:lpstr>Optimisations palette</vt:lpstr>
      <vt:lpstr>Utilisation</vt:lpstr>
      <vt:lpstr>Feuil2</vt:lpstr>
      <vt:lpstr>Feuil1!Impression_des_titres</vt:lpstr>
      <vt:lpstr>largb</vt:lpstr>
      <vt:lpstr>profb</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Kaëlig Le Gall</dc:creator>
  <cp:lastModifiedBy>Kaëlig Le Gall</cp:lastModifiedBy>
  <cp:lastPrinted>2016-05-02T08:50:49Z</cp:lastPrinted>
  <dcterms:created xsi:type="dcterms:W3CDTF">2016-01-15T13:16:07Z</dcterms:created>
  <dcterms:modified xsi:type="dcterms:W3CDTF">2016-05-04T06:29:23Z</dcterms:modified>
</cp:coreProperties>
</file>