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6" windowWidth="13200" windowHeight="7488" tabRatio="883" activeTab="3"/>
  </bookViews>
  <sheets>
    <sheet name="sommaire" sheetId="1" r:id="rId1"/>
    <sheet name="client-prosp" sheetId="2" r:id="rId2"/>
    <sheet name="Liste DAS" sheetId="3" r:id="rId3"/>
    <sheet name="Création Aff" sheetId="5" r:id="rId4"/>
    <sheet name="Suivi affaire" sheetId="16" r:id="rId5"/>
    <sheet name="BDD créa aff" sheetId="6" r:id="rId6"/>
    <sheet name="Création Devis" sheetId="17" r:id="rId7"/>
    <sheet name="Modif Devis" sheetId="22" r:id="rId8"/>
    <sheet name="BDD en-tête" sheetId="9" r:id="rId9"/>
    <sheet name="BDD devis Détail" sheetId="21" r:id="rId10"/>
    <sheet name="Création Facture" sheetId="23" r:id="rId11"/>
    <sheet name="BDD fact en-tête" sheetId="12" r:id="rId12"/>
    <sheet name="BDD factDétail" sheetId="13" r:id="rId13"/>
    <sheet name="Annexe liste " sheetId="14" r:id="rId14"/>
    <sheet name="Feuil1" sheetId="24" r:id="rId15"/>
  </sheets>
  <definedNames>
    <definedName name="_xlnm._FilterDatabase" localSheetId="6" hidden="1">'Création Devis'!$D$12:$H$20</definedName>
    <definedName name="ColLigMaJ" localSheetId="10">'Création Facture'!$L$22:$L$31</definedName>
    <definedName name="ColLigMaJ">'Modif Devis'!$L$22:$L$31</definedName>
    <definedName name="Das">'Liste DAS'!$C$1:$F$1</definedName>
    <definedName name="Das_1">'Liste DAS'!$C$2:$C$6</definedName>
    <definedName name="Das_2">'Liste DAS'!$D$2:$D$6</definedName>
    <definedName name="Das_3">'Liste DAS'!$E$2</definedName>
    <definedName name="Das_4">'Liste DAS'!$F$2</definedName>
    <definedName name="dasDev">'BDD devis Détail'!$C$2:$C$5</definedName>
    <definedName name="Lancement_de_projet">'Annexe liste '!$E$2:$E$3</definedName>
    <definedName name="LigneAff">'Suivi affaire'!$K$1</definedName>
    <definedName name="M">'BDD devis Détail'!$H$2:$H$5</definedName>
    <definedName name="mat_Aff" localSheetId="9">Tableau4[]</definedName>
    <definedName name="mat_Aff" localSheetId="10">Tableau4[]</definedName>
    <definedName name="mat_Aff" localSheetId="7">Tableau4[]</definedName>
    <definedName name="mat_Aff">Tableau4[]</definedName>
    <definedName name="MatDevDet">'BDD devis Détail'!$A:$H</definedName>
    <definedName name="N°_DevisDet">'BDD devis Détail'!$A:$A</definedName>
    <definedName name="N°Client">OFFSET('client-prosp'!$A$3,0,0,COUNTA('client-prosp'!$A:$A)-1)</definedName>
    <definedName name="N°devis">OFFSET('BDD en-tête'!$B$2,0,0,COUNTA('BDD en-tête'!$B:$B)+1)</definedName>
    <definedName name="N°ligne">'BDD devis Détail'!$B:$B</definedName>
    <definedName name="N°LigneAffaire">'Suivi affaire'!$K$1</definedName>
    <definedName name="Nom_Aff">OFFSET('BDD créa aff'!$A$2,0,0,COUNTA('BDD créa aff'!$A:$A)-1)</definedName>
    <definedName name="NumDevModif">OFFSET('BDD créa aff'!#REF!,0,0,COUNTA('BDD en-tête'!$B:$B)-1)</definedName>
    <definedName name="Prestation">'BDD devis Détail'!$D$2:$D$5</definedName>
    <definedName name="Prix">'BDD devis Détail'!$G$2:$G$5</definedName>
    <definedName name="Quantité">'BDD devis Détail'!$F$2:$F$5</definedName>
    <definedName name="Sexe">'Annexe liste '!$C$2:$C$3</definedName>
    <definedName name="Type_client">'Annexe liste '!$A$2:$A$3</definedName>
    <definedName name="TypeFac">'BDD devis Détail'!$E$2:$E$5</definedName>
    <definedName name="Unité_facturation">'Annexe liste '!$G$2:$G$3</definedName>
    <definedName name="_xlnm.Print_Area" localSheetId="6">'Création Devis'!$E$1:$J$50</definedName>
    <definedName name="_xlnm.Print_Area" localSheetId="10">'Création Facture'!$E$1:$J$45</definedName>
    <definedName name="_xlnm.Print_Area" localSheetId="7">'Modif Devis'!$E$1:$J$48</definedName>
  </definedNames>
  <calcPr calcId="145621"/>
</workbook>
</file>

<file path=xl/calcChain.xml><?xml version="1.0" encoding="utf-8"?>
<calcChain xmlns="http://schemas.openxmlformats.org/spreadsheetml/2006/main">
  <c r="L22" i="23" l="1" a="1"/>
  <c r="L22" i="23" s="1"/>
  <c r="A23" i="23"/>
  <c r="L23" i="23" s="1" a="1"/>
  <c r="L23" i="23" s="1"/>
  <c r="E23" i="23" s="1"/>
  <c r="A24" i="23"/>
  <c r="L24" i="23" s="1" a="1"/>
  <c r="L24" i="23" s="1"/>
  <c r="F24" i="23" s="1"/>
  <c r="A25" i="23"/>
  <c r="L25" i="23" s="1" a="1"/>
  <c r="L25" i="23" s="1"/>
  <c r="G25" i="23" s="1"/>
  <c r="A26" i="23"/>
  <c r="L26" i="23" s="1" a="1"/>
  <c r="L26" i="23" s="1"/>
  <c r="H26" i="23" s="1"/>
  <c r="A27" i="23"/>
  <c r="L27" i="23" s="1" a="1"/>
  <c r="L27" i="23" s="1"/>
  <c r="E27" i="23" s="1"/>
  <c r="A28" i="23"/>
  <c r="L28" i="23" s="1" a="1"/>
  <c r="L28" i="23" s="1"/>
  <c r="F28" i="23" s="1"/>
  <c r="A29" i="23"/>
  <c r="L29" i="23" s="1" a="1"/>
  <c r="L29" i="23" s="1"/>
  <c r="G29" i="23" s="1"/>
  <c r="A30" i="23"/>
  <c r="L30" i="23" s="1" a="1"/>
  <c r="L30" i="23" s="1"/>
  <c r="H30" i="23" s="1"/>
  <c r="A31" i="23"/>
  <c r="L31" i="23" s="1" a="1"/>
  <c r="L31" i="23" s="1"/>
  <c r="E31" i="23" s="1"/>
  <c r="A22" i="23"/>
  <c r="L26" i="22" a="1"/>
  <c r="L26" i="22" s="1"/>
  <c r="E26" i="22" s="1"/>
  <c r="L27" i="22" a="1"/>
  <c r="L27" i="22" s="1"/>
  <c r="F27" i="22" s="1"/>
  <c r="L30" i="22" a="1"/>
  <c r="L30" i="22" s="1"/>
  <c r="E30" i="22" s="1"/>
  <c r="A23" i="22"/>
  <c r="L23" i="22" s="1" a="1"/>
  <c r="L23" i="22" s="1"/>
  <c r="F23" i="22" s="1"/>
  <c r="A24" i="22"/>
  <c r="L24" i="22" s="1" a="1"/>
  <c r="L24" i="22" s="1"/>
  <c r="A25" i="22"/>
  <c r="L25" i="22" s="1" a="1"/>
  <c r="L25" i="22" s="1"/>
  <c r="A26" i="22"/>
  <c r="A27" i="22"/>
  <c r="A28" i="22"/>
  <c r="L28" i="22" s="1" a="1"/>
  <c r="L28" i="22" s="1"/>
  <c r="G28" i="22" s="1"/>
  <c r="A29" i="22"/>
  <c r="L29" i="22" s="1" a="1"/>
  <c r="L29" i="22" s="1"/>
  <c r="H29" i="22" s="1"/>
  <c r="A30" i="22"/>
  <c r="A31" i="22"/>
  <c r="L31" i="22" s="1" a="1"/>
  <c r="L31" i="22" s="1"/>
  <c r="F31" i="22" s="1"/>
  <c r="A22" i="22"/>
  <c r="L22" i="22" s="1" a="1"/>
  <c r="L22" i="22" s="1"/>
  <c r="J14" i="22"/>
  <c r="J13" i="22"/>
  <c r="F18" i="22"/>
  <c r="F17" i="22"/>
  <c r="F16" i="22"/>
  <c r="F15" i="22"/>
  <c r="F14" i="22"/>
  <c r="F13" i="22"/>
  <c r="H4" i="21"/>
  <c r="H5" i="21"/>
  <c r="A23" i="17"/>
  <c r="A24" i="17"/>
  <c r="A25" i="17"/>
  <c r="A26" i="17"/>
  <c r="A27" i="17"/>
  <c r="A28" i="17"/>
  <c r="A29" i="17"/>
  <c r="A30" i="17"/>
  <c r="A31" i="17"/>
  <c r="A22" i="17"/>
  <c r="H3" i="21"/>
  <c r="B27" i="16"/>
  <c r="B26" i="16"/>
  <c r="B25" i="16"/>
  <c r="B24" i="16"/>
  <c r="B23" i="16"/>
  <c r="B22" i="16"/>
  <c r="C18" i="16"/>
  <c r="B9" i="16"/>
  <c r="C15" i="16" s="1"/>
  <c r="H25" i="22" l="1"/>
  <c r="F25" i="22"/>
  <c r="G24" i="22"/>
  <c r="E24" i="22"/>
  <c r="C13" i="16"/>
  <c r="C14" i="16"/>
  <c r="C17" i="16"/>
  <c r="C16" i="16"/>
  <c r="D30" i="22"/>
  <c r="D26" i="22"/>
  <c r="E31" i="22"/>
  <c r="E27" i="22"/>
  <c r="E23" i="22"/>
  <c r="F28" i="22"/>
  <c r="F24" i="22"/>
  <c r="G29" i="22"/>
  <c r="G25" i="22"/>
  <c r="H30" i="22"/>
  <c r="H26" i="22"/>
  <c r="D31" i="23"/>
  <c r="D27" i="23"/>
  <c r="D23" i="23"/>
  <c r="E28" i="23"/>
  <c r="E24" i="23"/>
  <c r="F29" i="23"/>
  <c r="F25" i="23"/>
  <c r="G30" i="23"/>
  <c r="G26" i="23"/>
  <c r="H31" i="23"/>
  <c r="H27" i="23"/>
  <c r="H23" i="23"/>
  <c r="D31" i="22"/>
  <c r="D27" i="22"/>
  <c r="D23" i="22"/>
  <c r="E28" i="22"/>
  <c r="F29" i="22"/>
  <c r="G30" i="22"/>
  <c r="G26" i="22"/>
  <c r="H31" i="22"/>
  <c r="H27" i="22"/>
  <c r="H23" i="22"/>
  <c r="D28" i="23"/>
  <c r="D24" i="23"/>
  <c r="E29" i="23"/>
  <c r="E25" i="23"/>
  <c r="F30" i="23"/>
  <c r="F26" i="23"/>
  <c r="G31" i="23"/>
  <c r="G27" i="23"/>
  <c r="G23" i="23"/>
  <c r="H28" i="23"/>
  <c r="H24" i="23"/>
  <c r="D28" i="22"/>
  <c r="D24" i="22"/>
  <c r="E29" i="22"/>
  <c r="E25" i="22"/>
  <c r="F30" i="22"/>
  <c r="F26" i="22"/>
  <c r="G31" i="22"/>
  <c r="G27" i="22"/>
  <c r="G23" i="22"/>
  <c r="H28" i="22"/>
  <c r="H24" i="22"/>
  <c r="D29" i="23"/>
  <c r="D25" i="23"/>
  <c r="E30" i="23"/>
  <c r="E26" i="23"/>
  <c r="F31" i="23"/>
  <c r="F27" i="23"/>
  <c r="F23" i="23"/>
  <c r="G28" i="23"/>
  <c r="G24" i="23"/>
  <c r="H29" i="23"/>
  <c r="H25" i="23"/>
  <c r="D29" i="22"/>
  <c r="D25" i="22"/>
  <c r="D30" i="23"/>
  <c r="D26" i="23"/>
  <c r="G22" i="23"/>
  <c r="H22" i="23"/>
  <c r="D22" i="23"/>
  <c r="F22" i="23"/>
  <c r="E22" i="23"/>
  <c r="G22" i="22"/>
  <c r="H22" i="22"/>
  <c r="D22" i="22"/>
  <c r="E22" i="22"/>
  <c r="F22" i="22"/>
  <c r="I4" i="21" l="1"/>
  <c r="I5" i="21"/>
  <c r="H2" i="21" l="1"/>
  <c r="K1" i="16"/>
  <c r="J32" i="23"/>
  <c r="J14" i="23"/>
  <c r="J13" i="23"/>
  <c r="F18" i="23"/>
  <c r="F17" i="23"/>
  <c r="F16" i="23"/>
  <c r="F15" i="23"/>
  <c r="F14" i="23"/>
  <c r="F13" i="23"/>
  <c r="I3" i="21" l="1"/>
  <c r="J24" i="23" l="1"/>
  <c r="I2" i="21"/>
  <c r="J26" i="23"/>
  <c r="J31" i="23"/>
  <c r="J29" i="23"/>
  <c r="J27" i="23"/>
  <c r="J25" i="23"/>
  <c r="J23" i="23"/>
  <c r="J30" i="23"/>
  <c r="J28" i="23"/>
  <c r="J22" i="23" l="1"/>
  <c r="J34" i="23" s="1"/>
  <c r="J14" i="17" l="1"/>
  <c r="J13" i="17"/>
  <c r="F18" i="17"/>
  <c r="F17" i="17"/>
  <c r="F16" i="17"/>
  <c r="F15" i="17"/>
  <c r="F14" i="17"/>
  <c r="F13" i="17"/>
  <c r="J23" i="17" l="1"/>
  <c r="J24" i="17"/>
  <c r="J25" i="17"/>
  <c r="J26" i="17"/>
  <c r="J27" i="17"/>
  <c r="J28" i="17"/>
  <c r="J29" i="17"/>
  <c r="J30" i="17"/>
  <c r="J31" i="17"/>
  <c r="J22" i="17"/>
  <c r="C13" i="5"/>
  <c r="J22" i="22" l="1"/>
  <c r="J28" i="22"/>
  <c r="J29" i="22"/>
  <c r="J31" i="22"/>
  <c r="J25" i="22"/>
  <c r="J34" i="17"/>
  <c r="C18" i="5"/>
  <c r="C17" i="5"/>
  <c r="C16" i="5"/>
  <c r="C15" i="5"/>
  <c r="C14" i="5"/>
  <c r="J23" i="22" l="1"/>
  <c r="J24" i="22"/>
  <c r="J27" i="22"/>
  <c r="J26" i="22"/>
  <c r="J30" i="22"/>
  <c r="J34" i="22" l="1"/>
</calcChain>
</file>

<file path=xl/sharedStrings.xml><?xml version="1.0" encoding="utf-8"?>
<sst xmlns="http://schemas.openxmlformats.org/spreadsheetml/2006/main" count="333" uniqueCount="163">
  <si>
    <t>Type</t>
  </si>
  <si>
    <t>Nom Entreprise</t>
  </si>
  <si>
    <t>Sexe</t>
  </si>
  <si>
    <t>Nom</t>
  </si>
  <si>
    <t>Prenom</t>
  </si>
  <si>
    <t>Mail</t>
  </si>
  <si>
    <t>Adresse</t>
  </si>
  <si>
    <t>Ville</t>
  </si>
  <si>
    <t>Code Postal</t>
  </si>
  <si>
    <t>Date de prise de contact</t>
  </si>
  <si>
    <t>DAS</t>
  </si>
  <si>
    <t>DAS 1</t>
  </si>
  <si>
    <t>DAS 2</t>
  </si>
  <si>
    <t>DAS 3</t>
  </si>
  <si>
    <t>DAS 4</t>
  </si>
  <si>
    <t>Aménagement stand salon</t>
  </si>
  <si>
    <t>Sous traitance</t>
  </si>
  <si>
    <t>Prestation</t>
  </si>
  <si>
    <t>Unité de Facturation</t>
  </si>
  <si>
    <t>Saisir nom affaire:</t>
  </si>
  <si>
    <t>Numero client:</t>
  </si>
  <si>
    <t>Coordonnées client:</t>
  </si>
  <si>
    <t>Nom:</t>
  </si>
  <si>
    <t>Prénom:</t>
  </si>
  <si>
    <t xml:space="preserve">Adresse: </t>
  </si>
  <si>
    <t>Ville:</t>
  </si>
  <si>
    <t>° Tel:</t>
  </si>
  <si>
    <t>Mail:</t>
  </si>
  <si>
    <t>Avancement du projet:</t>
  </si>
  <si>
    <t>Temps passé:</t>
  </si>
  <si>
    <t>( macro qui enregistrera le temps passer sur les projets)</t>
  </si>
  <si>
    <t>Date 1er RDV</t>
  </si>
  <si>
    <t>N° Devis</t>
  </si>
  <si>
    <t>Date Devis</t>
  </si>
  <si>
    <t>Date Facture</t>
  </si>
  <si>
    <t>N° Client</t>
  </si>
  <si>
    <t>Adresse : 12 Avenue Victor Hugo</t>
  </si>
  <si>
    <t>Tel : 06 73 84 35 62</t>
  </si>
  <si>
    <t>mail : floriane.aussel@gmail.com</t>
  </si>
  <si>
    <t>Date :</t>
  </si>
  <si>
    <t>Société :</t>
  </si>
  <si>
    <t>Tel :</t>
  </si>
  <si>
    <t>Nom :</t>
  </si>
  <si>
    <t>Prénom :</t>
  </si>
  <si>
    <t>Adresse :</t>
  </si>
  <si>
    <t>Code Postal :</t>
  </si>
  <si>
    <t>Ville :</t>
  </si>
  <si>
    <t xml:space="preserve">Prestation </t>
  </si>
  <si>
    <t>Cachet et signature précédés de "Bon pour accord"</t>
  </si>
  <si>
    <t>Floriane Aussel</t>
  </si>
  <si>
    <t>Siege Social:        12 AVENUE VICTOR HUGO 12000 RODEZ</t>
  </si>
  <si>
    <t>RCS: xxxxxxxxxxx    Code APE:   Activités spécialisées de design (7410Z)</t>
  </si>
  <si>
    <t>Signature:</t>
  </si>
  <si>
    <t>Prénom</t>
  </si>
  <si>
    <t>Tel</t>
  </si>
  <si>
    <t>Quantité</t>
  </si>
  <si>
    <t xml:space="preserve">Montant </t>
  </si>
  <si>
    <t>N° Facture</t>
  </si>
  <si>
    <t>Date Facturation</t>
  </si>
  <si>
    <t xml:space="preserve">N°ligne </t>
  </si>
  <si>
    <t>Type de facturation</t>
  </si>
  <si>
    <t>Sommaire</t>
  </si>
  <si>
    <t>2. Liste DAS</t>
  </si>
  <si>
    <t>N°devis</t>
  </si>
  <si>
    <t>Facturation</t>
  </si>
  <si>
    <t>Prix</t>
  </si>
  <si>
    <t>N° Client :</t>
  </si>
  <si>
    <t xml:space="preserve">  Date 1er RDV</t>
  </si>
  <si>
    <t xml:space="preserve">  Date DEVIS</t>
  </si>
  <si>
    <t xml:space="preserve">  Date Acceptation DEVIS</t>
  </si>
  <si>
    <t xml:space="preserve">  Date Facture</t>
  </si>
  <si>
    <t xml:space="preserve">  Date facture partiellement encaissée</t>
  </si>
  <si>
    <t xml:space="preserve">  Facture encaissée</t>
  </si>
  <si>
    <t>Suivi affaire</t>
  </si>
  <si>
    <t xml:space="preserve"> Tel</t>
  </si>
  <si>
    <t>DAS_1</t>
  </si>
  <si>
    <t>DAS_2</t>
  </si>
  <si>
    <t>DAS_3</t>
  </si>
  <si>
    <t>DAS_4</t>
  </si>
  <si>
    <t>Création affaire</t>
  </si>
  <si>
    <t>Date encaissement partiel facture</t>
  </si>
  <si>
    <t>Facture encaissée</t>
  </si>
  <si>
    <t>(enregistrer dans BDD ok)</t>
  </si>
  <si>
    <t xml:space="preserve">type </t>
  </si>
  <si>
    <t>sexe</t>
  </si>
  <si>
    <t>Homme</t>
  </si>
  <si>
    <t>Femme</t>
  </si>
  <si>
    <t xml:space="preserve">Particulier </t>
  </si>
  <si>
    <t>Professionnel</t>
  </si>
  <si>
    <t>Lancement de projet</t>
  </si>
  <si>
    <t>OUI</t>
  </si>
  <si>
    <t>NON</t>
  </si>
  <si>
    <t>N° Devis:</t>
  </si>
  <si>
    <t xml:space="preserve"> Remise exceptionnelle</t>
  </si>
  <si>
    <t xml:space="preserve">Client </t>
  </si>
  <si>
    <t>Toatal</t>
  </si>
  <si>
    <t>Modalité de règlement:</t>
  </si>
  <si>
    <r>
      <t xml:space="preserve">                       </t>
    </r>
    <r>
      <rPr>
        <sz val="8"/>
        <rFont val="Courier New"/>
        <family val="3"/>
      </rPr>
      <t xml:space="preserve">  (Montants exonérés de T.V.A.: </t>
    </r>
  </si>
  <si>
    <t xml:space="preserve">           prestation de formation et accessoires Art 261-4-4 du Code général des impôts)</t>
  </si>
  <si>
    <t>Rendez-vous 1er contact</t>
  </si>
  <si>
    <t>Entretient conseil en décoration</t>
  </si>
  <si>
    <t>Conception de projet (book personnalisé)</t>
  </si>
  <si>
    <t xml:space="preserve">Suivi de projet </t>
  </si>
  <si>
    <t>Conception de projet mobilier</t>
  </si>
  <si>
    <t xml:space="preserve">Conception dossier de vente </t>
  </si>
  <si>
    <t>Horaire</t>
  </si>
  <si>
    <t>Forfait</t>
  </si>
  <si>
    <t>Nom affaire :</t>
  </si>
  <si>
    <t>N°ligne</t>
  </si>
  <si>
    <r>
      <t>Virement bancaire</t>
    </r>
    <r>
      <rPr>
        <sz val="16"/>
        <color theme="1"/>
        <rFont val="Calibri"/>
        <family val="2"/>
        <scheme val="minor"/>
      </rPr>
      <t xml:space="preserve">    </t>
    </r>
    <r>
      <rPr>
        <sz val="16"/>
        <color theme="1"/>
        <rFont val="Calibri"/>
        <family val="2"/>
      </rPr>
      <t>□</t>
    </r>
  </si>
  <si>
    <r>
      <t xml:space="preserve">Espèce   </t>
    </r>
    <r>
      <rPr>
        <sz val="16"/>
        <color theme="1"/>
        <rFont val="Calibri"/>
        <family val="2"/>
        <scheme val="minor"/>
      </rPr>
      <t>□</t>
    </r>
  </si>
  <si>
    <r>
      <t xml:space="preserve">Chèque   </t>
    </r>
    <r>
      <rPr>
        <sz val="16"/>
        <color theme="1"/>
        <rFont val="Calibri"/>
        <family val="2"/>
        <scheme val="minor"/>
      </rPr>
      <t>□</t>
    </r>
  </si>
  <si>
    <t>Société</t>
  </si>
  <si>
    <t>Nom Affaire</t>
  </si>
  <si>
    <t>M</t>
  </si>
  <si>
    <t>dasDev</t>
  </si>
  <si>
    <t>Situation Familiale</t>
  </si>
  <si>
    <t>Connu via</t>
  </si>
  <si>
    <t>Date Acceptation Devis</t>
  </si>
  <si>
    <t>N°facture</t>
  </si>
  <si>
    <t>Temps</t>
  </si>
  <si>
    <t>N° client</t>
  </si>
  <si>
    <t>(Modifier)</t>
  </si>
  <si>
    <t>(Enregistrer modif)</t>
  </si>
  <si>
    <t>Code postal :</t>
  </si>
  <si>
    <t>Mail :</t>
  </si>
  <si>
    <t>couple</t>
  </si>
  <si>
    <t>rbonicel@laposte.net</t>
  </si>
  <si>
    <t>12 avenue victor hugo</t>
  </si>
  <si>
    <t>rodez</t>
  </si>
  <si>
    <t>perso</t>
  </si>
  <si>
    <t>reynes</t>
  </si>
  <si>
    <t>roxane</t>
  </si>
  <si>
    <t>roxanereynes@hotmail.Fr</t>
  </si>
  <si>
    <t>dressing</t>
  </si>
  <si>
    <t>Colonne1</t>
  </si>
  <si>
    <t>N°_Devis</t>
  </si>
  <si>
    <t>N° devis :</t>
  </si>
  <si>
    <t>N° Facture:</t>
  </si>
  <si>
    <t>N°client</t>
  </si>
  <si>
    <t>1. Client Prosp</t>
  </si>
  <si>
    <t xml:space="preserve">3. BDD Prestation </t>
  </si>
  <si>
    <t xml:space="preserve">4. Création Affaire </t>
  </si>
  <si>
    <t>5. Suivi affaire</t>
  </si>
  <si>
    <t xml:space="preserve">6. Base de donnée création affaire </t>
  </si>
  <si>
    <t xml:space="preserve">7. Création devis </t>
  </si>
  <si>
    <t xml:space="preserve">8. Modification Devis </t>
  </si>
  <si>
    <t>10. Base de données devis détail</t>
  </si>
  <si>
    <t xml:space="preserve">9. Base de données en-tête </t>
  </si>
  <si>
    <t xml:space="preserve">11. Création facture </t>
  </si>
  <si>
    <t xml:space="preserve">12. Base de données facture en-tête </t>
  </si>
  <si>
    <t xml:space="preserve">13. Base de données Facture détail </t>
  </si>
  <si>
    <t>14. Annexes</t>
  </si>
  <si>
    <t>bonicel</t>
  </si>
  <si>
    <t>romain</t>
  </si>
  <si>
    <t>sobac</t>
  </si>
  <si>
    <t>entreprise</t>
  </si>
  <si>
    <t>mezy</t>
  </si>
  <si>
    <t>marcel</t>
  </si>
  <si>
    <t>ererer@hot.Fr</t>
  </si>
  <si>
    <t>avenue</t>
  </si>
  <si>
    <t>cuisine</t>
  </si>
  <si>
    <t>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</si>
</sst>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#,##0.00\ &quot;€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sz val="11"/>
      <color rgb="FFFF0000"/>
      <name val="Calibri"/>
      <family val="2"/>
      <scheme val="minor"/>
    </font>
    <font>
      <sz val="10"/>
      <name val="Courier New"/>
      <family val="3"/>
    </font>
    <font>
      <sz val="11"/>
      <color theme="1"/>
      <name val="Courier New"/>
      <family val="3"/>
    </font>
    <font>
      <sz val="8"/>
      <name val="Courier New"/>
      <family val="3"/>
    </font>
    <font>
      <b/>
      <sz val="10"/>
      <name val="Courier New"/>
      <family val="3"/>
    </font>
    <font>
      <sz val="18"/>
      <color theme="0" tint="-4.9989318521683403E-2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theme="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27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4" fillId="0" borderId="0" xfId="0" applyFont="1"/>
    <xf numFmtId="0" fontId="8" fillId="4" borderId="1" xfId="0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0" fontId="6" fillId="5" borderId="0" xfId="0" applyFont="1" applyFill="1"/>
    <xf numFmtId="0" fontId="1" fillId="2" borderId="11" xfId="0" applyFont="1" applyFill="1" applyBorder="1" applyAlignment="1">
      <alignment horizontal="center" vertical="center" wrapText="1"/>
    </xf>
    <xf numFmtId="0" fontId="0" fillId="5" borderId="0" xfId="0" applyFill="1"/>
    <xf numFmtId="0" fontId="0" fillId="5" borderId="1" xfId="0" applyFill="1" applyBorder="1"/>
    <xf numFmtId="0" fontId="6" fillId="5" borderId="4" xfId="0" applyFont="1" applyFill="1" applyBorder="1"/>
    <xf numFmtId="0" fontId="6" fillId="5" borderId="5" xfId="0" applyFont="1" applyFill="1" applyBorder="1"/>
    <xf numFmtId="0" fontId="6" fillId="5" borderId="6" xfId="0" applyFont="1" applyFill="1" applyBorder="1"/>
    <xf numFmtId="0" fontId="11" fillId="5" borderId="7" xfId="0" applyFont="1" applyFill="1" applyBorder="1" applyAlignment="1">
      <alignment horizontal="centerContinuous"/>
    </xf>
    <xf numFmtId="0" fontId="11" fillId="5" borderId="0" xfId="0" applyFont="1" applyFill="1" applyBorder="1" applyAlignment="1">
      <alignment horizontal="centerContinuous"/>
    </xf>
    <xf numFmtId="0" fontId="11" fillId="5" borderId="8" xfId="0" applyFont="1" applyFill="1" applyBorder="1" applyAlignment="1">
      <alignment horizontal="centerContinuous"/>
    </xf>
    <xf numFmtId="0" fontId="6" fillId="5" borderId="9" xfId="0" applyFont="1" applyFill="1" applyBorder="1"/>
    <xf numFmtId="0" fontId="6" fillId="5" borderId="10" xfId="0" applyFont="1" applyFill="1" applyBorder="1"/>
    <xf numFmtId="0" fontId="6" fillId="5" borderId="11" xfId="0" applyFont="1" applyFill="1" applyBorder="1"/>
    <xf numFmtId="164" fontId="6" fillId="4" borderId="1" xfId="0" applyNumberFormat="1" applyFont="1" applyFill="1" applyBorder="1" applyAlignment="1">
      <alignment horizontal="center"/>
    </xf>
    <xf numFmtId="0" fontId="0" fillId="6" borderId="0" xfId="0" applyFill="1"/>
    <xf numFmtId="0" fontId="0" fillId="6" borderId="0" xfId="0" applyFont="1" applyFill="1"/>
    <xf numFmtId="0" fontId="4" fillId="6" borderId="0" xfId="0" applyFont="1" applyFill="1"/>
    <xf numFmtId="0" fontId="5" fillId="6" borderId="0" xfId="0" applyFont="1" applyFill="1"/>
    <xf numFmtId="0" fontId="3" fillId="6" borderId="0" xfId="0" applyFont="1" applyFill="1" applyBorder="1"/>
    <xf numFmtId="0" fontId="2" fillId="6" borderId="0" xfId="0" applyFont="1" applyFill="1" applyBorder="1"/>
    <xf numFmtId="0" fontId="2" fillId="6" borderId="0" xfId="0" applyFont="1" applyFill="1"/>
    <xf numFmtId="0" fontId="3" fillId="6" borderId="0" xfId="0" applyFont="1" applyFill="1"/>
    <xf numFmtId="0" fontId="10" fillId="4" borderId="0" xfId="0" applyFont="1" applyFill="1" applyAlignment="1">
      <alignment horizontal="center"/>
    </xf>
    <xf numFmtId="0" fontId="6" fillId="4" borderId="15" xfId="0" applyFont="1" applyFill="1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14" fontId="0" fillId="5" borderId="1" xfId="0" applyNumberFormat="1" applyFill="1" applyBorder="1"/>
    <xf numFmtId="14" fontId="0" fillId="6" borderId="0" xfId="0" applyNumberFormat="1" applyFill="1"/>
    <xf numFmtId="14" fontId="0" fillId="0" borderId="0" xfId="0" applyNumberFormat="1"/>
    <xf numFmtId="0" fontId="0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2" fillId="5" borderId="0" xfId="0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4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/>
    </xf>
    <xf numFmtId="14" fontId="8" fillId="5" borderId="1" xfId="0" applyNumberFormat="1" applyFont="1" applyFill="1" applyBorder="1" applyAlignment="1">
      <alignment horizontal="left"/>
    </xf>
    <xf numFmtId="0" fontId="0" fillId="8" borderId="14" xfId="0" applyFill="1" applyBorder="1"/>
    <xf numFmtId="0" fontId="0" fillId="8" borderId="13" xfId="0" applyFill="1" applyBorder="1"/>
    <xf numFmtId="0" fontId="6" fillId="4" borderId="16" xfId="0" applyFont="1" applyFill="1" applyBorder="1"/>
    <xf numFmtId="0" fontId="8" fillId="4" borderId="17" xfId="0" applyFont="1" applyFill="1" applyBorder="1" applyAlignment="1">
      <alignment horizontal="center"/>
    </xf>
    <xf numFmtId="0" fontId="0" fillId="5" borderId="16" xfId="0" applyFont="1" applyFill="1" applyBorder="1"/>
    <xf numFmtId="0" fontId="15" fillId="8" borderId="12" xfId="0" applyFont="1" applyFill="1" applyBorder="1"/>
    <xf numFmtId="0" fontId="14" fillId="5" borderId="0" xfId="0" applyFont="1" applyFill="1" applyBorder="1" applyAlignment="1">
      <alignment horizontal="center"/>
    </xf>
    <xf numFmtId="0" fontId="14" fillId="8" borderId="1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5" borderId="12" xfId="0" applyFill="1" applyBorder="1"/>
    <xf numFmtId="0" fontId="0" fillId="5" borderId="14" xfId="0" applyFill="1" applyBorder="1"/>
    <xf numFmtId="0" fontId="0" fillId="5" borderId="13" xfId="0" applyFill="1" applyBorder="1"/>
    <xf numFmtId="0" fontId="16" fillId="4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/>
    </xf>
    <xf numFmtId="0" fontId="14" fillId="8" borderId="12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left"/>
    </xf>
    <xf numFmtId="0" fontId="14" fillId="5" borderId="0" xfId="0" applyFont="1" applyFill="1" applyBorder="1" applyAlignment="1">
      <alignment horizontal="center"/>
    </xf>
    <xf numFmtId="166" fontId="8" fillId="4" borderId="1" xfId="0" applyNumberFormat="1" applyFont="1" applyFill="1" applyBorder="1" applyAlignment="1">
      <alignment horizontal="center"/>
    </xf>
    <xf numFmtId="0" fontId="18" fillId="9" borderId="0" xfId="0" applyFont="1" applyFill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/>
    </xf>
    <xf numFmtId="0" fontId="14" fillId="8" borderId="12" xfId="0" applyFont="1" applyFill="1" applyBorder="1" applyAlignment="1">
      <alignment horizontal="left"/>
    </xf>
    <xf numFmtId="166" fontId="0" fillId="0" borderId="3" xfId="0" applyNumberFormat="1" applyBorder="1"/>
    <xf numFmtId="0" fontId="0" fillId="8" borderId="14" xfId="0" applyFill="1" applyBorder="1" applyAlignment="1">
      <alignment horizontal="centerContinuous"/>
    </xf>
    <xf numFmtId="0" fontId="0" fillId="8" borderId="13" xfId="0" applyFill="1" applyBorder="1" applyAlignment="1">
      <alignment horizontal="centerContinuous"/>
    </xf>
    <xf numFmtId="0" fontId="17" fillId="8" borderId="1" xfId="0" applyFont="1" applyFill="1" applyBorder="1" applyAlignment="1">
      <alignment horizontal="center"/>
    </xf>
    <xf numFmtId="0" fontId="0" fillId="5" borderId="0" xfId="0" applyFont="1" applyFill="1"/>
    <xf numFmtId="0" fontId="1" fillId="2" borderId="3" xfId="0" applyFont="1" applyFill="1" applyBorder="1" applyAlignment="1">
      <alignment horizontal="center" vertical="center" wrapText="1"/>
    </xf>
    <xf numFmtId="0" fontId="9" fillId="0" borderId="0" xfId="1" applyBorder="1" applyAlignment="1" applyProtection="1">
      <alignment horizontal="center" vertical="center" wrapText="1"/>
    </xf>
    <xf numFmtId="0" fontId="2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left" wrapText="1"/>
    </xf>
    <xf numFmtId="0" fontId="14" fillId="5" borderId="0" xfId="0" applyFont="1" applyFill="1" applyBorder="1" applyAlignment="1">
      <alignment horizontal="left" wrapText="1"/>
    </xf>
    <xf numFmtId="0" fontId="14" fillId="5" borderId="1" xfId="0" applyFont="1" applyFill="1" applyBorder="1" applyAlignment="1">
      <alignment horizontal="center" wrapText="1"/>
    </xf>
    <xf numFmtId="14" fontId="8" fillId="5" borderId="1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17" fillId="8" borderId="3" xfId="0" applyFont="1" applyFill="1" applyBorder="1" applyAlignment="1">
      <alignment horizontal="center"/>
    </xf>
    <xf numFmtId="0" fontId="0" fillId="0" borderId="14" xfId="0" applyBorder="1"/>
    <xf numFmtId="14" fontId="1" fillId="2" borderId="9" xfId="0" applyNumberFormat="1" applyFont="1" applyFill="1" applyBorder="1" applyAlignment="1">
      <alignment horizontal="center" vertical="center" wrapText="1"/>
    </xf>
    <xf numFmtId="0" fontId="14" fillId="8" borderId="12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left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0" fillId="10" borderId="0" xfId="0" applyFont="1" applyFill="1" applyBorder="1"/>
    <xf numFmtId="0" fontId="1" fillId="10" borderId="2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4" fillId="5" borderId="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0" fillId="5" borderId="1" xfId="0" applyNumberFormat="1" applyFill="1" applyBorder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2" borderId="8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0" fillId="5" borderId="1" xfId="0" applyFill="1" applyBorder="1" applyAlignment="1">
      <alignment horizontal="left"/>
    </xf>
    <xf numFmtId="0" fontId="8" fillId="5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10" borderId="0" xfId="0" applyFont="1" applyFill="1"/>
    <xf numFmtId="0" fontId="14" fillId="5" borderId="0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/>
    </xf>
    <xf numFmtId="0" fontId="14" fillId="8" borderId="14" xfId="0" applyFont="1" applyFill="1" applyBorder="1" applyAlignment="1">
      <alignment horizontal="center"/>
    </xf>
    <xf numFmtId="0" fontId="14" fillId="8" borderId="13" xfId="0" applyFont="1" applyFill="1" applyBorder="1" applyAlignment="1">
      <alignment horizontal="center"/>
    </xf>
    <xf numFmtId="0" fontId="14" fillId="5" borderId="5" xfId="0" applyFont="1" applyFill="1" applyBorder="1" applyAlignment="1">
      <alignment horizontal="left"/>
    </xf>
    <xf numFmtId="0" fontId="14" fillId="5" borderId="0" xfId="0" applyFont="1" applyFill="1" applyBorder="1" applyAlignment="1">
      <alignment horizontal="left"/>
    </xf>
    <xf numFmtId="0" fontId="14" fillId="5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92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thin">
          <color rgb="FF000000"/>
        </top>
      </border>
    </dxf>
    <dxf>
      <fill>
        <patternFill>
          <fgColor indexed="64"/>
        </patternFill>
      </fill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</dxf>
    <dxf>
      <numFmt numFmtId="167" formatCode="m/d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</patternFill>
      </fill>
      <alignment horizontal="center" vertical="center" textRotation="0" wrapText="0" indent="0" justifyLastLine="0" shrinkToFit="0" readingOrder="0"/>
      <border diagonalUp="0" diagonalDown="0" outline="0">
        <top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numFmt numFmtId="19" formatCode="dd/mm/yyyy"/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9.png"/><Relationship Id="rId2" Type="http://schemas.openxmlformats.org/officeDocument/2006/relationships/image" Target="../media/image8.jpeg"/><Relationship Id="rId1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2" Type="http://schemas.openxmlformats.org/officeDocument/2006/relationships/image" Target="../media/image10.jpe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228601</xdr:colOff>
      <xdr:row>31</xdr:row>
      <xdr:rowOff>47625</xdr:rowOff>
    </xdr:from>
    <xdr:to>
      <xdr:col>1</xdr:col>
      <xdr:colOff>766020</xdr:colOff>
      <xdr:row>34</xdr:row>
      <xdr:rowOff>47624</xdr:rowOff>
    </xdr:to>
    <xdr:pic>
      <xdr:nvPicPr>
        <xdr:cNvPr id="8" name="Picture 1" descr="C:\Program Files (x86)\Microsoft Office\MEDIA\CAGCAT10\j0234131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0601" y="7048500"/>
          <a:ext cx="537419" cy="571499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171448</xdr:colOff>
      <xdr:row>0</xdr:row>
      <xdr:rowOff>219073</xdr:rowOff>
    </xdr:from>
    <xdr:to>
      <xdr:col>7</xdr:col>
      <xdr:colOff>546203</xdr:colOff>
      <xdr:row>4</xdr:row>
      <xdr:rowOff>76199</xdr:rowOff>
    </xdr:to>
    <xdr:pic macro="[0]!RécapBDDCreaAff">
      <xdr:nvPicPr>
        <xdr:cNvPr id="9" name="Picture 3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686298" y="219073"/>
          <a:ext cx="1136755" cy="762001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228601</xdr:colOff>
      <xdr:row>31</xdr:row>
      <xdr:rowOff>47625</xdr:rowOff>
    </xdr:from>
    <xdr:to>
      <xdr:col>2</xdr:col>
      <xdr:colOff>4020</xdr:colOff>
      <xdr:row>34</xdr:row>
      <xdr:rowOff>47624</xdr:rowOff>
    </xdr:to>
    <xdr:pic>
      <xdr:nvPicPr>
        <xdr:cNvPr id="2" name="Picture 1" descr="C:\Program Files (x86)\Microsoft Office\MEDIA\CAGCAT10\j0234131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451" y="7048500"/>
          <a:ext cx="537419" cy="571499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47461</xdr:colOff>
      <xdr:row>0</xdr:row>
      <xdr:rowOff>257174</xdr:rowOff>
    </xdr:from>
    <xdr:to>
      <xdr:col>7</xdr:col>
      <xdr:colOff>581024</xdr:colOff>
      <xdr:row>2</xdr:row>
      <xdr:rowOff>96246</xdr:rowOff>
    </xdr:to>
    <xdr:pic macro="[0]!CopieColSpecSuiviAff">
      <xdr:nvPicPr>
        <xdr:cNvPr id="6149" name="Picture 5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829136" y="257174"/>
          <a:ext cx="533563" cy="362947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19050</xdr:colOff>
      <xdr:row>4</xdr:row>
      <xdr:rowOff>152400</xdr:rowOff>
    </xdr:from>
    <xdr:to>
      <xdr:col>7</xdr:col>
      <xdr:colOff>695325</xdr:colOff>
      <xdr:row>8</xdr:row>
      <xdr:rowOff>66675</xdr:rowOff>
    </xdr:to>
    <xdr:pic macro="[0]!EnregSuiviAffOK">
      <xdr:nvPicPr>
        <xdr:cNvPr id="6150" name="Picture 6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800725" y="1057275"/>
          <a:ext cx="676275" cy="67627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16151</xdr:colOff>
      <xdr:row>0</xdr:row>
      <xdr:rowOff>79099</xdr:rowOff>
    </xdr:from>
    <xdr:to>
      <xdr:col>6</xdr:col>
      <xdr:colOff>387062</xdr:colOff>
      <xdr:row>3</xdr:row>
      <xdr:rowOff>154057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60129" y="79099"/>
          <a:ext cx="3152211" cy="646458"/>
        </a:xfrm>
        <a:prstGeom prst="rect">
          <a:avLst/>
        </a:prstGeom>
      </xdr:spPr>
    </xdr:pic>
    <xdr:clientData/>
  </xdr:twoCellAnchor>
  <xdr:twoCellAnchor editAs="oneCell">
    <xdr:from>
      <xdr:col>0</xdr:col>
      <xdr:colOff>352425</xdr:colOff>
      <xdr:row>1</xdr:row>
      <xdr:rowOff>9525</xdr:rowOff>
    </xdr:from>
    <xdr:to>
      <xdr:col>1</xdr:col>
      <xdr:colOff>333375</xdr:colOff>
      <xdr:row>5</xdr:row>
      <xdr:rowOff>9525</xdr:rowOff>
    </xdr:to>
    <xdr:pic macro="[0]!CréaDeviOK">
      <xdr:nvPicPr>
        <xdr:cNvPr id="3084" name="Picture 12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52425" y="200025"/>
          <a:ext cx="771525" cy="771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276225</xdr:colOff>
      <xdr:row>6</xdr:row>
      <xdr:rowOff>1</xdr:rowOff>
    </xdr:from>
    <xdr:to>
      <xdr:col>1</xdr:col>
      <xdr:colOff>445001</xdr:colOff>
      <xdr:row>10</xdr:row>
      <xdr:rowOff>38100</xdr:rowOff>
    </xdr:to>
    <xdr:pic macro="[0]!Imp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76225" y="1152526"/>
          <a:ext cx="959351" cy="8000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638175</xdr:colOff>
      <xdr:row>0</xdr:row>
      <xdr:rowOff>161925</xdr:rowOff>
    </xdr:from>
    <xdr:to>
      <xdr:col>6</xdr:col>
      <xdr:colOff>135976</xdr:colOff>
      <xdr:row>4</xdr:row>
      <xdr:rowOff>38100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05050" y="161925"/>
          <a:ext cx="3155401" cy="647700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1</xdr:row>
      <xdr:rowOff>9525</xdr:rowOff>
    </xdr:from>
    <xdr:to>
      <xdr:col>1</xdr:col>
      <xdr:colOff>419099</xdr:colOff>
      <xdr:row>5</xdr:row>
      <xdr:rowOff>38099</xdr:rowOff>
    </xdr:to>
    <xdr:pic macro="[0]!ModDevOK">
      <xdr:nvPicPr>
        <xdr:cNvPr id="1048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9575" y="200025"/>
          <a:ext cx="800099" cy="800099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390525</xdr:colOff>
      <xdr:row>6</xdr:row>
      <xdr:rowOff>148514</xdr:rowOff>
    </xdr:from>
    <xdr:to>
      <xdr:col>1</xdr:col>
      <xdr:colOff>484016</xdr:colOff>
      <xdr:row>10</xdr:row>
      <xdr:rowOff>123825</xdr:rowOff>
    </xdr:to>
    <xdr:pic macro="[0]!ImpMod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90525" y="1301039"/>
          <a:ext cx="884066" cy="73731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0</xdr:row>
      <xdr:rowOff>133350</xdr:rowOff>
    </xdr:from>
    <xdr:to>
      <xdr:col>6</xdr:col>
      <xdr:colOff>355051</xdr:colOff>
      <xdr:row>4</xdr:row>
      <xdr:rowOff>9525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133350"/>
          <a:ext cx="3155401" cy="647700"/>
        </a:xfrm>
        <a:prstGeom prst="rect">
          <a:avLst/>
        </a:prstGeom>
      </xdr:spPr>
    </xdr:pic>
    <xdr:clientData/>
  </xdr:twoCellAnchor>
  <xdr:twoCellAnchor editAs="oneCell">
    <xdr:from>
      <xdr:col>0</xdr:col>
      <xdr:colOff>419100</xdr:colOff>
      <xdr:row>1</xdr:row>
      <xdr:rowOff>19050</xdr:rowOff>
    </xdr:from>
    <xdr:to>
      <xdr:col>1</xdr:col>
      <xdr:colOff>304801</xdr:colOff>
      <xdr:row>4</xdr:row>
      <xdr:rowOff>114301</xdr:rowOff>
    </xdr:to>
    <xdr:pic macro="[0]!EnregFacOK">
      <xdr:nvPicPr>
        <xdr:cNvPr id="2056" name="Picture 8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19100" y="209550"/>
          <a:ext cx="676276" cy="676276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314325</xdr:colOff>
      <xdr:row>5</xdr:row>
      <xdr:rowOff>167602</xdr:rowOff>
    </xdr:from>
    <xdr:to>
      <xdr:col>1</xdr:col>
      <xdr:colOff>442034</xdr:colOff>
      <xdr:row>9</xdr:row>
      <xdr:rowOff>171450</xdr:rowOff>
    </xdr:to>
    <xdr:pic macro="[0]!ImpFAC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14325" y="1129627"/>
          <a:ext cx="918284" cy="7658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O4" totalsRowShown="0" headerRowDxfId="91" dataDxfId="89" headerRowBorderDxfId="90" tableBorderDxfId="88" totalsRowBorderDxfId="87">
  <autoFilter ref="A1:O4"/>
  <tableColumns count="15">
    <tableColumn id="1" name="N° Client" dataDxfId="86"/>
    <tableColumn id="2" name="Type" dataDxfId="85"/>
    <tableColumn id="3" name="Nom Entreprise" dataDxfId="84"/>
    <tableColumn id="4" name="Sexe" dataDxfId="83"/>
    <tableColumn id="5" name="Situation Familiale" dataDxfId="82"/>
    <tableColumn id="6" name="Nom" dataDxfId="81"/>
    <tableColumn id="7" name="Prenom" dataDxfId="80"/>
    <tableColumn id="8" name=" Tel" dataDxfId="79"/>
    <tableColumn id="9" name="Mail" dataDxfId="78"/>
    <tableColumn id="10" name="Adresse" dataDxfId="77"/>
    <tableColumn id="11" name="Ville" dataDxfId="76"/>
    <tableColumn id="12" name="Code Postal" dataDxfId="75"/>
    <tableColumn id="13" name="Date de prise de contact" dataDxfId="74"/>
    <tableColumn id="14" name="Connu via" dataDxfId="73"/>
    <tableColumn id="15" name="Lancement de projet" dataDxfId="7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4" totalsRowShown="0" headerRowDxfId="71" dataDxfId="69" headerRowBorderDxfId="70" tableBorderDxfId="68" totalsRowBorderDxfId="67">
  <autoFilter ref="A1:L4"/>
  <tableColumns count="12">
    <tableColumn id="1" name="Nom Affaire" dataDxfId="66"/>
    <tableColumn id="2" name="N° Client" dataDxfId="65"/>
    <tableColumn id="3" name="Date 1er RDV" dataDxfId="64"/>
    <tableColumn id="4" name="N° Devis" dataDxfId="63"/>
    <tableColumn id="5" name="Date Devis" dataDxfId="62"/>
    <tableColumn id="6" name="Date Acceptation Devis" dataDxfId="61"/>
    <tableColumn id="7" name="N°facture" dataDxfId="60"/>
    <tableColumn id="8" name="Date Facture" dataDxfId="59"/>
    <tableColumn id="10" name="Date encaissement partiel facture" dataDxfId="58"/>
    <tableColumn id="11" name="Facture encaissée" dataDxfId="57"/>
    <tableColumn id="9" name="Temps" dataDxfId="56"/>
    <tableColumn id="13" name="N°ligne" dataDxfId="5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L4" totalsRowShown="0" headerRowDxfId="54" headerRowBorderDxfId="53" tableBorderDxfId="52" totalsRowBorderDxfId="51">
  <autoFilter ref="A1:L4"/>
  <tableColumns count="12">
    <tableColumn id="1" name="N° client" dataDxfId="50"/>
    <tableColumn id="2" name="N° Devis" dataDxfId="49"/>
    <tableColumn id="10" name="Nom Affaire" dataDxfId="48"/>
    <tableColumn id="11" name="Société" dataDxfId="47"/>
    <tableColumn id="3" name="Nom" dataDxfId="46"/>
    <tableColumn id="4" name="Prénom" dataDxfId="45"/>
    <tableColumn id="5" name="Adresse" dataDxfId="44"/>
    <tableColumn id="12" name="Code Postal" dataDxfId="43"/>
    <tableColumn id="6" name="Ville" dataDxfId="42"/>
    <tableColumn id="7" name="Tel" dataDxfId="41"/>
    <tableColumn id="8" name="Mail" dataDxfId="40"/>
    <tableColumn id="9" name="Date Devis" dataDxfId="3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I5" totalsRowShown="0" headerRowDxfId="38" dataDxfId="37">
  <autoFilter ref="A1:I5"/>
  <tableColumns count="9">
    <tableColumn id="1" name="N°_Devis" dataDxfId="36"/>
    <tableColumn id="2" name="N°ligne" dataDxfId="35"/>
    <tableColumn id="3" name="dasDev" dataDxfId="34"/>
    <tableColumn id="4" name="Prestation" dataDxfId="33"/>
    <tableColumn id="5" name="Type de facturation" dataDxfId="32"/>
    <tableColumn id="6" name="Quantité" dataDxfId="31"/>
    <tableColumn id="7" name="Prix" dataDxfId="30"/>
    <tableColumn id="8" name="M" dataDxfId="29">
      <calculatedColumnFormula>ROW('BDD devis Détail'!$B2)</calculatedColumnFormula>
    </tableColumn>
    <tableColumn id="9" name="Colonne1" dataDxfId="28">
      <calculatedColumnFormula>MATCH(H2,ColLigMaJ,0)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L4" totalsRowShown="0" headerRowDxfId="27" headerRowBorderDxfId="26" tableBorderDxfId="25" totalsRowBorderDxfId="24">
  <autoFilter ref="A1:L4"/>
  <tableColumns count="12">
    <tableColumn id="1" name="N° Devis" dataDxfId="23"/>
    <tableColumn id="13" name="N°client" dataDxfId="22"/>
    <tableColumn id="3" name="Société" dataDxfId="21"/>
    <tableColumn id="4" name="Nom" dataDxfId="20"/>
    <tableColumn id="7" name="Prenom" dataDxfId="19"/>
    <tableColumn id="9" name="Adresse" dataDxfId="18"/>
    <tableColumn id="10" name="Code Postal" dataDxfId="17"/>
    <tableColumn id="8" name="Ville" dataDxfId="16"/>
    <tableColumn id="11" name="Tel" dataDxfId="15"/>
    <tableColumn id="12" name="Mail" dataDxfId="14"/>
    <tableColumn id="5" name="N° Facture" dataDxfId="13"/>
    <tableColumn id="6" name="Date Facturation" dataDxfId="1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I7" totalsRowShown="0" headerRowDxfId="11" dataDxfId="10" tableBorderDxfId="9">
  <autoFilter ref="A1:I7"/>
  <tableColumns count="9">
    <tableColumn id="1" name="N°_Devis" dataDxfId="8"/>
    <tableColumn id="2" name="N°ligne" dataDxfId="7"/>
    <tableColumn id="3" name="dasDev" dataDxfId="6"/>
    <tableColumn id="4" name="Prestation" dataDxfId="5"/>
    <tableColumn id="5" name="Type de facturation" dataDxfId="4"/>
    <tableColumn id="6" name="Quantité" dataDxfId="3"/>
    <tableColumn id="7" name="Prix" dataDxfId="2"/>
    <tableColumn id="8" name="M" dataDxfId="1"/>
    <tableColumn id="9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ererer@hot.Fr" TargetMode="External"/><Relationship Id="rId1" Type="http://schemas.openxmlformats.org/officeDocument/2006/relationships/hyperlink" Target="mailto:roxanereynes@hotmail.Fr" TargetMode="Externa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9"/>
  <sheetViews>
    <sheetView workbookViewId="0">
      <selection activeCell="M14" sqref="M14"/>
    </sheetView>
  </sheetViews>
  <sheetFormatPr baseColWidth="10" defaultRowHeight="14.4" x14ac:dyDescent="0.3"/>
  <sheetData>
    <row r="1" spans="1:3" ht="25.8" x14ac:dyDescent="0.5">
      <c r="C1" s="5" t="s">
        <v>61</v>
      </c>
    </row>
    <row r="3" spans="1:3" x14ac:dyDescent="0.3">
      <c r="A3" t="s">
        <v>140</v>
      </c>
    </row>
    <row r="5" spans="1:3" x14ac:dyDescent="0.3">
      <c r="A5" t="s">
        <v>62</v>
      </c>
    </row>
    <row r="7" spans="1:3" x14ac:dyDescent="0.3">
      <c r="A7" t="s">
        <v>141</v>
      </c>
    </row>
    <row r="9" spans="1:3" x14ac:dyDescent="0.3">
      <c r="A9" t="s">
        <v>142</v>
      </c>
    </row>
    <row r="11" spans="1:3" x14ac:dyDescent="0.3">
      <c r="A11" t="s">
        <v>143</v>
      </c>
    </row>
    <row r="13" spans="1:3" x14ac:dyDescent="0.3">
      <c r="A13" t="s">
        <v>144</v>
      </c>
    </row>
    <row r="15" spans="1:3" x14ac:dyDescent="0.3">
      <c r="A15" t="s">
        <v>145</v>
      </c>
    </row>
    <row r="17" spans="1:1" x14ac:dyDescent="0.3">
      <c r="A17" t="s">
        <v>146</v>
      </c>
    </row>
    <row r="19" spans="1:1" x14ac:dyDescent="0.3">
      <c r="A19" t="s">
        <v>148</v>
      </c>
    </row>
    <row r="21" spans="1:1" x14ac:dyDescent="0.3">
      <c r="A21" t="s">
        <v>147</v>
      </c>
    </row>
    <row r="23" spans="1:1" x14ac:dyDescent="0.3">
      <c r="A23" t="s">
        <v>149</v>
      </c>
    </row>
    <row r="25" spans="1:1" x14ac:dyDescent="0.3">
      <c r="A25" t="s">
        <v>150</v>
      </c>
    </row>
    <row r="27" spans="1:1" x14ac:dyDescent="0.3">
      <c r="A27" t="s">
        <v>151</v>
      </c>
    </row>
    <row r="29" spans="1:1" x14ac:dyDescent="0.3">
      <c r="A29" t="s">
        <v>152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"/>
  <sheetViews>
    <sheetView workbookViewId="0">
      <selection activeCell="O4" sqref="O4"/>
    </sheetView>
  </sheetViews>
  <sheetFormatPr baseColWidth="10" defaultRowHeight="14.4" x14ac:dyDescent="0.3"/>
  <cols>
    <col min="2" max="2" width="14.109375" customWidth="1"/>
    <col min="3" max="3" width="17" customWidth="1"/>
    <col min="5" max="5" width="20.109375" customWidth="1"/>
    <col min="8" max="8" width="11.33203125" bestFit="1" customWidth="1"/>
    <col min="9" max="9" width="24.44140625" customWidth="1"/>
    <col min="12" max="12" width="13.5546875" customWidth="1"/>
    <col min="13" max="13" width="24.44140625" style="37" customWidth="1"/>
    <col min="14" max="14" width="13.5546875" customWidth="1"/>
    <col min="15" max="15" width="21.88671875" customWidth="1"/>
  </cols>
  <sheetData>
    <row r="1" spans="1:16" x14ac:dyDescent="0.3">
      <c r="A1" s="33" t="s">
        <v>35</v>
      </c>
      <c r="B1" s="33" t="s">
        <v>0</v>
      </c>
      <c r="C1" s="33" t="s">
        <v>1</v>
      </c>
      <c r="D1" s="33" t="s">
        <v>2</v>
      </c>
      <c r="E1" s="33" t="s">
        <v>116</v>
      </c>
      <c r="F1" s="33" t="s">
        <v>3</v>
      </c>
      <c r="G1" s="33" t="s">
        <v>4</v>
      </c>
      <c r="H1" s="33" t="s">
        <v>74</v>
      </c>
      <c r="I1" s="33" t="s">
        <v>5</v>
      </c>
      <c r="J1" s="33" t="s">
        <v>6</v>
      </c>
      <c r="K1" s="33" t="s">
        <v>7</v>
      </c>
      <c r="L1" s="33" t="s">
        <v>8</v>
      </c>
      <c r="M1" s="116" t="s">
        <v>9</v>
      </c>
      <c r="N1" s="33" t="s">
        <v>117</v>
      </c>
      <c r="O1" s="33" t="s">
        <v>89</v>
      </c>
      <c r="P1" s="1"/>
    </row>
    <row r="2" spans="1:16" ht="0.75" customHeigh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117"/>
      <c r="N2" s="32"/>
      <c r="O2" s="32"/>
      <c r="P2" s="1"/>
    </row>
    <row r="3" spans="1:16" ht="28.8" x14ac:dyDescent="0.3">
      <c r="A3" s="32">
        <v>1</v>
      </c>
      <c r="B3" s="32" t="s">
        <v>87</v>
      </c>
      <c r="C3" s="32"/>
      <c r="D3" s="32" t="s">
        <v>86</v>
      </c>
      <c r="E3" s="32" t="s">
        <v>126</v>
      </c>
      <c r="F3" s="32" t="s">
        <v>131</v>
      </c>
      <c r="G3" s="32" t="s">
        <v>132</v>
      </c>
      <c r="H3" s="32">
        <v>635113426</v>
      </c>
      <c r="I3" s="79" t="s">
        <v>133</v>
      </c>
      <c r="J3" s="32" t="s">
        <v>128</v>
      </c>
      <c r="K3" s="32" t="s">
        <v>129</v>
      </c>
      <c r="L3" s="32">
        <v>12000</v>
      </c>
      <c r="M3" s="117">
        <v>42445</v>
      </c>
      <c r="N3" s="32" t="s">
        <v>130</v>
      </c>
      <c r="O3" s="32" t="s">
        <v>90</v>
      </c>
      <c r="P3" s="1"/>
    </row>
    <row r="4" spans="1:16" x14ac:dyDescent="0.3">
      <c r="A4" s="32">
        <v>2</v>
      </c>
      <c r="B4" s="32" t="s">
        <v>88</v>
      </c>
      <c r="C4" s="32" t="s">
        <v>155</v>
      </c>
      <c r="D4" s="32" t="s">
        <v>85</v>
      </c>
      <c r="E4" s="32" t="s">
        <v>156</v>
      </c>
      <c r="F4" s="32" t="s">
        <v>157</v>
      </c>
      <c r="G4" s="32" t="s">
        <v>158</v>
      </c>
      <c r="H4" s="32">
        <v>6555555</v>
      </c>
      <c r="I4" s="79" t="s">
        <v>159</v>
      </c>
      <c r="J4" s="32" t="s">
        <v>160</v>
      </c>
      <c r="K4" s="32" t="s">
        <v>129</v>
      </c>
      <c r="L4" s="32">
        <v>120000</v>
      </c>
      <c r="M4" s="117">
        <v>42811</v>
      </c>
      <c r="N4" s="32"/>
      <c r="O4" s="32" t="s">
        <v>90</v>
      </c>
    </row>
  </sheetData>
  <dataValidations count="3">
    <dataValidation type="list" allowBlank="1" showInputMessage="1" showErrorMessage="1" sqref="B2:B4">
      <formula1>Type_client</formula1>
    </dataValidation>
    <dataValidation type="list" allowBlank="1" showInputMessage="1" showErrorMessage="1" sqref="D2:D4">
      <formula1>Sexe</formula1>
    </dataValidation>
    <dataValidation type="list" allowBlank="1" showInputMessage="1" showErrorMessage="1" sqref="O2:O4">
      <formula1>Lancement_de_projet</formula1>
    </dataValidation>
  </dataValidations>
  <hyperlinks>
    <hyperlink ref="I3" r:id="rId1"/>
    <hyperlink ref="I4" r:id="rId2"/>
  </hyperlinks>
  <pageMargins left="0.7" right="0.7" top="0.75" bottom="0.75" header="0.3" footer="0.3"/>
  <pageSetup paperSize="9" orientation="portrait" horizontalDpi="4294967293" verticalDpi="0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"/>
  <sheetViews>
    <sheetView workbookViewId="0">
      <selection activeCell="A11" sqref="A11"/>
    </sheetView>
  </sheetViews>
  <sheetFormatPr baseColWidth="10" defaultRowHeight="14.4" x14ac:dyDescent="0.3"/>
  <cols>
    <col min="3" max="3" width="17.5546875" customWidth="1"/>
    <col min="4" max="4" width="16" customWidth="1"/>
  </cols>
  <sheetData>
    <row r="1" spans="1:6" x14ac:dyDescent="0.3">
      <c r="A1" s="2" t="s">
        <v>10</v>
      </c>
      <c r="C1" s="2" t="s">
        <v>75</v>
      </c>
      <c r="D1" s="2" t="s">
        <v>76</v>
      </c>
      <c r="E1" s="2" t="s">
        <v>77</v>
      </c>
      <c r="F1" s="2" t="s">
        <v>78</v>
      </c>
    </row>
    <row r="2" spans="1:6" ht="43.2" x14ac:dyDescent="0.3">
      <c r="A2" s="3" t="s">
        <v>11</v>
      </c>
      <c r="C2" s="3" t="s">
        <v>99</v>
      </c>
      <c r="D2" s="3" t="s">
        <v>101</v>
      </c>
      <c r="E2" s="3" t="s">
        <v>104</v>
      </c>
      <c r="F2" s="3" t="s">
        <v>16</v>
      </c>
    </row>
    <row r="3" spans="1:6" ht="28.8" x14ac:dyDescent="0.3">
      <c r="A3" s="3" t="s">
        <v>12</v>
      </c>
      <c r="C3" s="3" t="s">
        <v>100</v>
      </c>
      <c r="D3" s="3" t="s">
        <v>100</v>
      </c>
    </row>
    <row r="4" spans="1:6" ht="43.2" x14ac:dyDescent="0.3">
      <c r="A4" s="3" t="s">
        <v>13</v>
      </c>
      <c r="C4" s="3" t="s">
        <v>101</v>
      </c>
      <c r="D4" s="3" t="s">
        <v>102</v>
      </c>
    </row>
    <row r="5" spans="1:6" ht="28.8" x14ac:dyDescent="0.3">
      <c r="A5" s="3" t="s">
        <v>14</v>
      </c>
      <c r="C5" s="3" t="s">
        <v>102</v>
      </c>
      <c r="D5" s="3" t="s">
        <v>15</v>
      </c>
    </row>
    <row r="6" spans="1:6" ht="28.8" x14ac:dyDescent="0.3">
      <c r="C6" s="3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6"/>
  <sheetViews>
    <sheetView tabSelected="1" workbookViewId="0">
      <selection activeCell="B27" sqref="B27"/>
    </sheetView>
  </sheetViews>
  <sheetFormatPr baseColWidth="10" defaultRowHeight="14.4" x14ac:dyDescent="0.3"/>
  <cols>
    <col min="1" max="1" width="10.5546875" customWidth="1"/>
    <col min="2" max="2" width="12.88671875" customWidth="1"/>
    <col min="3" max="3" width="26.109375" customWidth="1"/>
  </cols>
  <sheetData>
    <row r="1" spans="1:10" ht="25.8" x14ac:dyDescent="0.5">
      <c r="B1" s="22"/>
      <c r="C1" s="23"/>
      <c r="D1" s="24" t="s">
        <v>79</v>
      </c>
      <c r="E1" s="25"/>
      <c r="F1" s="22"/>
      <c r="G1" s="22"/>
      <c r="H1" s="22"/>
    </row>
    <row r="2" spans="1:10" x14ac:dyDescent="0.3">
      <c r="B2" s="22"/>
      <c r="C2" s="36"/>
      <c r="D2" s="22"/>
      <c r="E2" s="36"/>
      <c r="F2" s="36"/>
      <c r="G2" s="22"/>
      <c r="H2" s="36"/>
      <c r="I2" s="37"/>
      <c r="J2" s="37"/>
    </row>
    <row r="3" spans="1:10" x14ac:dyDescent="0.3">
      <c r="A3">
        <v>1</v>
      </c>
      <c r="B3" s="26" t="s">
        <v>19</v>
      </c>
      <c r="C3" s="22"/>
      <c r="D3" s="22"/>
      <c r="E3" s="22"/>
      <c r="F3" s="22"/>
      <c r="G3" s="22"/>
      <c r="H3" s="22"/>
    </row>
    <row r="4" spans="1:10" x14ac:dyDescent="0.3">
      <c r="B4" s="27"/>
      <c r="C4" s="22"/>
      <c r="D4" s="22"/>
      <c r="E4" s="22"/>
      <c r="F4" s="22"/>
      <c r="G4" s="22"/>
      <c r="H4" s="22"/>
    </row>
    <row r="5" spans="1:10" x14ac:dyDescent="0.3">
      <c r="B5" s="80"/>
      <c r="C5" s="22"/>
      <c r="D5" s="22"/>
      <c r="E5" s="22"/>
      <c r="F5" s="22"/>
      <c r="G5" s="22"/>
      <c r="H5" s="22"/>
    </row>
    <row r="6" spans="1:10" x14ac:dyDescent="0.3">
      <c r="B6" s="22"/>
      <c r="C6" s="22"/>
      <c r="D6" s="22"/>
      <c r="E6" s="22"/>
      <c r="F6" s="22"/>
      <c r="G6" s="22" t="s">
        <v>82</v>
      </c>
      <c r="H6" s="22"/>
    </row>
    <row r="7" spans="1:10" x14ac:dyDescent="0.3">
      <c r="B7" s="28" t="s">
        <v>20</v>
      </c>
      <c r="C7" s="22"/>
      <c r="D7" s="22"/>
      <c r="E7" s="22"/>
      <c r="F7" s="22"/>
      <c r="G7" s="22"/>
      <c r="H7" s="22"/>
    </row>
    <row r="8" spans="1:10" x14ac:dyDescent="0.3">
      <c r="B8" s="28"/>
      <c r="C8" s="22"/>
      <c r="D8" s="22"/>
      <c r="E8" s="22"/>
      <c r="F8" s="22"/>
      <c r="G8" s="22"/>
      <c r="H8" s="22"/>
    </row>
    <row r="9" spans="1:10" x14ac:dyDescent="0.3">
      <c r="B9" s="11"/>
      <c r="C9" s="22"/>
      <c r="D9" s="22"/>
      <c r="E9" s="22"/>
      <c r="F9" s="22"/>
      <c r="G9" s="22"/>
      <c r="H9" s="22"/>
    </row>
    <row r="10" spans="1:10" x14ac:dyDescent="0.3">
      <c r="B10" s="22"/>
      <c r="C10" s="22"/>
      <c r="D10" s="22"/>
      <c r="E10" s="22"/>
      <c r="F10" s="22"/>
      <c r="G10" s="22"/>
      <c r="H10" s="22"/>
    </row>
    <row r="11" spans="1:10" x14ac:dyDescent="0.3">
      <c r="B11" s="26" t="s">
        <v>21</v>
      </c>
      <c r="C11" s="22"/>
      <c r="D11" s="22"/>
      <c r="E11" s="22"/>
      <c r="F11" s="22"/>
      <c r="G11" s="22"/>
      <c r="H11" s="22"/>
    </row>
    <row r="12" spans="1:10" x14ac:dyDescent="0.3">
      <c r="B12" s="27"/>
      <c r="C12" s="22"/>
      <c r="D12" s="22"/>
      <c r="E12" s="22"/>
      <c r="F12" s="22"/>
      <c r="G12" s="22"/>
      <c r="H12" s="22"/>
    </row>
    <row r="13" spans="1:10" x14ac:dyDescent="0.3">
      <c r="B13" s="22" t="s">
        <v>22</v>
      </c>
      <c r="C13" s="81" t="e">
        <f>VLOOKUP(B9,'client-prosp'!A:O,6,FALSE)</f>
        <v>#N/A</v>
      </c>
      <c r="D13" s="22"/>
      <c r="E13" s="22"/>
      <c r="F13" s="22"/>
      <c r="G13" s="22"/>
      <c r="H13" s="22"/>
    </row>
    <row r="14" spans="1:10" x14ac:dyDescent="0.3">
      <c r="B14" s="22" t="s">
        <v>23</v>
      </c>
      <c r="C14" s="81" t="e">
        <f>VLOOKUP(B9,'client-prosp'!A:O,7,FALSE)</f>
        <v>#N/A</v>
      </c>
      <c r="D14" s="22"/>
      <c r="E14" s="22"/>
      <c r="F14" s="22"/>
      <c r="G14" s="22"/>
      <c r="H14" s="22"/>
    </row>
    <row r="15" spans="1:10" x14ac:dyDescent="0.3">
      <c r="B15" s="22" t="s">
        <v>24</v>
      </c>
      <c r="C15" s="81" t="e">
        <f>VLOOKUP(B9,'client-prosp'!A:O,10,FALSE)</f>
        <v>#N/A</v>
      </c>
      <c r="D15" s="22"/>
      <c r="E15" s="22"/>
      <c r="F15" s="22"/>
      <c r="G15" s="22"/>
      <c r="H15" s="22"/>
    </row>
    <row r="16" spans="1:10" x14ac:dyDescent="0.3">
      <c r="B16" s="22" t="s">
        <v>25</v>
      </c>
      <c r="C16" s="81" t="e">
        <f>VLOOKUP(B9,'client-prosp'!A:O,11,FALSE)</f>
        <v>#N/A</v>
      </c>
      <c r="D16" s="22"/>
      <c r="E16" s="22"/>
      <c r="F16" s="22"/>
      <c r="G16" s="22"/>
      <c r="H16" s="22"/>
    </row>
    <row r="17" spans="2:8" x14ac:dyDescent="0.3">
      <c r="B17" s="22" t="s">
        <v>26</v>
      </c>
      <c r="C17" s="81" t="e">
        <f>VLOOKUP(B9,'client-prosp'!A:O,8,FALSE)</f>
        <v>#N/A</v>
      </c>
      <c r="D17" s="22"/>
      <c r="E17" s="22"/>
      <c r="F17" s="22"/>
      <c r="G17" s="22"/>
      <c r="H17" s="22"/>
    </row>
    <row r="18" spans="2:8" ht="13.5" customHeight="1" x14ac:dyDescent="0.3">
      <c r="B18" s="22" t="s">
        <v>27</v>
      </c>
      <c r="C18" s="114" t="e">
        <f>VLOOKUP(B9,'client-prosp'!A:O,9,FALSE)</f>
        <v>#N/A</v>
      </c>
      <c r="D18" s="22"/>
      <c r="E18" s="22"/>
      <c r="F18" s="22"/>
      <c r="G18" s="22"/>
      <c r="H18" s="22"/>
    </row>
    <row r="19" spans="2:8" x14ac:dyDescent="0.3">
      <c r="B19" s="22"/>
      <c r="C19" s="22"/>
      <c r="D19" s="22"/>
      <c r="E19" s="22"/>
      <c r="F19" s="22"/>
      <c r="G19" s="22"/>
      <c r="H19" s="22"/>
    </row>
    <row r="20" spans="2:8" x14ac:dyDescent="0.3">
      <c r="B20" s="29" t="s">
        <v>28</v>
      </c>
      <c r="C20" s="22"/>
      <c r="D20" s="22"/>
      <c r="E20" s="22"/>
      <c r="F20" s="22"/>
      <c r="G20" s="22"/>
      <c r="H20" s="22"/>
    </row>
    <row r="21" spans="2:8" x14ac:dyDescent="0.3">
      <c r="B21" s="22"/>
      <c r="C21" s="22"/>
      <c r="D21" s="22"/>
      <c r="E21" s="22"/>
      <c r="F21" s="22"/>
      <c r="G21" s="22"/>
      <c r="H21" s="22"/>
    </row>
    <row r="22" spans="2:8" x14ac:dyDescent="0.3">
      <c r="B22" s="35"/>
      <c r="C22" s="22" t="s">
        <v>67</v>
      </c>
      <c r="D22" s="22"/>
      <c r="E22" s="22"/>
      <c r="F22" s="22"/>
      <c r="G22" s="22"/>
      <c r="H22" s="22"/>
    </row>
    <row r="23" spans="2:8" x14ac:dyDescent="0.3">
      <c r="B23" s="35"/>
      <c r="C23" s="22" t="s">
        <v>68</v>
      </c>
      <c r="D23" s="22"/>
      <c r="E23" s="22"/>
      <c r="F23" s="22"/>
      <c r="G23" s="22"/>
      <c r="H23" s="22"/>
    </row>
    <row r="24" spans="2:8" x14ac:dyDescent="0.3">
      <c r="B24" s="35"/>
      <c r="C24" s="22" t="s">
        <v>69</v>
      </c>
      <c r="D24" s="22"/>
      <c r="E24" s="22"/>
      <c r="F24" s="22"/>
      <c r="G24" s="22"/>
      <c r="H24" s="22"/>
    </row>
    <row r="25" spans="2:8" x14ac:dyDescent="0.3">
      <c r="B25" s="35"/>
      <c r="C25" s="22" t="s">
        <v>70</v>
      </c>
      <c r="D25" s="22"/>
      <c r="E25" s="22"/>
      <c r="F25" s="22"/>
      <c r="G25" s="22"/>
      <c r="H25" s="22"/>
    </row>
    <row r="26" spans="2:8" x14ac:dyDescent="0.3">
      <c r="B26" s="35"/>
      <c r="C26" s="22" t="s">
        <v>71</v>
      </c>
      <c r="D26" s="22"/>
      <c r="E26" s="22"/>
      <c r="F26" s="22"/>
      <c r="G26" s="22"/>
      <c r="H26" s="22"/>
    </row>
    <row r="27" spans="2:8" x14ac:dyDescent="0.3">
      <c r="B27" s="35"/>
      <c r="C27" s="22" t="s">
        <v>72</v>
      </c>
      <c r="D27" s="22"/>
      <c r="E27" s="22"/>
      <c r="F27" s="22"/>
      <c r="G27" s="22"/>
      <c r="H27" s="22"/>
    </row>
    <row r="28" spans="2:8" x14ac:dyDescent="0.3">
      <c r="B28" s="22"/>
      <c r="C28" s="22"/>
      <c r="D28" s="22"/>
      <c r="E28" s="22"/>
      <c r="F28" s="22"/>
      <c r="G28" s="22"/>
      <c r="H28" s="22"/>
    </row>
    <row r="29" spans="2:8" x14ac:dyDescent="0.3">
      <c r="B29" s="22"/>
      <c r="C29" s="22"/>
      <c r="D29" s="22"/>
      <c r="E29" s="22"/>
      <c r="F29" s="22"/>
      <c r="G29" s="22"/>
      <c r="H29" s="22"/>
    </row>
    <row r="30" spans="2:8" x14ac:dyDescent="0.3">
      <c r="B30" s="29"/>
      <c r="C30" s="22"/>
      <c r="D30" s="22"/>
      <c r="E30" s="22"/>
      <c r="F30" s="22"/>
      <c r="G30" s="22"/>
      <c r="H30" s="22"/>
    </row>
    <row r="31" spans="2:8" x14ac:dyDescent="0.3">
      <c r="B31" s="22"/>
      <c r="C31" s="22"/>
      <c r="D31" s="22"/>
      <c r="E31" s="22"/>
      <c r="F31" s="22"/>
      <c r="G31" s="22"/>
      <c r="H31" s="22"/>
    </row>
    <row r="32" spans="2:8" x14ac:dyDescent="0.3">
      <c r="B32" s="22"/>
      <c r="C32" s="22"/>
      <c r="D32" s="22"/>
      <c r="E32" s="22"/>
      <c r="F32" s="22"/>
      <c r="G32" s="22"/>
      <c r="H32" s="22"/>
    </row>
    <row r="33" spans="2:8" x14ac:dyDescent="0.3">
      <c r="B33" s="22"/>
      <c r="C33" s="22"/>
      <c r="D33" s="22"/>
      <c r="E33" s="22"/>
      <c r="F33" s="22"/>
      <c r="G33" s="22"/>
      <c r="H33" s="22"/>
    </row>
    <row r="34" spans="2:8" x14ac:dyDescent="0.3">
      <c r="B34" s="22"/>
      <c r="C34" s="22"/>
      <c r="D34" s="22"/>
      <c r="E34" s="22"/>
      <c r="F34" s="22"/>
      <c r="G34" s="22"/>
      <c r="H34" s="22"/>
    </row>
    <row r="35" spans="2:8" x14ac:dyDescent="0.3">
      <c r="B35" s="22"/>
      <c r="C35" s="22"/>
      <c r="D35" s="22"/>
      <c r="E35" s="22"/>
      <c r="F35" s="22"/>
      <c r="G35" s="22"/>
      <c r="H35" s="22"/>
    </row>
    <row r="36" spans="2:8" x14ac:dyDescent="0.3">
      <c r="B36" s="22" t="s">
        <v>30</v>
      </c>
      <c r="C36" s="22"/>
      <c r="D36" s="22"/>
      <c r="E36" s="22"/>
      <c r="F36" s="22"/>
      <c r="G36" s="22"/>
      <c r="H36" s="22"/>
    </row>
  </sheetData>
  <dataValidations count="1">
    <dataValidation type="list" allowBlank="1" showInputMessage="1" showErrorMessage="1" sqref="B9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36"/>
  <sheetViews>
    <sheetView workbookViewId="0">
      <selection activeCell="B28" sqref="B28"/>
    </sheetView>
  </sheetViews>
  <sheetFormatPr baseColWidth="10" defaultRowHeight="14.4" x14ac:dyDescent="0.3"/>
  <cols>
    <col min="1" max="1" width="10.5546875" customWidth="1"/>
    <col min="3" max="3" width="35.109375" bestFit="1" customWidth="1"/>
  </cols>
  <sheetData>
    <row r="1" spans="1:11" ht="25.8" x14ac:dyDescent="0.5">
      <c r="B1" s="22"/>
      <c r="C1" s="23"/>
      <c r="D1" s="24" t="s">
        <v>73</v>
      </c>
      <c r="E1" s="25"/>
      <c r="F1" s="22"/>
      <c r="G1" s="22"/>
      <c r="H1" s="22"/>
      <c r="K1" s="70" t="e">
        <f ca="1">MATCH(B5,Nom_Aff,0)</f>
        <v>#N/A</v>
      </c>
    </row>
    <row r="2" spans="1:11" x14ac:dyDescent="0.3">
      <c r="B2" s="22"/>
      <c r="C2" s="36"/>
      <c r="D2" s="22"/>
      <c r="E2" s="36"/>
      <c r="F2" s="36"/>
      <c r="G2" s="22"/>
      <c r="H2" s="36"/>
      <c r="I2" s="37"/>
      <c r="J2" s="37"/>
    </row>
    <row r="3" spans="1:11" x14ac:dyDescent="0.3">
      <c r="A3">
        <v>1</v>
      </c>
      <c r="B3" s="26" t="s">
        <v>19</v>
      </c>
      <c r="C3" s="22"/>
      <c r="D3" s="22"/>
      <c r="E3" s="22"/>
      <c r="F3" s="22"/>
      <c r="G3" s="22"/>
      <c r="H3" s="22"/>
    </row>
    <row r="4" spans="1:11" x14ac:dyDescent="0.3">
      <c r="B4" s="27"/>
      <c r="C4" s="22"/>
      <c r="D4" s="22"/>
      <c r="E4" s="22"/>
      <c r="F4" s="22"/>
      <c r="G4" s="22"/>
      <c r="H4" s="22" t="s">
        <v>122</v>
      </c>
    </row>
    <row r="5" spans="1:11" x14ac:dyDescent="0.3">
      <c r="B5" s="4"/>
      <c r="C5" s="22"/>
      <c r="D5" s="22"/>
      <c r="E5" s="22"/>
      <c r="F5" s="22"/>
      <c r="G5" s="22"/>
      <c r="H5" s="22"/>
    </row>
    <row r="6" spans="1:11" x14ac:dyDescent="0.3">
      <c r="B6" s="22"/>
      <c r="C6" s="22"/>
      <c r="D6" s="22"/>
      <c r="E6" s="22"/>
      <c r="F6" s="22"/>
      <c r="G6" s="22"/>
      <c r="H6" s="22"/>
    </row>
    <row r="7" spans="1:11" x14ac:dyDescent="0.3">
      <c r="B7" s="28" t="s">
        <v>20</v>
      </c>
      <c r="C7" s="22"/>
      <c r="D7" s="22"/>
      <c r="E7" s="22"/>
      <c r="F7" s="22"/>
      <c r="G7" s="22"/>
      <c r="H7" s="22"/>
    </row>
    <row r="8" spans="1:11" x14ac:dyDescent="0.3">
      <c r="B8" s="28"/>
      <c r="C8" s="22"/>
      <c r="D8" s="22"/>
      <c r="E8" s="22"/>
      <c r="F8" s="22"/>
      <c r="G8" s="22"/>
      <c r="H8" s="22"/>
    </row>
    <row r="9" spans="1:11" x14ac:dyDescent="0.3">
      <c r="B9" s="62" t="e">
        <f>VLOOKUP(B5,'BDD créa aff'!A:K,2,FALSE)</f>
        <v>#N/A</v>
      </c>
      <c r="C9" s="22"/>
      <c r="D9" s="22"/>
      <c r="E9" s="22"/>
      <c r="F9" s="22"/>
      <c r="G9" s="22"/>
      <c r="H9" s="22"/>
    </row>
    <row r="10" spans="1:11" x14ac:dyDescent="0.3">
      <c r="B10" s="22"/>
      <c r="C10" s="22"/>
      <c r="D10" s="22"/>
      <c r="E10" s="22"/>
      <c r="F10" s="22"/>
      <c r="G10" s="22"/>
      <c r="H10" s="22" t="s">
        <v>123</v>
      </c>
    </row>
    <row r="11" spans="1:11" x14ac:dyDescent="0.3">
      <c r="B11" s="26" t="s">
        <v>21</v>
      </c>
      <c r="C11" s="22"/>
      <c r="D11" s="22"/>
      <c r="E11" s="22"/>
      <c r="F11" s="22"/>
      <c r="G11" s="22"/>
      <c r="H11" s="22"/>
    </row>
    <row r="12" spans="1:11" x14ac:dyDescent="0.3">
      <c r="B12" s="27"/>
      <c r="C12" s="22"/>
      <c r="D12" s="22"/>
      <c r="E12" s="22"/>
      <c r="F12" s="22"/>
      <c r="G12" s="22"/>
      <c r="H12" s="22"/>
    </row>
    <row r="13" spans="1:11" x14ac:dyDescent="0.3">
      <c r="B13" s="22" t="s">
        <v>22</v>
      </c>
      <c r="C13" s="63" t="e">
        <f>VLOOKUP(B9,'client-prosp'!A:O,6,FALSE)</f>
        <v>#N/A</v>
      </c>
      <c r="D13" s="22"/>
      <c r="E13" s="22"/>
      <c r="F13" s="22"/>
      <c r="G13" s="22"/>
      <c r="H13" s="22"/>
    </row>
    <row r="14" spans="1:11" x14ac:dyDescent="0.3">
      <c r="B14" s="22" t="s">
        <v>23</v>
      </c>
      <c r="C14" s="63" t="e">
        <f>VLOOKUP(B9,'client-prosp'!A:O,7,FALSE)</f>
        <v>#N/A</v>
      </c>
      <c r="D14" s="22"/>
      <c r="E14" s="22"/>
      <c r="F14" s="22"/>
      <c r="G14" s="22"/>
      <c r="H14" s="22"/>
    </row>
    <row r="15" spans="1:11" x14ac:dyDescent="0.3">
      <c r="B15" s="22" t="s">
        <v>24</v>
      </c>
      <c r="C15" s="63" t="e">
        <f>VLOOKUP(B9,'client-prosp'!A:O,10,FALSE)</f>
        <v>#N/A</v>
      </c>
      <c r="D15" s="22"/>
      <c r="E15" s="22"/>
      <c r="F15" s="22"/>
      <c r="G15" s="22"/>
      <c r="H15" s="22"/>
    </row>
    <row r="16" spans="1:11" x14ac:dyDescent="0.3">
      <c r="B16" s="22" t="s">
        <v>25</v>
      </c>
      <c r="C16" s="63" t="e">
        <f>VLOOKUP(B9,'client-prosp'!A:O,11,FALSE)</f>
        <v>#N/A</v>
      </c>
      <c r="D16" s="22"/>
      <c r="E16" s="22"/>
      <c r="F16" s="22"/>
      <c r="G16" s="22"/>
      <c r="H16" s="22"/>
    </row>
    <row r="17" spans="2:8" x14ac:dyDescent="0.3">
      <c r="B17" s="22" t="s">
        <v>26</v>
      </c>
      <c r="C17" s="63" t="e">
        <f>VLOOKUP(B9,'client-prosp'!A:O,8,FALSE)</f>
        <v>#N/A</v>
      </c>
      <c r="D17" s="22"/>
      <c r="E17" s="22"/>
      <c r="F17" s="22"/>
      <c r="G17" s="22"/>
      <c r="H17" s="22"/>
    </row>
    <row r="18" spans="2:8" x14ac:dyDescent="0.3">
      <c r="B18" s="22" t="s">
        <v>27</v>
      </c>
      <c r="C18" s="63" t="e">
        <f>VLOOKUP(B9,'client-prosp'!A:O,9,FALSE)</f>
        <v>#N/A</v>
      </c>
      <c r="D18" s="22"/>
      <c r="E18" s="22"/>
      <c r="F18" s="22"/>
      <c r="G18" s="22"/>
      <c r="H18" s="22"/>
    </row>
    <row r="19" spans="2:8" x14ac:dyDescent="0.3">
      <c r="B19" s="22"/>
      <c r="C19" s="22"/>
      <c r="D19" s="22"/>
      <c r="E19" s="22"/>
      <c r="F19" s="22"/>
      <c r="G19" s="22"/>
      <c r="H19" s="22"/>
    </row>
    <row r="20" spans="2:8" x14ac:dyDescent="0.3">
      <c r="B20" s="29" t="s">
        <v>28</v>
      </c>
      <c r="C20" s="22"/>
      <c r="D20" s="22"/>
      <c r="E20" s="22"/>
      <c r="F20" s="22"/>
      <c r="G20" s="22"/>
      <c r="H20" s="22"/>
    </row>
    <row r="21" spans="2:8" x14ac:dyDescent="0.3">
      <c r="B21" s="22"/>
      <c r="C21" s="22"/>
      <c r="D21" s="22"/>
      <c r="E21" s="22"/>
      <c r="F21" s="22"/>
      <c r="G21" s="22"/>
      <c r="H21" s="22"/>
    </row>
    <row r="22" spans="2:8" x14ac:dyDescent="0.3">
      <c r="B22" s="64" t="e">
        <f>VLOOKUP(B5,'BDD créa aff'!A:K,3,FALSE)</f>
        <v>#N/A</v>
      </c>
      <c r="C22" s="22" t="s">
        <v>67</v>
      </c>
      <c r="D22" s="22"/>
      <c r="E22" s="22"/>
      <c r="F22" s="22"/>
      <c r="G22" s="22"/>
      <c r="H22" s="22"/>
    </row>
    <row r="23" spans="2:8" x14ac:dyDescent="0.3">
      <c r="B23" s="64" t="e">
        <f>VLOOKUP(B5,'BDD créa aff'!A:K,5,FALSE)</f>
        <v>#N/A</v>
      </c>
      <c r="C23" s="22" t="s">
        <v>68</v>
      </c>
      <c r="D23" s="22"/>
      <c r="E23" s="22"/>
      <c r="F23" s="22"/>
      <c r="G23" s="22"/>
      <c r="H23" s="22"/>
    </row>
    <row r="24" spans="2:8" x14ac:dyDescent="0.3">
      <c r="B24" s="64" t="e">
        <f>VLOOKUP(B5,'BDD créa aff'!A:K,6,FALSE)</f>
        <v>#N/A</v>
      </c>
      <c r="C24" s="22" t="s">
        <v>69</v>
      </c>
      <c r="D24" s="22"/>
      <c r="E24" s="22"/>
      <c r="F24" s="22"/>
      <c r="G24" s="22"/>
      <c r="H24" s="22"/>
    </row>
    <row r="25" spans="2:8" x14ac:dyDescent="0.3">
      <c r="B25" s="64" t="e">
        <f>VLOOKUP(B5,'BDD créa aff'!A:K,8,FALSE)</f>
        <v>#N/A</v>
      </c>
      <c r="C25" s="22" t="s">
        <v>70</v>
      </c>
      <c r="D25" s="22"/>
      <c r="E25" s="22"/>
      <c r="F25" s="22"/>
      <c r="G25" s="22"/>
      <c r="H25" s="22"/>
    </row>
    <row r="26" spans="2:8" x14ac:dyDescent="0.3">
      <c r="B26" s="64" t="e">
        <f>VLOOKUP(B5,'BDD créa aff'!A:K,9,FALSE)</f>
        <v>#N/A</v>
      </c>
      <c r="C26" s="22" t="s">
        <v>71</v>
      </c>
      <c r="D26" s="22"/>
      <c r="E26" s="22"/>
      <c r="F26" s="22"/>
      <c r="G26" s="22"/>
      <c r="H26" s="22"/>
    </row>
    <row r="27" spans="2:8" x14ac:dyDescent="0.3">
      <c r="B27" s="64" t="e">
        <f>VLOOKUP(B5,'BDD créa aff'!A:K,10,FALSE)</f>
        <v>#N/A</v>
      </c>
      <c r="C27" s="22" t="s">
        <v>72</v>
      </c>
      <c r="D27" s="22"/>
      <c r="E27" s="22"/>
      <c r="F27" s="22"/>
      <c r="G27" s="22"/>
      <c r="H27" s="22"/>
    </row>
    <row r="28" spans="2:8" x14ac:dyDescent="0.3">
      <c r="B28" s="22"/>
      <c r="C28" s="22"/>
      <c r="D28" s="22"/>
      <c r="E28" s="22"/>
      <c r="F28" s="22"/>
      <c r="G28" s="22"/>
      <c r="H28" s="22"/>
    </row>
    <row r="29" spans="2:8" x14ac:dyDescent="0.3">
      <c r="B29" s="22"/>
      <c r="C29" s="22"/>
      <c r="D29" s="22"/>
      <c r="E29" s="22"/>
      <c r="F29" s="22"/>
      <c r="G29" s="22"/>
      <c r="H29" s="22"/>
    </row>
    <row r="30" spans="2:8" x14ac:dyDescent="0.3">
      <c r="B30" s="29" t="s">
        <v>29</v>
      </c>
      <c r="C30" s="22"/>
      <c r="D30" s="22"/>
      <c r="E30" s="22"/>
      <c r="F30" s="22"/>
      <c r="G30" s="22"/>
      <c r="H30" s="22"/>
    </row>
    <row r="31" spans="2:8" x14ac:dyDescent="0.3">
      <c r="B31" s="22"/>
      <c r="C31" s="22"/>
      <c r="D31" s="22"/>
      <c r="E31" s="22"/>
      <c r="F31" s="22"/>
      <c r="G31" s="22"/>
      <c r="H31" s="22"/>
    </row>
    <row r="32" spans="2:8" x14ac:dyDescent="0.3">
      <c r="B32" s="22"/>
      <c r="C32" s="22"/>
      <c r="D32" s="22"/>
      <c r="E32" s="22"/>
      <c r="F32" s="22"/>
      <c r="G32" s="22"/>
      <c r="H32" s="22"/>
    </row>
    <row r="33" spans="2:8" x14ac:dyDescent="0.3">
      <c r="B33" s="22"/>
      <c r="C33" s="22"/>
      <c r="D33" s="22"/>
      <c r="E33" s="22"/>
      <c r="F33" s="22"/>
      <c r="G33" s="22"/>
      <c r="H33" s="22"/>
    </row>
    <row r="34" spans="2:8" x14ac:dyDescent="0.3">
      <c r="B34" s="22"/>
      <c r="C34" s="22"/>
      <c r="D34" s="22"/>
      <c r="E34" s="22"/>
      <c r="F34" s="22"/>
      <c r="G34" s="22"/>
      <c r="H34" s="22"/>
    </row>
    <row r="35" spans="2:8" x14ac:dyDescent="0.3">
      <c r="B35" s="22"/>
      <c r="C35" s="22"/>
      <c r="D35" s="22"/>
      <c r="E35" s="22"/>
      <c r="F35" s="22"/>
      <c r="G35" s="22"/>
      <c r="H35" s="22"/>
    </row>
    <row r="36" spans="2:8" x14ac:dyDescent="0.3">
      <c r="B36" s="22" t="s">
        <v>30</v>
      </c>
      <c r="C36" s="22"/>
      <c r="D36" s="22"/>
      <c r="E36" s="22"/>
      <c r="F36" s="22"/>
      <c r="G36" s="22"/>
      <c r="H36" s="22"/>
    </row>
  </sheetData>
  <dataValidations count="1">
    <dataValidation type="list" allowBlank="1" showInputMessage="1" showErrorMessage="1" sqref="B5">
      <formula1>Nom_Aff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1"/>
  <sheetViews>
    <sheetView workbookViewId="0">
      <selection activeCell="F28" sqref="F28"/>
    </sheetView>
  </sheetViews>
  <sheetFormatPr baseColWidth="10" defaultRowHeight="14.4" x14ac:dyDescent="0.3"/>
  <cols>
    <col min="1" max="1" width="14.44140625" style="110" customWidth="1"/>
    <col min="2" max="2" width="11.44140625" style="110"/>
    <col min="3" max="3" width="14.6640625" style="110" customWidth="1"/>
    <col min="4" max="4" width="11.44140625" style="110"/>
    <col min="5" max="5" width="12.5546875" style="110" customWidth="1"/>
    <col min="6" max="6" width="26.33203125" style="110" bestFit="1" customWidth="1"/>
    <col min="7" max="7" width="12" style="110" customWidth="1"/>
    <col min="8" max="8" width="14.33203125" style="110" customWidth="1"/>
    <col min="9" max="10" width="21.5546875" style="110" customWidth="1"/>
    <col min="11" max="11" width="11.44140625" style="110"/>
    <col min="12" max="12" width="11" style="110" customWidth="1"/>
  </cols>
  <sheetData>
    <row r="1" spans="1:12" ht="28.8" x14ac:dyDescent="0.3">
      <c r="A1" s="112" t="s">
        <v>113</v>
      </c>
      <c r="B1" s="107" t="s">
        <v>35</v>
      </c>
      <c r="C1" s="107" t="s">
        <v>31</v>
      </c>
      <c r="D1" s="107" t="s">
        <v>32</v>
      </c>
      <c r="E1" s="107" t="s">
        <v>33</v>
      </c>
      <c r="F1" s="107" t="s">
        <v>118</v>
      </c>
      <c r="G1" s="107" t="s">
        <v>119</v>
      </c>
      <c r="H1" s="107" t="s">
        <v>34</v>
      </c>
      <c r="I1" s="102" t="s">
        <v>80</v>
      </c>
      <c r="J1" s="102" t="s">
        <v>81</v>
      </c>
      <c r="K1" s="102" t="s">
        <v>120</v>
      </c>
      <c r="L1" s="108" t="s">
        <v>108</v>
      </c>
    </row>
    <row r="2" spans="1:12" x14ac:dyDescent="0.3">
      <c r="A2"/>
      <c r="B2"/>
      <c r="C2" s="37"/>
      <c r="D2"/>
      <c r="E2" s="37"/>
      <c r="F2" s="37"/>
      <c r="G2"/>
      <c r="H2" s="37"/>
      <c r="I2" s="37"/>
      <c r="J2" s="37"/>
      <c r="K2"/>
      <c r="L2"/>
    </row>
    <row r="3" spans="1:12" x14ac:dyDescent="0.3">
      <c r="A3" t="s">
        <v>162</v>
      </c>
      <c r="B3">
        <v>2</v>
      </c>
      <c r="C3" s="37">
        <v>42446</v>
      </c>
      <c r="D3"/>
      <c r="E3" s="37">
        <v>42446</v>
      </c>
      <c r="F3" s="37"/>
      <c r="G3"/>
      <c r="H3" s="37"/>
      <c r="I3" s="37"/>
      <c r="J3" s="37"/>
      <c r="K3"/>
      <c r="L3"/>
    </row>
    <row r="4" spans="1:12" x14ac:dyDescent="0.3">
      <c r="A4" t="s">
        <v>161</v>
      </c>
      <c r="B4">
        <v>2</v>
      </c>
      <c r="C4" s="37">
        <v>42446</v>
      </c>
      <c r="D4"/>
      <c r="E4" s="37">
        <v>42446</v>
      </c>
      <c r="F4" s="37">
        <v>42449</v>
      </c>
      <c r="G4"/>
      <c r="H4" s="37">
        <v>0</v>
      </c>
      <c r="I4" s="37">
        <v>0</v>
      </c>
      <c r="J4" s="37">
        <v>0</v>
      </c>
      <c r="K4"/>
      <c r="L4">
        <v>2</v>
      </c>
    </row>
    <row r="5" spans="1:12" x14ac:dyDescent="0.3">
      <c r="A5" s="111"/>
      <c r="B5" s="111"/>
      <c r="C5" s="111"/>
      <c r="D5" s="111"/>
      <c r="E5" s="111"/>
      <c r="F5" s="111"/>
      <c r="G5" s="111"/>
      <c r="H5" s="111"/>
      <c r="I5" s="111"/>
      <c r="J5" s="111"/>
    </row>
    <row r="6" spans="1:12" x14ac:dyDescent="0.3">
      <c r="A6" s="111"/>
      <c r="B6" s="111"/>
      <c r="C6" s="111"/>
      <c r="D6" s="111"/>
      <c r="E6" s="111"/>
      <c r="F6" s="111"/>
      <c r="G6" s="111"/>
      <c r="H6" s="111"/>
      <c r="I6" s="111"/>
      <c r="J6" s="111"/>
    </row>
    <row r="7" spans="1:12" x14ac:dyDescent="0.3">
      <c r="A7" s="111"/>
      <c r="B7" s="111"/>
      <c r="C7" s="111"/>
      <c r="D7" s="111"/>
      <c r="E7" s="111"/>
      <c r="F7" s="111"/>
      <c r="G7" s="111"/>
      <c r="H7" s="111"/>
      <c r="I7" s="111"/>
      <c r="J7" s="111"/>
    </row>
    <row r="11" spans="1:12" x14ac:dyDescent="0.3">
      <c r="A11" s="113"/>
    </row>
  </sheetData>
  <dataValidations count="1">
    <dataValidation type="list" allowBlank="1" showInputMessage="1" showErrorMessage="1" sqref="B2:B4">
      <formula1>N°Client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J48"/>
  <sheetViews>
    <sheetView workbookViewId="0">
      <selection activeCell="A22" sqref="A22:A31"/>
    </sheetView>
  </sheetViews>
  <sheetFormatPr baseColWidth="10" defaultRowHeight="14.4" x14ac:dyDescent="0.3"/>
  <cols>
    <col min="1" max="1" width="11.88671875" customWidth="1"/>
    <col min="2" max="2" width="12.5546875" customWidth="1"/>
    <col min="3" max="3" width="1.109375" customWidth="1"/>
    <col min="4" max="4" width="9.5546875" customWidth="1"/>
    <col min="5" max="5" width="28" customWidth="1"/>
    <col min="6" max="6" width="13.6640625" customWidth="1"/>
    <col min="7" max="7" width="11.88671875" customWidth="1"/>
    <col min="8" max="8" width="11.109375" customWidth="1"/>
    <col min="9" max="9" width="0.33203125" customWidth="1"/>
    <col min="10" max="10" width="19.6640625" customWidth="1"/>
    <col min="11" max="11" width="11" customWidth="1"/>
    <col min="12" max="12" width="8.5546875" customWidth="1"/>
    <col min="13" max="13" width="11.6640625" customWidth="1"/>
  </cols>
  <sheetData>
    <row r="2" spans="5:10" x14ac:dyDescent="0.3">
      <c r="E2" s="10"/>
      <c r="F2" s="10"/>
      <c r="G2" s="10"/>
      <c r="H2" s="10"/>
      <c r="J2" s="10"/>
    </row>
    <row r="3" spans="5:10" x14ac:dyDescent="0.3">
      <c r="E3" s="10"/>
      <c r="F3" s="10"/>
      <c r="G3" s="10"/>
      <c r="H3" s="10"/>
      <c r="J3" s="10"/>
    </row>
    <row r="4" spans="5:10" ht="15.6" x14ac:dyDescent="0.3">
      <c r="E4" s="40"/>
      <c r="F4" s="41"/>
      <c r="G4" s="10"/>
      <c r="H4" s="10"/>
      <c r="J4" s="10"/>
    </row>
    <row r="5" spans="5:10" x14ac:dyDescent="0.3">
      <c r="E5" s="43" t="s">
        <v>36</v>
      </c>
      <c r="F5" s="42"/>
      <c r="G5" s="10"/>
      <c r="H5" s="10"/>
      <c r="J5" s="10"/>
    </row>
    <row r="6" spans="5:10" x14ac:dyDescent="0.3">
      <c r="E6" s="43" t="s">
        <v>37</v>
      </c>
      <c r="F6" s="44"/>
      <c r="G6" s="10"/>
      <c r="H6" s="43" t="s">
        <v>39</v>
      </c>
      <c r="J6" s="84"/>
    </row>
    <row r="7" spans="5:10" x14ac:dyDescent="0.3">
      <c r="E7" s="43" t="s">
        <v>38</v>
      </c>
      <c r="F7" s="44"/>
      <c r="G7" s="10"/>
      <c r="H7" s="43"/>
      <c r="J7" s="85"/>
    </row>
    <row r="8" spans="5:10" x14ac:dyDescent="0.3">
      <c r="E8" s="10"/>
      <c r="F8" s="10"/>
      <c r="G8" s="10"/>
      <c r="H8" s="43" t="s">
        <v>92</v>
      </c>
      <c r="J8" s="86">
        <v>3</v>
      </c>
    </row>
    <row r="9" spans="5:10" x14ac:dyDescent="0.3">
      <c r="E9" s="10"/>
      <c r="F9" s="10"/>
      <c r="G9" s="10"/>
      <c r="H9" s="10"/>
      <c r="J9" s="10"/>
    </row>
    <row r="10" spans="5:10" x14ac:dyDescent="0.3">
      <c r="E10" s="52" t="s">
        <v>35</v>
      </c>
      <c r="F10" s="62"/>
      <c r="G10" s="10"/>
      <c r="H10" s="10"/>
      <c r="J10" s="10"/>
    </row>
    <row r="11" spans="5:10" x14ac:dyDescent="0.3">
      <c r="E11" s="10"/>
      <c r="F11" s="10"/>
      <c r="G11" s="10"/>
      <c r="H11" s="10"/>
      <c r="J11" s="10"/>
    </row>
    <row r="12" spans="5:10" x14ac:dyDescent="0.3">
      <c r="E12" s="51" t="s">
        <v>94</v>
      </c>
      <c r="F12" s="46"/>
      <c r="G12" s="46"/>
      <c r="H12" s="46"/>
      <c r="J12" s="47"/>
    </row>
    <row r="13" spans="5:10" x14ac:dyDescent="0.3">
      <c r="E13" s="52" t="s">
        <v>40</v>
      </c>
      <c r="F13" s="124" t="e">
        <f>VLOOKUP(F10,'client-prosp'!A:O,3,FALSE)</f>
        <v>#N/A</v>
      </c>
      <c r="G13" s="124"/>
      <c r="H13" s="68" t="s">
        <v>41</v>
      </c>
      <c r="J13" s="43" t="e">
        <f>VLOOKUP(F10,'client-prosp'!A:O,8,FALSE)</f>
        <v>#N/A</v>
      </c>
    </row>
    <row r="14" spans="5:10" ht="13.5" customHeight="1" x14ac:dyDescent="0.3">
      <c r="E14" s="68" t="s">
        <v>42</v>
      </c>
      <c r="F14" s="125" t="e">
        <f>VLOOKUP(F10,'client-prosp'!A:O,6,FALSE)</f>
        <v>#N/A</v>
      </c>
      <c r="G14" s="125"/>
      <c r="H14" s="68" t="s">
        <v>125</v>
      </c>
      <c r="J14" s="82" t="e">
        <f>VLOOKUP(F10,'client-prosp'!A:O,9,FALSE)</f>
        <v>#N/A</v>
      </c>
    </row>
    <row r="15" spans="5:10" x14ac:dyDescent="0.3">
      <c r="E15" s="68" t="s">
        <v>43</v>
      </c>
      <c r="F15" s="125" t="e">
        <f>VLOOKUP(F10,'client-prosp'!A:O,7,FALSE)</f>
        <v>#N/A</v>
      </c>
      <c r="G15" s="125"/>
      <c r="H15" s="43"/>
      <c r="J15" s="43"/>
    </row>
    <row r="16" spans="5:10" x14ac:dyDescent="0.3">
      <c r="E16" s="68" t="s">
        <v>44</v>
      </c>
      <c r="F16" s="125" t="e">
        <f>VLOOKUP(F10,'client-prosp'!A:O,10,FALSE)</f>
        <v>#N/A</v>
      </c>
      <c r="G16" s="125"/>
      <c r="H16" s="43"/>
      <c r="J16" s="43"/>
    </row>
    <row r="17" spans="1:10" x14ac:dyDescent="0.3">
      <c r="E17" s="68" t="s">
        <v>124</v>
      </c>
      <c r="F17" s="125" t="e">
        <f>VLOOKUP(F10,'client-prosp'!A:O,12,FALSE)</f>
        <v>#N/A</v>
      </c>
      <c r="G17" s="125"/>
      <c r="H17" s="43"/>
      <c r="J17" s="43"/>
    </row>
    <row r="18" spans="1:10" x14ac:dyDescent="0.3">
      <c r="E18" s="68" t="s">
        <v>46</v>
      </c>
      <c r="F18" s="125" t="e">
        <f>VLOOKUP(F10,'client-prosp'!A:O,11,FALSE)</f>
        <v>#N/A</v>
      </c>
      <c r="G18" s="125"/>
      <c r="H18" s="43"/>
      <c r="J18" s="43"/>
    </row>
    <row r="19" spans="1:10" x14ac:dyDescent="0.3">
      <c r="E19" s="72"/>
      <c r="F19" s="74"/>
      <c r="G19" s="74"/>
      <c r="H19" s="74"/>
      <c r="I19" s="88"/>
      <c r="J19" s="75"/>
    </row>
    <row r="20" spans="1:10" x14ac:dyDescent="0.3">
      <c r="A20" s="76" t="s">
        <v>63</v>
      </c>
      <c r="B20" s="76" t="s">
        <v>59</v>
      </c>
      <c r="D20" s="76" t="s">
        <v>10</v>
      </c>
      <c r="E20" s="87" t="s">
        <v>47</v>
      </c>
      <c r="F20" s="87" t="s">
        <v>64</v>
      </c>
      <c r="G20" s="87" t="s">
        <v>55</v>
      </c>
      <c r="H20" s="87" t="s">
        <v>65</v>
      </c>
      <c r="J20" s="87" t="s">
        <v>56</v>
      </c>
    </row>
    <row r="21" spans="1:10" ht="10.5" customHeight="1" x14ac:dyDescent="0.3">
      <c r="A21" s="31"/>
      <c r="B21" s="48"/>
      <c r="D21" s="48"/>
      <c r="E21" s="48"/>
      <c r="F21" s="48"/>
      <c r="G21" s="48"/>
      <c r="H21" s="50"/>
      <c r="J21" s="77"/>
    </row>
    <row r="22" spans="1:10" x14ac:dyDescent="0.3">
      <c r="A22" s="11">
        <f>$J$8</f>
        <v>3</v>
      </c>
      <c r="B22" s="6">
        <v>1</v>
      </c>
      <c r="D22" s="65"/>
      <c r="E22" s="83"/>
      <c r="F22" s="6"/>
      <c r="G22" s="6"/>
      <c r="H22" s="69"/>
      <c r="J22" s="69">
        <f>G22*H22</f>
        <v>0</v>
      </c>
    </row>
    <row r="23" spans="1:10" x14ac:dyDescent="0.3">
      <c r="A23" s="11">
        <f t="shared" ref="A23:A31" si="0">$J$8</f>
        <v>3</v>
      </c>
      <c r="B23" s="6">
        <v>2</v>
      </c>
      <c r="C23" s="6"/>
      <c r="D23" s="65"/>
      <c r="E23" s="83"/>
      <c r="F23" s="6"/>
      <c r="G23" s="49"/>
      <c r="H23" s="71"/>
      <c r="J23" s="69">
        <f t="shared" ref="J23:J31" si="1">G23*H23</f>
        <v>0</v>
      </c>
    </row>
    <row r="24" spans="1:10" x14ac:dyDescent="0.3">
      <c r="A24" s="11">
        <f t="shared" si="0"/>
        <v>3</v>
      </c>
      <c r="B24" s="6">
        <v>3</v>
      </c>
      <c r="D24" s="65"/>
      <c r="E24" s="83"/>
      <c r="F24" s="6"/>
      <c r="G24" s="6"/>
      <c r="H24" s="71"/>
      <c r="J24" s="69">
        <f t="shared" si="1"/>
        <v>0</v>
      </c>
    </row>
    <row r="25" spans="1:10" x14ac:dyDescent="0.3">
      <c r="A25" s="11">
        <f t="shared" si="0"/>
        <v>3</v>
      </c>
      <c r="B25" s="6">
        <v>4</v>
      </c>
      <c r="D25" s="65"/>
      <c r="E25" s="83"/>
      <c r="F25" s="6"/>
      <c r="G25" s="49"/>
      <c r="H25" s="71"/>
      <c r="J25" s="69">
        <f t="shared" si="1"/>
        <v>0</v>
      </c>
    </row>
    <row r="26" spans="1:10" x14ac:dyDescent="0.3">
      <c r="A26" s="11">
        <f t="shared" si="0"/>
        <v>3</v>
      </c>
      <c r="B26" s="6">
        <v>5</v>
      </c>
      <c r="D26" s="65"/>
      <c r="E26" s="83"/>
      <c r="F26" s="6"/>
      <c r="G26" s="7"/>
      <c r="H26" s="71"/>
      <c r="J26" s="69">
        <f t="shared" si="1"/>
        <v>0</v>
      </c>
    </row>
    <row r="27" spans="1:10" x14ac:dyDescent="0.3">
      <c r="A27" s="11">
        <f t="shared" si="0"/>
        <v>3</v>
      </c>
      <c r="B27" s="6">
        <v>6</v>
      </c>
      <c r="D27" s="65"/>
      <c r="E27" s="83"/>
      <c r="F27" s="6"/>
      <c r="G27" s="7"/>
      <c r="H27" s="71"/>
      <c r="J27" s="69">
        <f t="shared" si="1"/>
        <v>0</v>
      </c>
    </row>
    <row r="28" spans="1:10" x14ac:dyDescent="0.3">
      <c r="A28" s="11">
        <f t="shared" si="0"/>
        <v>3</v>
      </c>
      <c r="B28" s="6">
        <v>7</v>
      </c>
      <c r="D28" s="65"/>
      <c r="E28" s="83"/>
      <c r="F28" s="6"/>
      <c r="G28" s="7"/>
      <c r="H28" s="71"/>
      <c r="J28" s="69">
        <f t="shared" si="1"/>
        <v>0</v>
      </c>
    </row>
    <row r="29" spans="1:10" x14ac:dyDescent="0.3">
      <c r="A29" s="11">
        <f t="shared" si="0"/>
        <v>3</v>
      </c>
      <c r="B29" s="6">
        <v>8</v>
      </c>
      <c r="D29" s="65"/>
      <c r="E29" s="83"/>
      <c r="F29" s="6"/>
      <c r="G29" s="21"/>
      <c r="H29" s="71"/>
      <c r="J29" s="69">
        <f t="shared" si="1"/>
        <v>0</v>
      </c>
    </row>
    <row r="30" spans="1:10" x14ac:dyDescent="0.3">
      <c r="A30" s="11">
        <f t="shared" si="0"/>
        <v>3</v>
      </c>
      <c r="B30" s="6">
        <v>9</v>
      </c>
      <c r="D30" s="65"/>
      <c r="E30" s="83"/>
      <c r="F30" s="6"/>
      <c r="G30" s="21"/>
      <c r="H30" s="71"/>
      <c r="J30" s="69">
        <f t="shared" si="1"/>
        <v>0</v>
      </c>
    </row>
    <row r="31" spans="1:10" x14ac:dyDescent="0.3">
      <c r="A31" s="11">
        <f t="shared" si="0"/>
        <v>3</v>
      </c>
      <c r="B31" s="6">
        <v>10</v>
      </c>
      <c r="D31" s="65"/>
      <c r="E31" s="83"/>
      <c r="F31" s="6"/>
      <c r="G31" s="7"/>
      <c r="H31" s="71"/>
      <c r="J31" s="69">
        <f t="shared" si="1"/>
        <v>0</v>
      </c>
    </row>
    <row r="32" spans="1:10" x14ac:dyDescent="0.3">
      <c r="E32" s="54" t="s">
        <v>93</v>
      </c>
      <c r="F32" s="55"/>
      <c r="G32" s="55"/>
      <c r="H32" s="55"/>
      <c r="J32" s="55"/>
    </row>
    <row r="33" spans="5:10" x14ac:dyDescent="0.3">
      <c r="E33" s="56"/>
      <c r="F33" s="57"/>
      <c r="G33" s="57"/>
      <c r="H33" s="57"/>
      <c r="J33" s="58"/>
    </row>
    <row r="34" spans="5:10" x14ac:dyDescent="0.3">
      <c r="E34" s="121" t="s">
        <v>95</v>
      </c>
      <c r="F34" s="122"/>
      <c r="G34" s="122"/>
      <c r="H34" s="123"/>
      <c r="J34" s="73">
        <f>SUM(J22:J31)</f>
        <v>0</v>
      </c>
    </row>
    <row r="35" spans="5:10" x14ac:dyDescent="0.3">
      <c r="E35" s="10"/>
      <c r="F35" s="30" t="s">
        <v>97</v>
      </c>
      <c r="G35" s="10"/>
      <c r="H35" s="10"/>
      <c r="J35" s="10"/>
    </row>
    <row r="36" spans="5:10" x14ac:dyDescent="0.3">
      <c r="F36" s="59" t="s">
        <v>98</v>
      </c>
      <c r="G36" s="30"/>
      <c r="H36" s="30"/>
      <c r="J36" s="30"/>
    </row>
    <row r="37" spans="5:10" x14ac:dyDescent="0.3">
      <c r="E37" s="53" t="s">
        <v>96</v>
      </c>
      <c r="F37" s="46"/>
      <c r="G37" s="46"/>
      <c r="H37" s="46"/>
      <c r="J37" s="47"/>
    </row>
    <row r="38" spans="5:10" ht="21" x14ac:dyDescent="0.4">
      <c r="E38" s="68" t="s">
        <v>109</v>
      </c>
      <c r="F38" s="68" t="s">
        <v>110</v>
      </c>
      <c r="H38" s="68" t="s">
        <v>111</v>
      </c>
      <c r="J38" s="10"/>
    </row>
    <row r="39" spans="5:10" x14ac:dyDescent="0.3">
      <c r="E39" s="53" t="s">
        <v>52</v>
      </c>
      <c r="F39" s="46"/>
      <c r="G39" s="46"/>
      <c r="H39" s="46"/>
      <c r="J39" s="47"/>
    </row>
    <row r="40" spans="5:10" x14ac:dyDescent="0.3">
      <c r="E40" s="10"/>
      <c r="F40" s="52"/>
      <c r="G40" s="52" t="s">
        <v>48</v>
      </c>
      <c r="H40" s="52"/>
      <c r="J40" s="10"/>
    </row>
    <row r="41" spans="5:10" x14ac:dyDescent="0.3">
      <c r="E41" s="10"/>
      <c r="F41" s="10"/>
      <c r="G41" s="10"/>
      <c r="H41" s="10"/>
      <c r="J41" s="8"/>
    </row>
    <row r="42" spans="5:10" x14ac:dyDescent="0.3">
      <c r="E42" s="10"/>
      <c r="F42" s="10"/>
      <c r="G42" s="12"/>
      <c r="H42" s="13"/>
      <c r="J42" s="14"/>
    </row>
    <row r="43" spans="5:10" x14ac:dyDescent="0.3">
      <c r="E43" s="10"/>
      <c r="F43" s="10"/>
      <c r="G43" s="15"/>
      <c r="H43" s="16"/>
      <c r="J43" s="17"/>
    </row>
    <row r="44" spans="5:10" x14ac:dyDescent="0.3">
      <c r="E44" s="10"/>
      <c r="F44" s="10"/>
      <c r="G44" s="18"/>
      <c r="H44" s="19"/>
      <c r="J44" s="20"/>
    </row>
    <row r="45" spans="5:10" x14ac:dyDescent="0.3">
      <c r="E45" s="10"/>
      <c r="F45" s="10"/>
      <c r="G45" s="10"/>
      <c r="H45" s="10"/>
      <c r="J45" s="10"/>
    </row>
    <row r="46" spans="5:10" x14ac:dyDescent="0.3">
      <c r="E46" s="119" t="s">
        <v>49</v>
      </c>
      <c r="F46" s="119"/>
      <c r="G46" s="119"/>
      <c r="H46" s="119"/>
      <c r="I46" s="119"/>
      <c r="J46" s="119"/>
    </row>
    <row r="47" spans="5:10" x14ac:dyDescent="0.3">
      <c r="E47" s="119" t="s">
        <v>50</v>
      </c>
      <c r="F47" s="119"/>
      <c r="G47" s="119"/>
      <c r="H47" s="119"/>
      <c r="I47" s="119"/>
      <c r="J47" s="119"/>
    </row>
    <row r="48" spans="5:10" x14ac:dyDescent="0.3">
      <c r="E48" s="120" t="s">
        <v>51</v>
      </c>
      <c r="F48" s="120"/>
      <c r="G48" s="120"/>
      <c r="H48" s="120"/>
      <c r="I48" s="120"/>
      <c r="J48" s="120"/>
    </row>
  </sheetData>
  <mergeCells count="10">
    <mergeCell ref="E47:J47"/>
    <mergeCell ref="E48:J48"/>
    <mergeCell ref="E34:H34"/>
    <mergeCell ref="E46:J46"/>
    <mergeCell ref="F13:G13"/>
    <mergeCell ref="F14:G14"/>
    <mergeCell ref="F15:G15"/>
    <mergeCell ref="F16:G16"/>
    <mergeCell ref="F17:G17"/>
    <mergeCell ref="F18:G18"/>
  </mergeCells>
  <dataValidations count="4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10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N48"/>
  <sheetViews>
    <sheetView workbookViewId="0">
      <selection activeCell="J31" sqref="J31"/>
    </sheetView>
  </sheetViews>
  <sheetFormatPr baseColWidth="10" defaultRowHeight="14.4" x14ac:dyDescent="0.3"/>
  <cols>
    <col min="1" max="2" width="11.88671875" customWidth="1"/>
    <col min="3" max="3" width="1.33203125" customWidth="1"/>
    <col min="4" max="4" width="10" customWidth="1"/>
    <col min="5" max="5" width="31.44140625" customWidth="1"/>
    <col min="6" max="6" width="13.44140625" customWidth="1"/>
    <col min="7" max="8" width="11.44140625" customWidth="1"/>
    <col min="9" max="9" width="0.88671875" customWidth="1"/>
    <col min="10" max="10" width="21.33203125" customWidth="1"/>
    <col min="11" max="11" width="3.33203125" customWidth="1"/>
    <col min="12" max="12" width="9.5546875" bestFit="1" customWidth="1"/>
    <col min="13" max="13" width="11.6640625" customWidth="1"/>
  </cols>
  <sheetData>
    <row r="2" spans="5:10" x14ac:dyDescent="0.3">
      <c r="E2" s="10"/>
      <c r="F2" s="10"/>
      <c r="G2" s="10"/>
      <c r="H2" s="10"/>
      <c r="J2" s="10"/>
    </row>
    <row r="3" spans="5:10" x14ac:dyDescent="0.3">
      <c r="E3" s="10"/>
      <c r="F3" s="10"/>
      <c r="G3" s="10"/>
      <c r="H3" s="10"/>
      <c r="J3" s="10"/>
    </row>
    <row r="4" spans="5:10" ht="15.6" x14ac:dyDescent="0.3">
      <c r="E4" s="40"/>
      <c r="F4" s="41"/>
      <c r="G4" s="10"/>
      <c r="H4" s="10"/>
      <c r="J4" s="10"/>
    </row>
    <row r="5" spans="5:10" x14ac:dyDescent="0.3">
      <c r="E5" s="67" t="s">
        <v>36</v>
      </c>
      <c r="F5" s="42"/>
      <c r="G5" s="10"/>
      <c r="H5" s="10"/>
      <c r="J5" s="10"/>
    </row>
    <row r="6" spans="5:10" x14ac:dyDescent="0.3">
      <c r="E6" s="67" t="s">
        <v>37</v>
      </c>
      <c r="F6" s="44"/>
      <c r="G6" s="10"/>
      <c r="H6" s="67" t="s">
        <v>39</v>
      </c>
      <c r="J6" s="45">
        <v>42445</v>
      </c>
    </row>
    <row r="7" spans="5:10" x14ac:dyDescent="0.3">
      <c r="E7" s="67" t="s">
        <v>38</v>
      </c>
      <c r="F7" s="44"/>
      <c r="G7" s="10"/>
      <c r="H7" s="67"/>
      <c r="J7" s="10"/>
    </row>
    <row r="8" spans="5:10" x14ac:dyDescent="0.3">
      <c r="E8" s="10"/>
      <c r="F8" s="10"/>
      <c r="G8" s="10"/>
      <c r="H8" s="67" t="s">
        <v>92</v>
      </c>
      <c r="J8" s="4"/>
    </row>
    <row r="9" spans="5:10" x14ac:dyDescent="0.3">
      <c r="E9" s="10"/>
      <c r="F9" s="10"/>
      <c r="G9" s="10"/>
      <c r="H9" s="10"/>
      <c r="J9" s="10"/>
    </row>
    <row r="10" spans="5:10" x14ac:dyDescent="0.3">
      <c r="E10" s="68" t="s">
        <v>35</v>
      </c>
      <c r="F10" s="65"/>
      <c r="G10" s="10"/>
      <c r="H10" s="10"/>
      <c r="J10" s="10"/>
    </row>
    <row r="11" spans="5:10" x14ac:dyDescent="0.3">
      <c r="G11" s="10"/>
      <c r="H11" s="10"/>
      <c r="J11" s="10"/>
    </row>
    <row r="12" spans="5:10" x14ac:dyDescent="0.3">
      <c r="E12" s="51" t="s">
        <v>94</v>
      </c>
      <c r="F12" s="46"/>
      <c r="G12" s="46"/>
      <c r="H12" s="46"/>
      <c r="J12" s="47"/>
    </row>
    <row r="13" spans="5:10" x14ac:dyDescent="0.3">
      <c r="E13" s="68" t="s">
        <v>40</v>
      </c>
      <c r="F13" s="124" t="e">
        <f>VLOOKUP(F10,'client-prosp'!A:O,3,FALSE)</f>
        <v>#N/A</v>
      </c>
      <c r="G13" s="124"/>
      <c r="H13" s="68" t="s">
        <v>41</v>
      </c>
      <c r="J13" s="67" t="e">
        <f>VLOOKUP(F10,'client-prosp'!A:O,8,FALSE)</f>
        <v>#N/A</v>
      </c>
    </row>
    <row r="14" spans="5:10" x14ac:dyDescent="0.3">
      <c r="E14" s="68" t="s">
        <v>42</v>
      </c>
      <c r="F14" s="125" t="e">
        <f>VLOOKUP(F10,'client-prosp'!A:O,6,FALSE)</f>
        <v>#N/A</v>
      </c>
      <c r="G14" s="125"/>
      <c r="H14" s="68" t="s">
        <v>27</v>
      </c>
      <c r="J14" s="67" t="e">
        <f>VLOOKUP(F10,'client-prosp'!A:O,9,FALSE)</f>
        <v>#N/A</v>
      </c>
    </row>
    <row r="15" spans="5:10" x14ac:dyDescent="0.3">
      <c r="E15" s="68" t="s">
        <v>43</v>
      </c>
      <c r="F15" s="125" t="e">
        <f>VLOOKUP(F10,'client-prosp'!A:O,7,FALSE)</f>
        <v>#N/A</v>
      </c>
      <c r="G15" s="125"/>
      <c r="H15" s="67"/>
      <c r="J15" s="67"/>
    </row>
    <row r="16" spans="5:10" x14ac:dyDescent="0.3">
      <c r="E16" s="68" t="s">
        <v>44</v>
      </c>
      <c r="F16" s="125" t="e">
        <f>VLOOKUP(F10,'client-prosp'!A:O,10,FALSE)</f>
        <v>#N/A</v>
      </c>
      <c r="G16" s="125"/>
      <c r="H16" s="67"/>
      <c r="J16" s="67"/>
    </row>
    <row r="17" spans="1:14" x14ac:dyDescent="0.3">
      <c r="E17" s="68" t="s">
        <v>45</v>
      </c>
      <c r="F17" s="125" t="e">
        <f>VLOOKUP(F10,'client-prosp'!A:O,12,FALSE)</f>
        <v>#N/A</v>
      </c>
      <c r="G17" s="125"/>
      <c r="H17" s="67"/>
      <c r="J17" s="67"/>
    </row>
    <row r="18" spans="1:14" x14ac:dyDescent="0.3">
      <c r="E18" s="68" t="s">
        <v>46</v>
      </c>
      <c r="F18" s="125" t="e">
        <f>VLOOKUP(F10,'client-prosp'!A:O,11,FALSE)</f>
        <v>#N/A</v>
      </c>
      <c r="G18" s="125"/>
      <c r="H18" s="67"/>
      <c r="J18" s="67"/>
    </row>
    <row r="19" spans="1:14" x14ac:dyDescent="0.3">
      <c r="B19" s="68"/>
      <c r="E19" s="51"/>
      <c r="F19" s="74"/>
      <c r="G19" s="74"/>
      <c r="H19" s="74"/>
      <c r="J19" s="75"/>
    </row>
    <row r="20" spans="1:14" ht="15" customHeight="1" x14ac:dyDescent="0.3">
      <c r="A20" s="76" t="s">
        <v>63</v>
      </c>
      <c r="B20" s="76" t="s">
        <v>59</v>
      </c>
      <c r="D20" s="76" t="s">
        <v>10</v>
      </c>
      <c r="E20" s="87" t="s">
        <v>47</v>
      </c>
      <c r="F20" s="76" t="s">
        <v>64</v>
      </c>
      <c r="G20" s="76" t="s">
        <v>55</v>
      </c>
      <c r="H20" s="76" t="s">
        <v>65</v>
      </c>
      <c r="J20" s="76" t="s">
        <v>56</v>
      </c>
    </row>
    <row r="21" spans="1:14" ht="15" customHeight="1" x14ac:dyDescent="0.3">
      <c r="A21" s="31"/>
      <c r="B21" s="48"/>
      <c r="D21" s="48"/>
      <c r="E21" s="65"/>
      <c r="F21" s="48"/>
      <c r="G21" s="48"/>
      <c r="H21" s="50"/>
      <c r="J21" s="77"/>
    </row>
    <row r="22" spans="1:14" x14ac:dyDescent="0.3">
      <c r="A22" s="11">
        <f>$J$8</f>
        <v>0</v>
      </c>
      <c r="B22" s="6">
        <v>1</v>
      </c>
      <c r="D22" s="65" t="str">
        <f t="shared" ref="D22:D31" si="0">IF(ISNA(INDEX(MatDevDet,$L22,3)),"",INDEX(MatDevDet,$L22,3))</f>
        <v/>
      </c>
      <c r="E22" s="83" t="str">
        <f t="shared" ref="E22:E31" si="1">IF(ISNA(INDEX(MatDevDet,$L22,4)),"",INDEX(MatDevDet,$L22,4))</f>
        <v/>
      </c>
      <c r="F22" s="6" t="str">
        <f t="shared" ref="F22:F31" si="2">IF(ISNA(INDEX(MatDevDet,$L22,5)),"",INDEX(MatDevDet,$L22,5))</f>
        <v/>
      </c>
      <c r="G22" s="6" t="str">
        <f t="shared" ref="G22:G31" si="3">IF(ISNA(INDEX(MatDevDet,$L22,6)),"",INDEX(MatDevDet,$L22,6))</f>
        <v/>
      </c>
      <c r="H22" s="69" t="str">
        <f t="shared" ref="H22:H31" si="4">IF(ISNA(INDEX(MatDevDet,$L22,7)),"",INDEX(MatDevDet,$L22,7))</f>
        <v/>
      </c>
      <c r="J22" s="69" t="e">
        <f>G22*H22</f>
        <v>#VALUE!</v>
      </c>
      <c r="L22" t="e">
        <f t="array" ref="L22">MATCH(A22&amp;B22,N°_DevisDet&amp;N°ligne,0)</f>
        <v>#N/A</v>
      </c>
      <c r="N22" s="99"/>
    </row>
    <row r="23" spans="1:14" ht="26.25" customHeight="1" x14ac:dyDescent="0.3">
      <c r="A23" s="11">
        <f t="shared" ref="A23:A31" si="5">$J$8</f>
        <v>0</v>
      </c>
      <c r="B23" s="6">
        <v>2</v>
      </c>
      <c r="D23" s="65" t="str">
        <f t="shared" si="0"/>
        <v/>
      </c>
      <c r="E23" s="83" t="str">
        <f t="shared" si="1"/>
        <v/>
      </c>
      <c r="F23" s="6" t="str">
        <f t="shared" si="2"/>
        <v/>
      </c>
      <c r="G23" s="6" t="str">
        <f t="shared" si="3"/>
        <v/>
      </c>
      <c r="H23" s="69" t="str">
        <f t="shared" si="4"/>
        <v/>
      </c>
      <c r="J23" s="69" t="e">
        <f t="shared" ref="J23:J31" si="6">G23*H23</f>
        <v>#VALUE!</v>
      </c>
      <c r="L23" t="e">
        <f t="array" ref="L23">MATCH(A23&amp;B23,N°_DevisDet&amp;N°ligne,0)</f>
        <v>#N/A</v>
      </c>
    </row>
    <row r="24" spans="1:14" ht="27" customHeight="1" x14ac:dyDescent="0.3">
      <c r="A24" s="11">
        <f t="shared" si="5"/>
        <v>0</v>
      </c>
      <c r="B24" s="6">
        <v>3</v>
      </c>
      <c r="D24" s="65" t="str">
        <f t="shared" si="0"/>
        <v/>
      </c>
      <c r="E24" s="83" t="str">
        <f t="shared" si="1"/>
        <v/>
      </c>
      <c r="F24" s="6" t="str">
        <f t="shared" si="2"/>
        <v/>
      </c>
      <c r="G24" s="6" t="str">
        <f t="shared" si="3"/>
        <v/>
      </c>
      <c r="H24" s="69" t="str">
        <f t="shared" si="4"/>
        <v/>
      </c>
      <c r="J24" s="69" t="e">
        <f t="shared" si="6"/>
        <v>#VALUE!</v>
      </c>
      <c r="L24" t="e">
        <f t="array" ref="L24">MATCH(A24&amp;B24,N°_DevisDet&amp;N°ligne,0)</f>
        <v>#N/A</v>
      </c>
    </row>
    <row r="25" spans="1:14" ht="15" customHeight="1" x14ac:dyDescent="0.3">
      <c r="A25" s="11">
        <f t="shared" si="5"/>
        <v>0</v>
      </c>
      <c r="B25" s="6">
        <v>4</v>
      </c>
      <c r="D25" s="65" t="str">
        <f t="shared" si="0"/>
        <v/>
      </c>
      <c r="E25" s="83" t="str">
        <f t="shared" si="1"/>
        <v/>
      </c>
      <c r="F25" s="6" t="str">
        <f t="shared" si="2"/>
        <v/>
      </c>
      <c r="G25" s="6" t="str">
        <f t="shared" si="3"/>
        <v/>
      </c>
      <c r="H25" s="69" t="str">
        <f t="shared" si="4"/>
        <v/>
      </c>
      <c r="J25" s="69" t="e">
        <f t="shared" si="6"/>
        <v>#VALUE!</v>
      </c>
      <c r="L25" t="e">
        <f t="array" ref="L25">MATCH(A25&amp;B25,N°_DevisDet&amp;N°ligne,0)</f>
        <v>#N/A</v>
      </c>
    </row>
    <row r="26" spans="1:14" ht="15" customHeight="1" x14ac:dyDescent="0.3">
      <c r="A26" s="11">
        <f t="shared" si="5"/>
        <v>0</v>
      </c>
      <c r="B26" s="6">
        <v>5</v>
      </c>
      <c r="D26" s="65" t="str">
        <f t="shared" si="0"/>
        <v/>
      </c>
      <c r="E26" s="83" t="str">
        <f t="shared" si="1"/>
        <v/>
      </c>
      <c r="F26" s="6" t="str">
        <f t="shared" si="2"/>
        <v/>
      </c>
      <c r="G26" s="6" t="str">
        <f t="shared" si="3"/>
        <v/>
      </c>
      <c r="H26" s="69" t="str">
        <f t="shared" si="4"/>
        <v/>
      </c>
      <c r="J26" s="69" t="e">
        <f t="shared" si="6"/>
        <v>#VALUE!</v>
      </c>
      <c r="L26" t="e">
        <f t="array" ref="L26">MATCH(A26&amp;B26,N°_DevisDet&amp;N°ligne,0)</f>
        <v>#N/A</v>
      </c>
    </row>
    <row r="27" spans="1:14" ht="15" customHeight="1" x14ac:dyDescent="0.3">
      <c r="A27" s="11">
        <f t="shared" si="5"/>
        <v>0</v>
      </c>
      <c r="B27" s="6">
        <v>6</v>
      </c>
      <c r="D27" s="65" t="str">
        <f t="shared" si="0"/>
        <v/>
      </c>
      <c r="E27" s="83" t="str">
        <f t="shared" si="1"/>
        <v/>
      </c>
      <c r="F27" s="6" t="str">
        <f t="shared" si="2"/>
        <v/>
      </c>
      <c r="G27" s="6" t="str">
        <f t="shared" si="3"/>
        <v/>
      </c>
      <c r="H27" s="69" t="str">
        <f t="shared" si="4"/>
        <v/>
      </c>
      <c r="J27" s="69" t="e">
        <f t="shared" si="6"/>
        <v>#VALUE!</v>
      </c>
      <c r="L27" t="e">
        <f t="array" ref="L27">MATCH(A27&amp;B27,N°_DevisDet&amp;N°ligne,0)</f>
        <v>#N/A</v>
      </c>
    </row>
    <row r="28" spans="1:14" ht="15" customHeight="1" x14ac:dyDescent="0.3">
      <c r="A28" s="11">
        <f t="shared" si="5"/>
        <v>0</v>
      </c>
      <c r="B28" s="6">
        <v>7</v>
      </c>
      <c r="D28" s="65" t="str">
        <f t="shared" si="0"/>
        <v/>
      </c>
      <c r="E28" s="83" t="str">
        <f t="shared" si="1"/>
        <v/>
      </c>
      <c r="F28" s="6" t="str">
        <f t="shared" si="2"/>
        <v/>
      </c>
      <c r="G28" s="6" t="str">
        <f t="shared" si="3"/>
        <v/>
      </c>
      <c r="H28" s="69" t="str">
        <f t="shared" si="4"/>
        <v/>
      </c>
      <c r="J28" s="69" t="e">
        <f t="shared" si="6"/>
        <v>#VALUE!</v>
      </c>
      <c r="L28" t="e">
        <f t="array" ref="L28">MATCH(A28&amp;B28,N°_DevisDet&amp;N°ligne,0)</f>
        <v>#N/A</v>
      </c>
    </row>
    <row r="29" spans="1:14" ht="15" customHeight="1" x14ac:dyDescent="0.3">
      <c r="A29" s="11">
        <f t="shared" si="5"/>
        <v>0</v>
      </c>
      <c r="B29" s="6">
        <v>8</v>
      </c>
      <c r="D29" s="65" t="str">
        <f t="shared" si="0"/>
        <v/>
      </c>
      <c r="E29" s="83" t="str">
        <f t="shared" si="1"/>
        <v/>
      </c>
      <c r="F29" s="6" t="str">
        <f t="shared" si="2"/>
        <v/>
      </c>
      <c r="G29" s="6" t="str">
        <f t="shared" si="3"/>
        <v/>
      </c>
      <c r="H29" s="69" t="str">
        <f t="shared" si="4"/>
        <v/>
      </c>
      <c r="J29" s="69" t="e">
        <f t="shared" si="6"/>
        <v>#VALUE!</v>
      </c>
      <c r="L29" t="e">
        <f t="array" ref="L29">MATCH(A29&amp;B29,N°_DevisDet&amp;N°ligne,0)</f>
        <v>#N/A</v>
      </c>
    </row>
    <row r="30" spans="1:14" ht="15" customHeight="1" x14ac:dyDescent="0.3">
      <c r="A30" s="11">
        <f t="shared" si="5"/>
        <v>0</v>
      </c>
      <c r="B30" s="6">
        <v>9</v>
      </c>
      <c r="D30" s="65" t="str">
        <f t="shared" si="0"/>
        <v/>
      </c>
      <c r="E30" s="83" t="str">
        <f t="shared" si="1"/>
        <v/>
      </c>
      <c r="F30" s="6" t="str">
        <f t="shared" si="2"/>
        <v/>
      </c>
      <c r="G30" s="6" t="str">
        <f t="shared" si="3"/>
        <v/>
      </c>
      <c r="H30" s="69" t="str">
        <f t="shared" si="4"/>
        <v/>
      </c>
      <c r="J30" s="69" t="e">
        <f t="shared" si="6"/>
        <v>#VALUE!</v>
      </c>
      <c r="L30" t="e">
        <f t="array" ref="L30">MATCH(A30&amp;B30,N°_DevisDet&amp;N°ligne,0)</f>
        <v>#N/A</v>
      </c>
    </row>
    <row r="31" spans="1:14" ht="15" customHeight="1" x14ac:dyDescent="0.3">
      <c r="A31" s="11">
        <f t="shared" si="5"/>
        <v>0</v>
      </c>
      <c r="B31" s="6">
        <v>10</v>
      </c>
      <c r="D31" s="65" t="str">
        <f t="shared" si="0"/>
        <v/>
      </c>
      <c r="E31" s="83" t="str">
        <f t="shared" si="1"/>
        <v/>
      </c>
      <c r="F31" s="6" t="str">
        <f t="shared" si="2"/>
        <v/>
      </c>
      <c r="G31" s="6" t="str">
        <f t="shared" si="3"/>
        <v/>
      </c>
      <c r="H31" s="69" t="str">
        <f t="shared" si="4"/>
        <v/>
      </c>
      <c r="J31" s="69" t="e">
        <f t="shared" si="6"/>
        <v>#VALUE!</v>
      </c>
      <c r="L31" t="e">
        <f t="array" ref="L31">MATCH(A31&amp;B31,N°_DevisDet&amp;N°ligne,0)</f>
        <v>#N/A</v>
      </c>
    </row>
    <row r="32" spans="1:14" x14ac:dyDescent="0.3">
      <c r="E32" s="54" t="s">
        <v>93</v>
      </c>
      <c r="F32" s="55"/>
      <c r="G32" s="55"/>
      <c r="H32" s="55"/>
      <c r="J32" s="55"/>
    </row>
    <row r="33" spans="5:10" x14ac:dyDescent="0.3">
      <c r="E33" s="56"/>
      <c r="F33" s="57"/>
      <c r="G33" s="57"/>
      <c r="H33" s="57"/>
      <c r="J33" s="58"/>
    </row>
    <row r="34" spans="5:10" x14ac:dyDescent="0.3">
      <c r="E34" s="121" t="s">
        <v>95</v>
      </c>
      <c r="F34" s="122"/>
      <c r="G34" s="122"/>
      <c r="H34" s="123"/>
      <c r="J34" s="73" t="e">
        <f>SUM(J22:J31)</f>
        <v>#VALUE!</v>
      </c>
    </row>
    <row r="35" spans="5:10" x14ac:dyDescent="0.3">
      <c r="E35" s="10"/>
      <c r="F35" s="30" t="s">
        <v>97</v>
      </c>
      <c r="G35" s="10"/>
      <c r="H35" s="10"/>
      <c r="J35" s="10"/>
    </row>
    <row r="36" spans="5:10" x14ac:dyDescent="0.3">
      <c r="F36" s="59" t="s">
        <v>98</v>
      </c>
      <c r="G36" s="30"/>
      <c r="H36" s="30"/>
      <c r="J36" s="30"/>
    </row>
    <row r="37" spans="5:10" x14ac:dyDescent="0.3">
      <c r="E37" s="66" t="s">
        <v>96</v>
      </c>
      <c r="F37" s="46"/>
      <c r="G37" s="46"/>
      <c r="H37" s="46"/>
      <c r="J37" s="47"/>
    </row>
    <row r="38" spans="5:10" ht="21" x14ac:dyDescent="0.4">
      <c r="E38" s="68" t="s">
        <v>109</v>
      </c>
      <c r="F38" s="68" t="s">
        <v>110</v>
      </c>
      <c r="H38" s="68" t="s">
        <v>111</v>
      </c>
      <c r="J38" s="10"/>
    </row>
    <row r="39" spans="5:10" x14ac:dyDescent="0.3">
      <c r="E39" s="66" t="s">
        <v>52</v>
      </c>
      <c r="F39" s="46"/>
      <c r="G39" s="46"/>
      <c r="H39" s="46"/>
      <c r="J39" s="47"/>
    </row>
    <row r="40" spans="5:10" x14ac:dyDescent="0.3">
      <c r="E40" s="10"/>
      <c r="F40" s="68"/>
      <c r="G40" s="68" t="s">
        <v>48</v>
      </c>
      <c r="H40" s="68"/>
      <c r="J40" s="10"/>
    </row>
    <row r="41" spans="5:10" x14ac:dyDescent="0.3">
      <c r="E41" s="10"/>
      <c r="F41" s="10"/>
      <c r="G41" s="10"/>
      <c r="H41" s="10"/>
      <c r="J41" s="8"/>
    </row>
    <row r="42" spans="5:10" x14ac:dyDescent="0.3">
      <c r="E42" s="10"/>
      <c r="F42" s="10"/>
      <c r="G42" s="12"/>
      <c r="H42" s="13"/>
      <c r="J42" s="14"/>
    </row>
    <row r="43" spans="5:10" x14ac:dyDescent="0.3">
      <c r="E43" s="10"/>
      <c r="F43" s="10"/>
      <c r="G43" s="15"/>
      <c r="H43" s="16"/>
      <c r="J43" s="17"/>
    </row>
    <row r="44" spans="5:10" x14ac:dyDescent="0.3">
      <c r="E44" s="10"/>
      <c r="F44" s="10"/>
      <c r="G44" s="18"/>
      <c r="H44" s="19"/>
      <c r="J44" s="20"/>
    </row>
    <row r="45" spans="5:10" x14ac:dyDescent="0.3">
      <c r="E45" s="10"/>
      <c r="F45" s="10"/>
      <c r="G45" s="10"/>
      <c r="H45" s="10"/>
      <c r="J45" s="10"/>
    </row>
    <row r="46" spans="5:10" x14ac:dyDescent="0.3">
      <c r="E46" s="119" t="s">
        <v>49</v>
      </c>
      <c r="F46" s="119"/>
      <c r="G46" s="119"/>
      <c r="H46" s="119"/>
      <c r="I46" s="119"/>
      <c r="J46" s="119"/>
    </row>
    <row r="47" spans="5:10" x14ac:dyDescent="0.3">
      <c r="E47" s="119" t="s">
        <v>50</v>
      </c>
      <c r="F47" s="119"/>
      <c r="G47" s="119"/>
      <c r="H47" s="119"/>
      <c r="I47" s="119"/>
      <c r="J47" s="119"/>
    </row>
    <row r="48" spans="5:10" x14ac:dyDescent="0.3">
      <c r="E48" s="120" t="s">
        <v>51</v>
      </c>
      <c r="F48" s="120"/>
      <c r="G48" s="120"/>
      <c r="H48" s="120"/>
      <c r="I48" s="120"/>
      <c r="J48" s="120"/>
    </row>
  </sheetData>
  <mergeCells count="10">
    <mergeCell ref="E34:H34"/>
    <mergeCell ref="E46:J46"/>
    <mergeCell ref="E47:J47"/>
    <mergeCell ref="E48:J48"/>
    <mergeCell ref="F13:G13"/>
    <mergeCell ref="F14:G14"/>
    <mergeCell ref="F15:G15"/>
    <mergeCell ref="F16:G16"/>
    <mergeCell ref="F17:G17"/>
    <mergeCell ref="F18:G18"/>
  </mergeCells>
  <dataValidations count="6">
    <dataValidation type="list" allowBlank="1" showInputMessage="1" showErrorMessage="1" sqref="E21:E31">
      <formula1>INDIRECT(D21)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10">
      <formula1>N°Client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J8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4"/>
  <sheetViews>
    <sheetView workbookViewId="0">
      <selection activeCell="B3" sqref="B3"/>
    </sheetView>
  </sheetViews>
  <sheetFormatPr baseColWidth="10" defaultRowHeight="14.4" x14ac:dyDescent="0.3"/>
  <cols>
    <col min="1" max="5" width="11.44140625" style="60"/>
    <col min="6" max="6" width="12.5546875" style="60" bestFit="1" customWidth="1"/>
    <col min="7" max="7" width="18" style="60" bestFit="1" customWidth="1"/>
    <col min="8" max="8" width="12.6640625" style="60" customWidth="1"/>
    <col min="9" max="10" width="11.44140625" style="60"/>
    <col min="11" max="11" width="20.109375" style="60" bestFit="1" customWidth="1"/>
    <col min="12" max="12" width="15" style="61" bestFit="1" customWidth="1"/>
  </cols>
  <sheetData>
    <row r="1" spans="1:12" x14ac:dyDescent="0.3">
      <c r="A1" s="9" t="s">
        <v>121</v>
      </c>
      <c r="B1" s="78" t="s">
        <v>32</v>
      </c>
      <c r="C1" s="78" t="s">
        <v>113</v>
      </c>
      <c r="D1" s="78" t="s">
        <v>112</v>
      </c>
      <c r="E1" s="78" t="s">
        <v>3</v>
      </c>
      <c r="F1" s="78" t="s">
        <v>53</v>
      </c>
      <c r="G1" s="78" t="s">
        <v>6</v>
      </c>
      <c r="H1" s="78" t="s">
        <v>8</v>
      </c>
      <c r="I1" s="78" t="s">
        <v>7</v>
      </c>
      <c r="J1" s="78" t="s">
        <v>54</v>
      </c>
      <c r="K1" s="78" t="s">
        <v>5</v>
      </c>
      <c r="L1" s="89" t="s">
        <v>33</v>
      </c>
    </row>
    <row r="2" spans="1:12" x14ac:dyDescent="0.3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2"/>
    </row>
    <row r="3" spans="1:12" x14ac:dyDescent="0.3">
      <c r="A3" s="60">
        <v>2</v>
      </c>
      <c r="B3" s="60">
        <v>2</v>
      </c>
      <c r="D3" s="60" t="s">
        <v>155</v>
      </c>
      <c r="E3" s="60" t="s">
        <v>157</v>
      </c>
      <c r="F3" s="60" t="s">
        <v>158</v>
      </c>
      <c r="G3" s="60" t="s">
        <v>160</v>
      </c>
      <c r="H3" s="60">
        <v>120000</v>
      </c>
      <c r="I3" s="60" t="s">
        <v>129</v>
      </c>
      <c r="J3" s="60">
        <v>6555555</v>
      </c>
      <c r="K3" s="60" t="s">
        <v>159</v>
      </c>
      <c r="L3" s="61">
        <v>42445</v>
      </c>
    </row>
    <row r="4" spans="1:12" x14ac:dyDescent="0.3">
      <c r="A4" s="93">
        <v>2</v>
      </c>
      <c r="B4" s="93">
        <v>1</v>
      </c>
      <c r="C4" s="93"/>
      <c r="D4" s="93">
        <v>0</v>
      </c>
      <c r="E4" s="93" t="s">
        <v>153</v>
      </c>
      <c r="F4" s="93" t="s">
        <v>154</v>
      </c>
      <c r="G4" s="93" t="s">
        <v>128</v>
      </c>
      <c r="H4" s="93">
        <v>12000</v>
      </c>
      <c r="I4" s="93" t="s">
        <v>129</v>
      </c>
      <c r="J4" s="93">
        <v>65555555</v>
      </c>
      <c r="K4" s="93" t="s">
        <v>127</v>
      </c>
      <c r="L4" s="92">
        <v>42445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K5"/>
  <sheetViews>
    <sheetView workbookViewId="0">
      <selection activeCell="D13" sqref="D13"/>
    </sheetView>
  </sheetViews>
  <sheetFormatPr baseColWidth="10" defaultRowHeight="14.4" x14ac:dyDescent="0.3"/>
  <cols>
    <col min="3" max="3" width="12.33203125" customWidth="1"/>
    <col min="4" max="4" width="38.33203125" bestFit="1" customWidth="1"/>
    <col min="5" max="5" width="20.33203125" customWidth="1"/>
    <col min="7" max="7" width="14" customWidth="1"/>
    <col min="8" max="8" width="7.6640625" customWidth="1"/>
    <col min="9" max="9" width="11.5546875" customWidth="1"/>
  </cols>
  <sheetData>
    <row r="1" spans="1:11" ht="33.75" customHeight="1" x14ac:dyDescent="0.3">
      <c r="A1" s="94" t="s">
        <v>136</v>
      </c>
      <c r="B1" s="95" t="s">
        <v>108</v>
      </c>
      <c r="C1" s="95" t="s">
        <v>115</v>
      </c>
      <c r="D1" s="95" t="s">
        <v>17</v>
      </c>
      <c r="E1" s="95" t="s">
        <v>60</v>
      </c>
      <c r="F1" s="95" t="s">
        <v>55</v>
      </c>
      <c r="G1" s="95" t="s">
        <v>65</v>
      </c>
      <c r="H1" s="96" t="s">
        <v>114</v>
      </c>
      <c r="I1" s="96" t="s">
        <v>135</v>
      </c>
      <c r="K1" s="34"/>
    </row>
    <row r="2" spans="1:11" ht="15.75" customHeight="1" x14ac:dyDescent="0.3">
      <c r="A2" s="97"/>
      <c r="B2" s="97"/>
      <c r="C2" s="97"/>
      <c r="D2" s="97"/>
      <c r="E2" s="97"/>
      <c r="F2" s="97"/>
      <c r="G2" s="97"/>
      <c r="H2" s="97">
        <f>ROW('BDD devis Détail'!$B2)</f>
        <v>2</v>
      </c>
      <c r="I2" s="98" t="e">
        <f t="shared" ref="I2" si="0">MATCH(H2,ColLigMaJ,0)</f>
        <v>#N/A</v>
      </c>
      <c r="K2" s="34"/>
    </row>
    <row r="3" spans="1:11" x14ac:dyDescent="0.3">
      <c r="A3" s="97">
        <v>2</v>
      </c>
      <c r="B3" s="97">
        <v>1</v>
      </c>
      <c r="C3" s="97" t="s">
        <v>76</v>
      </c>
      <c r="D3" s="97" t="s">
        <v>101</v>
      </c>
      <c r="E3" s="97" t="s">
        <v>106</v>
      </c>
      <c r="F3" s="97">
        <v>1</v>
      </c>
      <c r="G3" s="97">
        <v>47</v>
      </c>
      <c r="H3" s="97">
        <f>ROW('BDD devis Détail'!$B3)</f>
        <v>3</v>
      </c>
      <c r="I3" s="98" t="e">
        <f>MATCH(H3,ColLigMaJ,0)</f>
        <v>#N/A</v>
      </c>
    </row>
    <row r="4" spans="1:11" x14ac:dyDescent="0.3">
      <c r="A4" s="118">
        <v>2</v>
      </c>
      <c r="B4" s="118">
        <v>1</v>
      </c>
      <c r="C4" s="118" t="s">
        <v>76</v>
      </c>
      <c r="D4" s="118" t="s">
        <v>101</v>
      </c>
      <c r="E4" s="118" t="s">
        <v>106</v>
      </c>
      <c r="F4" s="118">
        <v>1</v>
      </c>
      <c r="G4" s="118">
        <v>47</v>
      </c>
      <c r="H4" s="118">
        <f>ROW('BDD devis Détail'!$B4)</f>
        <v>4</v>
      </c>
      <c r="I4" s="98" t="e">
        <f>MATCH(H4,ColLigMaJ,0)</f>
        <v>#N/A</v>
      </c>
    </row>
    <row r="5" spans="1:11" x14ac:dyDescent="0.3">
      <c r="A5" s="97">
        <v>2</v>
      </c>
      <c r="B5" s="97">
        <v>2</v>
      </c>
      <c r="C5" s="97" t="s">
        <v>75</v>
      </c>
      <c r="D5" s="97" t="s">
        <v>99</v>
      </c>
      <c r="E5" s="97" t="s">
        <v>105</v>
      </c>
      <c r="F5" s="97">
        <v>1</v>
      </c>
      <c r="G5" s="97">
        <v>480</v>
      </c>
      <c r="H5" s="97">
        <f>ROW('BDD devis Détail'!$B5)</f>
        <v>5</v>
      </c>
      <c r="I5" s="98" t="e">
        <f>MATCH(H5,ColLigMaJ,0)</f>
        <v>#N/A</v>
      </c>
    </row>
  </sheetData>
  <dataValidations count="3">
    <dataValidation type="list" allowBlank="1" showInputMessage="1" showErrorMessage="1" sqref="E2:E5">
      <formula1>Unité_facturation</formula1>
    </dataValidation>
    <dataValidation type="list" allowBlank="1" showInputMessage="1" showErrorMessage="1" sqref="C2:C5">
      <formula1>Das</formula1>
    </dataValidation>
    <dataValidation type="list" allowBlank="1" showInputMessage="1" showErrorMessage="1" sqref="D2:D5">
      <formula1>INDIRECT(C2)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N44"/>
  <sheetViews>
    <sheetView workbookViewId="0">
      <selection activeCell="F10" sqref="F10"/>
    </sheetView>
  </sheetViews>
  <sheetFormatPr baseColWidth="10" defaultRowHeight="14.4" x14ac:dyDescent="0.3"/>
  <cols>
    <col min="1" max="2" width="11.88671875" customWidth="1"/>
    <col min="3" max="3" width="1.33203125" customWidth="1"/>
    <col min="4" max="4" width="10" customWidth="1"/>
    <col min="5" max="5" width="28.6640625" customWidth="1"/>
    <col min="6" max="6" width="13.44140625" customWidth="1"/>
    <col min="7" max="8" width="11.44140625" customWidth="1"/>
    <col min="9" max="9" width="0.88671875" customWidth="1"/>
    <col min="10" max="10" width="20.88671875" customWidth="1"/>
    <col min="11" max="11" width="3.33203125" customWidth="1"/>
    <col min="12" max="12" width="9.5546875" bestFit="1" customWidth="1"/>
    <col min="13" max="13" width="11.6640625" customWidth="1"/>
  </cols>
  <sheetData>
    <row r="2" spans="5:10" x14ac:dyDescent="0.3">
      <c r="E2" s="10"/>
      <c r="F2" s="10"/>
      <c r="G2" s="10"/>
      <c r="H2" s="10"/>
      <c r="J2" s="10"/>
    </row>
    <row r="3" spans="5:10" x14ac:dyDescent="0.3">
      <c r="E3" s="10"/>
      <c r="F3" s="10"/>
      <c r="G3" s="10"/>
      <c r="H3" s="10"/>
      <c r="J3" s="10"/>
    </row>
    <row r="4" spans="5:10" ht="15.6" x14ac:dyDescent="0.3">
      <c r="E4" s="40"/>
      <c r="F4" s="41"/>
      <c r="G4" s="10"/>
      <c r="H4" s="10"/>
      <c r="J4" s="10"/>
    </row>
    <row r="5" spans="5:10" x14ac:dyDescent="0.3">
      <c r="E5" s="91" t="s">
        <v>36</v>
      </c>
      <c r="F5" s="42"/>
      <c r="G5" s="10"/>
      <c r="H5" s="10"/>
      <c r="J5" s="10"/>
    </row>
    <row r="6" spans="5:10" x14ac:dyDescent="0.3">
      <c r="E6" s="91" t="s">
        <v>37</v>
      </c>
      <c r="F6" s="44"/>
      <c r="G6" s="10"/>
      <c r="H6" s="91" t="s">
        <v>39</v>
      </c>
      <c r="J6" s="45"/>
    </row>
    <row r="7" spans="5:10" x14ac:dyDescent="0.3">
      <c r="E7" s="91" t="s">
        <v>38</v>
      </c>
      <c r="F7" s="44"/>
      <c r="G7" s="10"/>
      <c r="H7" s="91"/>
      <c r="J7" s="10"/>
    </row>
    <row r="8" spans="5:10" x14ac:dyDescent="0.3">
      <c r="E8" s="10"/>
      <c r="F8" s="10"/>
      <c r="G8" s="126" t="s">
        <v>138</v>
      </c>
      <c r="H8" s="126"/>
      <c r="J8" s="115">
        <v>3</v>
      </c>
    </row>
    <row r="9" spans="5:10" x14ac:dyDescent="0.3">
      <c r="E9" s="68" t="s">
        <v>137</v>
      </c>
      <c r="F9" s="4"/>
      <c r="G9" s="10"/>
      <c r="H9" s="10"/>
      <c r="I9" s="10"/>
      <c r="J9" s="10"/>
    </row>
    <row r="10" spans="5:10" x14ac:dyDescent="0.3">
      <c r="E10" s="100" t="s">
        <v>66</v>
      </c>
      <c r="F10" s="65"/>
      <c r="G10" s="10"/>
      <c r="H10" s="10"/>
      <c r="I10" s="10"/>
      <c r="J10" s="10"/>
    </row>
    <row r="11" spans="5:10" x14ac:dyDescent="0.3">
      <c r="G11" s="10"/>
      <c r="H11" s="10"/>
      <c r="I11" s="10"/>
      <c r="J11" s="10"/>
    </row>
    <row r="12" spans="5:10" x14ac:dyDescent="0.3">
      <c r="E12" s="51" t="s">
        <v>94</v>
      </c>
      <c r="F12" s="46"/>
      <c r="G12" s="46"/>
      <c r="H12" s="46"/>
      <c r="J12" s="47"/>
    </row>
    <row r="13" spans="5:10" x14ac:dyDescent="0.3">
      <c r="E13" s="68" t="s">
        <v>40</v>
      </c>
      <c r="F13" s="124" t="e">
        <f>VLOOKUP(F10,'client-prosp'!A:O,3,FALSE)</f>
        <v>#N/A</v>
      </c>
      <c r="G13" s="124"/>
      <c r="H13" s="68" t="s">
        <v>41</v>
      </c>
      <c r="J13" s="91" t="e">
        <f>VLOOKUP(F10,'client-prosp'!A:O,8,FALSE)</f>
        <v>#N/A</v>
      </c>
    </row>
    <row r="14" spans="5:10" x14ac:dyDescent="0.3">
      <c r="E14" s="68" t="s">
        <v>42</v>
      </c>
      <c r="F14" s="125" t="e">
        <f>VLOOKUP(F10,'client-prosp'!A:O,6,FALSE)</f>
        <v>#N/A</v>
      </c>
      <c r="G14" s="125"/>
      <c r="H14" s="68" t="s">
        <v>27</v>
      </c>
      <c r="J14" s="91" t="e">
        <f>VLOOKUP(F10,'client-prosp'!A:O,9,FALSE)</f>
        <v>#N/A</v>
      </c>
    </row>
    <row r="15" spans="5:10" x14ac:dyDescent="0.3">
      <c r="E15" s="68" t="s">
        <v>43</v>
      </c>
      <c r="F15" s="125" t="e">
        <f>VLOOKUP(F10,'client-prosp'!A:O,7,FALSE)</f>
        <v>#N/A</v>
      </c>
      <c r="G15" s="125"/>
      <c r="H15" s="91"/>
      <c r="J15" s="91"/>
    </row>
    <row r="16" spans="5:10" x14ac:dyDescent="0.3">
      <c r="E16" s="68" t="s">
        <v>44</v>
      </c>
      <c r="F16" s="125" t="e">
        <f>VLOOKUP(F10,'client-prosp'!A:O,10,FALSE)</f>
        <v>#N/A</v>
      </c>
      <c r="G16" s="125"/>
      <c r="H16" s="91"/>
      <c r="J16" s="91"/>
    </row>
    <row r="17" spans="1:14" x14ac:dyDescent="0.3">
      <c r="E17" s="68" t="s">
        <v>45</v>
      </c>
      <c r="F17" s="125" t="e">
        <f>VLOOKUP(F10,'client-prosp'!A:O,12,FALSE)</f>
        <v>#N/A</v>
      </c>
      <c r="G17" s="125"/>
      <c r="H17" s="91"/>
      <c r="J17" s="91"/>
    </row>
    <row r="18" spans="1:14" x14ac:dyDescent="0.3">
      <c r="E18" s="68" t="s">
        <v>46</v>
      </c>
      <c r="F18" s="125" t="e">
        <f>VLOOKUP(F10,'client-prosp'!A:O,11,FALSE)</f>
        <v>#N/A</v>
      </c>
      <c r="G18" s="125"/>
      <c r="H18" s="91"/>
      <c r="J18" s="91"/>
    </row>
    <row r="19" spans="1:14" x14ac:dyDescent="0.3">
      <c r="B19" s="68" t="s">
        <v>107</v>
      </c>
      <c r="E19" s="51" t="s">
        <v>134</v>
      </c>
      <c r="F19" s="74"/>
      <c r="G19" s="74"/>
      <c r="H19" s="74"/>
      <c r="J19" s="75"/>
    </row>
    <row r="20" spans="1:14" ht="15" customHeight="1" x14ac:dyDescent="0.3">
      <c r="A20" s="76" t="s">
        <v>63</v>
      </c>
      <c r="B20" s="76" t="s">
        <v>59</v>
      </c>
      <c r="D20" s="76" t="s">
        <v>10</v>
      </c>
      <c r="E20" s="87" t="s">
        <v>47</v>
      </c>
      <c r="F20" s="76" t="s">
        <v>64</v>
      </c>
      <c r="G20" s="76" t="s">
        <v>55</v>
      </c>
      <c r="H20" s="76" t="s">
        <v>65</v>
      </c>
      <c r="J20" s="76" t="s">
        <v>56</v>
      </c>
    </row>
    <row r="21" spans="1:14" ht="15" customHeight="1" x14ac:dyDescent="0.3">
      <c r="A21" s="31"/>
      <c r="B21" s="48"/>
      <c r="D21" s="48"/>
      <c r="E21" s="65"/>
      <c r="F21" s="48"/>
      <c r="G21" s="48"/>
      <c r="H21" s="50"/>
      <c r="J21" s="77"/>
    </row>
    <row r="22" spans="1:14" x14ac:dyDescent="0.3">
      <c r="A22" s="104">
        <f>$F$9</f>
        <v>0</v>
      </c>
      <c r="B22" s="6">
        <v>1</v>
      </c>
      <c r="D22" s="65" t="str">
        <f t="shared" ref="D22:D31" si="0">IF(ISNA(INDEX(MatDevDet,$L22,3)),"",INDEX(MatDevDet,$L22,3))</f>
        <v/>
      </c>
      <c r="E22" s="83" t="str">
        <f t="shared" ref="E22:E31" si="1">IF(ISNA(INDEX(MatDevDet,$L22,4)),"",INDEX(MatDevDet,$L22,4))</f>
        <v/>
      </c>
      <c r="F22" s="6" t="str">
        <f t="shared" ref="F22:F31" si="2">IF(ISNA(INDEX(MatDevDet,$L22,5)),"",INDEX(MatDevDet,$L22,5))</f>
        <v/>
      </c>
      <c r="G22" s="6" t="str">
        <f t="shared" ref="G22:G31" si="3">IF(ISNA(INDEX(MatDevDet,$L22,6)),"",INDEX(MatDevDet,$L22,6))</f>
        <v/>
      </c>
      <c r="H22" s="69" t="str">
        <f t="shared" ref="H22:H31" si="4">IF(ISNA(INDEX(MatDevDet,$L22,7)),"",INDEX(MatDevDet,$L22,7))</f>
        <v/>
      </c>
      <c r="J22" s="69" t="e">
        <f>G22*H22</f>
        <v>#VALUE!</v>
      </c>
      <c r="L22" t="e">
        <f t="array" ref="L22">MATCH(A22&amp;B22,N°_DevisDet&amp;N°ligne,0)</f>
        <v>#N/A</v>
      </c>
      <c r="N22" s="99"/>
    </row>
    <row r="23" spans="1:14" ht="26.25" customHeight="1" x14ac:dyDescent="0.3">
      <c r="A23" s="104">
        <f t="shared" ref="A23:A31" si="5">$F$9</f>
        <v>0</v>
      </c>
      <c r="B23" s="6">
        <v>2</v>
      </c>
      <c r="D23" s="65" t="str">
        <f t="shared" si="0"/>
        <v/>
      </c>
      <c r="E23" s="83" t="str">
        <f t="shared" si="1"/>
        <v/>
      </c>
      <c r="F23" s="6" t="str">
        <f t="shared" si="2"/>
        <v/>
      </c>
      <c r="G23" s="6" t="str">
        <f t="shared" si="3"/>
        <v/>
      </c>
      <c r="H23" s="69" t="str">
        <f t="shared" si="4"/>
        <v/>
      </c>
      <c r="J23" s="69" t="e">
        <f t="shared" ref="J23:J32" si="6">G23*H23</f>
        <v>#VALUE!</v>
      </c>
      <c r="L23" t="e">
        <f t="array" ref="L23">MATCH(A23&amp;B23,N°_DevisDet&amp;N°ligne,0)</f>
        <v>#N/A</v>
      </c>
    </row>
    <row r="24" spans="1:14" ht="23.25" customHeight="1" x14ac:dyDescent="0.3">
      <c r="A24" s="104">
        <f t="shared" si="5"/>
        <v>0</v>
      </c>
      <c r="B24" s="6">
        <v>3</v>
      </c>
      <c r="D24" s="65" t="str">
        <f t="shared" si="0"/>
        <v/>
      </c>
      <c r="E24" s="83" t="str">
        <f t="shared" si="1"/>
        <v/>
      </c>
      <c r="F24" s="6" t="str">
        <f t="shared" si="2"/>
        <v/>
      </c>
      <c r="G24" s="6" t="str">
        <f t="shared" si="3"/>
        <v/>
      </c>
      <c r="H24" s="69" t="str">
        <f t="shared" si="4"/>
        <v/>
      </c>
      <c r="J24" s="69" t="e">
        <f t="shared" si="6"/>
        <v>#VALUE!</v>
      </c>
      <c r="L24" t="e">
        <f t="array" ref="L24">MATCH(A24&amp;B24,N°_DevisDet&amp;N°ligne,0)</f>
        <v>#N/A</v>
      </c>
    </row>
    <row r="25" spans="1:14" ht="15" customHeight="1" x14ac:dyDescent="0.3">
      <c r="A25" s="104">
        <f t="shared" si="5"/>
        <v>0</v>
      </c>
      <c r="B25" s="6">
        <v>4</v>
      </c>
      <c r="D25" s="65" t="str">
        <f t="shared" si="0"/>
        <v/>
      </c>
      <c r="E25" s="83" t="str">
        <f t="shared" si="1"/>
        <v/>
      </c>
      <c r="F25" s="6" t="str">
        <f t="shared" si="2"/>
        <v/>
      </c>
      <c r="G25" s="6" t="str">
        <f t="shared" si="3"/>
        <v/>
      </c>
      <c r="H25" s="69" t="str">
        <f t="shared" si="4"/>
        <v/>
      </c>
      <c r="J25" s="69" t="e">
        <f t="shared" si="6"/>
        <v>#VALUE!</v>
      </c>
      <c r="L25" t="e">
        <f t="array" ref="L25">MATCH(A25&amp;B25,N°_DevisDet&amp;N°ligne,0)</f>
        <v>#N/A</v>
      </c>
    </row>
    <row r="26" spans="1:14" ht="15" customHeight="1" x14ac:dyDescent="0.3">
      <c r="A26" s="104">
        <f t="shared" si="5"/>
        <v>0</v>
      </c>
      <c r="B26" s="6">
        <v>5</v>
      </c>
      <c r="D26" s="65" t="str">
        <f t="shared" si="0"/>
        <v/>
      </c>
      <c r="E26" s="83" t="str">
        <f t="shared" si="1"/>
        <v/>
      </c>
      <c r="F26" s="6" t="str">
        <f t="shared" si="2"/>
        <v/>
      </c>
      <c r="G26" s="6" t="str">
        <f t="shared" si="3"/>
        <v/>
      </c>
      <c r="H26" s="69" t="str">
        <f t="shared" si="4"/>
        <v/>
      </c>
      <c r="J26" s="69" t="e">
        <f t="shared" si="6"/>
        <v>#VALUE!</v>
      </c>
      <c r="L26" t="e">
        <f t="array" ref="L26">MATCH(A26&amp;B26,N°_DevisDet&amp;N°ligne,0)</f>
        <v>#N/A</v>
      </c>
    </row>
    <row r="27" spans="1:14" ht="15" customHeight="1" x14ac:dyDescent="0.3">
      <c r="A27" s="104">
        <f t="shared" si="5"/>
        <v>0</v>
      </c>
      <c r="B27" s="6">
        <v>6</v>
      </c>
      <c r="D27" s="65" t="str">
        <f t="shared" si="0"/>
        <v/>
      </c>
      <c r="E27" s="83" t="str">
        <f t="shared" si="1"/>
        <v/>
      </c>
      <c r="F27" s="6" t="str">
        <f t="shared" si="2"/>
        <v/>
      </c>
      <c r="G27" s="6" t="str">
        <f t="shared" si="3"/>
        <v/>
      </c>
      <c r="H27" s="69" t="str">
        <f t="shared" si="4"/>
        <v/>
      </c>
      <c r="J27" s="69" t="e">
        <f t="shared" si="6"/>
        <v>#VALUE!</v>
      </c>
      <c r="L27" t="e">
        <f t="array" ref="L27">MATCH(A27&amp;B27,N°_DevisDet&amp;N°ligne,0)</f>
        <v>#N/A</v>
      </c>
    </row>
    <row r="28" spans="1:14" ht="15" customHeight="1" x14ac:dyDescent="0.3">
      <c r="A28" s="104">
        <f t="shared" si="5"/>
        <v>0</v>
      </c>
      <c r="B28" s="6">
        <v>7</v>
      </c>
      <c r="D28" s="65" t="str">
        <f t="shared" si="0"/>
        <v/>
      </c>
      <c r="E28" s="83" t="str">
        <f t="shared" si="1"/>
        <v/>
      </c>
      <c r="F28" s="6" t="str">
        <f t="shared" si="2"/>
        <v/>
      </c>
      <c r="G28" s="6" t="str">
        <f t="shared" si="3"/>
        <v/>
      </c>
      <c r="H28" s="69" t="str">
        <f t="shared" si="4"/>
        <v/>
      </c>
      <c r="J28" s="69" t="e">
        <f t="shared" si="6"/>
        <v>#VALUE!</v>
      </c>
      <c r="L28" t="e">
        <f t="array" ref="L28">MATCH(A28&amp;B28,N°_DevisDet&amp;N°ligne,0)</f>
        <v>#N/A</v>
      </c>
    </row>
    <row r="29" spans="1:14" ht="15" customHeight="1" x14ac:dyDescent="0.3">
      <c r="A29" s="104">
        <f t="shared" si="5"/>
        <v>0</v>
      </c>
      <c r="B29" s="6">
        <v>8</v>
      </c>
      <c r="D29" s="65" t="str">
        <f t="shared" si="0"/>
        <v/>
      </c>
      <c r="E29" s="83" t="str">
        <f t="shared" si="1"/>
        <v/>
      </c>
      <c r="F29" s="6" t="str">
        <f t="shared" si="2"/>
        <v/>
      </c>
      <c r="G29" s="6" t="str">
        <f t="shared" si="3"/>
        <v/>
      </c>
      <c r="H29" s="69" t="str">
        <f t="shared" si="4"/>
        <v/>
      </c>
      <c r="J29" s="69" t="e">
        <f t="shared" si="6"/>
        <v>#VALUE!</v>
      </c>
      <c r="L29" t="e">
        <f t="array" ref="L29">MATCH(A29&amp;B29,N°_DevisDet&amp;N°ligne,0)</f>
        <v>#N/A</v>
      </c>
    </row>
    <row r="30" spans="1:14" ht="15" customHeight="1" x14ac:dyDescent="0.3">
      <c r="A30" s="104">
        <f t="shared" si="5"/>
        <v>0</v>
      </c>
      <c r="B30" s="6">
        <v>9</v>
      </c>
      <c r="D30" s="65" t="str">
        <f t="shared" si="0"/>
        <v/>
      </c>
      <c r="E30" s="83" t="str">
        <f t="shared" si="1"/>
        <v/>
      </c>
      <c r="F30" s="6" t="str">
        <f t="shared" si="2"/>
        <v/>
      </c>
      <c r="G30" s="6" t="str">
        <f t="shared" si="3"/>
        <v/>
      </c>
      <c r="H30" s="69" t="str">
        <f t="shared" si="4"/>
        <v/>
      </c>
      <c r="J30" s="69" t="e">
        <f t="shared" si="6"/>
        <v>#VALUE!</v>
      </c>
      <c r="L30" t="e">
        <f t="array" ref="L30">MATCH(A30&amp;B30,N°_DevisDet&amp;N°ligne,0)</f>
        <v>#N/A</v>
      </c>
    </row>
    <row r="31" spans="1:14" ht="15" customHeight="1" x14ac:dyDescent="0.3">
      <c r="A31" s="104">
        <f t="shared" si="5"/>
        <v>0</v>
      </c>
      <c r="B31" s="6">
        <v>10</v>
      </c>
      <c r="D31" s="65" t="str">
        <f t="shared" si="0"/>
        <v/>
      </c>
      <c r="E31" s="83" t="str">
        <f t="shared" si="1"/>
        <v/>
      </c>
      <c r="F31" s="6" t="str">
        <f t="shared" si="2"/>
        <v/>
      </c>
      <c r="G31" s="6" t="str">
        <f t="shared" si="3"/>
        <v/>
      </c>
      <c r="H31" s="69" t="str">
        <f t="shared" si="4"/>
        <v/>
      </c>
      <c r="J31" s="69" t="e">
        <f t="shared" si="6"/>
        <v>#VALUE!</v>
      </c>
      <c r="L31" t="e">
        <f t="array" ref="L31">MATCH(A31&amp;B31,N°_DevisDet&amp;N°ligne,0)</f>
        <v>#N/A</v>
      </c>
    </row>
    <row r="32" spans="1:14" x14ac:dyDescent="0.3">
      <c r="E32" s="54" t="s">
        <v>93</v>
      </c>
      <c r="F32" s="55"/>
      <c r="G32" s="55"/>
      <c r="H32" s="55"/>
      <c r="J32" s="69">
        <f t="shared" si="6"/>
        <v>0</v>
      </c>
    </row>
    <row r="33" spans="5:10" x14ac:dyDescent="0.3">
      <c r="E33" s="56"/>
      <c r="F33" s="57"/>
      <c r="G33" s="57"/>
      <c r="H33" s="57"/>
      <c r="J33" s="58"/>
    </row>
    <row r="34" spans="5:10" x14ac:dyDescent="0.3">
      <c r="E34" s="121" t="s">
        <v>95</v>
      </c>
      <c r="F34" s="122"/>
      <c r="G34" s="122"/>
      <c r="H34" s="123"/>
      <c r="J34" s="73" t="e">
        <f>SUM(J22:J31)</f>
        <v>#VALUE!</v>
      </c>
    </row>
    <row r="35" spans="5:10" x14ac:dyDescent="0.3">
      <c r="E35" s="10"/>
      <c r="F35" s="30" t="s">
        <v>97</v>
      </c>
      <c r="G35" s="10"/>
      <c r="H35" s="10"/>
      <c r="J35" s="10"/>
    </row>
    <row r="36" spans="5:10" x14ac:dyDescent="0.3">
      <c r="F36" s="59" t="s">
        <v>98</v>
      </c>
      <c r="G36" s="30"/>
      <c r="H36" s="30"/>
      <c r="J36" s="30"/>
    </row>
    <row r="37" spans="5:10" x14ac:dyDescent="0.3">
      <c r="E37" s="90" t="s">
        <v>96</v>
      </c>
      <c r="F37" s="46"/>
      <c r="G37" s="46"/>
      <c r="H37" s="46"/>
      <c r="J37" s="47"/>
    </row>
    <row r="38" spans="5:10" ht="21" x14ac:dyDescent="0.4">
      <c r="E38" s="68" t="s">
        <v>109</v>
      </c>
      <c r="F38" s="68" t="s">
        <v>110</v>
      </c>
      <c r="H38" s="68" t="s">
        <v>111</v>
      </c>
      <c r="J38" s="10"/>
    </row>
    <row r="39" spans="5:10" x14ac:dyDescent="0.3">
      <c r="E39" s="90"/>
      <c r="F39" s="46"/>
      <c r="G39" s="46"/>
      <c r="H39" s="46"/>
      <c r="J39" s="47"/>
    </row>
    <row r="40" spans="5:10" x14ac:dyDescent="0.3">
      <c r="E40" s="10"/>
      <c r="F40" s="68"/>
      <c r="G40" s="68"/>
      <c r="H40" s="68"/>
      <c r="J40" s="10"/>
    </row>
    <row r="41" spans="5:10" x14ac:dyDescent="0.3">
      <c r="E41" s="10"/>
      <c r="F41" s="10"/>
      <c r="H41" s="10"/>
      <c r="J41" s="8"/>
    </row>
    <row r="42" spans="5:10" x14ac:dyDescent="0.3">
      <c r="E42" s="119" t="s">
        <v>49</v>
      </c>
      <c r="F42" s="119"/>
      <c r="G42" s="119"/>
      <c r="H42" s="119"/>
      <c r="I42" s="119"/>
      <c r="J42" s="119"/>
    </row>
    <row r="43" spans="5:10" x14ac:dyDescent="0.3">
      <c r="E43" s="119" t="s">
        <v>50</v>
      </c>
      <c r="F43" s="119"/>
      <c r="G43" s="119"/>
      <c r="H43" s="119"/>
      <c r="I43" s="119"/>
      <c r="J43" s="119"/>
    </row>
    <row r="44" spans="5:10" x14ac:dyDescent="0.3">
      <c r="E44" s="120" t="s">
        <v>51</v>
      </c>
      <c r="F44" s="120"/>
      <c r="G44" s="120"/>
      <c r="H44" s="120"/>
      <c r="I44" s="120"/>
      <c r="J44" s="120"/>
    </row>
  </sheetData>
  <mergeCells count="11">
    <mergeCell ref="E34:H34"/>
    <mergeCell ref="E42:J42"/>
    <mergeCell ref="E43:J43"/>
    <mergeCell ref="E44:J44"/>
    <mergeCell ref="G8:H8"/>
    <mergeCell ref="F13:G13"/>
    <mergeCell ref="F14:G14"/>
    <mergeCell ref="F15:G15"/>
    <mergeCell ref="F16:G16"/>
    <mergeCell ref="F17:G17"/>
    <mergeCell ref="F18:G18"/>
  </mergeCells>
  <dataValidations count="6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10">
      <formula1>N°Client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9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4"/>
  <sheetViews>
    <sheetView workbookViewId="0">
      <selection activeCell="M6" sqref="M6"/>
    </sheetView>
  </sheetViews>
  <sheetFormatPr baseColWidth="10" defaultRowHeight="14.4" x14ac:dyDescent="0.3"/>
  <cols>
    <col min="1" max="1" width="11.44140625" style="60"/>
    <col min="2" max="2" width="11.44140625" style="110"/>
    <col min="3" max="5" width="11.44140625" style="60"/>
    <col min="6" max="6" width="19" style="60" customWidth="1"/>
    <col min="7" max="7" width="12.44140625" style="60" customWidth="1"/>
    <col min="8" max="9" width="11.44140625" style="60"/>
    <col min="10" max="10" width="24" style="60" customWidth="1"/>
    <col min="11" max="11" width="13" style="60" customWidth="1"/>
    <col min="12" max="12" width="17.6640625" style="61" customWidth="1"/>
  </cols>
  <sheetData>
    <row r="1" spans="1:12" x14ac:dyDescent="0.3">
      <c r="A1" s="9" t="s">
        <v>32</v>
      </c>
      <c r="B1" s="109" t="s">
        <v>139</v>
      </c>
      <c r="C1" s="106" t="s">
        <v>112</v>
      </c>
      <c r="D1" s="106" t="s">
        <v>3</v>
      </c>
      <c r="E1" s="106" t="s">
        <v>4</v>
      </c>
      <c r="F1" s="106" t="s">
        <v>6</v>
      </c>
      <c r="G1" s="106" t="s">
        <v>8</v>
      </c>
      <c r="H1" s="106" t="s">
        <v>7</v>
      </c>
      <c r="I1" s="106" t="s">
        <v>54</v>
      </c>
      <c r="J1" s="106" t="s">
        <v>5</v>
      </c>
      <c r="K1" s="106" t="s">
        <v>57</v>
      </c>
      <c r="L1" s="89" t="s">
        <v>58</v>
      </c>
    </row>
    <row r="2" spans="1:12" x14ac:dyDescent="0.3">
      <c r="A2" s="93"/>
      <c r="B2" s="111"/>
      <c r="C2" s="93"/>
      <c r="D2" s="93"/>
      <c r="E2" s="93"/>
      <c r="F2" s="93"/>
      <c r="G2" s="93"/>
      <c r="H2" s="93"/>
      <c r="I2" s="93"/>
      <c r="J2" s="93"/>
      <c r="K2" s="93"/>
      <c r="L2" s="92"/>
    </row>
    <row r="3" spans="1:12" x14ac:dyDescent="0.3">
      <c r="A3" s="60">
        <v>2</v>
      </c>
      <c r="B3" s="110">
        <v>2</v>
      </c>
      <c r="C3" s="60" t="s">
        <v>155</v>
      </c>
      <c r="D3" s="60" t="s">
        <v>157</v>
      </c>
      <c r="E3" s="60" t="s">
        <v>158</v>
      </c>
      <c r="F3" s="60" t="s">
        <v>160</v>
      </c>
      <c r="G3" s="60">
        <v>120000</v>
      </c>
      <c r="H3" s="60" t="s">
        <v>129</v>
      </c>
      <c r="I3" s="60">
        <v>6555555</v>
      </c>
      <c r="J3" s="60" t="s">
        <v>159</v>
      </c>
      <c r="K3" s="60">
        <v>2</v>
      </c>
      <c r="L3" s="61">
        <v>42445</v>
      </c>
    </row>
    <row r="4" spans="1:12" x14ac:dyDescent="0.3">
      <c r="A4" s="93">
        <v>1</v>
      </c>
      <c r="B4" s="111">
        <v>2</v>
      </c>
      <c r="C4" s="93">
        <v>0</v>
      </c>
      <c r="D4" s="93" t="s">
        <v>153</v>
      </c>
      <c r="E4" s="93" t="s">
        <v>154</v>
      </c>
      <c r="F4" s="93" t="s">
        <v>128</v>
      </c>
      <c r="G4" s="93">
        <v>12000</v>
      </c>
      <c r="H4" s="93" t="s">
        <v>129</v>
      </c>
      <c r="I4" s="93">
        <v>65555555</v>
      </c>
      <c r="J4" s="93" t="s">
        <v>127</v>
      </c>
      <c r="K4" s="93"/>
      <c r="L4" s="92">
        <v>42445</v>
      </c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7"/>
  <sheetViews>
    <sheetView workbookViewId="0">
      <selection activeCell="A6" sqref="A6:G7"/>
    </sheetView>
  </sheetViews>
  <sheetFormatPr baseColWidth="10" defaultRowHeight="14.4" x14ac:dyDescent="0.3"/>
  <cols>
    <col min="1" max="3" width="11.44140625" style="110"/>
    <col min="4" max="4" width="40.109375" style="110" customWidth="1"/>
    <col min="5" max="5" width="20.33203125" style="110" customWidth="1"/>
    <col min="6" max="8" width="11.44140625" style="110"/>
    <col min="9" max="9" width="11.5546875" style="110" customWidth="1"/>
  </cols>
  <sheetData>
    <row r="1" spans="1:9" ht="15" thickBot="1" x14ac:dyDescent="0.35">
      <c r="A1" s="101" t="s">
        <v>136</v>
      </c>
      <c r="B1" s="105" t="s">
        <v>108</v>
      </c>
      <c r="C1" s="105" t="s">
        <v>115</v>
      </c>
      <c r="D1" s="105" t="s">
        <v>17</v>
      </c>
      <c r="E1" s="105" t="s">
        <v>60</v>
      </c>
      <c r="F1" s="105" t="s">
        <v>55</v>
      </c>
      <c r="G1" s="105" t="s">
        <v>65</v>
      </c>
      <c r="H1" s="102" t="s">
        <v>114</v>
      </c>
      <c r="I1" s="103" t="s">
        <v>135</v>
      </c>
    </row>
    <row r="2" spans="1:9" ht="15" thickTop="1" x14ac:dyDescent="0.3">
      <c r="A2" s="111"/>
      <c r="B2" s="111"/>
      <c r="C2" s="111"/>
      <c r="D2" s="111"/>
      <c r="E2" s="111"/>
      <c r="F2" s="111"/>
      <c r="G2" s="111"/>
      <c r="H2" s="111"/>
    </row>
    <row r="3" spans="1:9" x14ac:dyDescent="0.3">
      <c r="A3" s="111">
        <v>1</v>
      </c>
      <c r="B3" s="111">
        <v>1</v>
      </c>
      <c r="C3" s="111" t="s">
        <v>75</v>
      </c>
      <c r="D3" s="111" t="s">
        <v>99</v>
      </c>
      <c r="E3" s="111" t="s">
        <v>105</v>
      </c>
      <c r="F3" s="111">
        <v>1</v>
      </c>
      <c r="G3" s="111">
        <v>40</v>
      </c>
      <c r="H3" s="111"/>
      <c r="I3" s="111"/>
    </row>
    <row r="4" spans="1:9" x14ac:dyDescent="0.3">
      <c r="A4" s="111">
        <v>1</v>
      </c>
      <c r="B4" s="111">
        <v>2</v>
      </c>
      <c r="C4" s="111" t="s">
        <v>76</v>
      </c>
      <c r="D4" s="111" t="s">
        <v>101</v>
      </c>
      <c r="E4" s="111" t="s">
        <v>106</v>
      </c>
      <c r="F4" s="111">
        <v>1</v>
      </c>
      <c r="G4" s="111">
        <v>480</v>
      </c>
      <c r="H4" s="111"/>
      <c r="I4" s="111"/>
    </row>
    <row r="5" spans="1:9" x14ac:dyDescent="0.3">
      <c r="A5" s="111">
        <v>1</v>
      </c>
      <c r="B5" s="111">
        <v>3</v>
      </c>
      <c r="C5" s="111" t="s">
        <v>77</v>
      </c>
      <c r="D5" s="111" t="s">
        <v>104</v>
      </c>
      <c r="E5" s="111" t="s">
        <v>105</v>
      </c>
      <c r="F5" s="111">
        <v>1</v>
      </c>
      <c r="G5" s="111">
        <v>50</v>
      </c>
      <c r="H5" s="111"/>
      <c r="I5" s="111"/>
    </row>
    <row r="6" spans="1:9" x14ac:dyDescent="0.3">
      <c r="A6" s="111">
        <v>2</v>
      </c>
      <c r="B6" s="111">
        <v>1</v>
      </c>
      <c r="C6" s="111" t="s">
        <v>76</v>
      </c>
      <c r="D6" s="111" t="s">
        <v>101</v>
      </c>
      <c r="E6" s="111" t="s">
        <v>106</v>
      </c>
      <c r="F6" s="111">
        <v>1</v>
      </c>
      <c r="G6" s="111">
        <v>47</v>
      </c>
      <c r="H6" s="111"/>
      <c r="I6" s="111"/>
    </row>
    <row r="7" spans="1:9" x14ac:dyDescent="0.3">
      <c r="A7" s="111">
        <v>2</v>
      </c>
      <c r="B7" s="111">
        <v>2</v>
      </c>
      <c r="C7" s="111" t="s">
        <v>75</v>
      </c>
      <c r="D7" s="111" t="s">
        <v>99</v>
      </c>
      <c r="E7" s="111" t="s">
        <v>105</v>
      </c>
      <c r="F7" s="111">
        <v>1</v>
      </c>
      <c r="G7" s="111">
        <v>480</v>
      </c>
      <c r="H7" s="111"/>
      <c r="I7" s="11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3"/>
  <sheetViews>
    <sheetView workbookViewId="0">
      <selection activeCell="C13" sqref="C13"/>
    </sheetView>
  </sheetViews>
  <sheetFormatPr baseColWidth="10" defaultRowHeight="14.4" x14ac:dyDescent="0.3"/>
  <cols>
    <col min="1" max="1" width="15.44140625" customWidth="1"/>
  </cols>
  <sheetData>
    <row r="1" spans="1:7" ht="28.8" x14ac:dyDescent="0.3">
      <c r="A1" s="2" t="s">
        <v>83</v>
      </c>
      <c r="C1" s="2" t="s">
        <v>84</v>
      </c>
      <c r="E1" s="2" t="s">
        <v>89</v>
      </c>
      <c r="G1" s="2" t="s">
        <v>18</v>
      </c>
    </row>
    <row r="2" spans="1:7" x14ac:dyDescent="0.3">
      <c r="A2" s="39" t="s">
        <v>87</v>
      </c>
      <c r="C2" s="38" t="s">
        <v>85</v>
      </c>
      <c r="E2" s="39" t="s">
        <v>90</v>
      </c>
      <c r="G2" s="39" t="s">
        <v>105</v>
      </c>
    </row>
    <row r="3" spans="1:7" x14ac:dyDescent="0.3">
      <c r="A3" s="39" t="s">
        <v>88</v>
      </c>
      <c r="C3" s="38" t="s">
        <v>86</v>
      </c>
      <c r="E3" s="39" t="s">
        <v>91</v>
      </c>
      <c r="G3" s="39" t="s">
        <v>106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29</vt:i4>
      </vt:variant>
    </vt:vector>
  </HeadingPairs>
  <TitlesOfParts>
    <vt:vector size="44" baseType="lpstr">
      <vt:lpstr>sommaire</vt:lpstr>
      <vt:lpstr>client-prosp</vt:lpstr>
      <vt:lpstr>Liste DAS</vt:lpstr>
      <vt:lpstr>Création Aff</vt:lpstr>
      <vt:lpstr>Suivi affaire</vt:lpstr>
      <vt:lpstr>BDD créa aff</vt:lpstr>
      <vt:lpstr>Création Devis</vt:lpstr>
      <vt:lpstr>Modif Devis</vt:lpstr>
      <vt:lpstr>BDD en-tête</vt:lpstr>
      <vt:lpstr>BDD devis Détail</vt:lpstr>
      <vt:lpstr>Création Facture</vt:lpstr>
      <vt:lpstr>BDD fact en-tête</vt:lpstr>
      <vt:lpstr>BDD factDétail</vt:lpstr>
      <vt:lpstr>Annexe liste </vt:lpstr>
      <vt:lpstr>Feuil1</vt:lpstr>
      <vt:lpstr>'Création Facture'!ColLigMaJ</vt:lpstr>
      <vt:lpstr>ColLigMaJ</vt:lpstr>
      <vt:lpstr>Das</vt:lpstr>
      <vt:lpstr>Das_1</vt:lpstr>
      <vt:lpstr>Das_2</vt:lpstr>
      <vt:lpstr>Das_3</vt:lpstr>
      <vt:lpstr>Das_4</vt:lpstr>
      <vt:lpstr>dasDev</vt:lpstr>
      <vt:lpstr>Lancement_de_projet</vt:lpstr>
      <vt:lpstr>LigneAff</vt:lpstr>
      <vt:lpstr>M</vt:lpstr>
      <vt:lpstr>'BDD devis Détail'!mat_Aff</vt:lpstr>
      <vt:lpstr>'Création Facture'!mat_Aff</vt:lpstr>
      <vt:lpstr>'Modif Devis'!mat_Aff</vt:lpstr>
      <vt:lpstr>mat_Aff</vt:lpstr>
      <vt:lpstr>MatDevDet</vt:lpstr>
      <vt:lpstr>N°_DevisDet</vt:lpstr>
      <vt:lpstr>N°ligne</vt:lpstr>
      <vt:lpstr>N°LigneAffaire</vt:lpstr>
      <vt:lpstr>Prestation</vt:lpstr>
      <vt:lpstr>Prix</vt:lpstr>
      <vt:lpstr>Quantité</vt:lpstr>
      <vt:lpstr>Sexe</vt:lpstr>
      <vt:lpstr>Type_client</vt:lpstr>
      <vt:lpstr>TypeFac</vt:lpstr>
      <vt:lpstr>Unité_facturation</vt:lpstr>
      <vt:lpstr>'Création Devis'!Zone_d_impression</vt:lpstr>
      <vt:lpstr>'Création Facture'!Zone_d_impression</vt:lpstr>
      <vt:lpstr>'Modif Devis'!Zone_d_impression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reynes</dc:creator>
  <cp:lastModifiedBy>Valentin Mercadier</cp:lastModifiedBy>
  <cp:lastPrinted>2016-03-16T10:32:30Z</cp:lastPrinted>
  <dcterms:created xsi:type="dcterms:W3CDTF">2016-03-02T07:40:01Z</dcterms:created>
  <dcterms:modified xsi:type="dcterms:W3CDTF">2016-03-31T08:03:57Z</dcterms:modified>
</cp:coreProperties>
</file>