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trlProps/ctrlProp9.xml" ContentType="application/vnd.ms-excel.controlproperties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1600" windowHeight="9780" tabRatio="851" activeTab="1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Ecriture!$D$14:$D$20</definedName>
    <definedName name="Compte">tblEcritures[Compte]</definedName>
    <definedName name="concatener">Ecriture!$E$14:$E$20</definedName>
    <definedName name="Date">Ecriture!$F$14:$F$20</definedName>
    <definedName name="Dépenses">Ecriture!$N$14:$N$20</definedName>
    <definedName name="Famile">Données!$F$2:$F$3</definedName>
    <definedName name="Famille">Ecriture!$H$14:$H$20</definedName>
    <definedName name="Libellé">Ecriture!$G$14:$G$20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Ecriture!$C$14:$C$20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Ecriture!$M$14:$M$20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76" r:id="rId9"/>
    <pivotCache cacheId="78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1" i="2" l="1"/>
  <c r="C20" i="2"/>
  <c r="D20" i="2"/>
  <c r="E20" i="2" s="1"/>
  <c r="P20" i="2"/>
  <c r="Q20" i="2"/>
  <c r="C19" i="2"/>
  <c r="D19" i="2"/>
  <c r="E19" i="2" s="1"/>
  <c r="P19" i="2"/>
  <c r="Q19" i="2"/>
  <c r="C18" i="2"/>
  <c r="A18" i="2" s="1"/>
  <c r="D18" i="2"/>
  <c r="P18" i="2"/>
  <c r="Q18" i="2"/>
  <c r="C17" i="2"/>
  <c r="D17" i="2"/>
  <c r="E17" i="2" s="1"/>
  <c r="P17" i="2"/>
  <c r="Q17" i="2"/>
  <c r="C16" i="2"/>
  <c r="D16" i="2"/>
  <c r="E16" i="2" s="1"/>
  <c r="P16" i="2"/>
  <c r="Q16" i="2"/>
  <c r="C15" i="2"/>
  <c r="D15" i="2"/>
  <c r="P15" i="2"/>
  <c r="Q15" i="2"/>
  <c r="C14" i="2"/>
  <c r="D14" i="2"/>
  <c r="P14" i="2"/>
  <c r="Q14" i="2"/>
  <c r="A20" i="2" l="1"/>
  <c r="A19" i="2"/>
  <c r="E18" i="2"/>
  <c r="A17" i="2"/>
  <c r="A16" i="2"/>
  <c r="E15" i="2"/>
  <c r="E14" i="2"/>
  <c r="A15" i="2"/>
  <c r="A14" i="2"/>
  <c r="G1" i="2"/>
  <c r="B2" i="4"/>
  <c r="E1" i="2" l="1"/>
  <c r="C2" i="4"/>
  <c r="D2" i="4" l="1"/>
  <c r="B4" i="10"/>
  <c r="D6" i="1" l="1"/>
  <c r="C6" i="1"/>
  <c r="E6" i="1" l="1"/>
  <c r="B2" i="10" l="1"/>
  <c r="H4" i="10" s="1"/>
  <c r="I4" i="10" l="1"/>
  <c r="J4" i="10" l="1"/>
  <c r="H5" i="10" l="1"/>
  <c r="H6" i="10" s="1"/>
  <c r="I5" i="10"/>
  <c r="I6" i="10" l="1"/>
  <c r="J5" i="10"/>
  <c r="J6" i="10" s="1"/>
  <c r="J7" i="10" s="1"/>
</calcChain>
</file>

<file path=xl/sharedStrings.xml><?xml version="1.0" encoding="utf-8"?>
<sst xmlns="http://schemas.openxmlformats.org/spreadsheetml/2006/main" count="190" uniqueCount="111">
  <si>
    <t>Compte</t>
  </si>
  <si>
    <t>Solde initial</t>
  </si>
  <si>
    <t>Recettes</t>
  </si>
  <si>
    <t>Dépenses</t>
  </si>
  <si>
    <t>Observations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</si>
  <si>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</si>
  <si>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</si>
  <si>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</si>
  <si>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</si>
  <si>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</si>
  <si>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</si>
  <si>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</si>
  <si>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</si>
  <si>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</si>
  <si>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</si>
  <si>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</si>
  <si>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</si>
  <si>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</si>
  <si>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</si>
  <si>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</si>
  <si>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</si>
  <si>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</si>
  <si>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</si>
  <si>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</si>
  <si>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</si>
  <si>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</si>
  <si>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</si>
  <si>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</si>
  <si>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</si>
  <si>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</si>
  <si>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</si>
  <si>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</si>
  <si>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</si>
  <si>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</si>
  <si>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</si>
  <si>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</si>
  <si>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</si>
  <si>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</si>
  <si>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</si>
  <si>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</si>
  <si>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</si>
  <si>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</si>
  <si>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</si>
  <si>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</si>
  <si>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</si>
  <si>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</si>
  <si>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</si>
  <si>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</si>
  <si>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</si>
  <si>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</si>
  <si>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</si>
  <si>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</si>
  <si>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</si>
  <si>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</si>
  <si>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</si>
  <si>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</si>
  <si>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</si>
  <si>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</si>
  <si>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</si>
  <si>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</si>
  <si>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</si>
  <si>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</si>
  <si>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</si>
  <si>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</si>
  <si>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>Prévisionnel</t>
  </si>
  <si>
    <t>Réel</t>
  </si>
  <si>
    <t>Produit</t>
  </si>
  <si>
    <t>Charge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</si>
  <si>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</si>
  <si>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</si>
  <si>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</si>
  <si>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</si>
  <si>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</si>
  <si>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</si>
  <si>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</si>
  <si>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</si>
  <si>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</si>
  <si>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</si>
  <si>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</si>
  <si>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Compte chèque - Floriane</t>
  </si>
  <si>
    <t>Étiquettes de colonnes</t>
  </si>
  <si>
    <t>S. Prévisionnel</t>
  </si>
  <si>
    <t>Total S. Prévisionnel</t>
  </si>
  <si>
    <t>S. Réel</t>
  </si>
  <si>
    <t>Total S. Réel</t>
  </si>
  <si>
    <t>Numéro</t>
  </si>
  <si>
    <t>Dépenses totales</t>
  </si>
  <si>
    <t>Recettes totales</t>
  </si>
  <si>
    <t xml:space="preserve">Pointage recette </t>
  </si>
  <si>
    <t>Colonne1</t>
  </si>
  <si>
    <t>13/04/2016</t>
  </si>
  <si>
    <t>cpte</t>
  </si>
  <si>
    <t>azer</t>
  </si>
  <si>
    <t>AUTO USERFORM</t>
  </si>
  <si>
    <t>(vide)</t>
  </si>
  <si>
    <t>(Tous)</t>
  </si>
  <si>
    <t>fze</t>
  </si>
  <si>
    <t>fzefaz</t>
  </si>
  <si>
    <t>ahah</t>
  </si>
  <si>
    <t>fhf</t>
  </si>
  <si>
    <t>daz</t>
  </si>
  <si>
    <t>lkfelkef</t>
  </si>
  <si>
    <t>Total 11</t>
  </si>
  <si>
    <t>azert</t>
  </si>
  <si>
    <t>azertyu</t>
  </si>
  <si>
    <t>jfj</t>
  </si>
  <si>
    <t>fezf</t>
  </si>
  <si>
    <t>fzefz</t>
  </si>
  <si>
    <t>zejfkzjk</t>
  </si>
  <si>
    <t>kek</t>
  </si>
  <si>
    <t>kz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</si>
</sst>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theme="4" tint="0.39997558519241921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106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left" vertical="top"/>
    </xf>
    <xf numFmtId="165" fontId="0" fillId="5" borderId="4" xfId="1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 vertical="top"/>
    </xf>
    <xf numFmtId="165" fontId="0" fillId="0" borderId="3" xfId="1" applyNumberFormat="1" applyFont="1" applyBorder="1" applyAlignment="1">
      <alignment horizontal="left"/>
    </xf>
    <xf numFmtId="0" fontId="0" fillId="5" borderId="3" xfId="0" applyFont="1" applyFill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/>
    </xf>
    <xf numFmtId="165" fontId="0" fillId="0" borderId="3" xfId="1" applyNumberFormat="1" applyFont="1" applyBorder="1" applyAlignment="1">
      <alignment horizontal="left" vertical="top"/>
    </xf>
    <xf numFmtId="165" fontId="0" fillId="5" borderId="3" xfId="1" applyNumberFormat="1" applyFont="1" applyFill="1" applyBorder="1" applyAlignment="1">
      <alignment horizontal="left" vertical="top"/>
    </xf>
    <xf numFmtId="0" fontId="0" fillId="0" borderId="1" xfId="0" pivotButton="1" applyBorder="1"/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0" xfId="0" applyFill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6" xfId="0" applyFill="1" applyBorder="1" applyProtection="1">
      <protection locked="0"/>
    </xf>
    <xf numFmtId="0" fontId="5" fillId="3" borderId="7" xfId="0" applyFont="1" applyFill="1" applyBorder="1"/>
    <xf numFmtId="0" fontId="0" fillId="0" borderId="8" xfId="0" applyFill="1" applyBorder="1" applyProtection="1">
      <protection locked="0"/>
    </xf>
    <xf numFmtId="0" fontId="0" fillId="0" borderId="0" xfId="0" applyNumberFormat="1" applyFill="1"/>
    <xf numFmtId="0" fontId="0" fillId="8" borderId="0" xfId="0" applyFill="1"/>
    <xf numFmtId="0" fontId="0" fillId="4" borderId="0" xfId="0" applyFill="1"/>
    <xf numFmtId="0" fontId="0" fillId="4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2" xfId="0" applyFill="1" applyBorder="1" applyAlignment="1">
      <alignment horizontal="left"/>
    </xf>
    <xf numFmtId="0" fontId="0" fillId="7" borderId="0" xfId="0" applyNumberFormat="1" applyFill="1" applyBorder="1"/>
    <xf numFmtId="0" fontId="0" fillId="7" borderId="23" xfId="0" applyNumberFormat="1" applyFill="1" applyBorder="1"/>
    <xf numFmtId="0" fontId="0" fillId="7" borderId="22" xfId="0" applyFill="1" applyBorder="1" applyAlignment="1">
      <alignment horizontal="left" indent="1"/>
    </xf>
    <xf numFmtId="0" fontId="0" fillId="7" borderId="25" xfId="0" applyNumberFormat="1" applyFill="1" applyBorder="1"/>
    <xf numFmtId="0" fontId="0" fillId="7" borderId="26" xfId="0" applyNumberFormat="1" applyFill="1" applyBorder="1"/>
    <xf numFmtId="0" fontId="14" fillId="7" borderId="5" xfId="0" applyFont="1" applyFill="1" applyBorder="1"/>
    <xf numFmtId="0" fontId="14" fillId="6" borderId="1" xfId="0" applyFont="1" applyFill="1" applyBorder="1"/>
    <xf numFmtId="166" fontId="13" fillId="0" borderId="1" xfId="0" applyNumberFormat="1" applyFont="1" applyFill="1" applyBorder="1" applyAlignment="1">
      <alignment horizontal="center" vertical="center"/>
    </xf>
    <xf numFmtId="166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0" fillId="8" borderId="0" xfId="0" applyFont="1" applyFill="1" applyProtection="1">
      <protection locked="0"/>
    </xf>
    <xf numFmtId="0" fontId="0" fillId="9" borderId="21" xfId="0" applyFill="1" applyBorder="1"/>
    <xf numFmtId="0" fontId="0" fillId="9" borderId="22" xfId="0" applyFill="1" applyBorder="1"/>
    <xf numFmtId="0" fontId="0" fillId="9" borderId="0" xfId="0" applyFill="1" applyBorder="1"/>
    <xf numFmtId="0" fontId="0" fillId="9" borderId="23" xfId="0" applyFill="1" applyBorder="1"/>
    <xf numFmtId="0" fontId="0" fillId="9" borderId="22" xfId="0" applyFill="1" applyBorder="1" applyAlignment="1">
      <alignment horizontal="left"/>
    </xf>
    <xf numFmtId="166" fontId="0" fillId="9" borderId="0" xfId="0" applyNumberFormat="1" applyFill="1" applyBorder="1"/>
    <xf numFmtId="166" fontId="0" fillId="9" borderId="23" xfId="0" applyNumberFormat="1" applyFill="1" applyBorder="1"/>
    <xf numFmtId="0" fontId="0" fillId="9" borderId="24" xfId="0" applyFill="1" applyBorder="1" applyAlignment="1">
      <alignment horizontal="left"/>
    </xf>
    <xf numFmtId="166" fontId="0" fillId="9" borderId="25" xfId="0" applyNumberFormat="1" applyFill="1" applyBorder="1"/>
    <xf numFmtId="166" fontId="0" fillId="9" borderId="26" xfId="0" applyNumberFormat="1" applyFill="1" applyBorder="1"/>
    <xf numFmtId="166" fontId="11" fillId="9" borderId="11" xfId="0" applyNumberFormat="1" applyFont="1" applyFill="1" applyBorder="1" applyAlignment="1">
      <alignment horizontal="center" vertical="center"/>
    </xf>
    <xf numFmtId="166" fontId="11" fillId="9" borderId="12" xfId="0" applyNumberFormat="1" applyFont="1" applyFill="1" applyBorder="1" applyAlignment="1">
      <alignment horizontal="center" vertical="center"/>
    </xf>
    <xf numFmtId="0" fontId="15" fillId="9" borderId="9" xfId="0" applyFont="1" applyFill="1" applyBorder="1" applyAlignment="1">
      <alignment horizontal="center" vertical="center"/>
    </xf>
    <xf numFmtId="166" fontId="11" fillId="9" borderId="28" xfId="0" applyNumberFormat="1" applyFont="1" applyFill="1" applyBorder="1" applyAlignment="1">
      <alignment horizontal="center" vertical="center"/>
    </xf>
    <xf numFmtId="0" fontId="11" fillId="9" borderId="10" xfId="0" applyFont="1" applyFill="1" applyBorder="1"/>
    <xf numFmtId="166" fontId="12" fillId="10" borderId="11" xfId="0" applyNumberFormat="1" applyFont="1" applyFill="1" applyBorder="1" applyAlignment="1">
      <alignment horizontal="center" vertical="center"/>
    </xf>
    <xf numFmtId="166" fontId="12" fillId="10" borderId="12" xfId="0" applyNumberFormat="1" applyFont="1" applyFill="1" applyBorder="1" applyAlignment="1">
      <alignment horizontal="center" vertical="center"/>
    </xf>
    <xf numFmtId="166" fontId="12" fillId="10" borderId="27" xfId="0" applyNumberFormat="1" applyFont="1" applyFill="1" applyBorder="1" applyAlignment="1">
      <alignment horizontal="center" vertical="center"/>
    </xf>
    <xf numFmtId="166" fontId="16" fillId="11" borderId="27" xfId="0" applyNumberFormat="1" applyFont="1" applyFill="1" applyBorder="1" applyAlignment="1">
      <alignment horizontal="center" vertical="center" wrapText="1"/>
    </xf>
    <xf numFmtId="166" fontId="16" fillId="11" borderId="27" xfId="0" applyNumberFormat="1" applyFont="1" applyFill="1" applyBorder="1" applyAlignment="1">
      <alignment horizontal="center" vertical="center"/>
    </xf>
    <xf numFmtId="166" fontId="16" fillId="12" borderId="27" xfId="0" applyNumberFormat="1" applyFont="1" applyFill="1" applyBorder="1" applyAlignment="1">
      <alignment horizontal="center" vertical="center" wrapText="1"/>
    </xf>
    <xf numFmtId="166" fontId="16" fillId="12" borderId="27" xfId="0" applyNumberFormat="1" applyFont="1" applyFill="1" applyBorder="1" applyAlignment="1">
      <alignment horizontal="center" vertical="center"/>
    </xf>
    <xf numFmtId="165" fontId="2" fillId="13" borderId="1" xfId="1" applyNumberFormat="1" applyFont="1" applyFill="1" applyBorder="1" applyAlignment="1" applyProtection="1">
      <alignment horizontal="center" vertical="center" wrapText="1"/>
    </xf>
    <xf numFmtId="14" fontId="2" fillId="13" borderId="1" xfId="1" applyNumberFormat="1" applyFont="1" applyFill="1" applyBorder="1" applyAlignment="1" applyProtection="1">
      <alignment horizontal="center" vertical="center"/>
    </xf>
    <xf numFmtId="0" fontId="2" fillId="13" borderId="1" xfId="0" applyFon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9" borderId="31" xfId="0" applyFill="1" applyBorder="1"/>
    <xf numFmtId="0" fontId="0" fillId="9" borderId="19" xfId="0" applyFill="1" applyBorder="1"/>
    <xf numFmtId="0" fontId="0" fillId="9" borderId="20" xfId="0" applyFill="1" applyBorder="1"/>
    <xf numFmtId="0" fontId="3" fillId="9" borderId="30" xfId="0" applyFont="1" applyFill="1" applyBorder="1"/>
    <xf numFmtId="0" fontId="2" fillId="13" borderId="0" xfId="0" applyFont="1" applyFill="1" applyBorder="1" applyAlignment="1" applyProtection="1">
      <alignment horizontal="center" vertical="center"/>
    </xf>
    <xf numFmtId="165" fontId="2" fillId="13" borderId="32" xfId="1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8" borderId="0" xfId="0" applyFont="1" applyFill="1" applyAlignment="1">
      <alignment horizontal="center" vertical="center"/>
    </xf>
    <xf numFmtId="0" fontId="19" fillId="4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19" fillId="4" borderId="1" xfId="0" applyFont="1" applyFill="1" applyBorder="1"/>
    <xf numFmtId="14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 vertical="center"/>
    </xf>
    <xf numFmtId="0" fontId="18" fillId="8" borderId="0" xfId="0" applyFont="1" applyFill="1"/>
    <xf numFmtId="0" fontId="14" fillId="8" borderId="0" xfId="0" applyFont="1" applyFill="1"/>
    <xf numFmtId="0" fontId="6" fillId="8" borderId="0" xfId="0" applyFont="1" applyFill="1"/>
    <xf numFmtId="165" fontId="0" fillId="13" borderId="29" xfId="1" applyNumberFormat="1" applyFont="1" applyFill="1" applyBorder="1" applyAlignment="1">
      <alignment horizontal="center" vertical="center" wrapText="1"/>
    </xf>
    <xf numFmtId="0" fontId="3" fillId="8" borderId="0" xfId="0" applyFont="1" applyFill="1"/>
    <xf numFmtId="0" fontId="0" fillId="7" borderId="24" xfId="0" applyFill="1" applyBorder="1" applyAlignment="1">
      <alignment horizontal="left" indent="1"/>
    </xf>
    <xf numFmtId="14" fontId="0" fillId="0" borderId="1" xfId="0" applyNumberFormat="1" applyBorder="1" applyAlignment="1">
      <alignment horizontal="left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7" fillId="3" borderId="0" xfId="0" applyFont="1" applyFill="1"/>
    <xf numFmtId="0" fontId="8" fillId="3" borderId="0" xfId="0" applyFont="1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wrapText="1" indent="1"/>
    </xf>
    <xf numFmtId="0" fontId="20" fillId="14" borderId="13" xfId="0" applyFont="1" applyFill="1" applyBorder="1" applyAlignment="1">
      <alignment horizontal="center" vertical="center" wrapText="1"/>
    </xf>
    <xf numFmtId="0" fontId="20" fillId="14" borderId="14" xfId="0" applyFont="1" applyFill="1" applyBorder="1" applyAlignment="1">
      <alignment horizontal="center" vertical="center" wrapText="1"/>
    </xf>
    <xf numFmtId="0" fontId="20" fillId="14" borderId="15" xfId="0" applyFont="1" applyFill="1" applyBorder="1" applyAlignment="1">
      <alignment horizontal="center" vertical="center" wrapText="1"/>
    </xf>
    <xf numFmtId="0" fontId="20" fillId="14" borderId="16" xfId="0" applyFont="1" applyFill="1" applyBorder="1" applyAlignment="1">
      <alignment horizontal="center" vertical="center" wrapText="1"/>
    </xf>
    <xf numFmtId="0" fontId="20" fillId="14" borderId="17" xfId="0" applyFont="1" applyFill="1" applyBorder="1" applyAlignment="1">
      <alignment horizontal="center" vertical="center" wrapText="1"/>
    </xf>
    <xf numFmtId="0" fontId="20" fillId="14" borderId="18" xfId="0" applyFont="1" applyFill="1" applyBorder="1" applyAlignment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74">
    <dxf>
      <font>
        <b/>
        <i val="0"/>
        <strike val="0"/>
        <color rgb="FFC00000"/>
      </font>
    </dxf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ill>
        <patternFill patternType="none">
          <bgColor auto="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ont>
        <b/>
      </font>
    </dxf>
    <dxf>
      <font>
        <b/>
      </font>
    </dxf>
    <dxf>
      <fill>
        <patternFill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3" tint="0.79998168889431442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wrapText="1" readingOrder="0"/>
    </dxf>
    <dxf>
      <alignment wrapText="1" readingOrder="0"/>
    </dxf>
    <dxf>
      <alignment wrapText="1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numFmt numFmtId="166" formatCode="#,##0.00\ &quot;€&quot;"/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>
        <top style="thick">
          <color indexed="64"/>
        </top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border>
        <bottom style="thick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73"/>
      <tableStyleElement type="headerRow" dxfId="72"/>
    </tableStyle>
  </tableStyles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 chèque Floriane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600</c:v>
                </c:pt>
                <c:pt idx="2">
                  <c:v>2550</c:v>
                </c:pt>
                <c:pt idx="3">
                  <c:v>-950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96001152"/>
        <c:axId val="196053248"/>
      </c:barChart>
      <c:catAx>
        <c:axId val="19600115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96053248"/>
        <c:crosses val="autoZero"/>
        <c:auto val="1"/>
        <c:lblAlgn val="ctr"/>
        <c:lblOffset val="100"/>
        <c:noMultiLvlLbl val="0"/>
      </c:catAx>
      <c:valAx>
        <c:axId val="196053248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196001152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(4).xlsm]Total!Tableau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Ecart prévisionnel - réel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Total!$B$3:$B$5</c:f>
              <c:strCache>
                <c:ptCount val="1"/>
                <c:pt idx="0">
                  <c:v>11 - fze</c:v>
                </c:pt>
              </c:strCache>
            </c:strRef>
          </c:tx>
          <c:invertIfNegative val="0"/>
          <c:cat>
            <c:multiLvlStrRef>
              <c:f>Total!$A$6:$A$13</c:f>
              <c:multiLvlStrCache>
                <c:ptCount val="4"/>
                <c:lvl>
                  <c:pt idx="0">
                    <c:v>S. Prévisionnel</c:v>
                  </c:pt>
                  <c:pt idx="1">
                    <c:v>S. Réel</c:v>
                  </c:pt>
                  <c:pt idx="2">
                    <c:v>S. Prévisionnel</c:v>
                  </c:pt>
                  <c:pt idx="3">
                    <c:v>S. Réel</c:v>
                  </c:pt>
                </c:lvl>
                <c:lvl>
                  <c:pt idx="0">
                    <c:v>cpte</c:v>
                  </c:pt>
                  <c:pt idx="2">
                    <c:v>(vide)</c:v>
                  </c:pt>
                </c:lvl>
              </c:multiLvlStrCache>
            </c:multiLvlStrRef>
          </c:cat>
          <c:val>
            <c:numRef>
              <c:f>Total!$B$6:$B$13</c:f>
              <c:numCache>
                <c:formatCode>General</c:formatCode>
                <c:ptCount val="4"/>
                <c:pt idx="2">
                  <c:v>350</c:v>
                </c:pt>
                <c:pt idx="3">
                  <c:v>500</c:v>
                </c:pt>
              </c:numCache>
            </c:numRef>
          </c:val>
        </c:ser>
        <c:ser>
          <c:idx val="1"/>
          <c:order val="1"/>
          <c:tx>
            <c:strRef>
              <c:f>Total!$C$3:$C$5</c:f>
              <c:strCache>
                <c:ptCount val="1"/>
                <c:pt idx="0">
                  <c:v>11 - fhf</c:v>
                </c:pt>
              </c:strCache>
            </c:strRef>
          </c:tx>
          <c:invertIfNegative val="0"/>
          <c:cat>
            <c:multiLvlStrRef>
              <c:f>Total!$A$6:$A$13</c:f>
              <c:multiLvlStrCache>
                <c:ptCount val="4"/>
                <c:lvl>
                  <c:pt idx="0">
                    <c:v>S. Prévisionnel</c:v>
                  </c:pt>
                  <c:pt idx="1">
                    <c:v>S. Réel</c:v>
                  </c:pt>
                  <c:pt idx="2">
                    <c:v>S. Prévisionnel</c:v>
                  </c:pt>
                  <c:pt idx="3">
                    <c:v>S. Réel</c:v>
                  </c:pt>
                </c:lvl>
                <c:lvl>
                  <c:pt idx="0">
                    <c:v>cpte</c:v>
                  </c:pt>
                  <c:pt idx="2">
                    <c:v>(vide)</c:v>
                  </c:pt>
                </c:lvl>
              </c:multiLvlStrCache>
            </c:multiLvlStrRef>
          </c:cat>
          <c:val>
            <c:numRef>
              <c:f>Total!$C$6:$C$13</c:f>
              <c:numCache>
                <c:formatCode>General</c:formatCode>
                <c:ptCount val="4"/>
                <c:pt idx="0">
                  <c:v>600</c:v>
                </c:pt>
                <c:pt idx="1">
                  <c:v>600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/>
        <c:axId val="206315904"/>
        <c:axId val="206317440"/>
      </c:barChart>
      <c:catAx>
        <c:axId val="20631590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06317440"/>
        <c:crosses val="autoZero"/>
        <c:auto val="1"/>
        <c:lblAlgn val="ctr"/>
        <c:lblOffset val="100"/>
        <c:noMultiLvlLbl val="0"/>
      </c:catAx>
      <c:valAx>
        <c:axId val="20631744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2063159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tx1">
        <a:lumMod val="85000"/>
        <a:lumOff val="1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(4).xlsm]TCD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11</c:v>
                </c:pt>
              </c:strCache>
            </c:strRef>
          </c:tx>
          <c:invertIfNegative val="0"/>
          <c:cat>
            <c:multiLvlStrRef>
              <c:f>'TCD par regroupement    '!$B$6:$B$11</c:f>
              <c:multiLvlStrCache>
                <c:ptCount val="4"/>
                <c:lvl>
                  <c:pt idx="0">
                    <c:v>fze</c:v>
                  </c:pt>
                  <c:pt idx="1">
                    <c:v>fhf</c:v>
                  </c:pt>
                  <c:pt idx="2">
                    <c:v>fze</c:v>
                  </c:pt>
                  <c:pt idx="3">
                    <c:v>fhf</c:v>
                  </c:pt>
                </c:lvl>
                <c:lvl>
                  <c:pt idx="0">
                    <c:v>Somme de Dépenses</c:v>
                  </c:pt>
                  <c:pt idx="2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'!$C$6:$C$11</c:f>
              <c:numCache>
                <c:formatCode>General</c:formatCode>
                <c:ptCount val="4"/>
                <c:pt idx="0">
                  <c:v>500</c:v>
                </c:pt>
                <c:pt idx="3">
                  <c:v>600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6546048"/>
        <c:axId val="206547584"/>
        <c:axId val="0"/>
      </c:bar3DChart>
      <c:catAx>
        <c:axId val="2065460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6547584"/>
        <c:crosses val="autoZero"/>
        <c:auto val="1"/>
        <c:lblAlgn val="ctr"/>
        <c:lblOffset val="100"/>
        <c:noMultiLvlLbl val="0"/>
      </c:catAx>
      <c:valAx>
        <c:axId val="206547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5460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ysClr val="windowText" lastClr="000000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(4).xlsm]Graphes écritures par rubrique!Mon_TCD</c:name>
    <c:fmtId val="1"/>
  </c:pivotSource>
  <c:chart>
    <c:autoTitleDeleted val="0"/>
    <c:pivotFmts>
      <c:pivotFmt>
        <c:idx val="0"/>
      </c:pivotFmt>
      <c:pivotFmt>
        <c:idx val="1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cat>
            <c:strRef>
              <c:f>'Graphes écritures par rubrique'!$A$16:$A$18</c:f>
              <c:strCache>
                <c:ptCount val="2"/>
                <c:pt idx="0">
                  <c:v>04/11/2016</c:v>
                </c:pt>
                <c:pt idx="1">
                  <c:v>13/04/2016</c:v>
                </c:pt>
              </c:strCache>
            </c:strRef>
          </c:cat>
          <c:val>
            <c:numRef>
              <c:f>'Graphes écritures par rubrique'!$B$16:$B$18</c:f>
              <c:numCache>
                <c:formatCode>#,##0.00\ "€"</c:formatCode>
                <c:ptCount val="2"/>
                <c:pt idx="0">
                  <c:v>1550</c:v>
                </c:pt>
                <c:pt idx="1">
                  <c:v>1000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cat>
            <c:strRef>
              <c:f>'Graphes écritures par rubrique'!$A$16:$A$18</c:f>
              <c:strCache>
                <c:ptCount val="2"/>
                <c:pt idx="0">
                  <c:v>04/11/2016</c:v>
                </c:pt>
                <c:pt idx="1">
                  <c:v>13/04/2016</c:v>
                </c:pt>
              </c:strCache>
            </c:strRef>
          </c:cat>
          <c:val>
            <c:numRef>
              <c:f>'Graphes écritures par rubrique'!$C$16:$C$18</c:f>
              <c:numCache>
                <c:formatCode>#,##0.00\ "€"</c:formatCode>
                <c:ptCount val="2"/>
                <c:pt idx="0">
                  <c:v>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6613888"/>
        <c:axId val="195695744"/>
      </c:lineChart>
      <c:catAx>
        <c:axId val="206613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5695744"/>
        <c:crosses val="autoZero"/>
        <c:auto val="1"/>
        <c:lblAlgn val="ctr"/>
        <c:lblOffset val="100"/>
        <c:noMultiLvlLbl val="0"/>
      </c:catAx>
      <c:valAx>
        <c:axId val="19569574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66138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(4).xlsm]Graphes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rubrique'!$H$16</c:f>
              <c:numCache>
                <c:formatCode>#,##0.00\ "€"</c:formatCode>
                <c:ptCount val="1"/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'Graphes écritures par rubrique'!$I$16</c:f>
              <c:numCache>
                <c:formatCode>#,##0.00\ "€"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5709952"/>
        <c:axId val="195728128"/>
      </c:lineChart>
      <c:catAx>
        <c:axId val="195709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5728128"/>
        <c:crosses val="autoZero"/>
        <c:auto val="1"/>
        <c:lblAlgn val="ctr"/>
        <c:lblOffset val="100"/>
        <c:noMultiLvlLbl val="0"/>
      </c:catAx>
      <c:valAx>
        <c:axId val="19572812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95709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 (4).xlsm]Graphes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regroupem'!$B$7:$B$8</c:f>
              <c:numCache>
                <c:formatCode>#,##0.00\ "€"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regroupem'!$A$7:$A$8</c:f>
              <c:strCache>
                <c:ptCount val="1"/>
                <c:pt idx="0">
                  <c:v>Charge</c:v>
                </c:pt>
              </c:strCache>
            </c:strRef>
          </c:cat>
          <c:val>
            <c:numRef>
              <c:f>'Graphes écritures par regroupem'!$C$7:$C$8</c:f>
              <c:numCache>
                <c:formatCode>#,##0.00\ "€"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6642176"/>
        <c:axId val="206643968"/>
      </c:barChart>
      <c:catAx>
        <c:axId val="206642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6643968"/>
        <c:crosses val="autoZero"/>
        <c:auto val="1"/>
        <c:lblAlgn val="ctr"/>
        <c:lblOffset val="100"/>
        <c:noMultiLvlLbl val="0"/>
      </c:catAx>
      <c:valAx>
        <c:axId val="206643968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206642176"/>
        <c:crosses val="autoZero"/>
        <c:crossBetween val="between"/>
      </c:valAx>
      <c:spPr>
        <a:solidFill>
          <a:schemeClr val="bg1">
            <a:lumMod val="95000"/>
          </a:schemeClr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Cub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Cub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Cub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Cub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Cub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Graphes écritures - regroupement</a:t>
          </a:r>
        </a:p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Cub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Cube 7"/>
        <xdr:cNvSpPr/>
      </xdr:nvSpPr>
      <xdr:spPr>
        <a:xfrm>
          <a:off x="1574799" y="55033"/>
          <a:ext cx="3919147" cy="68301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SOMMAIRE</a:t>
          </a:r>
        </a:p>
        <a:p>
          <a:pPr algn="ctr"/>
          <a:r>
            <a:rPr lang="fr-FR" sz="1200" b="1" i="1" baseline="0">
              <a:solidFill>
                <a:schemeClr val="bg1"/>
              </a:solidFill>
            </a:rPr>
            <a:t>Cliquez sur la forme que vous souhaitez. </a:t>
          </a:r>
          <a:endParaRPr lang="fr-FR" sz="12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Cub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cube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198120</xdr:colOff>
          <xdr:row>9</xdr:row>
          <xdr:rowOff>7620</xdr:rowOff>
        </xdr:from>
        <xdr:to>
          <xdr:col>5</xdr:col>
          <xdr:colOff>1363980</xdr:colOff>
          <xdr:row>11</xdr:row>
          <xdr:rowOff>160020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2</xdr:row>
          <xdr:rowOff>7620</xdr:rowOff>
        </xdr:from>
        <xdr:to>
          <xdr:col>8</xdr:col>
          <xdr:colOff>213360</xdr:colOff>
          <xdr:row>5</xdr:row>
          <xdr:rowOff>106680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395182</xdr:colOff>
      <xdr:row>13</xdr:row>
      <xdr:rowOff>107949</xdr:rowOff>
    </xdr:from>
    <xdr:to>
      <xdr:col>7</xdr:col>
      <xdr:colOff>561975</xdr:colOff>
      <xdr:row>33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1074420</xdr:colOff>
          <xdr:row>5</xdr:row>
          <xdr:rowOff>43180</xdr:rowOff>
        </xdr:from>
        <xdr:to>
          <xdr:col>2</xdr:col>
          <xdr:colOff>312420</xdr:colOff>
          <xdr:row>10</xdr:row>
          <xdr:rowOff>58420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457200</xdr:colOff>
          <xdr:row>5</xdr:row>
          <xdr:rowOff>43180</xdr:rowOff>
        </xdr:from>
        <xdr:to>
          <xdr:col>5</xdr:col>
          <xdr:colOff>1021080</xdr:colOff>
          <xdr:row>10</xdr:row>
          <xdr:rowOff>58420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731520</xdr:colOff>
          <xdr:row>5</xdr:row>
          <xdr:rowOff>43180</xdr:rowOff>
        </xdr:from>
        <xdr:to>
          <xdr:col>4</xdr:col>
          <xdr:colOff>0</xdr:colOff>
          <xdr:row>10</xdr:row>
          <xdr:rowOff>58420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138953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152400</xdr:rowOff>
        </xdr:from>
        <xdr:to>
          <xdr:col>9</xdr:col>
          <xdr:colOff>708660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14</xdr:row>
          <xdr:rowOff>45720</xdr:rowOff>
        </xdr:from>
        <xdr:to>
          <xdr:col>10</xdr:col>
          <xdr:colOff>1493520</xdr:colOff>
          <xdr:row>16</xdr:row>
          <xdr:rowOff>297180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60960</xdr:colOff>
          <xdr:row>17</xdr:row>
          <xdr:rowOff>312420</xdr:rowOff>
        </xdr:from>
        <xdr:to>
          <xdr:col>10</xdr:col>
          <xdr:colOff>1493520</xdr:colOff>
          <xdr:row>20</xdr:row>
          <xdr:rowOff>251460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Actualisation des TCD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216747</xdr:colOff>
      <xdr:row>13</xdr:row>
      <xdr:rowOff>52071</xdr:rowOff>
    </xdr:from>
    <xdr:to>
      <xdr:col>3</xdr:col>
      <xdr:colOff>963507</xdr:colOff>
      <xdr:row>28</xdr:row>
      <xdr:rowOff>52071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Actualisation du 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lentin Mercadier" refreshedDate="42471.597118865742" createdVersion="4" refreshedVersion="4" minRefreshableVersion="3" recordCount="2">
  <cacheSource type="worksheet">
    <worksheetSource name="tblEcritures"/>
  </cacheSource>
  <cacheFields count="20">
    <cacheField name="Numéro" numFmtId="0">
      <sharedItems count="2">
        <s v="201611Ch14"/>
        <s v="201611Pr15"/>
      </sharedItems>
    </cacheField>
    <cacheField name="Compte" numFmtId="0">
      <sharedItems containsBlank="1" count="5">
        <m/>
        <s v="cpte"/>
        <s v="compte-chèque" u="1"/>
        <s v="compte-chèques" u="1"/>
        <s v="Compte chèques" u="1"/>
      </sharedItems>
    </cacheField>
    <cacheField name="Mois" numFmtId="0">
      <sharedItems containsSemiMixedTypes="0" containsString="0" containsNumber="1" containsInteger="1" minValue="1" maxValue="11" count="6">
        <n v="11"/>
        <n v="2" u="1"/>
        <n v="1" u="1"/>
        <n v="3" u="1"/>
        <n v="8" u="1"/>
        <n v="4" u="1"/>
      </sharedItems>
    </cacheField>
    <cacheField name="Année-Ecr" numFmtId="0">
      <sharedItems containsSemiMixedTypes="0" containsString="0" containsNumber="1" containsInteger="1" minValue="2016" maxValue="2016"/>
    </cacheField>
    <cacheField name="concatener" numFmtId="0">
      <sharedItems/>
    </cacheField>
    <cacheField name="Date" numFmtId="14">
      <sharedItems containsSemiMixedTypes="0" containsNonDate="0" containsDate="1" containsString="0" minDate="2016-11-04T00:00:00" maxDate="2016-11-05T00:00:00"/>
    </cacheField>
    <cacheField name="Libellé" numFmtId="0">
      <sharedItems containsBlank="1" count="34">
        <s v="fze"/>
        <s v="fhf"/>
        <m u="1"/>
        <s v="billet avion" u="1"/>
        <s v="Locations" u="1"/>
        <s v="Loyers et charges locatives" u="1"/>
        <s v="Pub journal" u="1"/>
        <s v="Location véhicule" u="1"/>
        <s v="achat ordinateur" u="1"/>
        <s v="ticket bus 2" u="1"/>
        <s v="Logiciel d'architecture" u="1"/>
        <s v="Salaires nets" u="1"/>
        <s v="Frais de déplacement" u="1"/>
        <s v="Achats perso" u="1"/>
        <s v="Charges de personnel" u="1"/>
        <s v="Eau" u="1"/>
        <s v="Impôts et taxes" u="1"/>
        <s v="Achats" u="1"/>
        <s v="ticket métro" u="1"/>
        <s v="ticket de train" u="1"/>
        <s v="EDF" u="1"/>
        <s v="Assurance" u="1"/>
        <s v="Frais de réception" u="1"/>
        <s v="Fournitures de bureau" u="1"/>
        <s v="tavion" u="1"/>
        <s v="Dotation aux amortissements" u="1"/>
        <s v="vente marchandise" u="1"/>
        <s v="Achat tickets de train" u="1"/>
        <s v="Charges sociales" u="1"/>
        <s v="Vélib" u="1"/>
        <s v="Recettes encaissées" u="1"/>
        <s v="Impôts" u="1"/>
        <s v="bateau" u="1"/>
        <s v="Pub radio" u="1"/>
      </sharedItems>
    </cacheField>
    <cacheField name="Famille" numFmtId="0">
      <sharedItems containsBlank="1" count="3">
        <s v="Charge"/>
        <s v="Produit"/>
        <m u="1"/>
      </sharedItems>
    </cacheField>
    <cacheField name="Prévisionnel" numFmtId="0">
      <sharedItems containsSemiMixedTypes="0" containsString="0" containsNumber="1" containsInteger="1" minValue="350" maxValue="600"/>
    </cacheField>
    <cacheField name="Réel" numFmtId="0">
      <sharedItems containsSemiMixedTypes="0" containsString="0" containsNumber="1" containsInteger="1" minValue="500" maxValue="600"/>
    </cacheField>
    <cacheField name="Mode" numFmtId="0">
      <sharedItems containsBlank="1" count="4">
        <s v="Espèces"/>
        <s v="Virement"/>
        <m u="1"/>
        <s v="Carte" u="1"/>
      </sharedItems>
    </cacheField>
    <cacheField name="Référence" numFmtId="0">
      <sharedItems/>
    </cacheField>
    <cacheField name="Recettes" numFmtId="0">
      <sharedItems containsString="0" containsBlank="1" containsNumber="1" containsInteger="1" minValue="600" maxValue="600"/>
    </cacheField>
    <cacheField name="Dépenses" numFmtId="0">
      <sharedItems containsString="0" containsBlank="1" containsNumber="1" containsInteger="1" minValue="500" maxValue="500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SemiMixedTypes="0" containsNonDate="0" containsDate="1" containsString="0" minDate="2016-11-04T00:00:00" maxDate="2016-12-05T00:00:00"/>
    </cacheField>
    <cacheField name="Observations" numFmtId="0">
      <sharedItems/>
    </cacheField>
    <cacheField name="Colonne1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71.604174652777" createdVersion="4" refreshedVersion="4" minRefreshableVersion="3" recordCount="5">
  <cacheSource type="worksheet">
    <worksheetSource ref="B13:S20" sheet="Ecriture"/>
  </cacheSource>
  <cacheFields count="18">
    <cacheField name="Compte" numFmtId="0">
      <sharedItems containsBlank="1"/>
    </cacheField>
    <cacheField name="Mois" numFmtId="0">
      <sharedItems containsSemiMixedTypes="0" containsString="0" containsNumber="1" containsInteger="1" minValue="1" maxValue="11" count="5">
        <n v="11"/>
        <n v="4"/>
        <n v="2" u="1"/>
        <n v="1" u="1"/>
        <n v="3" u="1"/>
      </sharedItems>
    </cacheField>
    <cacheField name="Année-Ecr" numFmtId="0">
      <sharedItems containsSemiMixedTypes="0" containsString="0" containsNumber="1" containsInteger="1" minValue="2015" maxValue="2016" count="2">
        <n v="2016"/>
        <n v="2015" u="1"/>
      </sharedItems>
    </cacheField>
    <cacheField name="concatener" numFmtId="0">
      <sharedItems/>
    </cacheField>
    <cacheField name="Date" numFmtId="14">
      <sharedItems containsDate="1" containsMixedTypes="1" minDate="2015-01-01T00:00:00" maxDate="2016-11-05T00:00:00" count="25">
        <d v="2016-11-04T00:00:00"/>
        <s v="13/04/2016"/>
        <d v="2016-01-23T00:00:00" u="1"/>
        <d v="2015-03-26T00:00:00" u="1"/>
        <d v="2016-03-19T00:00:00" u="1"/>
        <d v="2015-03-12T00:00:00" u="1"/>
        <d v="2015-03-05T00:00:00" u="1"/>
        <d v="2015-02-24T00:00:00" u="1"/>
        <d v="2015-03-03T00:00:00" u="1"/>
        <d v="2015-02-17T00:00:00" u="1"/>
        <d v="2015-01-31T00:00:00" u="1"/>
        <d v="2016-02-17T00:00:00" u="1"/>
        <d v="2015-02-10T00:00:00" u="1"/>
        <d v="2015-04-01T00:00:00" u="1"/>
        <d v="2015-02-03T00:00:00" u="1"/>
        <d v="2015-03-01T00:00:00" u="1"/>
        <d v="2016-03-20T00:00:00" u="1"/>
        <d v="2016-01-22T00:00:00" u="1"/>
        <d v="2016-02-20T00:00:00" u="1"/>
        <d v="2015-01-01T00:00:00" u="1"/>
        <d v="2015-02-25T00:00:00" u="1"/>
        <d v="2015-04-02T00:00:00" u="1"/>
        <d v="2015-01-25T00:00:00" u="1"/>
        <d v="2016-01-25T00:00:00" u="1"/>
        <d v="2016-01-18T00:00:00" u="1"/>
      </sharedItems>
    </cacheField>
    <cacheField name="Libellé" numFmtId="0">
      <sharedItems/>
    </cacheField>
    <cacheField name="Famille" numFmtId="0">
      <sharedItems/>
    </cacheField>
    <cacheField name="Prévisionnel" numFmtId="0">
      <sharedItems containsSemiMixedTypes="0" containsString="0" containsNumber="1" containsInteger="1" minValue="350" maxValue="1000"/>
    </cacheField>
    <cacheField name="Réel" numFmtId="0">
      <sharedItems containsSemiMixedTypes="0" containsString="0" containsNumber="1" containsInteger="1" minValue="500" maxValue="1000"/>
    </cacheField>
    <cacheField name="Mode" numFmtId="0">
      <sharedItems/>
    </cacheField>
    <cacheField name="Référence" numFmtId="0">
      <sharedItems/>
    </cacheField>
    <cacheField name="Recettes" numFmtId="0">
      <sharedItems containsString="0" containsBlank="1" containsNumber="1" containsInteger="1" minValue="600" maxValue="600"/>
    </cacheField>
    <cacheField name="Dépenses" numFmtId="0">
      <sharedItems containsString="0" containsBlank="1" containsNumber="1" containsInteger="1" minValue="500" maxValue="1000"/>
    </cacheField>
    <cacheField name="Pointage recette" numFmtId="0">
      <sharedItems containsNonDate="0" containsString="0" containsBlank="1"/>
    </cacheField>
    <cacheField name="Pointage dépense" numFmtId="0">
      <sharedItems containsSemiMixedTypes="0" containsString="0" containsNumber="1" containsInteger="1" minValue="0" maxValue="0"/>
    </cacheField>
    <cacheField name="Pointage recette " numFmtId="0">
      <sharedItems/>
    </cacheField>
    <cacheField name="Date valeur banque " numFmtId="14">
      <sharedItems containsDate="1" containsMixedTypes="1" minDate="2016-11-04T00:00:00" maxDate="2016-12-05T00:00:00"/>
    </cacheField>
    <cacheField name="Observations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n v="2016"/>
    <s v="201611"/>
    <d v="2016-11-04T00:00:00"/>
    <x v="0"/>
    <x v="0"/>
    <n v="350"/>
    <n v="500"/>
    <x v="0"/>
    <s v="fzefaz"/>
    <m/>
    <n v="500"/>
    <m/>
    <n v="0"/>
    <s v=""/>
    <d v="2016-12-04T00:00:00"/>
    <s v="ahah"/>
    <m/>
  </r>
  <r>
    <x v="1"/>
    <x v="1"/>
    <x v="0"/>
    <n v="2016"/>
    <s v="201611"/>
    <d v="2016-11-04T00:00:00"/>
    <x v="1"/>
    <x v="1"/>
    <n v="600"/>
    <n v="600"/>
    <x v="1"/>
    <s v="daz"/>
    <n v="600"/>
    <m/>
    <m/>
    <n v="0"/>
    <s v=""/>
    <d v="2016-11-04T00:00:00"/>
    <s v="lkfelkef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m/>
    <x v="0"/>
    <x v="0"/>
    <s v="201611"/>
    <x v="0"/>
    <s v="fze"/>
    <s v="Charge"/>
    <n v="350"/>
    <n v="500"/>
    <s v="Espèces"/>
    <s v="fzefaz"/>
    <m/>
    <n v="500"/>
    <m/>
    <n v="0"/>
    <s v=""/>
    <d v="2016-12-04T00:00:00"/>
    <s v="ahah"/>
  </r>
  <r>
    <s v="cpte"/>
    <x v="0"/>
    <x v="0"/>
    <s v="201611"/>
    <x v="0"/>
    <s v="fhf"/>
    <s v="Produit"/>
    <n v="600"/>
    <n v="600"/>
    <s v="Virement"/>
    <s v="daz"/>
    <n v="600"/>
    <m/>
    <m/>
    <n v="0"/>
    <s v=""/>
    <d v="2016-11-04T00:00:00"/>
    <s v="lkfelkef"/>
  </r>
  <r>
    <s v="cpte"/>
    <x v="0"/>
    <x v="0"/>
    <s v="201611"/>
    <x v="0"/>
    <s v="azert"/>
    <s v="Charge"/>
    <n v="550"/>
    <n v="550"/>
    <s v="Carte"/>
    <s v="azer"/>
    <m/>
    <n v="550"/>
    <m/>
    <n v="0"/>
    <s v=""/>
    <d v="2016-11-04T00:00:00"/>
    <s v="azertyu"/>
  </r>
  <r>
    <s v="cpte"/>
    <x v="0"/>
    <x v="0"/>
    <s v="201611"/>
    <x v="0"/>
    <s v="jfj"/>
    <s v="Charge"/>
    <n v="500"/>
    <n v="500"/>
    <s v="Espèces"/>
    <s v="fezf"/>
    <m/>
    <n v="500"/>
    <m/>
    <n v="0"/>
    <s v=""/>
    <s v="13/04/2016"/>
    <s v="fzefz"/>
  </r>
  <r>
    <s v="cpte"/>
    <x v="1"/>
    <x v="0"/>
    <s v="20164"/>
    <x v="1"/>
    <s v="zejfkzjk"/>
    <s v="Charge"/>
    <n v="1000"/>
    <n v="1000"/>
    <s v="Espèces"/>
    <s v="kek"/>
    <m/>
    <n v="1000"/>
    <m/>
    <n v="0"/>
    <s v=""/>
    <d v="2016-11-04T00:00:00"/>
    <s v="kz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6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E13" firstHeaderRow="1" firstDataRow="3" firstDataCol="1"/>
  <pivotFields count="20">
    <pivotField showAll="0" defaultSubtotal="0"/>
    <pivotField axis="axisRow" showAll="0">
      <items count="6">
        <item m="1" x="4"/>
        <item m="1" x="2"/>
        <item x="1"/>
        <item m="1" x="3"/>
        <item x="0"/>
        <item t="default"/>
      </items>
    </pivotField>
    <pivotField axis="axisCol" showAll="0">
      <items count="7">
        <item m="1" x="2"/>
        <item m="1" x="1"/>
        <item sd="0" m="1" x="3"/>
        <item m="1" x="5"/>
        <item m="1" x="4"/>
        <item x="0"/>
        <item t="default"/>
      </items>
    </pivotField>
    <pivotField showAll="0"/>
    <pivotField showAll="0"/>
    <pivotField showAll="0"/>
    <pivotField axis="axisCol" showAll="0">
      <items count="35">
        <item m="1" x="8"/>
        <item m="1" x="17"/>
        <item m="1" x="13"/>
        <item m="1" x="21"/>
        <item m="1" x="3"/>
        <item m="1" x="14"/>
        <item m="1" x="28"/>
        <item m="1" x="25"/>
        <item m="1" x="15"/>
        <item m="1" x="20"/>
        <item m="1" x="23"/>
        <item m="1" x="12"/>
        <item m="1" x="22"/>
        <item m="1" x="31"/>
        <item m="1" x="16"/>
        <item m="1" x="7"/>
        <item m="1" x="4"/>
        <item m="1" x="10"/>
        <item m="1" x="5"/>
        <item m="1" x="6"/>
        <item m="1" x="33"/>
        <item m="1" x="30"/>
        <item m="1" x="11"/>
        <item m="1" x="24"/>
        <item m="1" x="19"/>
        <item m="1" x="29"/>
        <item m="1" x="26"/>
        <item m="1" x="2"/>
        <item m="1" x="18"/>
        <item m="1" x="32"/>
        <item m="1" x="9"/>
        <item m="1" x="27"/>
        <item x="0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 defaultSubtotal="0"/>
    <pivotField numFmtId="14" showAll="0"/>
    <pivotField showAll="0"/>
    <pivotField showAll="0" defaultSubtotal="0"/>
  </pivotFields>
  <rowFields count="2">
    <field x="1"/>
    <field x="-2"/>
  </rowFields>
  <rowItems count="8">
    <i>
      <x v="2"/>
    </i>
    <i r="1">
      <x/>
    </i>
    <i r="1" i="1">
      <x v="1"/>
    </i>
    <i>
      <x v="4"/>
    </i>
    <i r="1">
      <x/>
    </i>
    <i r="1" i="1">
      <x v="1"/>
    </i>
    <i t="grand">
      <x/>
    </i>
    <i t="grand" i="1">
      <x/>
    </i>
  </rowItems>
  <colFields count="2">
    <field x="2"/>
    <field x="6"/>
  </colFields>
  <colItems count="4">
    <i>
      <x v="5"/>
      <x v="32"/>
    </i>
    <i r="1">
      <x v="33"/>
    </i>
    <i t="default">
      <x v="5"/>
    </i>
    <i t="grand">
      <x/>
    </i>
  </colItems>
  <dataFields count="2">
    <dataField name="S. Prévisionnel" fld="8" baseField="0" baseItem="0"/>
    <dataField name="S. Réel" fld="9" baseField="0" baseItem="0"/>
  </dataFields>
  <formats count="4">
    <format dxfId="61">
      <pivotArea dataOnly="0" labelOnly="1" outline="0" fieldPosition="0">
        <references count="2">
          <reference field="4294967294" count="2">
            <x v="0"/>
            <x v="1"/>
          </reference>
          <reference field="2" count="0" selected="0"/>
        </references>
      </pivotArea>
    </format>
    <format dxfId="60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9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1">
      <pivotArea type="all" dataOnly="0" outline="0" fieldPosition="0"/>
    </format>
  </format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9"/>
          </reference>
        </references>
      </pivotArea>
    </chartFormat>
    <chartFormat chart="0" format="10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3"/>
          </reference>
        </references>
      </pivotArea>
    </chartFormat>
    <chartFormat chart="0" format="11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16"/>
          </reference>
        </references>
      </pivotArea>
    </chartFormat>
    <chartFormat chart="0" format="12">
      <pivotArea type="data" outline="0" fieldPosition="0">
        <references count="4">
          <reference field="4294967294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6" count="1" selected="0">
            <x v="22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76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1" firstHeaderRow="1" firstDataRow="2" firstDataCol="1"/>
  <pivotFields count="20">
    <pivotField showAll="0" defaultSubtotal="0"/>
    <pivotField showAll="0"/>
    <pivotField axis="axisCol" showAll="0">
      <items count="7">
        <item m="1" x="2"/>
        <item m="1" x="1"/>
        <item m="1" x="3"/>
        <item m="1" x="5"/>
        <item m="1" x="4"/>
        <item x="0"/>
        <item t="default"/>
      </items>
    </pivotField>
    <pivotField showAll="0"/>
    <pivotField showAll="0"/>
    <pivotField showAll="0"/>
    <pivotField axis="axisRow" showAll="0">
      <items count="35">
        <item m="1" x="8"/>
        <item m="1" x="17"/>
        <item m="1" x="13"/>
        <item m="1" x="21"/>
        <item m="1" x="14"/>
        <item m="1" x="28"/>
        <item m="1" x="25"/>
        <item m="1" x="15"/>
        <item m="1" x="20"/>
        <item m="1" x="23"/>
        <item m="1" x="12"/>
        <item m="1" x="22"/>
        <item m="1" x="31"/>
        <item m="1" x="16"/>
        <item m="1" x="7"/>
        <item m="1" x="4"/>
        <item m="1" x="10"/>
        <item m="1" x="5"/>
        <item m="1" x="6"/>
        <item m="1" x="33"/>
        <item m="1" x="30"/>
        <item m="1" x="11"/>
        <item m="1" x="19"/>
        <item m="1" x="26"/>
        <item m="1" x="2"/>
        <item m="1" x="29"/>
        <item m="1" x="24"/>
        <item m="1" x="3"/>
        <item m="1" x="18"/>
        <item m="1" x="32"/>
        <item m="1" x="9"/>
        <item m="1" x="27"/>
        <item x="0"/>
        <item x="1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2">
    <field x="-2"/>
    <field x="6"/>
  </rowFields>
  <rowItems count="8">
    <i>
      <x/>
    </i>
    <i r="1">
      <x v="32"/>
    </i>
    <i r="1">
      <x v="33"/>
    </i>
    <i i="1">
      <x v="1"/>
    </i>
    <i r="1" i="1">
      <x v="32"/>
    </i>
    <i r="1" i="1">
      <x v="33"/>
    </i>
    <i t="grand">
      <x/>
    </i>
    <i t="grand" i="1">
      <x/>
    </i>
  </rowItems>
  <colFields count="1">
    <field x="2"/>
  </colFields>
  <colItems count="2">
    <i>
      <x v="5"/>
    </i>
    <i t="grand">
      <x/>
    </i>
  </colItems>
  <dataFields count="2">
    <dataField name="Somme de Dépenses" fld="13" baseField="5" baseItem="0"/>
    <dataField name="Somme de Recettes" fld="12" baseField="5" baseItem="0"/>
  </dataFields>
  <formats count="15">
    <format dxfId="48">
      <pivotArea type="all" dataOnly="0" outline="0" fieldPosition="0"/>
    </format>
    <format dxfId="47">
      <pivotArea type="origin" dataOnly="0" labelOnly="1" outline="0" fieldPosition="0"/>
    </format>
    <format dxfId="46">
      <pivotArea field="-2" type="button" dataOnly="0" labelOnly="1" outline="0" axis="axisRow" fieldPosition="0"/>
    </format>
    <format dxfId="45">
      <pivotArea field="2" type="button" dataOnly="0" labelOnly="1" outline="0" axis="axisCol" fieldPosition="0"/>
    </format>
    <format dxfId="44">
      <pivotArea type="topRight" dataOnly="0" labelOnly="1" outline="0" fieldPosition="0"/>
    </format>
    <format dxfId="43">
      <pivotArea dataOnly="0" labelOnly="1" fieldPosition="0">
        <references count="1">
          <reference field="2" count="1">
            <x v="2"/>
          </reference>
        </references>
      </pivotArea>
    </format>
    <format dxfId="42">
      <pivotArea dataOnly="0" labelOnly="1" grandCol="1" outline="0" fieldPosition="0"/>
    </format>
    <format dxfId="41">
      <pivotArea type="origin" dataOnly="0" labelOnly="1" outline="0" fieldPosition="0"/>
    </format>
    <format dxfId="40">
      <pivotArea field="-2" type="button" dataOnly="0" labelOnly="1" outline="0" axis="axisRow" fieldPosition="0"/>
    </format>
    <format dxfId="39">
      <pivotArea field="2" type="button" dataOnly="0" labelOnly="1" outline="0" axis="axisCol" fieldPosition="0"/>
    </format>
    <format dxfId="38">
      <pivotArea type="topRight" dataOnly="0" labelOnly="1" outline="0" fieldPosition="0"/>
    </format>
    <format dxfId="37">
      <pivotArea dataOnly="0" labelOnly="1" fieldPosition="0">
        <references count="1">
          <reference field="2" count="1">
            <x v="2"/>
          </reference>
        </references>
      </pivotArea>
    </format>
    <format dxfId="36">
      <pivotArea dataOnly="0" labelOnly="1" grandCol="1" outline="0" fieldPosition="0"/>
    </format>
    <format dxfId="35">
      <pivotArea type="all" dataOnly="0" outline="0" fieldPosition="0"/>
    </format>
    <format dxfId="34">
      <pivotArea type="all" dataOnly="0" outline="0" fieldPosition="0"/>
    </format>
  </format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7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6" firstHeaderRow="1" firstDataRow="2" firstDataCol="1"/>
  <pivotFields count="18">
    <pivotField showAll="0"/>
    <pivotField axis="axisRow" showAll="0">
      <items count="6">
        <item m="1" x="3"/>
        <item m="1" x="2"/>
        <item h="1" m="1" x="4"/>
        <item h="1" x="1"/>
        <item h="1"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31">
      <pivotArea outline="0" collapsedLevelsAreSubtotals="1" fieldPosition="0"/>
    </format>
    <format dxfId="30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7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18" firstHeaderRow="1" firstDataRow="2" firstDataCol="1" rowPageCount="1" colPageCount="1"/>
  <pivotFields count="18">
    <pivotField showAll="0"/>
    <pivotField axis="axisPage" showAll="0">
      <items count="6">
        <item m="1" x="3"/>
        <item m="1" x="2"/>
        <item m="1" x="4"/>
        <item x="1"/>
        <item x="0"/>
        <item t="default"/>
      </items>
    </pivotField>
    <pivotField showAll="0">
      <items count="3">
        <item m="1" x="1"/>
        <item x="0"/>
        <item t="default"/>
      </items>
    </pivotField>
    <pivotField showAll="0"/>
    <pivotField axis="axisRow" showAll="0">
      <items count="26">
        <item m="1" x="19"/>
        <item m="1" x="22"/>
        <item m="1" x="10"/>
        <item m="1" x="14"/>
        <item m="1" x="12"/>
        <item m="1" x="9"/>
        <item m="1" x="7"/>
        <item m="1" x="20"/>
        <item m="1" x="15"/>
        <item m="1" x="8"/>
        <item m="1" x="6"/>
        <item m="1" x="5"/>
        <item m="1" x="3"/>
        <item m="1" x="13"/>
        <item m="1" x="21"/>
        <item m="1" x="24"/>
        <item m="1" x="17"/>
        <item m="1" x="2"/>
        <item m="1" x="23"/>
        <item m="1" x="11"/>
        <item m="1" x="18"/>
        <item m="1" x="4"/>
        <item m="1" x="16"/>
        <item x="0"/>
        <item x="1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/>
  </pivotFields>
  <rowFields count="1">
    <field x="4"/>
  </rowFields>
  <rowItems count="3">
    <i>
      <x v="23"/>
    </i>
    <i>
      <x v="2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Dépenses" fld="12" baseField="4" baseItem="23"/>
    <dataField name="Somme de Recettes" fld="11" baseField="0" baseItem="1"/>
  </dataFields>
  <formats count="2">
    <format dxfId="33">
      <pivotArea outline="0" collapsedLevelsAreSubtotals="1" fieldPosition="0"/>
    </format>
    <format dxfId="32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7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8" firstHeaderRow="0" firstDataRow="1" firstDataCol="1" rowPageCount="1" colPageCount="1"/>
  <pivotFields count="20">
    <pivotField showAll="0" defaultSubtota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 defaultSubtotal="0"/>
    <pivotField showAll="0" defaultSubtotal="0"/>
    <pivotField axis="axisPage" showAll="0">
      <items count="5">
        <item x="0"/>
        <item x="1"/>
        <item m="1" x="2"/>
        <item m="1" x="3"/>
        <item t="default"/>
      </items>
    </pivotField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0" hier="-1"/>
  </pageFields>
  <dataFields count="2">
    <dataField name="Somme de Dépenses" fld="13" baseField="6" baseItem="0"/>
    <dataField name="Somme de Recettes" fld="12" baseField="6" baseItem="0"/>
  </dataFields>
  <formats count="6">
    <format dxfId="29">
      <pivotArea outline="0" collapsedLevelsAreSubtotals="1" fieldPosition="0"/>
    </format>
    <format dxfId="28">
      <pivotArea type="all" dataOnly="0" outline="0" fieldPosition="0"/>
    </format>
    <format dxfId="27">
      <pivotArea type="all" dataOnly="0" outline="0" fieldPosition="0"/>
    </format>
    <format dxfId="26">
      <pivotArea type="all" dataOnly="0" outline="0" fieldPosition="0"/>
    </format>
    <format dxfId="25">
      <pivotArea field="10" type="button" dataOnly="0" labelOnly="1" outline="0" axis="axisPage" fieldPosition="0"/>
    </format>
    <format dxfId="24">
      <pivotArea dataOnly="0" labelOnly="1" outline="0" fieldPosition="0">
        <references count="1">
          <reference field="10" count="1">
            <x v="1"/>
          </reference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5">
        <i x="1" s="1"/>
        <i x="0" s="1"/>
        <i x="3" s="1" nd="1"/>
        <i x="2" s="1" nd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4">
        <i x="1" s="1"/>
        <i x="0" s="1"/>
        <i x="8" s="1" nd="1"/>
        <i x="27" s="1" nd="1"/>
        <i x="17" s="1" nd="1"/>
        <i x="13" s="1" nd="1"/>
        <i x="21" s="1" nd="1"/>
        <i x="32" s="1" nd="1"/>
        <i x="3" s="1" nd="1"/>
        <i x="14" s="1" nd="1"/>
        <i x="28" s="1" nd="1"/>
        <i x="25" s="1" nd="1"/>
        <i x="15" s="1" nd="1"/>
        <i x="20" s="1" nd="1"/>
        <i x="23" s="1" nd="1"/>
        <i x="12" s="1" nd="1"/>
        <i x="22" s="1" nd="1"/>
        <i x="31" s="1" nd="1"/>
        <i x="16" s="1" nd="1"/>
        <i x="7" s="1" nd="1"/>
        <i x="4" s="1" nd="1"/>
        <i x="10" s="1" nd="1"/>
        <i x="5" s="1" nd="1"/>
        <i x="6" s="1" nd="1"/>
        <i x="33" s="1" nd="1"/>
        <i x="30" s="1" nd="1"/>
        <i x="11" s="1" nd="1"/>
        <i x="24" s="1" nd="1"/>
        <i x="9" s="1" nd="1"/>
        <i x="19" s="1" nd="1"/>
        <i x="18" s="1" nd="1"/>
        <i x="29" s="1" nd="1"/>
        <i x="26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2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71" dataDxfId="69" headerRowBorderDxfId="70" tableBorderDxfId="68" totalsRowBorderDxfId="67">
  <autoFilter ref="A5:E6"/>
  <tableColumns count="5">
    <tableColumn id="1" name="Comptes" dataDxfId="66"/>
    <tableColumn id="2" name="Solde initial" dataDxfId="65"/>
    <tableColumn id="3" name="Recettes après saisie" dataDxfId="64">
      <calculatedColumnFormula>SUM(Recettes)</calculatedColumnFormula>
    </tableColumn>
    <tableColumn id="4" name="Dépenses après saisie" dataDxfId="63">
      <calculatedColumnFormula>SUM(Dépenses)</calculatedColumnFormula>
    </tableColumn>
    <tableColumn id="5" name="Solde final" dataDxfId="62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20" totalsRowShown="0" headerRowDxfId="58" headerRowBorderDxfId="57" tableBorderDxfId="56" totalsRowBorderDxfId="55" headerRowCellStyle="Monétaire 2" dataCellStyle="Normal">
  <autoFilter ref="A13:T20"/>
  <sortState ref="B5:P33">
    <sortCondition ref="F5"/>
  </sortState>
  <tableColumns count="20">
    <tableColumn id="19" name="Numéro" dataDxfId="54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53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52" dataCellStyle="Normal"/>
    <tableColumn id="16" name="Pointage dépense" dataDxfId="51" dataCellStyle="Normal">
      <calculatedColumnFormula>IF(tblEcritures[[#This Row],[Dépenses]]="x",tblEcritures[[#This Row],[Dépenses]],0)</calculatedColumnFormula>
    </tableColumn>
    <tableColumn id="10" name="Pointage recette " dataCellStyle="Normal">
      <calculatedColumnFormula>IF(tblEcritures[[#This Row],[Pointage recette]]="x",tblEcritures[[#This Row],[Recettes]],"")</calculatedColumnFormula>
    </tableColumn>
    <tableColumn id="11" name="Date valeur banque " dataDxfId="50" dataCellStyle="Normal"/>
    <tableColumn id="12" name="Observations" dataDxfId="49" dataCellStyle="Normal"/>
    <tableColumn id="4" name="Colonne1" dataCellStyle="Normal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23" dataDxfId="21" headerRowBorderDxfId="22" tableBorderDxfId="20" totalsRowBorderDxfId="19">
  <autoFilter ref="F1:F3"/>
  <tableColumns count="1">
    <tableColumn id="1" name="Famille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17" dataDxfId="15" headerRowBorderDxfId="16" tableBorderDxfId="14" totalsRowBorderDxfId="13">
  <autoFilter ref="D1:D7"/>
  <tableColumns count="1">
    <tableColumn id="1" name="Modes_paiement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5.bin"/><Relationship Id="rId7" Type="http://schemas.openxmlformats.org/officeDocument/2006/relationships/ctrlProp" Target="../ctrlProps/ctrlProp8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7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C27"/>
  <sheetViews>
    <sheetView showGridLines="0" zoomScale="80" zoomScaleNormal="80" workbookViewId="0">
      <selection activeCell="G17" sqref="G17"/>
    </sheetView>
  </sheetViews>
  <sheetFormatPr baseColWidth="10" defaultRowHeight="14.4" x14ac:dyDescent="0.3"/>
  <cols>
    <col min="1" max="1" width="30.33203125" style="94" customWidth="1"/>
    <col min="2" max="16384" width="11.5546875" style="94"/>
  </cols>
  <sheetData>
    <row r="1" spans="1:3" x14ac:dyDescent="0.3">
      <c r="A1" s="93"/>
    </row>
    <row r="2" spans="1:3" ht="23.4" x14ac:dyDescent="0.45">
      <c r="A2" s="93"/>
      <c r="B2" s="95"/>
      <c r="C2" s="95"/>
    </row>
    <row r="3" spans="1:3" ht="23.25" x14ac:dyDescent="0.35">
      <c r="A3" s="93"/>
      <c r="B3" s="95"/>
      <c r="C3" s="95"/>
    </row>
    <row r="4" spans="1:3" ht="23.25" x14ac:dyDescent="0.35">
      <c r="A4" s="96"/>
      <c r="B4" s="95"/>
      <c r="C4" s="95"/>
    </row>
    <row r="5" spans="1:3" ht="23.25" x14ac:dyDescent="0.35">
      <c r="A5" s="93"/>
      <c r="B5" s="95"/>
      <c r="C5" s="95"/>
    </row>
    <row r="6" spans="1:3" ht="23.25" x14ac:dyDescent="0.35">
      <c r="A6" s="93"/>
      <c r="B6" s="95"/>
      <c r="C6" s="95"/>
    </row>
    <row r="7" spans="1:3" ht="23.25" x14ac:dyDescent="0.35">
      <c r="A7" s="93"/>
      <c r="B7" s="95"/>
      <c r="C7" s="95"/>
    </row>
    <row r="8" spans="1:3" ht="23.25" x14ac:dyDescent="0.35">
      <c r="A8" s="93"/>
      <c r="B8" s="95"/>
      <c r="C8" s="95"/>
    </row>
    <row r="9" spans="1:3" ht="23.25" x14ac:dyDescent="0.35">
      <c r="A9" s="93"/>
      <c r="B9" s="95"/>
      <c r="C9" s="95"/>
    </row>
    <row r="10" spans="1:3" ht="23.25" x14ac:dyDescent="0.35">
      <c r="A10" s="93"/>
      <c r="B10" s="95"/>
      <c r="C10" s="95"/>
    </row>
    <row r="11" spans="1:3" ht="23.25" x14ac:dyDescent="0.35">
      <c r="A11" s="93"/>
      <c r="B11" s="95"/>
      <c r="C11" s="95"/>
    </row>
    <row r="12" spans="1:3" ht="23.25" x14ac:dyDescent="0.35">
      <c r="A12" s="93"/>
      <c r="B12" s="95"/>
      <c r="C12" s="95"/>
    </row>
    <row r="13" spans="1:3" ht="23.25" x14ac:dyDescent="0.35">
      <c r="A13" s="93"/>
      <c r="B13" s="95"/>
      <c r="C13" s="95"/>
    </row>
    <row r="14" spans="1:3" ht="23.25" x14ac:dyDescent="0.35">
      <c r="A14" s="93"/>
      <c r="B14" s="95"/>
      <c r="C14" s="95"/>
    </row>
    <row r="15" spans="1:3" ht="23.25" x14ac:dyDescent="0.35">
      <c r="A15" s="93"/>
      <c r="B15" s="95"/>
      <c r="C15" s="95"/>
    </row>
    <row r="16" spans="1:3" ht="23.25" x14ac:dyDescent="0.35">
      <c r="A16" s="93"/>
      <c r="B16" s="95"/>
      <c r="C16" s="95"/>
    </row>
    <row r="17" spans="1:3" ht="23.25" x14ac:dyDescent="0.35">
      <c r="A17" s="93"/>
      <c r="B17" s="95"/>
      <c r="C17" s="95"/>
    </row>
    <row r="18" spans="1:3" ht="23.25" x14ac:dyDescent="0.35">
      <c r="A18" s="93"/>
      <c r="B18" s="95"/>
      <c r="C18" s="95"/>
    </row>
    <row r="19" spans="1:3" ht="23.25" x14ac:dyDescent="0.35">
      <c r="A19" s="93"/>
      <c r="B19" s="95"/>
      <c r="C19" s="95"/>
    </row>
    <row r="20" spans="1:3" ht="23.25" x14ac:dyDescent="0.35">
      <c r="A20" s="93"/>
      <c r="B20" s="95"/>
      <c r="C20" s="95"/>
    </row>
    <row r="21" spans="1:3" ht="23.25" x14ac:dyDescent="0.35">
      <c r="A21" s="93"/>
      <c r="B21" s="95"/>
      <c r="C21" s="95"/>
    </row>
    <row r="22" spans="1:3" ht="15" x14ac:dyDescent="0.25">
      <c r="A22" s="93"/>
    </row>
    <row r="23" spans="1:3" ht="15" x14ac:dyDescent="0.25">
      <c r="A23" s="93"/>
    </row>
    <row r="24" spans="1:3" ht="15" x14ac:dyDescent="0.25">
      <c r="A24" s="93"/>
    </row>
    <row r="25" spans="1:3" ht="15" x14ac:dyDescent="0.25">
      <c r="A25" s="93"/>
    </row>
    <row r="26" spans="1:3" ht="15" x14ac:dyDescent="0.25">
      <c r="A26" s="93"/>
    </row>
    <row r="27" spans="1:3" ht="15" x14ac:dyDescent="0.25">
      <c r="A27" s="93"/>
    </row>
  </sheetData>
  <pageMargins left="0.7" right="0.7" top="0.75" bottom="0.75" header="0.3" footer="0.3"/>
  <pageSetup paperSize="9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2"/>
  <sheetViews>
    <sheetView showGridLines="0" tabSelected="1" workbookViewId="0">
      <selection sqref="A1:B3"/>
    </sheetView>
  </sheetViews>
  <sheetFormatPr baseColWidth="10" defaultRowHeight="14.4" x14ac:dyDescent="0.3"/>
  <cols>
    <col min="1" max="1" width="25.6640625" customWidth="1"/>
    <col min="2" max="2" width="24.6640625" customWidth="1"/>
    <col min="3" max="3" width="24.88671875" customWidth="1"/>
    <col min="4" max="4" width="25.109375" customWidth="1"/>
    <col min="5" max="6" width="23.33203125" customWidth="1"/>
  </cols>
  <sheetData>
    <row r="1" spans="1:20" ht="15.6" customHeight="1" thickTop="1" x14ac:dyDescent="0.3">
      <c r="A1" s="100" t="s">
        <v>74</v>
      </c>
      <c r="B1" s="101"/>
      <c r="C1" s="27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</row>
    <row r="2" spans="1:20" ht="14.4" customHeight="1" x14ac:dyDescent="0.3">
      <c r="A2" s="102"/>
      <c r="B2" s="103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</row>
    <row r="3" spans="1:20" ht="14.4" customHeight="1" thickBot="1" x14ac:dyDescent="0.35">
      <c r="A3" s="104"/>
      <c r="B3" s="105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</row>
    <row r="4" spans="1:20" ht="16.5" thickTop="1" thickBot="1" x14ac:dyDescent="0.3">
      <c r="A4" s="27"/>
      <c r="B4" s="27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</row>
    <row r="5" spans="1:20" ht="16.8" thickTop="1" thickBot="1" x14ac:dyDescent="0.35">
      <c r="A5" s="56" t="s">
        <v>5</v>
      </c>
      <c r="B5" s="56" t="s">
        <v>1</v>
      </c>
      <c r="C5" s="56" t="s">
        <v>75</v>
      </c>
      <c r="D5" s="57" t="s">
        <v>76</v>
      </c>
      <c r="E5" s="58" t="s">
        <v>77</v>
      </c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</row>
    <row r="6" spans="1:20" ht="16.2" thickTop="1" x14ac:dyDescent="0.3">
      <c r="A6" s="60" t="s">
        <v>79</v>
      </c>
      <c r="B6" s="61">
        <v>1000</v>
      </c>
      <c r="C6" s="61">
        <f>SUM(Recettes)</f>
        <v>600</v>
      </c>
      <c r="D6" s="61">
        <f>SUM(Dépenses)</f>
        <v>2550</v>
      </c>
      <c r="E6" s="62">
        <f>Tableau1[Solde initial]+Tableau1[Recettes après saisie]-Tableau1[Dépenses après saisie]</f>
        <v>-950</v>
      </c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15" x14ac:dyDescent="0.25">
      <c r="A7" s="27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</row>
    <row r="8" spans="1:20" ht="15" x14ac:dyDescent="0.25">
      <c r="A8" s="26"/>
      <c r="B8" s="27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</row>
    <row r="9" spans="1:20" ht="15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</row>
    <row r="10" spans="1:20" ht="15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</row>
    <row r="11" spans="1:20" ht="15" x14ac:dyDescent="0.25">
      <c r="A11" s="26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</row>
    <row r="12" spans="1:20" ht="15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</row>
    <row r="13" spans="1:20" ht="15" x14ac:dyDescent="0.25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</row>
    <row r="14" spans="1:20" ht="15" x14ac:dyDescent="0.25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</row>
    <row r="15" spans="1:20" ht="15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</row>
    <row r="16" spans="1:20" ht="15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</row>
    <row r="17" spans="1:20" ht="15" x14ac:dyDescent="0.2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</row>
    <row r="18" spans="1:20" ht="15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</row>
    <row r="19" spans="1:20" ht="15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</row>
    <row r="20" spans="1:20" ht="15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</row>
    <row r="21" spans="1:20" ht="15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</row>
    <row r="22" spans="1:20" ht="15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</row>
    <row r="23" spans="1:20" ht="15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</row>
    <row r="24" spans="1:20" ht="15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</row>
    <row r="25" spans="1:20" ht="15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</row>
    <row r="26" spans="1:20" ht="15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</row>
    <row r="27" spans="1:20" ht="15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</row>
    <row r="28" spans="1:20" ht="15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</row>
    <row r="29" spans="1:20" ht="15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</row>
    <row r="30" spans="1:20" x14ac:dyDescent="0.3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</row>
    <row r="31" spans="1:20" x14ac:dyDescent="0.3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</row>
    <row r="32" spans="1:20" x14ac:dyDescent="0.3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</row>
    <row r="33" spans="1:20" x14ac:dyDescent="0.3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</row>
    <row r="34" spans="1:20" x14ac:dyDescent="0.3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</row>
    <row r="35" spans="1:20" x14ac:dyDescent="0.3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</row>
    <row r="36" spans="1:20" x14ac:dyDescent="0.3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</row>
    <row r="37" spans="1:20" x14ac:dyDescent="0.3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</row>
    <row r="38" spans="1:20" x14ac:dyDescent="0.3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</row>
    <row r="39" spans="1:20" x14ac:dyDescent="0.3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</row>
    <row r="40" spans="1:20" x14ac:dyDescent="0.3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</row>
    <row r="41" spans="1:20" x14ac:dyDescent="0.3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</row>
    <row r="42" spans="1:20" x14ac:dyDescent="0.3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</row>
    <row r="43" spans="1:20" x14ac:dyDescent="0.3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</row>
    <row r="44" spans="1:20" x14ac:dyDescent="0.3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</row>
    <row r="45" spans="1:20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</row>
    <row r="46" spans="1:20" x14ac:dyDescent="0.3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</row>
    <row r="47" spans="1:20" x14ac:dyDescent="0.3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</row>
    <row r="48" spans="1:20" x14ac:dyDescent="0.3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</row>
    <row r="49" spans="1:20" x14ac:dyDescent="0.3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</row>
    <row r="50" spans="1:20" x14ac:dyDescent="0.3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</row>
    <row r="51" spans="1:20" x14ac:dyDescent="0.3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</row>
    <row r="52" spans="1:20" x14ac:dyDescent="0.3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</row>
    <row r="53" spans="1:20" x14ac:dyDescent="0.3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</row>
    <row r="54" spans="1:20" x14ac:dyDescent="0.3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</row>
    <row r="55" spans="1:20" x14ac:dyDescent="0.3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</row>
    <row r="56" spans="1:20" x14ac:dyDescent="0.3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</row>
    <row r="57" spans="1:20" x14ac:dyDescent="0.3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</row>
    <row r="58" spans="1:20" x14ac:dyDescent="0.3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</row>
    <row r="59" spans="1:20" x14ac:dyDescent="0.3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</row>
    <row r="60" spans="1:20" x14ac:dyDescent="0.3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</row>
    <row r="61" spans="1:20" x14ac:dyDescent="0.3">
      <c r="A61" s="26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</row>
    <row r="62" spans="1:20" x14ac:dyDescent="0.3">
      <c r="A62" s="26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</row>
    <row r="63" spans="1:20" x14ac:dyDescent="0.3">
      <c r="A63" s="26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</row>
    <row r="64" spans="1:20" x14ac:dyDescent="0.3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</row>
    <row r="65" spans="1:20" x14ac:dyDescent="0.3">
      <c r="A65" s="26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</row>
    <row r="66" spans="1:20" x14ac:dyDescent="0.3">
      <c r="A66" s="26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</row>
    <row r="67" spans="1:20" x14ac:dyDescent="0.3">
      <c r="A67" s="26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</row>
    <row r="68" spans="1:20" x14ac:dyDescent="0.3">
      <c r="A68" s="26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</row>
    <row r="69" spans="1:20" x14ac:dyDescent="0.3">
      <c r="A69" s="26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</row>
    <row r="70" spans="1:20" x14ac:dyDescent="0.3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</row>
    <row r="71" spans="1:20" x14ac:dyDescent="0.3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</row>
    <row r="72" spans="1:20" x14ac:dyDescent="0.3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198120</xdr:colOff>
                    <xdr:row>9</xdr:row>
                    <xdr:rowOff>7620</xdr:rowOff>
                  </from>
                  <to>
                    <xdr:col>5</xdr:col>
                    <xdr:colOff>1363980</xdr:colOff>
                    <xdr:row>11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E13"/>
  <sheetViews>
    <sheetView zoomScale="80" zoomScaleNormal="80" workbookViewId="0">
      <selection sqref="A1:XFD1048576"/>
    </sheetView>
  </sheetViews>
  <sheetFormatPr baseColWidth="10" defaultRowHeight="14.4" x14ac:dyDescent="0.3"/>
  <cols>
    <col min="1" max="1" width="21" style="17" customWidth="1"/>
    <col min="2" max="2" width="23.77734375" style="17" customWidth="1"/>
    <col min="3" max="3" width="4" style="17" customWidth="1"/>
    <col min="4" max="4" width="7.6640625" style="17" customWidth="1"/>
    <col min="5" max="5" width="12.21875" style="17" customWidth="1"/>
    <col min="6" max="6" width="6.6640625" style="17" customWidth="1"/>
    <col min="7" max="7" width="12.33203125" style="17" customWidth="1"/>
    <col min="8" max="8" width="17.88671875" style="17" customWidth="1"/>
    <col min="9" max="9" width="7" style="17" customWidth="1"/>
    <col min="10" max="10" width="7.6640625" style="17" customWidth="1"/>
    <col min="11" max="11" width="12.44140625" style="17" customWidth="1"/>
    <col min="12" max="12" width="20.6640625" style="17" customWidth="1"/>
    <col min="13" max="13" width="14" style="17" customWidth="1"/>
    <col min="14" max="14" width="17.6640625" style="17" customWidth="1"/>
    <col min="15" max="15" width="18.5546875" style="17" customWidth="1"/>
    <col min="16" max="16" width="20.6640625" style="17" customWidth="1"/>
    <col min="17" max="17" width="14" style="17" customWidth="1"/>
    <col min="18" max="18" width="17.6640625" style="17" customWidth="1"/>
    <col min="19" max="19" width="18.5546875" style="17" customWidth="1"/>
    <col min="20" max="20" width="20.6640625" style="17" customWidth="1"/>
    <col min="21" max="21" width="14" style="17" customWidth="1"/>
    <col min="22" max="22" width="22.44140625" style="17" customWidth="1"/>
    <col min="23" max="23" width="23.33203125" style="17" customWidth="1"/>
    <col min="24" max="24" width="25.5546875" style="17" customWidth="1"/>
    <col min="25" max="25" width="18.6640625" style="17" customWidth="1"/>
    <col min="26" max="16384" width="11.5546875" style="17"/>
  </cols>
  <sheetData>
    <row r="1" spans="1:5" ht="17.399999999999999" customHeight="1" x14ac:dyDescent="0.25"/>
    <row r="2" spans="1:5" ht="17.399999999999999" customHeight="1" x14ac:dyDescent="0.25"/>
    <row r="3" spans="1:5" ht="17.399999999999999" customHeight="1" x14ac:dyDescent="0.3">
      <c r="B3" s="17" t="s">
        <v>80</v>
      </c>
    </row>
    <row r="4" spans="1:5" x14ac:dyDescent="0.3">
      <c r="B4" s="17">
        <v>11</v>
      </c>
      <c r="D4" s="17" t="s">
        <v>102</v>
      </c>
      <c r="E4" s="97" t="s">
        <v>60</v>
      </c>
    </row>
    <row r="5" spans="1:5" x14ac:dyDescent="0.3">
      <c r="A5" s="17" t="s">
        <v>59</v>
      </c>
      <c r="B5" s="17" t="s">
        <v>96</v>
      </c>
      <c r="C5" s="17" t="s">
        <v>99</v>
      </c>
      <c r="E5" s="97"/>
    </row>
    <row r="6" spans="1:5" x14ac:dyDescent="0.3">
      <c r="A6" s="98" t="s">
        <v>91</v>
      </c>
      <c r="B6" s="24"/>
      <c r="C6" s="24"/>
      <c r="D6" s="24"/>
      <c r="E6" s="24"/>
    </row>
    <row r="7" spans="1:5" x14ac:dyDescent="0.3">
      <c r="A7" s="99" t="s">
        <v>81</v>
      </c>
      <c r="B7" s="24"/>
      <c r="C7" s="24">
        <v>600</v>
      </c>
      <c r="D7" s="24">
        <v>600</v>
      </c>
      <c r="E7" s="24">
        <v>600</v>
      </c>
    </row>
    <row r="8" spans="1:5" x14ac:dyDescent="0.3">
      <c r="A8" s="99" t="s">
        <v>83</v>
      </c>
      <c r="B8" s="24"/>
      <c r="C8" s="24">
        <v>600</v>
      </c>
      <c r="D8" s="24">
        <v>600</v>
      </c>
      <c r="E8" s="24">
        <v>600</v>
      </c>
    </row>
    <row r="9" spans="1:5" x14ac:dyDescent="0.3">
      <c r="A9" s="98" t="s">
        <v>94</v>
      </c>
      <c r="B9" s="24"/>
      <c r="C9" s="24"/>
      <c r="D9" s="24"/>
      <c r="E9" s="24"/>
    </row>
    <row r="10" spans="1:5" x14ac:dyDescent="0.3">
      <c r="A10" s="99" t="s">
        <v>81</v>
      </c>
      <c r="B10" s="24">
        <v>350</v>
      </c>
      <c r="C10" s="24"/>
      <c r="D10" s="24">
        <v>350</v>
      </c>
      <c r="E10" s="24">
        <v>350</v>
      </c>
    </row>
    <row r="11" spans="1:5" x14ac:dyDescent="0.3">
      <c r="A11" s="99" t="s">
        <v>83</v>
      </c>
      <c r="B11" s="24">
        <v>500</v>
      </c>
      <c r="C11" s="24"/>
      <c r="D11" s="24">
        <v>500</v>
      </c>
      <c r="E11" s="24">
        <v>500</v>
      </c>
    </row>
    <row r="12" spans="1:5" x14ac:dyDescent="0.3">
      <c r="A12" s="98" t="s">
        <v>82</v>
      </c>
      <c r="B12" s="24">
        <v>350</v>
      </c>
      <c r="C12" s="24">
        <v>600</v>
      </c>
      <c r="D12" s="24">
        <v>950</v>
      </c>
      <c r="E12" s="24">
        <v>950</v>
      </c>
    </row>
    <row r="13" spans="1:5" x14ac:dyDescent="0.3">
      <c r="A13" s="98" t="s">
        <v>84</v>
      </c>
      <c r="B13" s="24">
        <v>500</v>
      </c>
      <c r="C13" s="24">
        <v>600</v>
      </c>
      <c r="D13" s="24">
        <v>1100</v>
      </c>
      <c r="E13" s="24">
        <v>1100</v>
      </c>
    </row>
  </sheetData>
  <conditionalFormatting sqref="A6">
    <cfRule type="containsText" dxfId="10" priority="7" operator="containsText" text="Réel">
      <formula>NOT(ISERROR(SEARCH("Réel",A6)))</formula>
    </cfRule>
    <cfRule type="containsText" dxfId="9" priority="8" operator="containsText" text="Réel">
      <formula>NOT(ISERROR(SEARCH("Réel",A6)))</formula>
    </cfRule>
    <cfRule type="containsText" dxfId="8" priority="9" operator="containsText" text="Prévisionnel">
      <formula>NOT(ISERROR(SEARCH("Prévisionnel",A6)))</formula>
    </cfRule>
  </conditionalFormatting>
  <conditionalFormatting sqref="A4:C4 A5:A9">
    <cfRule type="containsText" dxfId="7" priority="6" operator="containsText" text="Réel">
      <formula>NOT(ISERROR(SEARCH("Réel",A4)))</formula>
    </cfRule>
  </conditionalFormatting>
  <conditionalFormatting sqref="A8">
    <cfRule type="containsText" dxfId="6" priority="2" operator="containsText" text="S. Réel">
      <formula>NOT(ISERROR(SEARCH("S. Réel",A8)))</formula>
    </cfRule>
    <cfRule type="containsText" dxfId="5" priority="5" operator="containsText" text="Prévisionnel">
      <formula>NOT(ISERROR(SEARCH("Prévisionnel",A8)))</formula>
    </cfRule>
  </conditionalFormatting>
  <conditionalFormatting sqref="A7">
    <cfRule type="containsText" dxfId="4" priority="4" operator="containsText" text="S. Prévisionnel">
      <formula>NOT(ISERROR(SEARCH("S. Prévisionnel",A7)))</formula>
    </cfRule>
  </conditionalFormatting>
  <conditionalFormatting sqref="A9">
    <cfRule type="containsText" dxfId="3" priority="3" operator="containsText" text="Total S. Prévisionnel">
      <formula>NOT(ISERROR(SEARCH("Total S. Prévisionnel",A9)))</formula>
    </cfRule>
  </conditionalFormatting>
  <conditionalFormatting sqref="A10">
    <cfRule type="containsText" dxfId="2" priority="1" operator="containsText" text="Total S. Réel">
      <formula>NOT(ISERROR(SEARCH("Total S. Réel",A10)))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7</xdr:col>
                    <xdr:colOff>228600</xdr:colOff>
                    <xdr:row>2</xdr:row>
                    <xdr:rowOff>7620</xdr:rowOff>
                  </from>
                  <to>
                    <xdr:col>8</xdr:col>
                    <xdr:colOff>213360</xdr:colOff>
                    <xdr:row>5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AI477"/>
  <sheetViews>
    <sheetView zoomScale="60" zoomScaleNormal="60" workbookViewId="0">
      <selection activeCell="F34" sqref="F34"/>
    </sheetView>
  </sheetViews>
  <sheetFormatPr baseColWidth="10" defaultRowHeight="14.4" x14ac:dyDescent="0.3"/>
  <cols>
    <col min="1" max="5" width="18.6640625" customWidth="1"/>
    <col min="6" max="6" width="18.6640625" style="1" customWidth="1"/>
    <col min="7" max="9" width="18.6640625" customWidth="1"/>
    <col min="10" max="10" width="18.6640625" style="1" customWidth="1"/>
    <col min="11" max="12" width="18.6640625" customWidth="1"/>
    <col min="13" max="14" width="18.6640625" style="18" customWidth="1"/>
    <col min="15" max="19" width="18.6640625" customWidth="1"/>
  </cols>
  <sheetData>
    <row r="1" spans="1:35" ht="43.2" thickTop="1" thickBot="1" x14ac:dyDescent="0.35">
      <c r="A1" s="89" t="str">
        <f>SUBTOTAL(3,B14:B20)&amp;" écritures"</f>
        <v>4 écritures</v>
      </c>
      <c r="B1" s="25"/>
      <c r="C1" s="25"/>
      <c r="D1" s="64" t="s">
        <v>87</v>
      </c>
      <c r="E1" s="65">
        <f>SUBTOTAL(9,tblEcritures[Recettes])</f>
        <v>600</v>
      </c>
      <c r="F1" s="66" t="s">
        <v>86</v>
      </c>
      <c r="G1" s="67">
        <f>SUBTOTAL(9,tblEcritures[Dépenses])</f>
        <v>2550</v>
      </c>
      <c r="H1" s="25"/>
      <c r="I1" s="25"/>
      <c r="J1" s="25"/>
      <c r="K1" s="25"/>
      <c r="L1" s="25"/>
      <c r="M1" s="80"/>
      <c r="N1" s="80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</row>
    <row r="2" spans="1:35" s="1" customFormat="1" ht="15.75" thickTop="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80"/>
      <c r="N2" s="80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</row>
    <row r="3" spans="1:35" s="1" customFormat="1" ht="15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80"/>
      <c r="N3" s="80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</row>
    <row r="4" spans="1:35" s="1" customFormat="1" ht="15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80"/>
      <c r="N4" s="80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</row>
    <row r="5" spans="1:35" s="1" customFormat="1" x14ac:dyDescent="0.3">
      <c r="A5" s="25"/>
      <c r="B5" s="25"/>
      <c r="C5" s="25"/>
      <c r="D5" s="25"/>
      <c r="E5" s="25"/>
      <c r="F5" s="25"/>
      <c r="G5" s="25"/>
      <c r="H5" s="25"/>
      <c r="I5" s="25"/>
      <c r="J5" s="25"/>
      <c r="K5" s="90" t="s">
        <v>93</v>
      </c>
      <c r="L5" s="25"/>
      <c r="M5" s="80"/>
      <c r="N5" s="80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</row>
    <row r="6" spans="1:35" s="1" customFormat="1" ht="15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80"/>
      <c r="N6" s="80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s="1" customFormat="1" ht="15" x14ac:dyDescent="0.25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80"/>
      <c r="N7" s="80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</row>
    <row r="8" spans="1:35" s="1" customFormat="1" ht="15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80"/>
      <c r="N8" s="80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</row>
    <row r="9" spans="1:35" s="1" customFormat="1" ht="15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80"/>
      <c r="N9" s="80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</row>
    <row r="10" spans="1:35" s="1" customFormat="1" ht="15" x14ac:dyDescent="0.25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80"/>
      <c r="N10" s="80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</row>
    <row r="11" spans="1:35" ht="15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</row>
    <row r="12" spans="1:35" x14ac:dyDescent="0.3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80"/>
      <c r="N12" s="80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</row>
    <row r="13" spans="1:35" x14ac:dyDescent="0.3">
      <c r="A13" s="68" t="s">
        <v>85</v>
      </c>
      <c r="B13" s="69" t="s">
        <v>0</v>
      </c>
      <c r="C13" s="69" t="s">
        <v>50</v>
      </c>
      <c r="D13" s="69" t="s">
        <v>51</v>
      </c>
      <c r="E13" s="69" t="s">
        <v>52</v>
      </c>
      <c r="F13" s="68" t="s">
        <v>6</v>
      </c>
      <c r="G13" s="70" t="s">
        <v>7</v>
      </c>
      <c r="H13" s="70" t="s">
        <v>49</v>
      </c>
      <c r="I13" s="70" t="s">
        <v>64</v>
      </c>
      <c r="J13" s="70" t="s">
        <v>65</v>
      </c>
      <c r="K13" s="68" t="s">
        <v>8</v>
      </c>
      <c r="L13" s="68" t="s">
        <v>9</v>
      </c>
      <c r="M13" s="68" t="s">
        <v>2</v>
      </c>
      <c r="N13" s="68" t="s">
        <v>3</v>
      </c>
      <c r="O13" s="68" t="s">
        <v>57</v>
      </c>
      <c r="P13" s="68" t="s">
        <v>58</v>
      </c>
      <c r="Q13" s="68" t="s">
        <v>88</v>
      </c>
      <c r="R13" s="68" t="s">
        <v>68</v>
      </c>
      <c r="S13" s="68" t="s">
        <v>4</v>
      </c>
      <c r="T13" s="77" t="s">
        <v>89</v>
      </c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</row>
    <row r="14" spans="1:35" x14ac:dyDescent="0.3">
      <c r="A14" s="24" t="str">
        <f>CONCATENATE(tblEcritures[[#This Row],[Année-Ecr]],C14,LEFT(tblEcritures[[#This Row],[Famille]],2),ROW(tblEcritures[[#This Row],[Année-Ecr]]))</f>
        <v>201611Ch14</v>
      </c>
      <c r="B14" s="17"/>
      <c r="C14" s="17">
        <f>MONTH(tblEcritures[[#This Row],[Date]])</f>
        <v>11</v>
      </c>
      <c r="D14" s="17">
        <f>YEAR(tblEcritures[[#This Row],[Date]])</f>
        <v>2016</v>
      </c>
      <c r="E14" s="17" t="str">
        <f>CONCATENATE(tblEcritures[[#This Row],[Année-Ecr]],tblEcritures[[#This Row],[Mois]])</f>
        <v>201611</v>
      </c>
      <c r="F14" s="78">
        <v>42678</v>
      </c>
      <c r="G14" s="17" t="s">
        <v>96</v>
      </c>
      <c r="H14" s="17" t="s">
        <v>67</v>
      </c>
      <c r="I14" s="76">
        <v>350</v>
      </c>
      <c r="J14" s="76">
        <v>500</v>
      </c>
      <c r="K14" s="17" t="s">
        <v>47</v>
      </c>
      <c r="L14" s="17" t="s">
        <v>97</v>
      </c>
      <c r="M14" s="17"/>
      <c r="N14" s="17">
        <v>500</v>
      </c>
      <c r="O14" s="19"/>
      <c r="P14" s="19">
        <f>IF(tblEcritures[[#This Row],[Dépenses]]="x",tblEcritures[[#This Row],[Dépenses]],0)</f>
        <v>0</v>
      </c>
      <c r="Q14" s="17" t="str">
        <f>IF(tblEcritures[[#This Row],[Pointage recette]]="x",tblEcritures[[#This Row],[Recettes]],"")</f>
        <v/>
      </c>
      <c r="R14" s="79">
        <v>42708</v>
      </c>
      <c r="S14" s="17" t="s">
        <v>98</v>
      </c>
      <c r="T14" s="17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</row>
    <row r="15" spans="1:35" x14ac:dyDescent="0.3">
      <c r="A15" s="24" t="str">
        <f>CONCATENATE(tblEcritures[[#This Row],[Année-Ecr]],C15,LEFT(tblEcritures[[#This Row],[Famille]],2),ROW(tblEcritures[[#This Row],[Année-Ecr]]))</f>
        <v>201611Pr15</v>
      </c>
      <c r="B15" s="17" t="s">
        <v>91</v>
      </c>
      <c r="C15" s="17">
        <f>MONTH(tblEcritures[[#This Row],[Date]])</f>
        <v>11</v>
      </c>
      <c r="D15" s="17">
        <f>YEAR(tblEcritures[[#This Row],[Date]])</f>
        <v>2016</v>
      </c>
      <c r="E15" s="17" t="str">
        <f>CONCATENATE(tblEcritures[[#This Row],[Année-Ecr]],tblEcritures[[#This Row],[Mois]])</f>
        <v>201611</v>
      </c>
      <c r="F15" s="78">
        <v>42678</v>
      </c>
      <c r="G15" s="17" t="s">
        <v>99</v>
      </c>
      <c r="H15" s="17" t="s">
        <v>66</v>
      </c>
      <c r="I15" s="76">
        <v>600</v>
      </c>
      <c r="J15" s="76">
        <v>600</v>
      </c>
      <c r="K15" s="17" t="s">
        <v>11</v>
      </c>
      <c r="L15" s="17" t="s">
        <v>100</v>
      </c>
      <c r="M15" s="17">
        <v>600</v>
      </c>
      <c r="N15" s="17"/>
      <c r="O15" s="19"/>
      <c r="P15" s="19">
        <f>IF(tblEcritures[[#This Row],[Dépenses]]="x",tblEcritures[[#This Row],[Dépenses]],0)</f>
        <v>0</v>
      </c>
      <c r="Q15" s="17" t="str">
        <f>IF(tblEcritures[[#This Row],[Pointage recette]]="x",tblEcritures[[#This Row],[Recettes]],"")</f>
        <v/>
      </c>
      <c r="R15" s="79">
        <v>42678</v>
      </c>
      <c r="S15" s="17" t="s">
        <v>101</v>
      </c>
      <c r="T15" s="17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</row>
    <row r="16" spans="1:35" x14ac:dyDescent="0.3">
      <c r="A16" s="24" t="str">
        <f>CONCATENATE(tblEcritures[[#This Row],[Année-Ecr]],C16,LEFT(tblEcritures[[#This Row],[Famille]],2),ROW(tblEcritures[[#This Row],[Année-Ecr]]))</f>
        <v>201611Ch16</v>
      </c>
      <c r="B16" s="17" t="s">
        <v>91</v>
      </c>
      <c r="C16" s="17">
        <f>MONTH(tblEcritures[[#This Row],[Date]])</f>
        <v>11</v>
      </c>
      <c r="D16" s="17">
        <f>YEAR(tblEcritures[[#This Row],[Date]])</f>
        <v>2016</v>
      </c>
      <c r="E16" s="17" t="str">
        <f>CONCATENATE(tblEcritures[[#This Row],[Année-Ecr]],tblEcritures[[#This Row],[Mois]])</f>
        <v>201611</v>
      </c>
      <c r="F16" s="78">
        <v>42678</v>
      </c>
      <c r="G16" s="17" t="s">
        <v>103</v>
      </c>
      <c r="H16" s="17" t="s">
        <v>67</v>
      </c>
      <c r="I16" s="76">
        <v>550</v>
      </c>
      <c r="J16" s="76">
        <v>550</v>
      </c>
      <c r="K16" s="17" t="s">
        <v>15</v>
      </c>
      <c r="L16" s="17" t="s">
        <v>92</v>
      </c>
      <c r="M16" s="17"/>
      <c r="N16" s="17">
        <v>550</v>
      </c>
      <c r="O16" s="19"/>
      <c r="P16" s="19">
        <f>IF(tblEcritures[[#This Row],[Dépenses]]="x",tblEcritures[[#This Row],[Dépenses]],0)</f>
        <v>0</v>
      </c>
      <c r="Q16" s="17" t="str">
        <f>IF(tblEcritures[[#This Row],[Pointage recette]]="x",tblEcritures[[#This Row],[Recettes]],"")</f>
        <v/>
      </c>
      <c r="R16" s="79">
        <v>42678</v>
      </c>
      <c r="S16" s="17" t="s">
        <v>104</v>
      </c>
      <c r="T16" s="17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</row>
    <row r="17" spans="1:35" x14ac:dyDescent="0.3">
      <c r="A17" s="24" t="str">
        <f>CONCATENATE(tblEcritures[[#This Row],[Année-Ecr]],C17,LEFT(tblEcritures[[#This Row],[Famille]],2),ROW(tblEcritures[[#This Row],[Année-Ecr]]))</f>
        <v>201611Ch17</v>
      </c>
      <c r="B17" s="17" t="s">
        <v>91</v>
      </c>
      <c r="C17" s="17">
        <f>MONTH(tblEcritures[[#This Row],[Date]])</f>
        <v>11</v>
      </c>
      <c r="D17" s="17">
        <f>YEAR(tblEcritures[[#This Row],[Date]])</f>
        <v>2016</v>
      </c>
      <c r="E17" s="17" t="str">
        <f>CONCATENATE(tblEcritures[[#This Row],[Année-Ecr]],tblEcritures[[#This Row],[Mois]])</f>
        <v>201611</v>
      </c>
      <c r="F17" s="78">
        <v>42678</v>
      </c>
      <c r="G17" s="17" t="s">
        <v>105</v>
      </c>
      <c r="H17" s="17" t="s">
        <v>67</v>
      </c>
      <c r="I17" s="76">
        <v>500</v>
      </c>
      <c r="J17" s="76">
        <v>500</v>
      </c>
      <c r="K17" s="17" t="s">
        <v>47</v>
      </c>
      <c r="L17" s="17" t="s">
        <v>106</v>
      </c>
      <c r="M17" s="17"/>
      <c r="N17" s="17">
        <v>500</v>
      </c>
      <c r="O17" s="19"/>
      <c r="P17" s="19">
        <f>IF(tblEcritures[[#This Row],[Dépenses]]="x",tblEcritures[[#This Row],[Dépenses]],0)</f>
        <v>0</v>
      </c>
      <c r="Q17" s="17" t="str">
        <f>IF(tblEcritures[[#This Row],[Pointage recette]]="x",tblEcritures[[#This Row],[Recettes]],"")</f>
        <v/>
      </c>
      <c r="R17" s="79" t="s">
        <v>90</v>
      </c>
      <c r="S17" s="17" t="s">
        <v>107</v>
      </c>
      <c r="T17" s="17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</row>
    <row r="18" spans="1:35" x14ac:dyDescent="0.3">
      <c r="A18" s="24" t="str">
        <f>CONCATENATE(tblEcritures[[#This Row],[Année-Ecr]],C18,LEFT(tblEcritures[[#This Row],[Famille]],2),ROW(tblEcritures[[#This Row],[Année-Ecr]]))</f>
        <v>20164Ch18</v>
      </c>
      <c r="B18" s="17" t="s">
        <v>91</v>
      </c>
      <c r="C18" s="17">
        <f>MONTH(tblEcritures[[#This Row],[Date]])</f>
        <v>4</v>
      </c>
      <c r="D18" s="17">
        <f>YEAR(tblEcritures[[#This Row],[Date]])</f>
        <v>2016</v>
      </c>
      <c r="E18" s="17" t="str">
        <f>CONCATENATE(tblEcritures[[#This Row],[Année-Ecr]],tblEcritures[[#This Row],[Mois]])</f>
        <v>20164</v>
      </c>
      <c r="F18" s="78" t="s">
        <v>90</v>
      </c>
      <c r="G18" s="17" t="s">
        <v>108</v>
      </c>
      <c r="H18" s="17" t="s">
        <v>67</v>
      </c>
      <c r="I18" s="76">
        <v>1000</v>
      </c>
      <c r="J18" s="76">
        <v>1000</v>
      </c>
      <c r="K18" s="17" t="s">
        <v>47</v>
      </c>
      <c r="L18" s="17" t="s">
        <v>109</v>
      </c>
      <c r="M18" s="17"/>
      <c r="N18" s="17">
        <v>1000</v>
      </c>
      <c r="O18" s="19"/>
      <c r="P18" s="19">
        <f>IF(tblEcritures[[#This Row],[Dépenses]]="x",tblEcritures[[#This Row],[Dépenses]],0)</f>
        <v>0</v>
      </c>
      <c r="Q18" s="17" t="str">
        <f>IF(tblEcritures[[#This Row],[Pointage recette]]="x",tblEcritures[[#This Row],[Recettes]],"")</f>
        <v/>
      </c>
      <c r="R18" s="79">
        <v>42678</v>
      </c>
      <c r="S18" s="17" t="s">
        <v>110</v>
      </c>
      <c r="T18" s="17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</row>
    <row r="19" spans="1:35" x14ac:dyDescent="0.3">
      <c r="A19" s="24" t="str">
        <f>CONCATENATE(tblEcritures[[#This Row],[Année-Ecr]],C19,LEFT(tblEcritures[[#This Row],[Famille]],2),ROW(tblEcritures[[#This Row],[Année-Ecr]]))</f>
        <v>201611Ch19</v>
      </c>
      <c r="B19" s="17"/>
      <c r="C19" s="17">
        <f>MONTH(tblEcritures[[#This Row],[Date]])</f>
        <v>11</v>
      </c>
      <c r="D19" s="17">
        <f>YEAR(tblEcritures[[#This Row],[Date]])</f>
        <v>2016</v>
      </c>
      <c r="E19" s="17" t="str">
        <f>CONCATENATE(tblEcritures[[#This Row],[Année-Ecr]],tblEcritures[[#This Row],[Mois]])</f>
        <v>201611</v>
      </c>
      <c r="F19" s="78">
        <v>42678</v>
      </c>
      <c r="G19" s="17"/>
      <c r="H19" s="17" t="s">
        <v>67</v>
      </c>
      <c r="I19" s="76"/>
      <c r="J19" s="76"/>
      <c r="K19" s="17"/>
      <c r="L19" s="17"/>
      <c r="M19" s="17"/>
      <c r="N19" s="17"/>
      <c r="O19" s="19"/>
      <c r="P19" s="19">
        <f>IF(tblEcritures[[#This Row],[Dépenses]]="x",tblEcritures[[#This Row],[Dépenses]],0)</f>
        <v>0</v>
      </c>
      <c r="Q19" s="17" t="str">
        <f>IF(tblEcritures[[#This Row],[Pointage recette]]="x",tblEcritures[[#This Row],[Recettes]],"")</f>
        <v/>
      </c>
      <c r="R19" s="79">
        <v>42678</v>
      </c>
      <c r="S19" s="17"/>
      <c r="T19" s="17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</row>
    <row r="20" spans="1:35" x14ac:dyDescent="0.3">
      <c r="A20" s="24" t="str">
        <f>CONCATENATE(tblEcritures[[#This Row],[Année-Ecr]],C20,LEFT(tblEcritures[[#This Row],[Famille]],2),ROW(tblEcritures[[#This Row],[Année-Ecr]]))</f>
        <v>201611Ch20</v>
      </c>
      <c r="B20" s="17"/>
      <c r="C20" s="17">
        <f>MONTH(tblEcritures[[#This Row],[Date]])</f>
        <v>11</v>
      </c>
      <c r="D20" s="17">
        <f>YEAR(tblEcritures[[#This Row],[Date]])</f>
        <v>2016</v>
      </c>
      <c r="E20" s="17" t="str">
        <f>CONCATENATE(tblEcritures[[#This Row],[Année-Ecr]],tblEcritures[[#This Row],[Mois]])</f>
        <v>201611</v>
      </c>
      <c r="F20" s="78">
        <v>42678</v>
      </c>
      <c r="G20" s="17"/>
      <c r="H20" s="17" t="s">
        <v>67</v>
      </c>
      <c r="I20" s="76"/>
      <c r="J20" s="76"/>
      <c r="K20" s="17"/>
      <c r="L20" s="17"/>
      <c r="M20" s="17"/>
      <c r="N20" s="17"/>
      <c r="O20" s="19"/>
      <c r="P20" s="19">
        <f>IF(tblEcritures[[#This Row],[Dépenses]]="x",tblEcritures[[#This Row],[Dépenses]],0)</f>
        <v>0</v>
      </c>
      <c r="Q20" s="17" t="str">
        <f>IF(tblEcritures[[#This Row],[Pointage recette]]="x",tblEcritures[[#This Row],[Recettes]],"")</f>
        <v/>
      </c>
      <c r="R20" s="79">
        <v>42678</v>
      </c>
      <c r="S20" s="17"/>
      <c r="T20" s="17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</row>
    <row r="21" spans="1:35" x14ac:dyDescent="0.3">
      <c r="E21" s="20"/>
      <c r="F21"/>
      <c r="J21"/>
      <c r="M21"/>
      <c r="N21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</row>
    <row r="22" spans="1:35" x14ac:dyDescent="0.3">
      <c r="E22" s="20"/>
      <c r="F22"/>
      <c r="J22"/>
      <c r="M22"/>
      <c r="N22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</row>
    <row r="23" spans="1:35" x14ac:dyDescent="0.3">
      <c r="E23" s="20"/>
      <c r="F23"/>
      <c r="J23"/>
      <c r="M23"/>
      <c r="N23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</row>
    <row r="24" spans="1:35" x14ac:dyDescent="0.3">
      <c r="E24" s="20"/>
      <c r="F24"/>
      <c r="J24"/>
      <c r="M24"/>
      <c r="N24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</row>
    <row r="25" spans="1:35" x14ac:dyDescent="0.3">
      <c r="E25" s="20"/>
      <c r="F25"/>
      <c r="J25"/>
      <c r="M25"/>
      <c r="N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</row>
    <row r="26" spans="1:35" x14ac:dyDescent="0.3">
      <c r="E26" s="20"/>
      <c r="F26"/>
      <c r="J26"/>
      <c r="M26"/>
      <c r="N26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</row>
    <row r="27" spans="1:35" x14ac:dyDescent="0.3">
      <c r="E27" s="20"/>
      <c r="F27"/>
      <c r="J27"/>
      <c r="M27"/>
      <c r="N27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</row>
    <row r="28" spans="1:35" x14ac:dyDescent="0.3">
      <c r="F28"/>
      <c r="J28"/>
      <c r="M28"/>
      <c r="N28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</row>
    <row r="29" spans="1:35" x14ac:dyDescent="0.3">
      <c r="F29"/>
      <c r="J29"/>
      <c r="M29"/>
      <c r="N29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</row>
    <row r="30" spans="1:35" x14ac:dyDescent="0.3">
      <c r="F30"/>
      <c r="J30"/>
      <c r="M30"/>
      <c r="N30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</row>
    <row r="31" spans="1:35" x14ac:dyDescent="0.3">
      <c r="F31"/>
      <c r="J31"/>
      <c r="M31"/>
      <c r="N31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</row>
    <row r="32" spans="1:35" x14ac:dyDescent="0.3">
      <c r="F32"/>
      <c r="J32"/>
      <c r="M32"/>
      <c r="N32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</row>
    <row r="33" spans="6:35" x14ac:dyDescent="0.3">
      <c r="F33"/>
      <c r="J33"/>
      <c r="M33"/>
      <c r="N33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</row>
    <row r="34" spans="6:35" x14ac:dyDescent="0.3">
      <c r="F34"/>
      <c r="J34"/>
      <c r="M34"/>
      <c r="N34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</row>
    <row r="35" spans="6:35" x14ac:dyDescent="0.3">
      <c r="F35"/>
      <c r="J35"/>
      <c r="M35"/>
      <c r="N3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</row>
    <row r="36" spans="6:35" x14ac:dyDescent="0.3">
      <c r="F36"/>
      <c r="J36"/>
      <c r="M36"/>
      <c r="N36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</row>
    <row r="37" spans="6:35" x14ac:dyDescent="0.3">
      <c r="F37"/>
      <c r="J37"/>
      <c r="M37"/>
      <c r="N37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</row>
    <row r="38" spans="6:35" x14ac:dyDescent="0.3">
      <c r="F38"/>
      <c r="J38"/>
      <c r="M38"/>
      <c r="N38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</row>
    <row r="39" spans="6:35" x14ac:dyDescent="0.3">
      <c r="F39"/>
      <c r="J39"/>
      <c r="M39"/>
      <c r="N39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</row>
    <row r="40" spans="6:35" x14ac:dyDescent="0.3">
      <c r="F40"/>
      <c r="J40"/>
      <c r="M40"/>
      <c r="N40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</row>
    <row r="41" spans="6:35" x14ac:dyDescent="0.3">
      <c r="F41"/>
      <c r="J41"/>
      <c r="M41"/>
      <c r="N41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</row>
    <row r="42" spans="6:35" x14ac:dyDescent="0.3">
      <c r="F42"/>
      <c r="J42"/>
      <c r="M42"/>
      <c r="N42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</row>
    <row r="43" spans="6:35" x14ac:dyDescent="0.3">
      <c r="F43"/>
      <c r="J43"/>
      <c r="M43"/>
      <c r="N43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</row>
    <row r="44" spans="6:35" x14ac:dyDescent="0.3">
      <c r="F44"/>
      <c r="J44"/>
      <c r="M44"/>
      <c r="N44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</row>
    <row r="45" spans="6:35" x14ac:dyDescent="0.3">
      <c r="F45"/>
      <c r="J45"/>
      <c r="M45"/>
      <c r="N4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</row>
    <row r="46" spans="6:35" x14ac:dyDescent="0.3">
      <c r="F46"/>
      <c r="J46"/>
      <c r="M46"/>
      <c r="N46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</row>
    <row r="47" spans="6:35" x14ac:dyDescent="0.3">
      <c r="F47"/>
      <c r="J47"/>
      <c r="M47"/>
      <c r="N47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</row>
    <row r="48" spans="6:35" x14ac:dyDescent="0.3">
      <c r="F48"/>
      <c r="J48"/>
      <c r="M48"/>
      <c r="N48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</row>
    <row r="49" spans="6:35" x14ac:dyDescent="0.3">
      <c r="F49"/>
      <c r="J49"/>
      <c r="M49"/>
      <c r="N49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</row>
    <row r="50" spans="6:35" x14ac:dyDescent="0.3">
      <c r="F50"/>
      <c r="J50"/>
      <c r="M50"/>
      <c r="N50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</row>
    <row r="51" spans="6:35" x14ac:dyDescent="0.3">
      <c r="F51"/>
      <c r="J51"/>
      <c r="M51"/>
      <c r="N51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</row>
    <row r="52" spans="6:35" x14ac:dyDescent="0.3"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</row>
    <row r="53" spans="6:35" x14ac:dyDescent="0.3"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</row>
    <row r="54" spans="6:35" x14ac:dyDescent="0.3"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</row>
    <row r="55" spans="6:35" x14ac:dyDescent="0.3"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</row>
    <row r="56" spans="6:35" x14ac:dyDescent="0.3"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</row>
    <row r="57" spans="6:35" x14ac:dyDescent="0.3"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</row>
    <row r="58" spans="6:35" x14ac:dyDescent="0.3"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</row>
    <row r="59" spans="6:35" x14ac:dyDescent="0.3"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</row>
    <row r="60" spans="6:35" x14ac:dyDescent="0.3"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</row>
    <row r="61" spans="6:35" x14ac:dyDescent="0.3"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</row>
    <row r="62" spans="6:35" x14ac:dyDescent="0.3"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</row>
    <row r="63" spans="6:35" x14ac:dyDescent="0.3"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</row>
    <row r="64" spans="6:35" x14ac:dyDescent="0.3"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</row>
    <row r="65" spans="21:35" x14ac:dyDescent="0.3"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</row>
    <row r="66" spans="21:35" x14ac:dyDescent="0.3"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</row>
    <row r="67" spans="21:35" x14ac:dyDescent="0.3"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</row>
    <row r="68" spans="21:35" x14ac:dyDescent="0.3"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</row>
    <row r="69" spans="21:35" x14ac:dyDescent="0.3"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</row>
    <row r="70" spans="21:35" x14ac:dyDescent="0.3"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</row>
    <row r="71" spans="21:35" x14ac:dyDescent="0.3"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</row>
    <row r="72" spans="21:35" x14ac:dyDescent="0.3"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</row>
    <row r="73" spans="21:35" x14ac:dyDescent="0.3"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</row>
    <row r="74" spans="21:35" x14ac:dyDescent="0.3"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</row>
    <row r="75" spans="21:35" x14ac:dyDescent="0.3"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</row>
    <row r="76" spans="21:35" x14ac:dyDescent="0.3"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</row>
    <row r="77" spans="21:35" x14ac:dyDescent="0.3"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</row>
    <row r="78" spans="21:35" x14ac:dyDescent="0.3"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</row>
    <row r="79" spans="21:35" x14ac:dyDescent="0.3"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</row>
    <row r="80" spans="21:35" x14ac:dyDescent="0.3"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</row>
    <row r="81" spans="21:35" x14ac:dyDescent="0.3"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</row>
    <row r="82" spans="21:35" x14ac:dyDescent="0.3"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</row>
    <row r="83" spans="21:35" x14ac:dyDescent="0.3"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</row>
    <row r="84" spans="21:35" x14ac:dyDescent="0.3"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</row>
    <row r="85" spans="21:35" x14ac:dyDescent="0.3"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</row>
    <row r="86" spans="21:35" x14ac:dyDescent="0.3"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</row>
    <row r="87" spans="21:35" x14ac:dyDescent="0.3"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</row>
    <row r="88" spans="21:35" x14ac:dyDescent="0.3"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</row>
    <row r="89" spans="21:35" x14ac:dyDescent="0.3"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</row>
    <row r="90" spans="21:35" x14ac:dyDescent="0.3"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</row>
    <row r="91" spans="21:35" x14ac:dyDescent="0.3"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</row>
    <row r="92" spans="21:35" x14ac:dyDescent="0.3"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</row>
    <row r="93" spans="21:35" x14ac:dyDescent="0.3"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</row>
    <row r="94" spans="21:35" x14ac:dyDescent="0.3"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</row>
    <row r="95" spans="21:35" x14ac:dyDescent="0.3"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</row>
    <row r="96" spans="21:35" x14ac:dyDescent="0.3"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</row>
    <row r="97" spans="21:35" x14ac:dyDescent="0.3"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</row>
    <row r="98" spans="21:35" x14ac:dyDescent="0.3"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</row>
    <row r="99" spans="21:35" x14ac:dyDescent="0.3"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</row>
    <row r="100" spans="21:35" x14ac:dyDescent="0.3"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</row>
    <row r="101" spans="21:35" x14ac:dyDescent="0.3"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</row>
    <row r="102" spans="21:35" x14ac:dyDescent="0.3"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</row>
    <row r="103" spans="21:35" x14ac:dyDescent="0.3"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</row>
    <row r="104" spans="21:35" x14ac:dyDescent="0.3"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</row>
    <row r="105" spans="21:35" x14ac:dyDescent="0.3"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</row>
    <row r="106" spans="21:35" x14ac:dyDescent="0.3"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</row>
    <row r="107" spans="21:35" x14ac:dyDescent="0.3"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</row>
    <row r="108" spans="21:35" x14ac:dyDescent="0.3"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</row>
    <row r="109" spans="21:35" x14ac:dyDescent="0.3"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</row>
    <row r="110" spans="21:35" x14ac:dyDescent="0.3"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</row>
    <row r="111" spans="21:35" x14ac:dyDescent="0.3"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</row>
    <row r="112" spans="21:35" x14ac:dyDescent="0.3"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</row>
    <row r="113" spans="21:35" x14ac:dyDescent="0.3"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</row>
    <row r="114" spans="21:35" x14ac:dyDescent="0.3"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</row>
    <row r="115" spans="21:35" x14ac:dyDescent="0.3"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</row>
    <row r="116" spans="21:35" x14ac:dyDescent="0.3"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</row>
    <row r="117" spans="21:35" x14ac:dyDescent="0.3"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</row>
    <row r="118" spans="21:35" x14ac:dyDescent="0.3"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</row>
    <row r="119" spans="21:35" x14ac:dyDescent="0.3"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</row>
    <row r="120" spans="21:35" x14ac:dyDescent="0.3"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</row>
    <row r="121" spans="21:35" x14ac:dyDescent="0.3"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</row>
    <row r="122" spans="21:35" x14ac:dyDescent="0.3"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</row>
    <row r="123" spans="21:35" x14ac:dyDescent="0.3"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</row>
    <row r="124" spans="21:35" x14ac:dyDescent="0.3"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</row>
    <row r="125" spans="21:35" x14ac:dyDescent="0.3"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</row>
    <row r="126" spans="21:35" x14ac:dyDescent="0.3"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</row>
    <row r="127" spans="21:35" x14ac:dyDescent="0.3"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</row>
    <row r="128" spans="21:35" x14ac:dyDescent="0.3"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</row>
    <row r="129" spans="21:35" x14ac:dyDescent="0.3"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</row>
    <row r="130" spans="21:35" x14ac:dyDescent="0.3"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</row>
    <row r="131" spans="21:35" x14ac:dyDescent="0.3"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</row>
    <row r="132" spans="21:35" x14ac:dyDescent="0.3"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</row>
    <row r="133" spans="21:35" x14ac:dyDescent="0.3"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</row>
    <row r="134" spans="21:35" x14ac:dyDescent="0.3"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</row>
    <row r="135" spans="21:35" x14ac:dyDescent="0.3"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</row>
    <row r="136" spans="21:35" x14ac:dyDescent="0.3"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</row>
    <row r="137" spans="21:35" x14ac:dyDescent="0.3"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</row>
    <row r="138" spans="21:35" x14ac:dyDescent="0.3"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</row>
    <row r="139" spans="21:35" x14ac:dyDescent="0.3"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</row>
    <row r="140" spans="21:35" x14ac:dyDescent="0.3"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</row>
    <row r="141" spans="21:35" x14ac:dyDescent="0.3"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</row>
    <row r="142" spans="21:35" x14ac:dyDescent="0.3"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</row>
    <row r="143" spans="21:35" x14ac:dyDescent="0.3"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</row>
    <row r="144" spans="21:35" x14ac:dyDescent="0.3"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</row>
    <row r="145" spans="21:35" x14ac:dyDescent="0.3"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</row>
    <row r="146" spans="21:35" x14ac:dyDescent="0.3"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</row>
    <row r="147" spans="21:35" x14ac:dyDescent="0.3"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</row>
    <row r="148" spans="21:35" x14ac:dyDescent="0.3"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</row>
    <row r="149" spans="21:35" x14ac:dyDescent="0.3"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</row>
    <row r="150" spans="21:35" x14ac:dyDescent="0.3"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</row>
    <row r="151" spans="21:35" x14ac:dyDescent="0.3"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</row>
    <row r="152" spans="21:35" x14ac:dyDescent="0.3"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</row>
    <row r="153" spans="21:35" x14ac:dyDescent="0.3"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</row>
    <row r="154" spans="21:35" x14ac:dyDescent="0.3"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</row>
    <row r="155" spans="21:35" x14ac:dyDescent="0.3"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</row>
    <row r="156" spans="21:35" x14ac:dyDescent="0.3"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</row>
    <row r="157" spans="21:35" x14ac:dyDescent="0.3"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</row>
    <row r="158" spans="21:35" x14ac:dyDescent="0.3"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</row>
    <row r="159" spans="21:35" x14ac:dyDescent="0.3"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</row>
    <row r="160" spans="21:35" x14ac:dyDescent="0.3"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</row>
    <row r="161" spans="21:35" x14ac:dyDescent="0.3"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</row>
    <row r="162" spans="21:35" x14ac:dyDescent="0.3"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</row>
    <row r="163" spans="21:35" x14ac:dyDescent="0.3"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</row>
    <row r="164" spans="21:35" x14ac:dyDescent="0.3"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</row>
    <row r="165" spans="21:35" x14ac:dyDescent="0.3"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</row>
    <row r="166" spans="21:35" x14ac:dyDescent="0.3"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</row>
    <row r="167" spans="21:35" x14ac:dyDescent="0.3"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</row>
    <row r="168" spans="21:35" x14ac:dyDescent="0.3"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</row>
    <row r="169" spans="21:35" x14ac:dyDescent="0.3"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</row>
    <row r="170" spans="21:35" x14ac:dyDescent="0.3"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</row>
    <row r="171" spans="21:35" x14ac:dyDescent="0.3"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</row>
    <row r="172" spans="21:35" x14ac:dyDescent="0.3"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</row>
    <row r="173" spans="21:35" x14ac:dyDescent="0.3"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</row>
    <row r="174" spans="21:35" x14ac:dyDescent="0.3"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</row>
    <row r="175" spans="21:35" x14ac:dyDescent="0.3"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</row>
    <row r="176" spans="21:35" x14ac:dyDescent="0.3"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</row>
    <row r="177" spans="21:35" x14ac:dyDescent="0.3"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</row>
    <row r="178" spans="21:35" x14ac:dyDescent="0.3"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</row>
    <row r="179" spans="21:35" x14ac:dyDescent="0.3"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</row>
    <row r="180" spans="21:35" x14ac:dyDescent="0.3"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</row>
    <row r="181" spans="21:35" x14ac:dyDescent="0.3"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</row>
    <row r="182" spans="21:35" x14ac:dyDescent="0.3"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</row>
    <row r="183" spans="21:35" x14ac:dyDescent="0.3"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</row>
    <row r="184" spans="21:35" x14ac:dyDescent="0.3"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</row>
    <row r="185" spans="21:35" x14ac:dyDescent="0.3"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</row>
    <row r="186" spans="21:35" x14ac:dyDescent="0.3"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</row>
    <row r="187" spans="21:35" x14ac:dyDescent="0.3"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</row>
    <row r="188" spans="21:35" x14ac:dyDescent="0.3"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</row>
    <row r="189" spans="21:35" x14ac:dyDescent="0.3"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</row>
    <row r="190" spans="21:35" x14ac:dyDescent="0.3"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</row>
    <row r="191" spans="21:35" x14ac:dyDescent="0.3"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</row>
    <row r="192" spans="21:35" x14ac:dyDescent="0.3"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</row>
    <row r="193" spans="21:35" x14ac:dyDescent="0.3"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</row>
    <row r="194" spans="21:35" x14ac:dyDescent="0.3"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</row>
    <row r="195" spans="21:35" x14ac:dyDescent="0.3"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</row>
    <row r="196" spans="21:35" x14ac:dyDescent="0.3"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</row>
    <row r="197" spans="21:35" x14ac:dyDescent="0.3"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</row>
    <row r="198" spans="21:35" x14ac:dyDescent="0.3"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</row>
    <row r="199" spans="21:35" x14ac:dyDescent="0.3"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</row>
    <row r="200" spans="21:35" x14ac:dyDescent="0.3"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</row>
    <row r="201" spans="21:35" x14ac:dyDescent="0.3"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</row>
    <row r="202" spans="21:35" x14ac:dyDescent="0.3"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</row>
    <row r="203" spans="21:35" x14ac:dyDescent="0.3"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</row>
    <row r="204" spans="21:35" x14ac:dyDescent="0.3"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</row>
    <row r="205" spans="21:35" x14ac:dyDescent="0.3"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</row>
    <row r="206" spans="21:35" x14ac:dyDescent="0.3"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</row>
    <row r="207" spans="21:35" x14ac:dyDescent="0.3"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</row>
    <row r="208" spans="21:35" x14ac:dyDescent="0.3"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</row>
    <row r="209" spans="21:35" x14ac:dyDescent="0.3"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</row>
    <row r="210" spans="21:35" x14ac:dyDescent="0.3"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</row>
    <row r="211" spans="21:35" x14ac:dyDescent="0.3"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</row>
    <row r="212" spans="21:35" x14ac:dyDescent="0.3"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</row>
    <row r="213" spans="21:35" x14ac:dyDescent="0.3"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</row>
    <row r="214" spans="21:35" x14ac:dyDescent="0.3"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</row>
    <row r="215" spans="21:35" x14ac:dyDescent="0.3"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</row>
    <row r="216" spans="21:35" x14ac:dyDescent="0.3"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</row>
    <row r="217" spans="21:35" x14ac:dyDescent="0.3"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</row>
    <row r="218" spans="21:35" x14ac:dyDescent="0.3"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</row>
    <row r="219" spans="21:35" x14ac:dyDescent="0.3"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</row>
    <row r="220" spans="21:35" x14ac:dyDescent="0.3"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</row>
    <row r="221" spans="21:35" x14ac:dyDescent="0.3"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</row>
    <row r="222" spans="21:35" x14ac:dyDescent="0.3"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</row>
    <row r="223" spans="21:35" x14ac:dyDescent="0.3"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</row>
    <row r="224" spans="21:35" x14ac:dyDescent="0.3"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</row>
    <row r="225" spans="21:35" x14ac:dyDescent="0.3"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</row>
    <row r="226" spans="21:35" x14ac:dyDescent="0.3"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</row>
    <row r="227" spans="21:35" x14ac:dyDescent="0.3"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</row>
    <row r="228" spans="21:35" x14ac:dyDescent="0.3"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</row>
    <row r="229" spans="21:35" x14ac:dyDescent="0.3"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</row>
    <row r="230" spans="21:35" x14ac:dyDescent="0.3"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</row>
    <row r="231" spans="21:35" x14ac:dyDescent="0.3"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</row>
    <row r="232" spans="21:35" x14ac:dyDescent="0.3"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</row>
    <row r="233" spans="21:35" x14ac:dyDescent="0.3"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</row>
    <row r="234" spans="21:35" x14ac:dyDescent="0.3"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</row>
    <row r="235" spans="21:35" x14ac:dyDescent="0.3"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</row>
    <row r="236" spans="21:35" x14ac:dyDescent="0.3"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</row>
    <row r="237" spans="21:35" x14ac:dyDescent="0.3"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</row>
    <row r="238" spans="21:35" x14ac:dyDescent="0.3"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</row>
    <row r="239" spans="21:35" x14ac:dyDescent="0.3"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</row>
    <row r="240" spans="21:35" x14ac:dyDescent="0.3"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</row>
    <row r="241" spans="21:35" x14ac:dyDescent="0.3"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</row>
    <row r="242" spans="21:35" x14ac:dyDescent="0.3"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</row>
    <row r="243" spans="21:35" x14ac:dyDescent="0.3"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</row>
    <row r="244" spans="21:35" x14ac:dyDescent="0.3"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</row>
    <row r="245" spans="21:35" x14ac:dyDescent="0.3"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</row>
    <row r="246" spans="21:35" x14ac:dyDescent="0.3"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</row>
    <row r="247" spans="21:35" x14ac:dyDescent="0.3"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</row>
    <row r="248" spans="21:35" x14ac:dyDescent="0.3"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</row>
    <row r="249" spans="21:35" x14ac:dyDescent="0.3"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</row>
    <row r="250" spans="21:35" x14ac:dyDescent="0.3"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</row>
    <row r="251" spans="21:35" x14ac:dyDescent="0.3"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</row>
    <row r="252" spans="21:35" x14ac:dyDescent="0.3"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</row>
    <row r="253" spans="21:35" x14ac:dyDescent="0.3"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</row>
    <row r="254" spans="21:35" x14ac:dyDescent="0.3"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</row>
    <row r="255" spans="21:35" x14ac:dyDescent="0.3"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</row>
    <row r="256" spans="21:35" x14ac:dyDescent="0.3"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</row>
    <row r="257" spans="21:35" x14ac:dyDescent="0.3"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</row>
    <row r="258" spans="21:35" x14ac:dyDescent="0.3"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</row>
    <row r="259" spans="21:35" x14ac:dyDescent="0.3"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</row>
    <row r="260" spans="21:35" x14ac:dyDescent="0.3"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</row>
    <row r="261" spans="21:35" x14ac:dyDescent="0.3"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</row>
    <row r="262" spans="21:35" x14ac:dyDescent="0.3"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</row>
    <row r="263" spans="21:35" x14ac:dyDescent="0.3"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</row>
    <row r="264" spans="21:35" x14ac:dyDescent="0.3"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</row>
    <row r="265" spans="21:35" x14ac:dyDescent="0.3"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</row>
    <row r="266" spans="21:35" x14ac:dyDescent="0.3"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</row>
    <row r="267" spans="21:35" x14ac:dyDescent="0.3"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</row>
    <row r="268" spans="21:35" x14ac:dyDescent="0.3"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</row>
    <row r="269" spans="21:35" x14ac:dyDescent="0.3"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</row>
    <row r="270" spans="21:35" x14ac:dyDescent="0.3"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</row>
    <row r="271" spans="21:35" x14ac:dyDescent="0.3"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</row>
    <row r="272" spans="21:35" x14ac:dyDescent="0.3"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</row>
    <row r="273" spans="21:35" x14ac:dyDescent="0.3"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</row>
    <row r="274" spans="21:35" x14ac:dyDescent="0.3"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</row>
    <row r="275" spans="21:35" x14ac:dyDescent="0.3"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</row>
    <row r="276" spans="21:35" x14ac:dyDescent="0.3"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</row>
    <row r="277" spans="21:35" x14ac:dyDescent="0.3"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</row>
    <row r="278" spans="21:35" x14ac:dyDescent="0.3"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</row>
    <row r="279" spans="21:35" x14ac:dyDescent="0.3"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</row>
    <row r="280" spans="21:35" x14ac:dyDescent="0.3"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</row>
    <row r="281" spans="21:35" x14ac:dyDescent="0.3"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</row>
    <row r="282" spans="21:35" x14ac:dyDescent="0.3"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</row>
    <row r="283" spans="21:35" x14ac:dyDescent="0.3"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</row>
    <row r="284" spans="21:35" x14ac:dyDescent="0.3"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</row>
    <row r="285" spans="21:35" x14ac:dyDescent="0.3"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</row>
    <row r="286" spans="21:35" x14ac:dyDescent="0.3"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</row>
    <row r="287" spans="21:35" x14ac:dyDescent="0.3"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</row>
    <row r="288" spans="21:35" x14ac:dyDescent="0.3"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</row>
    <row r="289" spans="21:35" x14ac:dyDescent="0.3"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</row>
    <row r="290" spans="21:35" x14ac:dyDescent="0.3"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</row>
    <row r="291" spans="21:35" x14ac:dyDescent="0.3"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</row>
    <row r="292" spans="21:35" x14ac:dyDescent="0.3"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</row>
    <row r="293" spans="21:35" x14ac:dyDescent="0.3"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</row>
    <row r="294" spans="21:35" x14ac:dyDescent="0.3"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</row>
    <row r="295" spans="21:35" x14ac:dyDescent="0.3"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</row>
    <row r="296" spans="21:35" x14ac:dyDescent="0.3"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</row>
    <row r="297" spans="21:35" x14ac:dyDescent="0.3"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</row>
    <row r="298" spans="21:35" x14ac:dyDescent="0.3"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</row>
    <row r="299" spans="21:35" x14ac:dyDescent="0.3"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</row>
    <row r="300" spans="21:35" x14ac:dyDescent="0.3"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</row>
    <row r="301" spans="21:35" x14ac:dyDescent="0.3"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</row>
    <row r="302" spans="21:35" x14ac:dyDescent="0.3"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</row>
    <row r="303" spans="21:35" x14ac:dyDescent="0.3"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</row>
    <row r="304" spans="21:35" x14ac:dyDescent="0.3"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</row>
    <row r="305" spans="21:35" x14ac:dyDescent="0.3"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</row>
    <row r="306" spans="21:35" x14ac:dyDescent="0.3"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</row>
    <row r="307" spans="21:35" x14ac:dyDescent="0.3"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</row>
    <row r="308" spans="21:35" x14ac:dyDescent="0.3"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</row>
    <row r="309" spans="21:35" x14ac:dyDescent="0.3"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</row>
    <row r="310" spans="21:35" x14ac:dyDescent="0.3"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</row>
    <row r="311" spans="21:35" x14ac:dyDescent="0.3"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</row>
    <row r="312" spans="21:35" x14ac:dyDescent="0.3"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</row>
    <row r="313" spans="21:35" x14ac:dyDescent="0.3"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</row>
    <row r="314" spans="21:35" x14ac:dyDescent="0.3"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</row>
    <row r="315" spans="21:35" x14ac:dyDescent="0.3"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</row>
    <row r="316" spans="21:35" x14ac:dyDescent="0.3"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</row>
    <row r="317" spans="21:35" x14ac:dyDescent="0.3"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</row>
    <row r="318" spans="21:35" x14ac:dyDescent="0.3"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</row>
    <row r="319" spans="21:35" x14ac:dyDescent="0.3"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</row>
    <row r="320" spans="21:35" x14ac:dyDescent="0.3"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</row>
    <row r="321" spans="21:35" x14ac:dyDescent="0.3"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</row>
    <row r="322" spans="21:35" x14ac:dyDescent="0.3"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</row>
    <row r="323" spans="21:35" x14ac:dyDescent="0.3"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</row>
    <row r="324" spans="21:35" x14ac:dyDescent="0.3"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</row>
    <row r="325" spans="21:35" x14ac:dyDescent="0.3"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</row>
    <row r="326" spans="21:35" x14ac:dyDescent="0.3"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</row>
    <row r="327" spans="21:35" x14ac:dyDescent="0.3"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</row>
    <row r="328" spans="21:35" x14ac:dyDescent="0.3"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</row>
    <row r="329" spans="21:35" x14ac:dyDescent="0.3"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</row>
    <row r="330" spans="21:35" x14ac:dyDescent="0.3"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</row>
    <row r="331" spans="21:35" x14ac:dyDescent="0.3"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</row>
    <row r="332" spans="21:35" x14ac:dyDescent="0.3"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</row>
    <row r="333" spans="21:35" x14ac:dyDescent="0.3"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</row>
    <row r="334" spans="21:35" x14ac:dyDescent="0.3"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</row>
    <row r="335" spans="21:35" x14ac:dyDescent="0.3"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</row>
    <row r="336" spans="21:35" x14ac:dyDescent="0.3"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</row>
    <row r="337" spans="21:35" x14ac:dyDescent="0.3"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</row>
    <row r="338" spans="21:35" x14ac:dyDescent="0.3"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</row>
    <row r="339" spans="21:35" x14ac:dyDescent="0.3"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</row>
    <row r="340" spans="21:35" x14ac:dyDescent="0.3"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</row>
    <row r="341" spans="21:35" x14ac:dyDescent="0.3"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</row>
    <row r="342" spans="21:35" x14ac:dyDescent="0.3"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</row>
    <row r="343" spans="21:35" x14ac:dyDescent="0.3"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</row>
    <row r="344" spans="21:35" x14ac:dyDescent="0.3"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</row>
    <row r="345" spans="21:35" x14ac:dyDescent="0.3"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</row>
    <row r="346" spans="21:35" x14ac:dyDescent="0.3"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</row>
    <row r="347" spans="21:35" x14ac:dyDescent="0.3"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</row>
    <row r="348" spans="21:35" x14ac:dyDescent="0.3"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</row>
    <row r="349" spans="21:35" x14ac:dyDescent="0.3"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</row>
    <row r="350" spans="21:35" x14ac:dyDescent="0.3"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</row>
    <row r="351" spans="21:35" x14ac:dyDescent="0.3"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</row>
    <row r="352" spans="21:35" x14ac:dyDescent="0.3"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</row>
    <row r="353" spans="21:35" x14ac:dyDescent="0.3"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</row>
    <row r="354" spans="21:35" x14ac:dyDescent="0.3"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</row>
    <row r="355" spans="21:35" x14ac:dyDescent="0.3"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</row>
    <row r="356" spans="21:35" x14ac:dyDescent="0.3"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</row>
    <row r="357" spans="21:35" x14ac:dyDescent="0.3"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</row>
    <row r="358" spans="21:35" x14ac:dyDescent="0.3"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</row>
    <row r="359" spans="21:35" x14ac:dyDescent="0.3"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</row>
    <row r="360" spans="21:35" x14ac:dyDescent="0.3"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</row>
    <row r="361" spans="21:35" x14ac:dyDescent="0.3"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</row>
    <row r="362" spans="21:35" x14ac:dyDescent="0.3"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</row>
    <row r="363" spans="21:35" x14ac:dyDescent="0.3"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</row>
    <row r="364" spans="21:35" x14ac:dyDescent="0.3"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</row>
    <row r="365" spans="21:35" x14ac:dyDescent="0.3"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</row>
    <row r="366" spans="21:35" x14ac:dyDescent="0.3"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</row>
    <row r="367" spans="21:35" x14ac:dyDescent="0.3"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</row>
    <row r="368" spans="21:35" x14ac:dyDescent="0.3"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</row>
    <row r="369" spans="21:35" x14ac:dyDescent="0.3"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</row>
    <row r="370" spans="21:35" x14ac:dyDescent="0.3"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</row>
    <row r="371" spans="21:35" x14ac:dyDescent="0.3"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</row>
    <row r="372" spans="21:35" x14ac:dyDescent="0.3"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</row>
    <row r="373" spans="21:35" x14ac:dyDescent="0.3"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</row>
    <row r="374" spans="21:35" x14ac:dyDescent="0.3"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</row>
    <row r="375" spans="21:35" x14ac:dyDescent="0.3"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</row>
    <row r="376" spans="21:35" x14ac:dyDescent="0.3"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</row>
    <row r="377" spans="21:35" x14ac:dyDescent="0.3"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</row>
    <row r="378" spans="21:35" x14ac:dyDescent="0.3"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</row>
    <row r="379" spans="21:35" x14ac:dyDescent="0.3"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</row>
    <row r="380" spans="21:35" x14ac:dyDescent="0.3"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</row>
    <row r="381" spans="21:35" x14ac:dyDescent="0.3"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</row>
    <row r="382" spans="21:35" x14ac:dyDescent="0.3"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</row>
    <row r="383" spans="21:35" x14ac:dyDescent="0.3"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</row>
    <row r="384" spans="21:35" x14ac:dyDescent="0.3"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</row>
    <row r="385" spans="21:35" x14ac:dyDescent="0.3"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</row>
    <row r="386" spans="21:35" x14ac:dyDescent="0.3"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</row>
    <row r="387" spans="21:35" x14ac:dyDescent="0.3"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</row>
    <row r="388" spans="21:35" x14ac:dyDescent="0.3"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</row>
    <row r="389" spans="21:35" x14ac:dyDescent="0.3"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</row>
    <row r="390" spans="21:35" x14ac:dyDescent="0.3"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</row>
    <row r="391" spans="21:35" x14ac:dyDescent="0.3"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</row>
    <row r="392" spans="21:35" x14ac:dyDescent="0.3"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</row>
    <row r="393" spans="21:35" x14ac:dyDescent="0.3"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</row>
    <row r="394" spans="21:35" x14ac:dyDescent="0.3"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</row>
    <row r="395" spans="21:35" x14ac:dyDescent="0.3"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</row>
    <row r="396" spans="21:35" x14ac:dyDescent="0.3"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</row>
    <row r="397" spans="21:35" x14ac:dyDescent="0.3"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</row>
    <row r="398" spans="21:35" x14ac:dyDescent="0.3"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</row>
    <row r="399" spans="21:35" x14ac:dyDescent="0.3"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</row>
    <row r="400" spans="21:35" x14ac:dyDescent="0.3"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</row>
    <row r="401" spans="21:35" x14ac:dyDescent="0.3"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</row>
    <row r="402" spans="21:35" x14ac:dyDescent="0.3"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</row>
    <row r="403" spans="21:35" x14ac:dyDescent="0.3"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</row>
    <row r="404" spans="21:35" x14ac:dyDescent="0.3"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</row>
    <row r="405" spans="21:35" x14ac:dyDescent="0.3"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</row>
    <row r="406" spans="21:35" x14ac:dyDescent="0.3"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</row>
    <row r="407" spans="21:35" x14ac:dyDescent="0.3"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</row>
    <row r="408" spans="21:35" x14ac:dyDescent="0.3"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</row>
    <row r="409" spans="21:35" x14ac:dyDescent="0.3"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</row>
    <row r="410" spans="21:35" x14ac:dyDescent="0.3"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</row>
    <row r="411" spans="21:35" x14ac:dyDescent="0.3"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</row>
    <row r="412" spans="21:35" x14ac:dyDescent="0.3"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</row>
    <row r="413" spans="21:35" x14ac:dyDescent="0.3"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</row>
    <row r="414" spans="21:35" x14ac:dyDescent="0.3"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</row>
    <row r="415" spans="21:35" x14ac:dyDescent="0.3"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</row>
    <row r="416" spans="21:35" x14ac:dyDescent="0.3"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</row>
    <row r="417" spans="21:35" x14ac:dyDescent="0.3"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</row>
    <row r="418" spans="21:35" x14ac:dyDescent="0.3"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</row>
    <row r="419" spans="21:35" x14ac:dyDescent="0.3"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</row>
    <row r="420" spans="21:35" x14ac:dyDescent="0.3"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</row>
    <row r="421" spans="21:35" x14ac:dyDescent="0.3"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</row>
    <row r="422" spans="21:35" x14ac:dyDescent="0.3"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</row>
    <row r="423" spans="21:35" x14ac:dyDescent="0.3"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</row>
    <row r="424" spans="21:35" x14ac:dyDescent="0.3"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</row>
    <row r="425" spans="21:35" x14ac:dyDescent="0.3"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</row>
    <row r="426" spans="21:35" x14ac:dyDescent="0.3"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</row>
    <row r="427" spans="21:35" x14ac:dyDescent="0.3"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</row>
    <row r="428" spans="21:35" x14ac:dyDescent="0.3"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</row>
    <row r="429" spans="21:35" x14ac:dyDescent="0.3"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</row>
    <row r="430" spans="21:35" x14ac:dyDescent="0.3"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</row>
    <row r="431" spans="21:35" x14ac:dyDescent="0.3"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</row>
    <row r="432" spans="21:35" x14ac:dyDescent="0.3"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</row>
    <row r="433" spans="21:35" x14ac:dyDescent="0.3"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</row>
    <row r="434" spans="21:35" x14ac:dyDescent="0.3"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</row>
    <row r="435" spans="21:35" x14ac:dyDescent="0.3"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</row>
    <row r="436" spans="21:35" x14ac:dyDescent="0.3"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</row>
    <row r="437" spans="21:35" x14ac:dyDescent="0.3"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</row>
    <row r="438" spans="21:35" x14ac:dyDescent="0.3"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</row>
    <row r="439" spans="21:35" x14ac:dyDescent="0.3"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</row>
    <row r="440" spans="21:35" x14ac:dyDescent="0.3"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</row>
    <row r="441" spans="21:35" x14ac:dyDescent="0.3"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</row>
    <row r="442" spans="21:35" x14ac:dyDescent="0.3"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</row>
    <row r="443" spans="21:35" x14ac:dyDescent="0.3"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</row>
    <row r="444" spans="21:35" x14ac:dyDescent="0.3"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</row>
    <row r="445" spans="21:35" x14ac:dyDescent="0.3"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</row>
    <row r="446" spans="21:35" x14ac:dyDescent="0.3"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</row>
    <row r="447" spans="21:35" x14ac:dyDescent="0.3"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</row>
    <row r="448" spans="21:35" x14ac:dyDescent="0.3"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</row>
    <row r="449" spans="21:35" x14ac:dyDescent="0.3"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</row>
    <row r="450" spans="21:35" x14ac:dyDescent="0.3"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</row>
    <row r="451" spans="21:35" x14ac:dyDescent="0.3"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</row>
    <row r="452" spans="21:35" x14ac:dyDescent="0.3"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</row>
    <row r="453" spans="21:35" x14ac:dyDescent="0.3"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</row>
    <row r="454" spans="21:35" x14ac:dyDescent="0.3"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</row>
    <row r="455" spans="21:35" x14ac:dyDescent="0.3"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</row>
    <row r="456" spans="21:35" x14ac:dyDescent="0.3"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</row>
    <row r="457" spans="21:35" x14ac:dyDescent="0.3"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</row>
    <row r="458" spans="21:35" x14ac:dyDescent="0.3"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</row>
    <row r="459" spans="21:35" x14ac:dyDescent="0.3"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</row>
    <row r="460" spans="21:35" x14ac:dyDescent="0.3"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</row>
    <row r="461" spans="21:35" x14ac:dyDescent="0.3"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</row>
    <row r="462" spans="21:35" x14ac:dyDescent="0.3"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</row>
    <row r="463" spans="21:35" x14ac:dyDescent="0.3"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</row>
    <row r="464" spans="21:35" x14ac:dyDescent="0.3"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</row>
    <row r="465" spans="21:35" x14ac:dyDescent="0.3"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</row>
    <row r="466" spans="21:35" x14ac:dyDescent="0.3"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</row>
    <row r="467" spans="21:35" x14ac:dyDescent="0.3"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</row>
    <row r="468" spans="21:35" x14ac:dyDescent="0.3"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</row>
    <row r="469" spans="21:35" x14ac:dyDescent="0.3"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</row>
    <row r="470" spans="21:35" x14ac:dyDescent="0.3"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</row>
    <row r="471" spans="21:35" x14ac:dyDescent="0.3"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</row>
    <row r="472" spans="21:35" x14ac:dyDescent="0.3"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</row>
    <row r="473" spans="21:35" x14ac:dyDescent="0.3"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</row>
    <row r="474" spans="21:35" x14ac:dyDescent="0.3"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</row>
    <row r="475" spans="21:35" x14ac:dyDescent="0.3"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</row>
    <row r="476" spans="21:35" x14ac:dyDescent="0.3"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</row>
    <row r="477" spans="21:35" x14ac:dyDescent="0.3"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</row>
  </sheetData>
  <dataValidations count="1">
    <dataValidation type="list" allowBlank="1" showInputMessage="1" showErrorMessage="1" sqref="K14:K20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uppr_lig">
                <anchor>
                  <from>
                    <xdr:col>0</xdr:col>
                    <xdr:colOff>1074420</xdr:colOff>
                    <xdr:row>5</xdr:row>
                    <xdr:rowOff>45720</xdr:rowOff>
                  </from>
                  <to>
                    <xdr:col>2</xdr:col>
                    <xdr:colOff>312420</xdr:colOff>
                    <xdr:row>10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quitter">
                <anchor>
                  <from>
                    <xdr:col>4</xdr:col>
                    <xdr:colOff>457200</xdr:colOff>
                    <xdr:row>5</xdr:row>
                    <xdr:rowOff>45720</xdr:rowOff>
                  </from>
                  <to>
                    <xdr:col>5</xdr:col>
                    <xdr:colOff>1021080</xdr:colOff>
                    <xdr:row>10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6" name="Button 13">
              <controlPr defaultSize="0" print="0" autoFill="0" autoPict="0" macro="[0]!Questionnaire">
                <anchor>
                  <from>
                    <xdr:col>2</xdr:col>
                    <xdr:colOff>731520</xdr:colOff>
                    <xdr:row>5</xdr:row>
                    <xdr:rowOff>45720</xdr:rowOff>
                  </from>
                  <to>
                    <xdr:col>4</xdr:col>
                    <xdr:colOff>0</xdr:colOff>
                    <xdr:row>10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80"/>
  <sheetViews>
    <sheetView showGridLines="0" zoomScale="70" zoomScaleNormal="70" workbookViewId="0">
      <selection activeCell="K12" sqref="K12"/>
    </sheetView>
  </sheetViews>
  <sheetFormatPr baseColWidth="10" defaultRowHeight="14.4" x14ac:dyDescent="0.3"/>
  <cols>
    <col min="1" max="1" width="34.44140625" customWidth="1"/>
    <col min="2" max="2" width="27.21875" customWidth="1"/>
    <col min="3" max="3" width="30" bestFit="1" customWidth="1"/>
    <col min="4" max="4" width="14.109375" bestFit="1" customWidth="1"/>
    <col min="5" max="5" width="4.6640625" bestFit="1" customWidth="1"/>
    <col min="6" max="6" width="2.44140625" bestFit="1" customWidth="1"/>
    <col min="7" max="7" width="3.5546875" bestFit="1" customWidth="1"/>
    <col min="8" max="8" width="14.109375" bestFit="1" customWidth="1"/>
    <col min="9" max="9" width="11.88671875" bestFit="1" customWidth="1"/>
    <col min="10" max="22" width="10.6640625" bestFit="1" customWidth="1"/>
    <col min="23" max="23" width="5.88671875" bestFit="1" customWidth="1"/>
    <col min="24" max="24" width="11.88671875" bestFit="1" customWidth="1"/>
  </cols>
  <sheetData>
    <row r="1" spans="1:33" ht="15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</row>
    <row r="2" spans="1:33" ht="15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</row>
    <row r="3" spans="1:33" ht="15" thickBot="1" x14ac:dyDescent="0.3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</row>
    <row r="4" spans="1:33" x14ac:dyDescent="0.3">
      <c r="A4" s="25"/>
      <c r="B4" s="28"/>
      <c r="C4" s="29" t="s">
        <v>80</v>
      </c>
      <c r="D4" s="30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</row>
    <row r="5" spans="1:33" x14ac:dyDescent="0.3">
      <c r="A5" s="25"/>
      <c r="B5" s="31" t="s">
        <v>59</v>
      </c>
      <c r="C5" s="71">
        <v>11</v>
      </c>
      <c r="D5" s="32" t="s">
        <v>60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</row>
    <row r="6" spans="1:33" x14ac:dyDescent="0.3">
      <c r="A6" s="25"/>
      <c r="B6" s="33" t="s">
        <v>61</v>
      </c>
      <c r="C6" s="34"/>
      <c r="D6" s="3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x14ac:dyDescent="0.3">
      <c r="A7" s="25"/>
      <c r="B7" s="36" t="s">
        <v>96</v>
      </c>
      <c r="C7" s="34">
        <v>500</v>
      </c>
      <c r="D7" s="35">
        <v>500</v>
      </c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</row>
    <row r="8" spans="1:33" x14ac:dyDescent="0.3">
      <c r="A8" s="25"/>
      <c r="B8" s="36" t="s">
        <v>99</v>
      </c>
      <c r="C8" s="34"/>
      <c r="D8" s="3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</row>
    <row r="9" spans="1:33" x14ac:dyDescent="0.3">
      <c r="A9" s="25"/>
      <c r="B9" s="33" t="s">
        <v>62</v>
      </c>
      <c r="C9" s="34"/>
      <c r="D9" s="3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</row>
    <row r="10" spans="1:33" x14ac:dyDescent="0.3">
      <c r="A10" s="25"/>
      <c r="B10" s="36" t="s">
        <v>96</v>
      </c>
      <c r="C10" s="34"/>
      <c r="D10" s="3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</row>
    <row r="11" spans="1:33" ht="15" thickBot="1" x14ac:dyDescent="0.35">
      <c r="A11" s="25"/>
      <c r="B11" s="91" t="s">
        <v>99</v>
      </c>
      <c r="C11" s="37">
        <v>600</v>
      </c>
      <c r="D11" s="38">
        <v>600</v>
      </c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</row>
    <row r="12" spans="1:33" x14ac:dyDescent="0.3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</row>
    <row r="13" spans="1:33" ht="15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</row>
    <row r="14" spans="1:33" ht="15" x14ac:dyDescent="0.25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  <row r="15" spans="1:33" ht="15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</row>
    <row r="16" spans="1:33" ht="15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</row>
    <row r="17" spans="1:33" ht="15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</row>
    <row r="18" spans="1:33" ht="15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</row>
    <row r="19" spans="1:33" ht="15.75" thickBot="1" x14ac:dyDescent="0.3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</row>
    <row r="20" spans="1:33" ht="15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</row>
    <row r="21" spans="1:33" ht="15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</row>
    <row r="22" spans="1:33" ht="15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1:33" ht="15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</row>
    <row r="24" spans="1:33" ht="15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</row>
    <row r="25" spans="1:33" ht="15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</row>
    <row r="26" spans="1:33" ht="15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</row>
    <row r="27" spans="1:33" ht="15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</row>
    <row r="28" spans="1:33" ht="15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</row>
    <row r="29" spans="1:33" ht="15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</row>
    <row r="30" spans="1:33" ht="15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</row>
    <row r="31" spans="1:33" ht="15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</row>
    <row r="32" spans="1:33" ht="15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</row>
    <row r="33" spans="1:33" ht="15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</row>
    <row r="34" spans="1:33" ht="15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</row>
    <row r="35" spans="1:33" ht="15" x14ac:dyDescent="0.2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</row>
    <row r="36" spans="1:33" ht="15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</row>
    <row r="37" spans="1:33" ht="15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</row>
    <row r="38" spans="1:33" ht="15" x14ac:dyDescent="0.2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</row>
    <row r="39" spans="1:33" ht="15" x14ac:dyDescent="0.2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</row>
    <row r="40" spans="1:33" ht="15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</row>
    <row r="41" spans="1:33" ht="15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</row>
    <row r="42" spans="1:33" x14ac:dyDescent="0.3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</row>
    <row r="43" spans="1:33" x14ac:dyDescent="0.3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</row>
    <row r="44" spans="1:33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</row>
    <row r="45" spans="1:33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</row>
    <row r="46" spans="1:33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</row>
    <row r="47" spans="1:33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</row>
    <row r="48" spans="1:33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</row>
    <row r="49" spans="1:33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</row>
    <row r="50" spans="1:33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</row>
    <row r="51" spans="1:33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</row>
    <row r="52" spans="1:33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</row>
    <row r="53" spans="1:33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</row>
    <row r="54" spans="1:33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</row>
    <row r="55" spans="1:33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</row>
    <row r="56" spans="1:33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</row>
    <row r="57" spans="1:33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</row>
    <row r="58" spans="1:33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</row>
    <row r="59" spans="1:33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</row>
    <row r="60" spans="1:33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</row>
    <row r="61" spans="1:33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3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</row>
    <row r="63" spans="1:33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</row>
    <row r="64" spans="1:33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</row>
    <row r="65" spans="1:33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</row>
    <row r="66" spans="1:33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</row>
    <row r="67" spans="1:33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</row>
    <row r="68" spans="1:33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</row>
    <row r="69" spans="1:33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</row>
    <row r="70" spans="1:33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</row>
    <row r="71" spans="1:33" x14ac:dyDescent="0.3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</row>
    <row r="72" spans="1:33" x14ac:dyDescent="0.3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</row>
    <row r="73" spans="1:33" x14ac:dyDescent="0.3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</row>
    <row r="74" spans="1:33" x14ac:dyDescent="0.3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</row>
    <row r="75" spans="1:33" x14ac:dyDescent="0.3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</row>
    <row r="76" spans="1:33" x14ac:dyDescent="0.3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</row>
    <row r="77" spans="1:33" x14ac:dyDescent="0.3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</row>
    <row r="78" spans="1:33" x14ac:dyDescent="0.3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</row>
    <row r="79" spans="1:33" x14ac:dyDescent="0.3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</row>
    <row r="80" spans="1:33" x14ac:dyDescent="0.3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7620</xdr:colOff>
                    <xdr:row>3</xdr:row>
                    <xdr:rowOff>152400</xdr:rowOff>
                  </from>
                  <to>
                    <xdr:col>9</xdr:col>
                    <xdr:colOff>708660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223"/>
  <sheetViews>
    <sheetView zoomScale="90" zoomScaleNormal="90" workbookViewId="0"/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3" customWidth="1"/>
    <col min="5" max="5" width="4" customWidth="1"/>
    <col min="6" max="6" width="5.88671875" customWidth="1"/>
    <col min="7" max="7" width="21" bestFit="1" customWidth="1"/>
    <col min="8" max="8" width="19.77734375" customWidth="1"/>
    <col min="9" max="9" width="18.88671875" customWidth="1"/>
    <col min="10" max="10" width="35.109375" customWidth="1"/>
    <col min="11" max="11" width="26" customWidth="1"/>
  </cols>
  <sheetData>
    <row r="1" spans="1:16" x14ac:dyDescent="0.3">
      <c r="A1" s="86"/>
      <c r="B1" s="86"/>
      <c r="C1" s="86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</row>
    <row r="2" spans="1:16" ht="18" x14ac:dyDescent="0.35">
      <c r="A2" s="81" t="s">
        <v>63</v>
      </c>
      <c r="B2" s="82">
        <f>MATCH("Total général",A:A,0)</f>
        <v>18</v>
      </c>
      <c r="C2" s="86"/>
      <c r="D2" s="25"/>
      <c r="E2" s="25"/>
      <c r="F2" s="25"/>
      <c r="G2" s="44" t="s">
        <v>69</v>
      </c>
      <c r="H2" s="87"/>
      <c r="I2" s="87"/>
      <c r="J2" s="87"/>
      <c r="K2" s="25"/>
      <c r="L2" s="25"/>
      <c r="M2" s="25"/>
      <c r="N2" s="25"/>
      <c r="O2" s="25"/>
      <c r="P2" s="25"/>
    </row>
    <row r="3" spans="1:16" ht="18" x14ac:dyDescent="0.35">
      <c r="A3" s="86"/>
      <c r="B3" s="86"/>
      <c r="C3" s="86"/>
      <c r="D3" s="25"/>
      <c r="E3" s="25"/>
      <c r="F3" s="25"/>
      <c r="G3" s="39"/>
      <c r="H3" s="44" t="s">
        <v>56</v>
      </c>
      <c r="I3" s="44" t="s">
        <v>53</v>
      </c>
      <c r="J3" s="44" t="s">
        <v>55</v>
      </c>
      <c r="K3" s="25"/>
      <c r="L3" s="25"/>
      <c r="M3" s="25"/>
      <c r="N3" s="25"/>
      <c r="O3" s="25"/>
      <c r="P3" s="25"/>
    </row>
    <row r="4" spans="1:16" ht="18" x14ac:dyDescent="0.3">
      <c r="A4" s="83" t="s">
        <v>72</v>
      </c>
      <c r="B4" s="84">
        <f>EOMONTH(A16,0)</f>
        <v>42704</v>
      </c>
      <c r="C4" s="86"/>
      <c r="D4" s="25"/>
      <c r="E4" s="25"/>
      <c r="F4" s="25"/>
      <c r="G4" s="44" t="s">
        <v>54</v>
      </c>
      <c r="H4" s="41">
        <f>INDEX(mon_tcd,B2-13,2)</f>
        <v>2550</v>
      </c>
      <c r="I4" s="41">
        <f>INDEX(mon_tcd,B2-13,3)</f>
        <v>600</v>
      </c>
      <c r="J4" s="41">
        <f>I4-H4</f>
        <v>-1950</v>
      </c>
      <c r="K4" s="25"/>
      <c r="L4" s="25"/>
      <c r="M4" s="25"/>
      <c r="N4" s="25"/>
      <c r="O4" s="25"/>
      <c r="P4" s="25"/>
    </row>
    <row r="5" spans="1:16" ht="18" x14ac:dyDescent="0.3">
      <c r="A5" s="86"/>
      <c r="B5" s="86"/>
      <c r="C5" s="86"/>
      <c r="D5" s="25"/>
      <c r="E5" s="25"/>
      <c r="F5" s="25"/>
      <c r="G5" s="44" t="s">
        <v>71</v>
      </c>
      <c r="H5" s="42">
        <f>SUMIFS(Ecriture!L:L,Ecriture!E:E,"&lt;="&amp;B4)</f>
        <v>0</v>
      </c>
      <c r="I5" s="42">
        <f>SUMIFS(Ecriture!K:K,Ecriture!E:E,"&lt;="&amp;B4)</f>
        <v>0</v>
      </c>
      <c r="J5" s="42">
        <f>I5-H5</f>
        <v>0</v>
      </c>
      <c r="K5" s="25"/>
      <c r="L5" s="25"/>
      <c r="M5" s="25"/>
      <c r="N5" s="25"/>
      <c r="O5" s="25"/>
      <c r="P5" s="25"/>
    </row>
    <row r="6" spans="1:16" ht="18" x14ac:dyDescent="0.3">
      <c r="A6" s="83" t="s">
        <v>73</v>
      </c>
      <c r="B6" s="85">
        <v>-100</v>
      </c>
      <c r="C6" s="86"/>
      <c r="D6" s="25"/>
      <c r="E6" s="25"/>
      <c r="F6" s="25"/>
      <c r="G6" s="44" t="s">
        <v>70</v>
      </c>
      <c r="H6" s="42">
        <f>H4+H5</f>
        <v>2550</v>
      </c>
      <c r="I6" s="42">
        <f>I4+I5</f>
        <v>600</v>
      </c>
      <c r="J6" s="42">
        <f>J4+J5</f>
        <v>-1950</v>
      </c>
      <c r="K6" s="25"/>
      <c r="L6" s="25"/>
      <c r="M6" s="25"/>
      <c r="N6" s="25"/>
      <c r="O6" s="25"/>
      <c r="P6" s="25"/>
    </row>
    <row r="7" spans="1:16" ht="18" x14ac:dyDescent="0.35">
      <c r="A7" s="25"/>
      <c r="B7" s="25"/>
      <c r="C7" s="25"/>
      <c r="D7" s="25"/>
      <c r="E7" s="25"/>
      <c r="F7" s="25"/>
      <c r="G7" s="87"/>
      <c r="H7" s="87"/>
      <c r="I7" s="40" t="s">
        <v>73</v>
      </c>
      <c r="J7" s="43" t="str">
        <f>IF(J6&lt;B6,"Attention solde débiteur","RAS")</f>
        <v>Attention solde débiteur</v>
      </c>
      <c r="K7" s="25"/>
      <c r="L7" s="25"/>
      <c r="M7" s="25"/>
      <c r="N7" s="25"/>
      <c r="O7" s="25"/>
      <c r="P7" s="25"/>
    </row>
    <row r="8" spans="1:16" x14ac:dyDescent="0.3">
      <c r="A8" s="25"/>
      <c r="B8" s="25"/>
      <c r="C8" s="25"/>
      <c r="D8" s="25"/>
      <c r="E8" s="25"/>
      <c r="F8" s="25"/>
      <c r="G8" s="86"/>
      <c r="H8" s="86"/>
      <c r="I8" s="86"/>
      <c r="J8" s="86"/>
      <c r="K8" s="25"/>
      <c r="L8" s="25"/>
      <c r="M8" s="25"/>
      <c r="N8" s="25"/>
      <c r="O8" s="25"/>
      <c r="P8" s="25"/>
    </row>
    <row r="9" spans="1:16" x14ac:dyDescent="0.3">
      <c r="A9" s="25"/>
      <c r="B9" s="25"/>
      <c r="C9" s="25"/>
      <c r="D9" s="25"/>
      <c r="E9" s="25"/>
      <c r="F9" s="25"/>
      <c r="G9" s="86"/>
      <c r="H9" s="86"/>
      <c r="I9" s="86"/>
      <c r="J9" s="86"/>
      <c r="K9" s="25"/>
      <c r="L9" s="25"/>
      <c r="M9" s="25"/>
      <c r="N9" s="25"/>
      <c r="O9" s="25"/>
      <c r="P9" s="25"/>
    </row>
    <row r="10" spans="1:16" x14ac:dyDescent="0.3">
      <c r="A10" s="25"/>
      <c r="B10" s="25"/>
      <c r="C10" s="25"/>
      <c r="D10" s="25"/>
      <c r="E10" s="25"/>
      <c r="F10" s="25"/>
      <c r="G10" s="86"/>
      <c r="H10" s="86"/>
      <c r="I10" s="86"/>
      <c r="J10" s="86"/>
      <c r="K10" s="25"/>
      <c r="L10" s="25"/>
      <c r="M10" s="25"/>
      <c r="N10" s="25"/>
      <c r="O10" s="25"/>
      <c r="P10" s="25"/>
    </row>
    <row r="11" spans="1:16" x14ac:dyDescent="0.3">
      <c r="A11" s="25"/>
      <c r="B11" s="25"/>
      <c r="C11" s="25"/>
      <c r="D11" s="25"/>
      <c r="E11" s="25"/>
      <c r="F11" s="25"/>
      <c r="G11" s="86"/>
      <c r="H11" s="86"/>
      <c r="I11" s="86"/>
      <c r="J11" s="86"/>
      <c r="K11" s="25"/>
      <c r="L11" s="25"/>
      <c r="M11" s="25"/>
      <c r="N11" s="25"/>
      <c r="O11" s="25"/>
      <c r="P11" s="25"/>
    </row>
    <row r="12" spans="1:16" x14ac:dyDescent="0.3">
      <c r="A12" s="14" t="s">
        <v>50</v>
      </c>
      <c r="B12" s="2" t="s">
        <v>95</v>
      </c>
      <c r="C12" s="25"/>
      <c r="D12" s="25"/>
      <c r="E12" s="25"/>
      <c r="F12" s="25"/>
      <c r="G12" s="86"/>
      <c r="H12" s="86"/>
      <c r="I12" s="86"/>
      <c r="J12" s="86"/>
      <c r="K12" s="25"/>
      <c r="L12" s="25"/>
      <c r="M12" s="25"/>
      <c r="N12" s="25"/>
      <c r="O12" s="25"/>
      <c r="P12" s="25"/>
    </row>
    <row r="13" spans="1:16" ht="15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</row>
    <row r="14" spans="1:16" ht="25.2" customHeight="1" x14ac:dyDescent="0.25">
      <c r="A14" s="2"/>
      <c r="B14" s="14" t="s">
        <v>78</v>
      </c>
      <c r="C14" s="2"/>
      <c r="D14" s="25"/>
      <c r="E14" s="25"/>
      <c r="F14" s="25"/>
      <c r="G14" s="2"/>
      <c r="H14" s="14" t="s">
        <v>78</v>
      </c>
      <c r="I14" s="2"/>
      <c r="J14" s="25"/>
      <c r="K14" s="25"/>
      <c r="L14" s="25"/>
      <c r="M14" s="25"/>
      <c r="N14" s="25"/>
      <c r="O14" s="25"/>
      <c r="P14" s="25"/>
    </row>
    <row r="15" spans="1:16" ht="25.2" customHeight="1" x14ac:dyDescent="0.3">
      <c r="A15" s="14" t="s">
        <v>59</v>
      </c>
      <c r="B15" s="2" t="s">
        <v>61</v>
      </c>
      <c r="C15" s="2" t="s">
        <v>62</v>
      </c>
      <c r="D15" s="25"/>
      <c r="E15" s="25"/>
      <c r="F15" s="25"/>
      <c r="G15" s="14" t="s">
        <v>59</v>
      </c>
      <c r="H15" s="2" t="s">
        <v>61</v>
      </c>
      <c r="I15" s="2" t="s">
        <v>62</v>
      </c>
      <c r="J15" s="25"/>
      <c r="K15" s="25"/>
      <c r="L15" s="25"/>
      <c r="M15" s="25"/>
      <c r="N15" s="25"/>
      <c r="O15" s="25"/>
      <c r="P15" s="25"/>
    </row>
    <row r="16" spans="1:16" ht="25.2" customHeight="1" x14ac:dyDescent="0.35">
      <c r="A16" s="92">
        <v>42678</v>
      </c>
      <c r="B16" s="15">
        <v>1550</v>
      </c>
      <c r="C16" s="15">
        <v>600</v>
      </c>
      <c r="D16" s="25"/>
      <c r="E16" s="25"/>
      <c r="F16" s="25"/>
      <c r="G16" s="16" t="s">
        <v>60</v>
      </c>
      <c r="H16" s="15"/>
      <c r="I16" s="15"/>
      <c r="J16" s="25"/>
      <c r="K16" s="88"/>
      <c r="L16" s="25"/>
      <c r="M16" s="25"/>
      <c r="N16" s="25"/>
      <c r="O16" s="25"/>
      <c r="P16" s="25"/>
    </row>
    <row r="17" spans="1:16" ht="25.2" customHeight="1" x14ac:dyDescent="0.3">
      <c r="A17" s="16" t="s">
        <v>90</v>
      </c>
      <c r="B17" s="15">
        <v>1000</v>
      </c>
      <c r="C17" s="1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</row>
    <row r="18" spans="1:16" ht="25.2" customHeight="1" x14ac:dyDescent="0.25">
      <c r="A18" s="16" t="s">
        <v>60</v>
      </c>
      <c r="B18" s="15">
        <v>2550</v>
      </c>
      <c r="C18" s="15">
        <v>600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</row>
    <row r="19" spans="1:16" ht="25.2" customHeight="1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</row>
    <row r="20" spans="1:16" ht="25.2" customHeight="1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</row>
    <row r="21" spans="1:16" ht="25.2" customHeight="1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</row>
    <row r="22" spans="1:16" ht="25.2" customHeight="1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</row>
    <row r="23" spans="1:16" ht="25.2" customHeight="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</row>
    <row r="24" spans="1:16" ht="25.2" customHeight="1" x14ac:dyDescent="0.3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</row>
    <row r="25" spans="1:16" ht="25.2" customHeight="1" x14ac:dyDescent="0.3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</row>
    <row r="26" spans="1:16" ht="25.2" customHeight="1" x14ac:dyDescent="0.3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</row>
    <row r="27" spans="1:16" ht="25.2" customHeight="1" x14ac:dyDescent="0.3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</row>
    <row r="28" spans="1:16" ht="25.2" customHeight="1" x14ac:dyDescent="0.3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</row>
    <row r="29" spans="1:16" ht="25.2" customHeight="1" x14ac:dyDescent="0.3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</row>
    <row r="30" spans="1:16" ht="25.2" customHeight="1" x14ac:dyDescent="0.3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</row>
    <row r="31" spans="1:16" ht="25.2" customHeight="1" x14ac:dyDescent="0.3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</row>
    <row r="32" spans="1:16" ht="25.2" customHeight="1" x14ac:dyDescent="0.3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</row>
    <row r="33" spans="1:16" ht="25.2" customHeight="1" x14ac:dyDescent="0.3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</row>
    <row r="34" spans="1:16" ht="25.2" customHeight="1" x14ac:dyDescent="0.3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</row>
    <row r="35" spans="1:16" ht="25.2" customHeight="1" x14ac:dyDescent="0.3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</row>
    <row r="36" spans="1:16" ht="25.2" customHeight="1" x14ac:dyDescent="0.3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</row>
    <row r="37" spans="1:16" ht="25.2" customHeight="1" x14ac:dyDescent="0.3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</row>
    <row r="38" spans="1:16" ht="25.2" customHeight="1" x14ac:dyDescent="0.3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</row>
    <row r="39" spans="1:16" ht="25.2" customHeight="1" x14ac:dyDescent="0.3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</row>
    <row r="40" spans="1:16" ht="25.2" customHeight="1" x14ac:dyDescent="0.3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</row>
    <row r="41" spans="1:16" ht="25.2" customHeight="1" x14ac:dyDescent="0.3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</row>
    <row r="42" spans="1:16" ht="25.2" customHeight="1" x14ac:dyDescent="0.3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</row>
    <row r="43" spans="1:16" x14ac:dyDescent="0.3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</row>
    <row r="44" spans="1:16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</row>
    <row r="45" spans="1:16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</row>
    <row r="46" spans="1:16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</row>
    <row r="47" spans="1:16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</row>
    <row r="48" spans="1:16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</row>
    <row r="49" spans="1:16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</row>
    <row r="50" spans="1:16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</row>
    <row r="51" spans="1:16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</row>
    <row r="52" spans="1:16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</row>
    <row r="53" spans="1:16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</row>
    <row r="54" spans="1:16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</row>
    <row r="55" spans="1:16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</row>
    <row r="56" spans="1:16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</row>
    <row r="57" spans="1:16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</row>
    <row r="58" spans="1:16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</row>
    <row r="59" spans="1:16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</row>
    <row r="60" spans="1:16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</row>
    <row r="61" spans="1:16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</row>
    <row r="62" spans="1:16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</row>
    <row r="63" spans="1:16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</row>
    <row r="64" spans="1:16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</row>
    <row r="65" spans="1:16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</row>
    <row r="66" spans="1:16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</row>
    <row r="67" spans="1:16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</row>
    <row r="68" spans="1:16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</row>
    <row r="69" spans="1:16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</row>
    <row r="70" spans="1:16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</row>
    <row r="71" spans="1:16" x14ac:dyDescent="0.3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</row>
    <row r="72" spans="1:16" x14ac:dyDescent="0.3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</row>
    <row r="73" spans="1:16" x14ac:dyDescent="0.3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</row>
    <row r="74" spans="1:16" x14ac:dyDescent="0.3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</row>
    <row r="75" spans="1:16" x14ac:dyDescent="0.3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</row>
    <row r="76" spans="1:16" x14ac:dyDescent="0.3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</row>
    <row r="77" spans="1:16" x14ac:dyDescent="0.3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</row>
    <row r="78" spans="1:16" x14ac:dyDescent="0.3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</row>
    <row r="79" spans="1:16" x14ac:dyDescent="0.3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</row>
    <row r="80" spans="1:16" x14ac:dyDescent="0.3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</row>
    <row r="81" spans="1:16" x14ac:dyDescent="0.3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</row>
    <row r="82" spans="1:16" x14ac:dyDescent="0.3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</row>
    <row r="83" spans="1:16" x14ac:dyDescent="0.3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</row>
    <row r="84" spans="1:16" x14ac:dyDescent="0.3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</row>
    <row r="85" spans="1:16" x14ac:dyDescent="0.3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</row>
    <row r="86" spans="1:16" x14ac:dyDescent="0.3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</row>
    <row r="87" spans="1:16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</row>
    <row r="88" spans="1:16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</row>
    <row r="89" spans="1:16" x14ac:dyDescent="0.3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</row>
    <row r="90" spans="1:16" x14ac:dyDescent="0.3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</row>
    <row r="91" spans="1:16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</row>
    <row r="92" spans="1:16" x14ac:dyDescent="0.3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</row>
    <row r="93" spans="1:16" x14ac:dyDescent="0.3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</row>
    <row r="94" spans="1:16" x14ac:dyDescent="0.3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</row>
    <row r="95" spans="1:16" x14ac:dyDescent="0.3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</row>
    <row r="96" spans="1:16" x14ac:dyDescent="0.3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</row>
    <row r="97" spans="1:16" x14ac:dyDescent="0.3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</row>
    <row r="98" spans="1:16" x14ac:dyDescent="0.3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</row>
    <row r="99" spans="1:16" x14ac:dyDescent="0.3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</row>
    <row r="100" spans="1:16" x14ac:dyDescent="0.3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</row>
    <row r="101" spans="1:16" x14ac:dyDescent="0.3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</row>
    <row r="102" spans="1:16" x14ac:dyDescent="0.3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</row>
    <row r="103" spans="1:16" x14ac:dyDescent="0.3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</row>
    <row r="104" spans="1:16" x14ac:dyDescent="0.3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</row>
    <row r="105" spans="1:16" x14ac:dyDescent="0.3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</row>
    <row r="106" spans="1:16" x14ac:dyDescent="0.3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</row>
    <row r="107" spans="1:16" x14ac:dyDescent="0.3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</row>
    <row r="108" spans="1:16" x14ac:dyDescent="0.3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</row>
    <row r="109" spans="1:16" x14ac:dyDescent="0.3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</row>
    <row r="110" spans="1:16" x14ac:dyDescent="0.3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</row>
    <row r="111" spans="1:16" x14ac:dyDescent="0.3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</row>
    <row r="112" spans="1:16" x14ac:dyDescent="0.3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</row>
    <row r="113" spans="1:16" x14ac:dyDescent="0.3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</row>
    <row r="114" spans="1:16" x14ac:dyDescent="0.3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</row>
    <row r="115" spans="1:16" x14ac:dyDescent="0.3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</row>
    <row r="116" spans="1:16" x14ac:dyDescent="0.3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</row>
    <row r="117" spans="1:16" x14ac:dyDescent="0.3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</row>
    <row r="118" spans="1:16" x14ac:dyDescent="0.3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</row>
    <row r="119" spans="1:16" x14ac:dyDescent="0.3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</row>
    <row r="120" spans="1:16" x14ac:dyDescent="0.3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</row>
    <row r="121" spans="1:16" x14ac:dyDescent="0.3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</row>
    <row r="122" spans="1:16" x14ac:dyDescent="0.3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</row>
    <row r="123" spans="1:16" x14ac:dyDescent="0.3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</row>
    <row r="124" spans="1:16" x14ac:dyDescent="0.3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</row>
    <row r="125" spans="1:16" x14ac:dyDescent="0.3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</row>
    <row r="126" spans="1:16" x14ac:dyDescent="0.3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</row>
    <row r="127" spans="1:16" x14ac:dyDescent="0.3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</row>
    <row r="128" spans="1:16" x14ac:dyDescent="0.3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</row>
    <row r="129" spans="1:16" x14ac:dyDescent="0.3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</row>
    <row r="130" spans="1:16" x14ac:dyDescent="0.3">
      <c r="A130" s="25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</row>
    <row r="131" spans="1:16" x14ac:dyDescent="0.3">
      <c r="A131" s="25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</row>
    <row r="132" spans="1:16" x14ac:dyDescent="0.3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</row>
    <row r="133" spans="1:16" x14ac:dyDescent="0.3">
      <c r="A133" s="25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</row>
    <row r="134" spans="1:16" x14ac:dyDescent="0.3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</row>
    <row r="135" spans="1:16" x14ac:dyDescent="0.3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</row>
    <row r="136" spans="1:16" x14ac:dyDescent="0.3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</row>
    <row r="137" spans="1:16" x14ac:dyDescent="0.3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</row>
    <row r="138" spans="1:16" x14ac:dyDescent="0.3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</row>
    <row r="139" spans="1:16" x14ac:dyDescent="0.3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</row>
    <row r="140" spans="1:16" x14ac:dyDescent="0.3">
      <c r="A140" s="25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</row>
    <row r="141" spans="1:16" x14ac:dyDescent="0.3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</row>
    <row r="142" spans="1:16" x14ac:dyDescent="0.3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</row>
    <row r="143" spans="1:16" x14ac:dyDescent="0.3">
      <c r="A143" s="25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</row>
    <row r="144" spans="1:16" x14ac:dyDescent="0.3">
      <c r="A144" s="25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</row>
    <row r="145" spans="1:16" x14ac:dyDescent="0.3">
      <c r="A145" s="25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</row>
    <row r="146" spans="1:16" x14ac:dyDescent="0.3">
      <c r="A146" s="25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</row>
    <row r="147" spans="1:16" x14ac:dyDescent="0.3">
      <c r="A147" s="25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</row>
    <row r="148" spans="1:16" x14ac:dyDescent="0.3">
      <c r="A148" s="25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</row>
    <row r="149" spans="1:16" x14ac:dyDescent="0.3">
      <c r="A149" s="25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</row>
    <row r="150" spans="1:16" x14ac:dyDescent="0.3">
      <c r="A150" s="25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</row>
    <row r="151" spans="1:16" x14ac:dyDescent="0.3">
      <c r="A151" s="25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</row>
    <row r="152" spans="1:16" x14ac:dyDescent="0.3">
      <c r="A152" s="25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</row>
    <row r="153" spans="1:16" x14ac:dyDescent="0.3">
      <c r="A153" s="25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</row>
    <row r="154" spans="1:16" x14ac:dyDescent="0.3">
      <c r="A154" s="25"/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</row>
    <row r="155" spans="1:16" x14ac:dyDescent="0.3">
      <c r="A155" s="25"/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</row>
    <row r="156" spans="1:16" x14ac:dyDescent="0.3">
      <c r="A156" s="25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</row>
    <row r="157" spans="1:16" x14ac:dyDescent="0.3">
      <c r="A157" s="25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</row>
    <row r="158" spans="1:16" x14ac:dyDescent="0.3">
      <c r="A158" s="25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</row>
    <row r="159" spans="1:16" x14ac:dyDescent="0.3">
      <c r="A159" s="25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</row>
    <row r="160" spans="1:16" x14ac:dyDescent="0.3">
      <c r="A160" s="25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</row>
    <row r="161" spans="1:16" x14ac:dyDescent="0.3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</row>
    <row r="162" spans="1:16" x14ac:dyDescent="0.3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</row>
    <row r="163" spans="1:16" x14ac:dyDescent="0.3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</row>
    <row r="164" spans="1:16" x14ac:dyDescent="0.3">
      <c r="A164" s="25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</row>
    <row r="165" spans="1:16" x14ac:dyDescent="0.3">
      <c r="A165" s="25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</row>
    <row r="166" spans="1:16" x14ac:dyDescent="0.3">
      <c r="A166" s="25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</row>
    <row r="167" spans="1:16" x14ac:dyDescent="0.3">
      <c r="A167" s="25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</row>
    <row r="168" spans="1:16" x14ac:dyDescent="0.3">
      <c r="A168" s="25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</row>
    <row r="169" spans="1:16" x14ac:dyDescent="0.3">
      <c r="A169" s="25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</row>
    <row r="170" spans="1:16" x14ac:dyDescent="0.3">
      <c r="A170" s="25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</row>
    <row r="171" spans="1:16" x14ac:dyDescent="0.3">
      <c r="A171" s="25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</row>
    <row r="172" spans="1:16" x14ac:dyDescent="0.3">
      <c r="A172" s="25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</row>
    <row r="173" spans="1:16" x14ac:dyDescent="0.3">
      <c r="A173" s="25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</row>
    <row r="174" spans="1:16" x14ac:dyDescent="0.3">
      <c r="A174" s="25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</row>
    <row r="175" spans="1:16" x14ac:dyDescent="0.3">
      <c r="A175" s="25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</row>
    <row r="176" spans="1:16" x14ac:dyDescent="0.3">
      <c r="A176" s="25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</row>
    <row r="177" spans="1:16" x14ac:dyDescent="0.3">
      <c r="A177" s="25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</row>
    <row r="178" spans="1:16" x14ac:dyDescent="0.3">
      <c r="A178" s="25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</row>
    <row r="179" spans="1:16" x14ac:dyDescent="0.3">
      <c r="A179" s="25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</row>
    <row r="180" spans="1:16" x14ac:dyDescent="0.3">
      <c r="A180" s="25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</row>
    <row r="181" spans="1:16" x14ac:dyDescent="0.3">
      <c r="A181" s="25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</row>
    <row r="182" spans="1:16" x14ac:dyDescent="0.3">
      <c r="A182" s="25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</row>
    <row r="183" spans="1:16" x14ac:dyDescent="0.3">
      <c r="A183" s="25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</row>
    <row r="184" spans="1:16" x14ac:dyDescent="0.3">
      <c r="A184" s="25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</row>
    <row r="185" spans="1:16" x14ac:dyDescent="0.3">
      <c r="A185" s="25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</row>
    <row r="186" spans="1:16" x14ac:dyDescent="0.3">
      <c r="A186" s="25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</row>
    <row r="187" spans="1:16" x14ac:dyDescent="0.3">
      <c r="A187" s="25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</row>
    <row r="188" spans="1:16" x14ac:dyDescent="0.3">
      <c r="A188" s="25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</row>
    <row r="189" spans="1:16" x14ac:dyDescent="0.3">
      <c r="A189" s="25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</row>
    <row r="190" spans="1:16" x14ac:dyDescent="0.3">
      <c r="A190" s="25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</row>
    <row r="191" spans="1:16" x14ac:dyDescent="0.3">
      <c r="A191" s="25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</row>
    <row r="192" spans="1:16" x14ac:dyDescent="0.3">
      <c r="A192" s="25"/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</row>
    <row r="193" spans="1:16" x14ac:dyDescent="0.3">
      <c r="A193" s="25"/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</row>
    <row r="194" spans="1:16" x14ac:dyDescent="0.3">
      <c r="A194" s="25"/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</row>
    <row r="195" spans="1:16" x14ac:dyDescent="0.3">
      <c r="A195" s="25"/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</row>
    <row r="196" spans="1:16" x14ac:dyDescent="0.3">
      <c r="A196" s="25"/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</row>
    <row r="197" spans="1:16" x14ac:dyDescent="0.3">
      <c r="A197" s="25"/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</row>
    <row r="198" spans="1:16" x14ac:dyDescent="0.3">
      <c r="A198" s="25"/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</row>
    <row r="199" spans="1:16" x14ac:dyDescent="0.3">
      <c r="A199" s="25"/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</row>
    <row r="200" spans="1:16" x14ac:dyDescent="0.3">
      <c r="A200" s="25"/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</row>
    <row r="201" spans="1:16" x14ac:dyDescent="0.3">
      <c r="A201" s="25"/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</row>
    <row r="202" spans="1:16" x14ac:dyDescent="0.3">
      <c r="A202" s="25"/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</row>
    <row r="203" spans="1:16" x14ac:dyDescent="0.3">
      <c r="A203" s="25"/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</row>
    <row r="204" spans="1:16" x14ac:dyDescent="0.3">
      <c r="A204" s="25"/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</row>
    <row r="205" spans="1:16" x14ac:dyDescent="0.3">
      <c r="A205" s="25"/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</row>
    <row r="206" spans="1:16" x14ac:dyDescent="0.3">
      <c r="A206" s="25"/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</row>
    <row r="207" spans="1:16" x14ac:dyDescent="0.3">
      <c r="A207" s="25"/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</row>
    <row r="208" spans="1:16" x14ac:dyDescent="0.3">
      <c r="A208" s="25"/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</row>
    <row r="209" spans="1:16" x14ac:dyDescent="0.3">
      <c r="A209" s="25"/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</row>
    <row r="210" spans="1:16" x14ac:dyDescent="0.3">
      <c r="A210" s="25"/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</row>
    <row r="211" spans="1:16" x14ac:dyDescent="0.3">
      <c r="A211" s="25"/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</row>
    <row r="212" spans="1:16" x14ac:dyDescent="0.3">
      <c r="A212" s="25"/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</row>
    <row r="213" spans="1:16" x14ac:dyDescent="0.3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</row>
    <row r="214" spans="1:16" x14ac:dyDescent="0.3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</row>
    <row r="215" spans="1:16" x14ac:dyDescent="0.3">
      <c r="A215" s="25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</row>
    <row r="216" spans="1:16" x14ac:dyDescent="0.3">
      <c r="A216" s="25"/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</row>
    <row r="217" spans="1:16" x14ac:dyDescent="0.3">
      <c r="A217" s="25"/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</row>
    <row r="218" spans="1:16" x14ac:dyDescent="0.3">
      <c r="A218" s="25"/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</row>
    <row r="219" spans="1:16" x14ac:dyDescent="0.3">
      <c r="A219" s="25"/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</row>
    <row r="220" spans="1:16" x14ac:dyDescent="0.3">
      <c r="A220" s="25"/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</row>
    <row r="221" spans="1:16" x14ac:dyDescent="0.3">
      <c r="A221" s="25"/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</row>
    <row r="222" spans="1:16" x14ac:dyDescent="0.3">
      <c r="A222" s="25"/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</row>
    <row r="223" spans="1:16" x14ac:dyDescent="0.3">
      <c r="A223" s="25"/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</row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IF(J6&lt;B6,"Attention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60960</xdr:colOff>
                    <xdr:row>14</xdr:row>
                    <xdr:rowOff>45720</xdr:rowOff>
                  </from>
                  <to>
                    <xdr:col>10</xdr:col>
                    <xdr:colOff>1493520</xdr:colOff>
                    <xdr:row>16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ctualiser_TCD">
                <anchor moveWithCells="1" sizeWithCells="1">
                  <from>
                    <xdr:col>10</xdr:col>
                    <xdr:colOff>60960</xdr:colOff>
                    <xdr:row>17</xdr:row>
                    <xdr:rowOff>312420</xdr:rowOff>
                  </from>
                  <to>
                    <xdr:col>10</xdr:col>
                    <xdr:colOff>1493520</xdr:colOff>
                    <xdr:row>20</xdr:row>
                    <xdr:rowOff>251460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2DC2046B-6367-4DEB-8E26-0B99C49DE2A1}">
            <xm:f>NOT(ISERROR(SEARCH($J$7,J7)))</xm:f>
            <xm:f>$J$7</xm:f>
            <x14:dxf>
              <font>
                <b/>
                <i val="0"/>
                <strike val="0"/>
                <color rgb="FFC00000"/>
              </font>
            </x14:dxf>
          </x14:cfRule>
          <xm:sqref>J7</xm:sqref>
        </x14:conditionalFormatting>
      </x14:conditionalFormattings>
    </ext>
    <ext xmlns:x14="http://schemas.microsoft.com/office/spreadsheetml/2009/9/main" uri="{A8765BA9-456A-4dab-B4F3-ACF838C121DE}">
      <x14:slicerList>
        <x14:slicer r:id="rId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167"/>
  <sheetViews>
    <sheetView showGridLines="0" zoomScale="90" zoomScaleNormal="90" workbookViewId="0">
      <selection activeCell="E12" sqref="E12"/>
    </sheetView>
  </sheetViews>
  <sheetFormatPr baseColWidth="10" defaultRowHeight="14.4" x14ac:dyDescent="0.3"/>
  <cols>
    <col min="1" max="1" width="21" customWidth="1"/>
    <col min="2" max="2" width="19.77734375" customWidth="1"/>
    <col min="3" max="3" width="18.88671875" customWidth="1"/>
    <col min="4" max="4" width="14.109375" customWidth="1"/>
    <col min="5" max="5" width="4" customWidth="1"/>
    <col min="6" max="6" width="5.88671875" customWidth="1"/>
    <col min="7" max="7" width="11.88671875" bestFit="1" customWidth="1"/>
  </cols>
  <sheetData>
    <row r="1" spans="1:29" ht="16.8" thickTop="1" thickBot="1" x14ac:dyDescent="0.35">
      <c r="A1" s="25"/>
      <c r="B1" s="59" t="s">
        <v>44</v>
      </c>
      <c r="C1" s="59" t="s">
        <v>45</v>
      </c>
      <c r="D1" s="59" t="s">
        <v>46</v>
      </c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</row>
    <row r="2" spans="1:29" ht="17.25" thickTop="1" thickBot="1" x14ac:dyDescent="0.3">
      <c r="A2" s="25"/>
      <c r="B2" s="63">
        <f>GETPIVOTDATA("Somme de Recettes",$A$6)</f>
        <v>0</v>
      </c>
      <c r="C2" s="63">
        <f>GETPIVOTDATA("Somme de Dépenses",$A$6)</f>
        <v>500</v>
      </c>
      <c r="D2" s="63">
        <f>B2-C2</f>
        <v>-500</v>
      </c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</row>
    <row r="3" spans="1:29" ht="15.6" thickTop="1" thickBot="1" x14ac:dyDescent="0.3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</row>
    <row r="4" spans="1:29" ht="15" thickBot="1" x14ac:dyDescent="0.35">
      <c r="A4" s="75" t="s">
        <v>8</v>
      </c>
      <c r="B4" s="72" t="s">
        <v>47</v>
      </c>
      <c r="C4" s="46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</row>
    <row r="5" spans="1:29" ht="15" thickBot="1" x14ac:dyDescent="0.35">
      <c r="A5" s="47"/>
      <c r="B5" s="48"/>
      <c r="C5" s="49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</row>
    <row r="6" spans="1:29" x14ac:dyDescent="0.3">
      <c r="A6" s="73" t="s">
        <v>59</v>
      </c>
      <c r="B6" s="74" t="s">
        <v>61</v>
      </c>
      <c r="C6" s="46" t="s">
        <v>62</v>
      </c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</row>
    <row r="7" spans="1:29" x14ac:dyDescent="0.3">
      <c r="A7" s="50" t="s">
        <v>67</v>
      </c>
      <c r="B7" s="51">
        <v>500</v>
      </c>
      <c r="C7" s="52"/>
      <c r="D7" s="25"/>
      <c r="E7" s="4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</row>
    <row r="8" spans="1:29" ht="15" thickBot="1" x14ac:dyDescent="0.35">
      <c r="A8" s="53" t="s">
        <v>60</v>
      </c>
      <c r="B8" s="54">
        <v>500</v>
      </c>
      <c r="C8" s="55"/>
      <c r="D8" s="25"/>
      <c r="E8" s="4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</row>
    <row r="9" spans="1:29" x14ac:dyDescent="0.3">
      <c r="A9" s="25"/>
      <c r="B9" s="25"/>
      <c r="C9" s="25"/>
      <c r="D9" s="25"/>
      <c r="E9" s="4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</row>
    <row r="10" spans="1:29" ht="15" x14ac:dyDescent="0.25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</row>
    <row r="11" spans="1:29" ht="15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</row>
    <row r="12" spans="1:29" ht="15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</row>
    <row r="13" spans="1:29" ht="15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</row>
    <row r="14" spans="1:29" ht="15" x14ac:dyDescent="0.25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</row>
    <row r="15" spans="1:29" ht="15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</row>
    <row r="16" spans="1:29" ht="15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</row>
    <row r="17" spans="1:29" ht="15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</row>
    <row r="18" spans="1:29" ht="15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</row>
    <row r="19" spans="1:29" ht="15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</row>
    <row r="20" spans="1:29" ht="15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</row>
    <row r="21" spans="1:29" ht="15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</row>
    <row r="22" spans="1:29" ht="15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</row>
    <row r="23" spans="1:29" ht="15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</row>
    <row r="24" spans="1:29" ht="15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</row>
    <row r="25" spans="1:29" ht="15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</row>
    <row r="26" spans="1:29" ht="15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</row>
    <row r="27" spans="1:29" ht="15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</row>
    <row r="28" spans="1:29" ht="15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</row>
    <row r="29" spans="1:29" ht="15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</row>
    <row r="30" spans="1:29" ht="15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</row>
    <row r="31" spans="1:29" ht="15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</row>
    <row r="32" spans="1:29" ht="15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</row>
    <row r="33" spans="1:29" x14ac:dyDescent="0.3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</row>
    <row r="34" spans="1:29" x14ac:dyDescent="0.3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</row>
    <row r="35" spans="1:29" x14ac:dyDescent="0.3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</row>
    <row r="36" spans="1:29" x14ac:dyDescent="0.3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</row>
    <row r="37" spans="1:29" x14ac:dyDescent="0.3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</row>
    <row r="38" spans="1:29" x14ac:dyDescent="0.3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</row>
    <row r="39" spans="1:29" x14ac:dyDescent="0.3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</row>
    <row r="40" spans="1:29" x14ac:dyDescent="0.3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</row>
    <row r="41" spans="1:29" x14ac:dyDescent="0.3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</row>
    <row r="42" spans="1:29" x14ac:dyDescent="0.3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</row>
    <row r="43" spans="1:29" x14ac:dyDescent="0.3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</row>
    <row r="44" spans="1:29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</row>
    <row r="45" spans="1:29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</row>
    <row r="46" spans="1:29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</row>
    <row r="47" spans="1:29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</row>
    <row r="48" spans="1:29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</row>
    <row r="49" spans="1:29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</row>
    <row r="50" spans="1:29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</row>
    <row r="51" spans="1:29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</row>
    <row r="52" spans="1:29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</row>
    <row r="53" spans="1:29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</row>
    <row r="54" spans="1:29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</row>
    <row r="55" spans="1:29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</row>
    <row r="56" spans="1:29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</row>
    <row r="57" spans="1:29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</row>
    <row r="58" spans="1:29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</row>
    <row r="59" spans="1:29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</row>
    <row r="60" spans="1:29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</row>
    <row r="61" spans="1:29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</row>
    <row r="62" spans="1:29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</row>
    <row r="63" spans="1:29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</row>
    <row r="64" spans="1:29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</row>
    <row r="65" spans="1:29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</row>
    <row r="66" spans="1:29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</row>
    <row r="67" spans="1:29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</row>
    <row r="68" spans="1:29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</row>
    <row r="69" spans="1:29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</row>
    <row r="70" spans="1:29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</row>
    <row r="71" spans="1:29" x14ac:dyDescent="0.3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</row>
    <row r="72" spans="1:29" x14ac:dyDescent="0.3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</row>
    <row r="73" spans="1:29" x14ac:dyDescent="0.3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</row>
    <row r="74" spans="1:29" x14ac:dyDescent="0.3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</row>
    <row r="75" spans="1:29" x14ac:dyDescent="0.3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</row>
    <row r="76" spans="1:29" x14ac:dyDescent="0.3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</row>
    <row r="77" spans="1:29" x14ac:dyDescent="0.3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</row>
    <row r="78" spans="1:29" x14ac:dyDescent="0.3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</row>
    <row r="79" spans="1:29" x14ac:dyDescent="0.3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</row>
    <row r="80" spans="1:29" x14ac:dyDescent="0.3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</row>
    <row r="81" spans="1:29" x14ac:dyDescent="0.3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</row>
    <row r="82" spans="1:29" x14ac:dyDescent="0.3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</row>
    <row r="83" spans="1:29" x14ac:dyDescent="0.3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</row>
    <row r="84" spans="1:29" x14ac:dyDescent="0.3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</row>
    <row r="85" spans="1:29" x14ac:dyDescent="0.3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</row>
    <row r="86" spans="1:29" x14ac:dyDescent="0.3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</row>
    <row r="87" spans="1:29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</row>
    <row r="88" spans="1:29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</row>
    <row r="89" spans="1:29" x14ac:dyDescent="0.3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</row>
    <row r="90" spans="1:29" x14ac:dyDescent="0.3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</row>
    <row r="91" spans="1:29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</row>
    <row r="92" spans="1:29" x14ac:dyDescent="0.3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</row>
    <row r="93" spans="1:29" x14ac:dyDescent="0.3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</row>
    <row r="94" spans="1:29" x14ac:dyDescent="0.3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</row>
    <row r="95" spans="1:29" x14ac:dyDescent="0.3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</row>
    <row r="96" spans="1:29" x14ac:dyDescent="0.3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</row>
    <row r="97" spans="1:29" x14ac:dyDescent="0.3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</row>
    <row r="98" spans="1:29" x14ac:dyDescent="0.3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</row>
    <row r="99" spans="1:29" x14ac:dyDescent="0.3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</row>
    <row r="100" spans="1:29" x14ac:dyDescent="0.3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</row>
    <row r="101" spans="1:29" x14ac:dyDescent="0.3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</row>
    <row r="102" spans="1:29" x14ac:dyDescent="0.3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</row>
    <row r="103" spans="1:29" x14ac:dyDescent="0.3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</row>
    <row r="104" spans="1:29" x14ac:dyDescent="0.3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</row>
    <row r="105" spans="1:29" x14ac:dyDescent="0.3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</row>
    <row r="106" spans="1:29" x14ac:dyDescent="0.3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</row>
    <row r="107" spans="1:29" x14ac:dyDescent="0.3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</row>
    <row r="108" spans="1:29" x14ac:dyDescent="0.3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</row>
    <row r="109" spans="1:29" x14ac:dyDescent="0.3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</row>
    <row r="110" spans="1:29" x14ac:dyDescent="0.3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</row>
    <row r="111" spans="1:29" x14ac:dyDescent="0.3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</row>
    <row r="112" spans="1:29" x14ac:dyDescent="0.3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</row>
    <row r="113" spans="1:29" x14ac:dyDescent="0.3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</row>
    <row r="114" spans="1:29" x14ac:dyDescent="0.3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</row>
    <row r="115" spans="1:29" x14ac:dyDescent="0.3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</row>
    <row r="116" spans="1:29" x14ac:dyDescent="0.3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</row>
    <row r="117" spans="1:29" x14ac:dyDescent="0.3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</row>
    <row r="118" spans="1:29" x14ac:dyDescent="0.3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</row>
    <row r="119" spans="1:29" x14ac:dyDescent="0.3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</row>
    <row r="120" spans="1:29" x14ac:dyDescent="0.3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</row>
    <row r="121" spans="1:29" x14ac:dyDescent="0.3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</row>
    <row r="122" spans="1:29" x14ac:dyDescent="0.3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</row>
    <row r="123" spans="1:29" x14ac:dyDescent="0.3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</row>
    <row r="124" spans="1:29" x14ac:dyDescent="0.3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</row>
    <row r="125" spans="1:29" x14ac:dyDescent="0.3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</row>
    <row r="126" spans="1:29" x14ac:dyDescent="0.3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</row>
    <row r="127" spans="1:29" x14ac:dyDescent="0.3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</row>
    <row r="128" spans="1:29" x14ac:dyDescent="0.3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</row>
    <row r="129" spans="1:29" x14ac:dyDescent="0.3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</row>
    <row r="130" spans="1:29" x14ac:dyDescent="0.3">
      <c r="A130" s="25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</row>
    <row r="131" spans="1:29" x14ac:dyDescent="0.3">
      <c r="A131" s="25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</row>
    <row r="132" spans="1:29" x14ac:dyDescent="0.3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</row>
    <row r="133" spans="1:29" x14ac:dyDescent="0.3">
      <c r="A133" s="25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</row>
    <row r="134" spans="1:29" x14ac:dyDescent="0.3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</row>
    <row r="135" spans="1:29" x14ac:dyDescent="0.3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</row>
    <row r="136" spans="1:29" x14ac:dyDescent="0.3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</row>
    <row r="137" spans="1:29" x14ac:dyDescent="0.3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</row>
    <row r="138" spans="1:29" x14ac:dyDescent="0.3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</row>
    <row r="139" spans="1:29" x14ac:dyDescent="0.3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</row>
    <row r="140" spans="1:29" x14ac:dyDescent="0.3">
      <c r="A140" s="25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</row>
    <row r="141" spans="1:29" x14ac:dyDescent="0.3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</row>
    <row r="142" spans="1:29" x14ac:dyDescent="0.3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</row>
    <row r="143" spans="1:29" x14ac:dyDescent="0.3">
      <c r="A143" s="25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</row>
    <row r="144" spans="1:29" x14ac:dyDescent="0.3">
      <c r="A144" s="25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</row>
    <row r="145" spans="1:29" x14ac:dyDescent="0.3">
      <c r="A145" s="25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</row>
    <row r="146" spans="1:29" x14ac:dyDescent="0.3">
      <c r="A146" s="25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</row>
    <row r="147" spans="1:29" x14ac:dyDescent="0.3">
      <c r="A147" s="25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</row>
    <row r="148" spans="1:29" x14ac:dyDescent="0.3">
      <c r="A148" s="25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</row>
    <row r="149" spans="1:29" x14ac:dyDescent="0.3">
      <c r="A149" s="25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</row>
    <row r="150" spans="1:29" x14ac:dyDescent="0.3">
      <c r="A150" s="25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</row>
    <row r="151" spans="1:29" x14ac:dyDescent="0.3">
      <c r="A151" s="25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</row>
    <row r="152" spans="1:29" x14ac:dyDescent="0.3">
      <c r="A152" s="25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</row>
    <row r="153" spans="1:29" x14ac:dyDescent="0.3">
      <c r="A153" s="25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</row>
    <row r="154" spans="1:29" x14ac:dyDescent="0.3">
      <c r="A154" s="25"/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</row>
    <row r="155" spans="1:29" x14ac:dyDescent="0.3">
      <c r="A155" s="25"/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</row>
    <row r="156" spans="1:29" x14ac:dyDescent="0.3">
      <c r="A156" s="25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</row>
    <row r="157" spans="1:29" x14ac:dyDescent="0.3">
      <c r="A157" s="25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</row>
    <row r="158" spans="1:29" x14ac:dyDescent="0.3">
      <c r="A158" s="25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</row>
    <row r="159" spans="1:29" x14ac:dyDescent="0.3">
      <c r="A159" s="25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</row>
    <row r="160" spans="1:29" x14ac:dyDescent="0.3">
      <c r="A160" s="25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</row>
    <row r="161" spans="1:29" x14ac:dyDescent="0.3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</row>
    <row r="162" spans="1:29" x14ac:dyDescent="0.3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</row>
    <row r="163" spans="1:29" x14ac:dyDescent="0.3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</row>
    <row r="164" spans="1:29" x14ac:dyDescent="0.3">
      <c r="A164" s="25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</row>
    <row r="165" spans="1:29" x14ac:dyDescent="0.3">
      <c r="A165" s="25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</row>
    <row r="166" spans="1:29" x14ac:dyDescent="0.3">
      <c r="A166" s="25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</row>
    <row r="167" spans="1:29" x14ac:dyDescent="0.3">
      <c r="A167" s="25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tualiser_TCD_2">
                <anchor moveWithCells="1" siz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4.4" x14ac:dyDescent="0.3"/>
  <cols>
    <col min="1" max="2" width="33" customWidth="1"/>
    <col min="4" max="4" width="18.33203125" customWidth="1"/>
  </cols>
  <sheetData>
    <row r="1" spans="1:6" x14ac:dyDescent="0.3">
      <c r="A1" s="5" t="s">
        <v>7</v>
      </c>
      <c r="B1" s="5" t="s">
        <v>49</v>
      </c>
      <c r="D1" s="22" t="s">
        <v>48</v>
      </c>
      <c r="F1" s="22" t="s">
        <v>49</v>
      </c>
    </row>
    <row r="2" spans="1:6" x14ac:dyDescent="0.3">
      <c r="A2" s="6" t="s">
        <v>10</v>
      </c>
      <c r="B2" s="7" t="s">
        <v>66</v>
      </c>
      <c r="D2" s="21" t="s">
        <v>35</v>
      </c>
      <c r="F2" s="21" t="s">
        <v>66</v>
      </c>
    </row>
    <row r="3" spans="1:6" x14ac:dyDescent="0.3">
      <c r="A3" s="8" t="s">
        <v>14</v>
      </c>
      <c r="B3" s="9" t="s">
        <v>67</v>
      </c>
      <c r="D3" s="21" t="s">
        <v>15</v>
      </c>
      <c r="F3" s="23" t="s">
        <v>67</v>
      </c>
    </row>
    <row r="4" spans="1:6" x14ac:dyDescent="0.3">
      <c r="A4" s="10" t="s">
        <v>16</v>
      </c>
      <c r="B4" s="11" t="s">
        <v>66</v>
      </c>
      <c r="C4" s="3"/>
      <c r="D4" s="21" t="s">
        <v>18</v>
      </c>
    </row>
    <row r="5" spans="1:6" x14ac:dyDescent="0.3">
      <c r="A5" s="12" t="s">
        <v>17</v>
      </c>
      <c r="B5" s="9" t="s">
        <v>67</v>
      </c>
      <c r="D5" s="21" t="s">
        <v>47</v>
      </c>
    </row>
    <row r="6" spans="1:6" x14ac:dyDescent="0.3">
      <c r="A6" s="13" t="s">
        <v>19</v>
      </c>
      <c r="B6" s="11" t="s">
        <v>66</v>
      </c>
      <c r="D6" s="21" t="s">
        <v>13</v>
      </c>
    </row>
    <row r="7" spans="1:6" ht="15" x14ac:dyDescent="0.25">
      <c r="A7" s="12" t="s">
        <v>20</v>
      </c>
      <c r="B7" s="9" t="s">
        <v>67</v>
      </c>
      <c r="D7" s="23" t="s">
        <v>11</v>
      </c>
    </row>
    <row r="8" spans="1:6" ht="15" x14ac:dyDescent="0.25">
      <c r="A8" s="13" t="s">
        <v>21</v>
      </c>
      <c r="B8" s="11" t="s">
        <v>67</v>
      </c>
      <c r="D8" s="4"/>
    </row>
    <row r="9" spans="1:6" x14ac:dyDescent="0.3">
      <c r="A9" s="12" t="s">
        <v>22</v>
      </c>
      <c r="B9" s="9" t="s">
        <v>66</v>
      </c>
    </row>
    <row r="10" spans="1:6" x14ac:dyDescent="0.3">
      <c r="A10" s="13" t="s">
        <v>39</v>
      </c>
      <c r="B10" s="11" t="s">
        <v>66</v>
      </c>
    </row>
    <row r="11" spans="1:6" x14ac:dyDescent="0.3">
      <c r="A11" s="12" t="s">
        <v>23</v>
      </c>
      <c r="B11" s="9" t="s">
        <v>67</v>
      </c>
    </row>
    <row r="12" spans="1:6" ht="15" x14ac:dyDescent="0.25">
      <c r="A12" s="13" t="s">
        <v>40</v>
      </c>
      <c r="B12" s="11" t="s">
        <v>66</v>
      </c>
    </row>
    <row r="13" spans="1:6" x14ac:dyDescent="0.3">
      <c r="A13" s="12" t="s">
        <v>24</v>
      </c>
      <c r="B13" s="9" t="s">
        <v>67</v>
      </c>
    </row>
    <row r="14" spans="1:6" ht="15" x14ac:dyDescent="0.25">
      <c r="A14" s="13" t="s">
        <v>41</v>
      </c>
      <c r="B14" s="11" t="s">
        <v>67</v>
      </c>
    </row>
    <row r="15" spans="1:6" ht="15" x14ac:dyDescent="0.25">
      <c r="A15" s="12" t="s">
        <v>25</v>
      </c>
      <c r="B15" s="9" t="s">
        <v>67</v>
      </c>
    </row>
    <row r="16" spans="1:6" ht="15" x14ac:dyDescent="0.25">
      <c r="A16" s="13" t="s">
        <v>42</v>
      </c>
      <c r="B16" s="11" t="s">
        <v>66</v>
      </c>
    </row>
    <row r="17" spans="1:2" ht="15" x14ac:dyDescent="0.25">
      <c r="A17" s="12" t="s">
        <v>26</v>
      </c>
      <c r="B17" s="9" t="s">
        <v>67</v>
      </c>
    </row>
    <row r="18" spans="1:2" x14ac:dyDescent="0.3">
      <c r="A18" s="13" t="s">
        <v>43</v>
      </c>
      <c r="B18" s="11" t="s">
        <v>66</v>
      </c>
    </row>
    <row r="19" spans="1:2" ht="15" x14ac:dyDescent="0.25">
      <c r="A19" s="12" t="s">
        <v>27</v>
      </c>
      <c r="B19" s="9" t="s">
        <v>67</v>
      </c>
    </row>
    <row r="20" spans="1:2" ht="15" x14ac:dyDescent="0.25">
      <c r="A20" s="13" t="s">
        <v>28</v>
      </c>
      <c r="B20" s="11" t="s">
        <v>67</v>
      </c>
    </row>
    <row r="21" spans="1:2" ht="15" x14ac:dyDescent="0.25">
      <c r="A21" s="12" t="s">
        <v>29</v>
      </c>
      <c r="B21" s="9" t="s">
        <v>67</v>
      </c>
    </row>
    <row r="22" spans="1:2" x14ac:dyDescent="0.3">
      <c r="A22" s="13" t="s">
        <v>30</v>
      </c>
      <c r="B22" s="11" t="s">
        <v>67</v>
      </c>
    </row>
    <row r="23" spans="1:2" ht="15" x14ac:dyDescent="0.25">
      <c r="A23" s="12" t="s">
        <v>31</v>
      </c>
      <c r="B23" s="9" t="s">
        <v>67</v>
      </c>
    </row>
    <row r="24" spans="1:2" x14ac:dyDescent="0.3">
      <c r="A24" s="13" t="s">
        <v>32</v>
      </c>
      <c r="B24" s="11" t="s">
        <v>67</v>
      </c>
    </row>
    <row r="25" spans="1:2" ht="15" x14ac:dyDescent="0.25">
      <c r="A25" s="12" t="s">
        <v>33</v>
      </c>
      <c r="B25" s="9" t="s">
        <v>67</v>
      </c>
    </row>
    <row r="26" spans="1:2" ht="15" x14ac:dyDescent="0.25">
      <c r="A26" s="13" t="s">
        <v>34</v>
      </c>
      <c r="B26" s="11" t="s">
        <v>67</v>
      </c>
    </row>
    <row r="27" spans="1:2" ht="15" x14ac:dyDescent="0.25">
      <c r="A27" s="12" t="s">
        <v>36</v>
      </c>
      <c r="B27" s="9" t="s">
        <v>67</v>
      </c>
    </row>
    <row r="28" spans="1:2" ht="15" x14ac:dyDescent="0.25">
      <c r="A28" s="13" t="s">
        <v>37</v>
      </c>
      <c r="B28" s="11" t="s">
        <v>66</v>
      </c>
    </row>
    <row r="29" spans="1:2" ht="15" x14ac:dyDescent="0.25">
      <c r="A29" s="12" t="s">
        <v>38</v>
      </c>
      <c r="B29" s="9" t="s">
        <v>67</v>
      </c>
    </row>
    <row r="30" spans="1:2" ht="15" x14ac:dyDescent="0.25">
      <c r="A30" s="10" t="s">
        <v>12</v>
      </c>
      <c r="B30" s="11" t="s">
        <v>66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Valentin Mercadier</cp:lastModifiedBy>
  <dcterms:created xsi:type="dcterms:W3CDTF">2016-03-07T07:31:40Z</dcterms:created>
  <dcterms:modified xsi:type="dcterms:W3CDTF">2016-04-11T16:38:24Z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